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B6F83A1-7760-42B1-A010-853E3A35B2DF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Calcul" sheetId="2" r:id="rId1"/>
    <sheet name="Résultat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4" i="3" l="1"/>
  <c r="O13" i="3"/>
  <c r="O12" i="3"/>
  <c r="O11" i="3"/>
  <c r="O10" i="3"/>
  <c r="O9" i="3"/>
  <c r="O8" i="3"/>
  <c r="O7" i="3"/>
  <c r="O25" i="3"/>
  <c r="O24" i="3"/>
  <c r="O23" i="3"/>
  <c r="O22" i="3"/>
  <c r="O21" i="3"/>
  <c r="O20" i="3"/>
  <c r="O19" i="3"/>
  <c r="O18" i="3"/>
  <c r="AM36" i="2"/>
  <c r="AM37" i="2"/>
  <c r="AM33" i="2"/>
  <c r="AM34" i="2"/>
  <c r="AL37" i="2"/>
  <c r="AN37" i="2" s="1"/>
  <c r="AL36" i="2"/>
  <c r="AN36" i="2" s="1"/>
  <c r="AL34" i="2"/>
  <c r="AL33" i="2"/>
  <c r="AM31" i="2"/>
  <c r="AM30" i="2"/>
  <c r="AL31" i="2"/>
  <c r="AN31" i="2" s="1"/>
  <c r="AL30" i="2"/>
  <c r="AN30" i="2" s="1"/>
  <c r="AM28" i="2"/>
  <c r="AL27" i="2"/>
  <c r="AM27" i="2"/>
  <c r="AN27" i="2" s="1"/>
  <c r="AL28" i="2"/>
  <c r="AA37" i="2"/>
  <c r="X37" i="2"/>
  <c r="AA36" i="2"/>
  <c r="X36" i="2"/>
  <c r="AA34" i="2"/>
  <c r="X34" i="2"/>
  <c r="X31" i="2"/>
  <c r="AA33" i="2"/>
  <c r="X33" i="2"/>
  <c r="AA31" i="2"/>
  <c r="AA30" i="2"/>
  <c r="X30" i="2"/>
  <c r="X27" i="2"/>
  <c r="AA28" i="2"/>
  <c r="X28" i="2"/>
  <c r="AA27" i="2"/>
  <c r="Z14" i="2"/>
  <c r="AE17" i="2"/>
  <c r="AE14" i="2"/>
  <c r="AE11" i="2"/>
  <c r="AE8" i="2"/>
  <c r="AM17" i="2"/>
  <c r="AL18" i="2"/>
  <c r="AM18" i="2"/>
  <c r="AL17" i="2"/>
  <c r="AM14" i="2"/>
  <c r="AL15" i="2"/>
  <c r="AM15" i="2"/>
  <c r="AL14" i="2"/>
  <c r="AM11" i="2"/>
  <c r="AL12" i="2"/>
  <c r="AM12" i="2"/>
  <c r="AL11" i="2"/>
  <c r="AM9" i="2"/>
  <c r="AL8" i="2"/>
  <c r="AL9" i="2"/>
  <c r="AM8" i="2"/>
  <c r="K6" i="2"/>
  <c r="AA18" i="2"/>
  <c r="AA17" i="2"/>
  <c r="AA15" i="2"/>
  <c r="AA14" i="2"/>
  <c r="Z18" i="2"/>
  <c r="Z17" i="2"/>
  <c r="Z15" i="2"/>
  <c r="Z9" i="2"/>
  <c r="AA12" i="2"/>
  <c r="Z12" i="2"/>
  <c r="Z11" i="2"/>
  <c r="AA9" i="2"/>
  <c r="AA11" i="2"/>
  <c r="AA8" i="2"/>
  <c r="Z8" i="2"/>
  <c r="L7" i="2"/>
  <c r="Y8" i="3" s="1"/>
  <c r="L8" i="2"/>
  <c r="L9" i="2"/>
  <c r="L10" i="2"/>
  <c r="L11" i="2"/>
  <c r="L12" i="2"/>
  <c r="L13" i="2"/>
  <c r="L16" i="2"/>
  <c r="Y19" i="3" s="1"/>
  <c r="L17" i="2"/>
  <c r="L18" i="2"/>
  <c r="L19" i="2"/>
  <c r="L20" i="2"/>
  <c r="L21" i="2"/>
  <c r="Y18" i="3" s="1"/>
  <c r="L22" i="2"/>
  <c r="L23" i="2"/>
  <c r="L6" i="2"/>
  <c r="K7" i="2"/>
  <c r="M7" i="2" s="1"/>
  <c r="K8" i="2"/>
  <c r="K9" i="2"/>
  <c r="K10" i="2"/>
  <c r="K11" i="2"/>
  <c r="W12" i="3" s="1"/>
  <c r="K12" i="2"/>
  <c r="M12" i="2" s="1"/>
  <c r="K13" i="2"/>
  <c r="M13" i="2" s="1"/>
  <c r="K16" i="2"/>
  <c r="K17" i="2"/>
  <c r="M17" i="2" s="1"/>
  <c r="K18" i="2"/>
  <c r="K19" i="2"/>
  <c r="K20" i="2"/>
  <c r="K21" i="2"/>
  <c r="W18" i="3" s="1"/>
  <c r="K22" i="2"/>
  <c r="K23" i="2"/>
  <c r="M23" i="2" s="1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J95" i="3"/>
  <c r="J96" i="3"/>
  <c r="J97" i="3"/>
  <c r="J98" i="3"/>
  <c r="J99" i="3"/>
  <c r="J100" i="3"/>
  <c r="J101" i="3"/>
  <c r="J102" i="3"/>
  <c r="E95" i="3"/>
  <c r="E96" i="3"/>
  <c r="E97" i="3"/>
  <c r="E98" i="3"/>
  <c r="E99" i="3"/>
  <c r="E100" i="3"/>
  <c r="E101" i="3"/>
  <c r="E102" i="3"/>
  <c r="J87" i="3"/>
  <c r="J88" i="3"/>
  <c r="J89" i="3"/>
  <c r="J90" i="3"/>
  <c r="J91" i="3"/>
  <c r="J92" i="3"/>
  <c r="J93" i="3"/>
  <c r="J94" i="3"/>
  <c r="E87" i="3"/>
  <c r="E88" i="3"/>
  <c r="E89" i="3"/>
  <c r="E90" i="3"/>
  <c r="E91" i="3"/>
  <c r="E92" i="3"/>
  <c r="E93" i="3"/>
  <c r="E94" i="3"/>
  <c r="E80" i="3"/>
  <c r="E81" i="3"/>
  <c r="E82" i="3"/>
  <c r="E83" i="3"/>
  <c r="E84" i="3"/>
  <c r="E85" i="3"/>
  <c r="E86" i="3"/>
  <c r="J79" i="3"/>
  <c r="J80" i="3"/>
  <c r="J81" i="3"/>
  <c r="J82" i="3"/>
  <c r="J83" i="3"/>
  <c r="J84" i="3"/>
  <c r="J85" i="3"/>
  <c r="J86" i="3"/>
  <c r="J71" i="3"/>
  <c r="J72" i="3"/>
  <c r="J73" i="3"/>
  <c r="J74" i="3"/>
  <c r="J75" i="3"/>
  <c r="J76" i="3"/>
  <c r="J77" i="3"/>
  <c r="J78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E71" i="3"/>
  <c r="E72" i="3"/>
  <c r="E73" i="3"/>
  <c r="E74" i="3"/>
  <c r="E75" i="3"/>
  <c r="E76" i="3"/>
  <c r="E77" i="3"/>
  <c r="E78" i="3"/>
  <c r="E79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47" i="3"/>
  <c r="J47" i="3"/>
  <c r="J48" i="3"/>
  <c r="J49" i="3"/>
  <c r="J50" i="3"/>
  <c r="J51" i="3"/>
  <c r="J52" i="3"/>
  <c r="J53" i="3"/>
  <c r="J54" i="3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T7" i="2"/>
  <c r="S7" i="2"/>
  <c r="J39" i="3"/>
  <c r="J40" i="3"/>
  <c r="J41" i="3"/>
  <c r="J42" i="3"/>
  <c r="J43" i="3"/>
  <c r="J44" i="3"/>
  <c r="J45" i="3"/>
  <c r="J46" i="3"/>
  <c r="E39" i="3"/>
  <c r="E40" i="3"/>
  <c r="E41" i="3"/>
  <c r="E42" i="3"/>
  <c r="E43" i="3"/>
  <c r="E44" i="3"/>
  <c r="E45" i="3"/>
  <c r="E46" i="3"/>
  <c r="J31" i="3"/>
  <c r="J32" i="3"/>
  <c r="J33" i="3"/>
  <c r="J34" i="3"/>
  <c r="J35" i="3"/>
  <c r="J36" i="3"/>
  <c r="J37" i="3"/>
  <c r="J38" i="3"/>
  <c r="E31" i="3"/>
  <c r="E32" i="3"/>
  <c r="E33" i="3"/>
  <c r="E34" i="3"/>
  <c r="E35" i="3"/>
  <c r="E36" i="3"/>
  <c r="E37" i="3"/>
  <c r="E38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J7" i="3"/>
  <c r="E7" i="3"/>
  <c r="M19" i="2" l="1"/>
  <c r="Y7" i="3"/>
  <c r="M18" i="2"/>
  <c r="Y12" i="3"/>
  <c r="Y13" i="3"/>
  <c r="Y10" i="3"/>
  <c r="Y9" i="3"/>
  <c r="W11" i="3"/>
  <c r="Y11" i="3"/>
  <c r="W7" i="3"/>
  <c r="Y14" i="3"/>
  <c r="M9" i="2"/>
  <c r="M8" i="2"/>
  <c r="M16" i="2"/>
  <c r="Z19" i="3" s="1"/>
  <c r="Y25" i="3"/>
  <c r="Y20" i="3"/>
  <c r="W25" i="3"/>
  <c r="Y24" i="3"/>
  <c r="Z21" i="3"/>
  <c r="Y21" i="3"/>
  <c r="Y23" i="3"/>
  <c r="W22" i="3"/>
  <c r="Y22" i="3"/>
  <c r="W10" i="3"/>
  <c r="W13" i="3"/>
  <c r="W19" i="3"/>
  <c r="W20" i="3"/>
  <c r="W21" i="3"/>
  <c r="W23" i="3"/>
  <c r="W24" i="3"/>
  <c r="W14" i="3"/>
  <c r="W8" i="3"/>
  <c r="W9" i="3"/>
  <c r="M11" i="2"/>
  <c r="M10" i="2"/>
  <c r="AN33" i="2"/>
  <c r="AN34" i="2"/>
  <c r="M21" i="2"/>
  <c r="Z18" i="3" s="1"/>
  <c r="M22" i="2"/>
  <c r="Z25" i="3" s="1"/>
  <c r="AN28" i="2"/>
  <c r="M20" i="2"/>
  <c r="H6" i="2"/>
  <c r="M6" i="2"/>
  <c r="Z7" i="3" s="1"/>
  <c r="AN11" i="2"/>
  <c r="AN17" i="2"/>
  <c r="AN18" i="2"/>
  <c r="AN12" i="2"/>
  <c r="AN15" i="2"/>
  <c r="AN14" i="2"/>
  <c r="AN9" i="2"/>
  <c r="AN8" i="2"/>
  <c r="H22" i="2"/>
  <c r="H10" i="2"/>
  <c r="J6" i="2"/>
  <c r="H18" i="2"/>
  <c r="J12" i="2"/>
  <c r="H23" i="2"/>
  <c r="H19" i="2"/>
  <c r="H17" i="2"/>
  <c r="J9" i="2"/>
  <c r="H11" i="2"/>
  <c r="J19" i="2"/>
  <c r="H13" i="2"/>
  <c r="I20" i="2"/>
  <c r="J8" i="2"/>
  <c r="H21" i="2"/>
  <c r="T18" i="3" s="1"/>
  <c r="J20" i="2"/>
  <c r="J10" i="2"/>
  <c r="H7" i="2"/>
  <c r="J13" i="2"/>
  <c r="H20" i="2"/>
  <c r="T22" i="3" s="1"/>
  <c r="J16" i="2"/>
  <c r="V19" i="3" s="1"/>
  <c r="H16" i="2"/>
  <c r="T19" i="3" s="1"/>
  <c r="I21" i="2"/>
  <c r="U18" i="3" s="1"/>
  <c r="I17" i="2"/>
  <c r="I11" i="2"/>
  <c r="I7" i="2"/>
  <c r="J21" i="2"/>
  <c r="V18" i="3" s="1"/>
  <c r="J17" i="2"/>
  <c r="J11" i="2"/>
  <c r="V12" i="3" s="1"/>
  <c r="J7" i="2"/>
  <c r="I6" i="2"/>
  <c r="H12" i="2"/>
  <c r="H8" i="2"/>
  <c r="I22" i="2"/>
  <c r="I18" i="2"/>
  <c r="I12" i="2"/>
  <c r="I8" i="2"/>
  <c r="J22" i="2"/>
  <c r="J18" i="2"/>
  <c r="H9" i="2"/>
  <c r="T10" i="3" s="1"/>
  <c r="I23" i="2"/>
  <c r="U23" i="3" s="1"/>
  <c r="I19" i="2"/>
  <c r="I13" i="2"/>
  <c r="I9" i="2"/>
  <c r="J23" i="2"/>
  <c r="I16" i="2"/>
  <c r="U19" i="3" s="1"/>
  <c r="I10" i="2"/>
  <c r="U11" i="3" s="1"/>
  <c r="V14" i="3" l="1"/>
  <c r="Z8" i="3"/>
  <c r="Z10" i="3"/>
  <c r="V8" i="3"/>
  <c r="U14" i="3"/>
  <c r="T9" i="3"/>
  <c r="U9" i="3"/>
  <c r="T14" i="3"/>
  <c r="Z9" i="3"/>
  <c r="Z12" i="3"/>
  <c r="T12" i="3"/>
  <c r="V10" i="3"/>
  <c r="U10" i="3"/>
  <c r="U8" i="3"/>
  <c r="T8" i="3"/>
  <c r="T11" i="3"/>
  <c r="U12" i="3"/>
  <c r="V11" i="3"/>
  <c r="T13" i="3"/>
  <c r="Z11" i="3"/>
  <c r="V9" i="3"/>
  <c r="Z13" i="3"/>
  <c r="Z14" i="3"/>
  <c r="V13" i="3"/>
  <c r="U13" i="3"/>
  <c r="V7" i="3"/>
  <c r="V21" i="3"/>
  <c r="U7" i="3"/>
  <c r="T7" i="3"/>
  <c r="Z22" i="3"/>
  <c r="U21" i="3"/>
  <c r="T24" i="3"/>
  <c r="V25" i="3"/>
  <c r="Z24" i="3"/>
  <c r="V23" i="3"/>
  <c r="T21" i="3"/>
  <c r="T20" i="3"/>
  <c r="T23" i="3"/>
  <c r="U22" i="3"/>
  <c r="V20" i="3"/>
  <c r="V24" i="3"/>
  <c r="U24" i="3"/>
  <c r="U25" i="3"/>
  <c r="T25" i="3"/>
  <c r="Z23" i="3"/>
  <c r="U20" i="3"/>
  <c r="V22" i="3"/>
  <c r="Z20" i="3"/>
  <c r="G20" i="2"/>
  <c r="G9" i="2"/>
  <c r="G12" i="2"/>
  <c r="G22" i="2"/>
  <c r="G8" i="2"/>
  <c r="G6" i="2"/>
  <c r="G7" i="2"/>
  <c r="G11" i="2"/>
  <c r="G23" i="2"/>
  <c r="G10" i="2"/>
  <c r="G16" i="2"/>
  <c r="S19" i="3" s="1"/>
  <c r="G21" i="2"/>
  <c r="S18" i="3" s="1"/>
  <c r="G19" i="2"/>
  <c r="G13" i="2"/>
  <c r="S14" i="3" s="1"/>
  <c r="G17" i="2"/>
  <c r="G18" i="2"/>
  <c r="N9" i="2"/>
  <c r="N12" i="2"/>
  <c r="N11" i="2"/>
  <c r="N10" i="2"/>
  <c r="N13" i="2"/>
  <c r="N20" i="2"/>
  <c r="N22" i="2"/>
  <c r="N8" i="2"/>
  <c r="N6" i="2"/>
  <c r="N7" i="2"/>
  <c r="N23" i="2"/>
  <c r="N16" i="2"/>
  <c r="N21" i="2"/>
  <c r="N19" i="2"/>
  <c r="N17" i="2"/>
  <c r="N18" i="2"/>
  <c r="S12" i="3" l="1"/>
  <c r="S10" i="3"/>
  <c r="S13" i="3"/>
  <c r="S11" i="3"/>
  <c r="S9" i="3"/>
  <c r="S8" i="3"/>
  <c r="S7" i="3"/>
  <c r="S20" i="3"/>
  <c r="S23" i="3"/>
  <c r="S24" i="3"/>
  <c r="S25" i="3"/>
  <c r="S21" i="3"/>
  <c r="S22" i="3"/>
  <c r="P19" i="2"/>
  <c r="AA24" i="3"/>
  <c r="P13" i="2"/>
  <c r="AA14" i="3"/>
  <c r="P10" i="2"/>
  <c r="AA11" i="3"/>
  <c r="P11" i="2"/>
  <c r="AA12" i="3"/>
  <c r="P12" i="2"/>
  <c r="AA13" i="3"/>
  <c r="P9" i="2"/>
  <c r="AA10" i="3"/>
  <c r="P18" i="2"/>
  <c r="AA21" i="3"/>
  <c r="P8" i="2"/>
  <c r="AA9" i="3"/>
  <c r="P20" i="2"/>
  <c r="AA22" i="3"/>
  <c r="P21" i="2"/>
  <c r="AA18" i="3"/>
  <c r="P16" i="2"/>
  <c r="AA19" i="3"/>
  <c r="P23" i="2"/>
  <c r="AA23" i="3"/>
  <c r="P7" i="2"/>
  <c r="AA8" i="3"/>
  <c r="P6" i="2"/>
  <c r="AA7" i="3"/>
  <c r="P17" i="2"/>
  <c r="AA20" i="3"/>
  <c r="P22" i="2"/>
  <c r="AA25" i="3"/>
  <c r="O8" i="2" l="1"/>
  <c r="O20" i="2"/>
  <c r="O17" i="2"/>
  <c r="O18" i="2"/>
  <c r="O11" i="2"/>
  <c r="O19" i="2"/>
  <c r="O12" i="2"/>
  <c r="O16" i="2"/>
  <c r="Q16" i="2" s="1"/>
  <c r="O22" i="2"/>
  <c r="O10" i="2"/>
  <c r="O6" i="2"/>
  <c r="Q6" i="2" s="1"/>
  <c r="O21" i="2"/>
  <c r="O13" i="2"/>
  <c r="O23" i="2"/>
  <c r="O7" i="2"/>
  <c r="O9" i="2"/>
  <c r="Q9" i="2" l="1"/>
  <c r="Q23" i="2"/>
  <c r="Q19" i="2"/>
  <c r="Q17" i="2"/>
  <c r="Q11" i="2"/>
  <c r="Q20" i="2"/>
  <c r="Q21" i="2"/>
  <c r="Q22" i="2"/>
  <c r="Q18" i="2"/>
  <c r="Q13" i="2"/>
  <c r="Q7" i="2"/>
  <c r="Q10" i="2"/>
  <c r="Q12" i="2"/>
  <c r="Q8" i="2"/>
  <c r="AG8" i="2"/>
  <c r="AI8" i="3"/>
  <c r="AI24" i="3" s="1"/>
  <c r="M18" i="3" l="1"/>
  <c r="AF28" i="2" s="1"/>
  <c r="W28" i="2" s="1"/>
  <c r="M7" i="3"/>
  <c r="AF34" i="2" s="1"/>
  <c r="W34" i="2" s="1"/>
  <c r="M22" i="3"/>
  <c r="AF17" i="2" s="1"/>
  <c r="Y17" i="2" s="1"/>
  <c r="M21" i="3"/>
  <c r="AF9" i="2" s="1"/>
  <c r="Y9" i="2" s="1"/>
  <c r="M10" i="3"/>
  <c r="AF18" i="2" s="1"/>
  <c r="AB17" i="2" s="1"/>
  <c r="M20" i="3"/>
  <c r="AF12" i="2" s="1"/>
  <c r="Y12" i="2" s="1"/>
  <c r="M23" i="3"/>
  <c r="AF14" i="2" s="1"/>
  <c r="AB15" i="2" s="1"/>
  <c r="M13" i="3"/>
  <c r="M24" i="3"/>
  <c r="M25" i="3"/>
  <c r="M19" i="3"/>
  <c r="AF37" i="2" s="1"/>
  <c r="W37" i="2" s="1"/>
  <c r="M8" i="3"/>
  <c r="AF31" i="2" s="1"/>
  <c r="AD30" i="2" s="1"/>
  <c r="M11" i="3"/>
  <c r="AF8" i="2" s="1"/>
  <c r="AB9" i="2" s="1"/>
  <c r="M9" i="3"/>
  <c r="AF15" i="2" s="1"/>
  <c r="Y15" i="2" s="1"/>
  <c r="M14" i="3"/>
  <c r="M12" i="3"/>
  <c r="AF11" i="2" s="1"/>
  <c r="Y11" i="2" s="1"/>
  <c r="AE7" i="3"/>
  <c r="AE25" i="3" s="1"/>
  <c r="AI17" i="3"/>
  <c r="AI33" i="3" s="1"/>
  <c r="AI11" i="3"/>
  <c r="AI27" i="3" s="1"/>
  <c r="AI14" i="3"/>
  <c r="AI30" i="3" s="1"/>
  <c r="AE10" i="3"/>
  <c r="AE28" i="3" s="1"/>
  <c r="AE17" i="3"/>
  <c r="AE33" i="3" s="1"/>
  <c r="AE14" i="3"/>
  <c r="AE30" i="3" s="1"/>
  <c r="AE16" i="3"/>
  <c r="AE34" i="3" s="1"/>
  <c r="AE8" i="3"/>
  <c r="AE24" i="3" s="1"/>
  <c r="AE11" i="3"/>
  <c r="AE27" i="3" s="1"/>
  <c r="AE13" i="3"/>
  <c r="AE31" i="3" s="1"/>
  <c r="AG18" i="2"/>
  <c r="AG17" i="2"/>
  <c r="AG15" i="2"/>
  <c r="AG14" i="2"/>
  <c r="AG11" i="2"/>
  <c r="AG9" i="2"/>
  <c r="AG12" i="2"/>
  <c r="AG28" i="2"/>
  <c r="AD33" i="2" l="1"/>
  <c r="AD36" i="2"/>
  <c r="W31" i="2"/>
  <c r="Y8" i="2"/>
  <c r="AG31" i="2"/>
  <c r="AG34" i="2"/>
  <c r="AG37" i="2"/>
  <c r="Y18" i="2"/>
  <c r="AB8" i="2"/>
  <c r="AB12" i="2"/>
  <c r="AB18" i="2"/>
  <c r="AI12" i="2" s="1"/>
  <c r="AB14" i="2"/>
  <c r="Y14" i="2"/>
  <c r="AB11" i="2"/>
  <c r="AK15" i="2" l="1"/>
  <c r="AK18" i="2"/>
  <c r="AK12" i="2"/>
  <c r="AK8" i="2"/>
  <c r="AK11" i="2"/>
  <c r="AJ9" i="2"/>
  <c r="AI18" i="2"/>
  <c r="AI8" i="2"/>
  <c r="AJ17" i="2"/>
  <c r="AK9" i="2"/>
  <c r="AJ18" i="2"/>
  <c r="AI15" i="2"/>
  <c r="AJ8" i="2"/>
  <c r="AI17" i="2"/>
  <c r="AI11" i="2"/>
  <c r="AK14" i="2"/>
  <c r="AI14" i="2"/>
  <c r="AJ14" i="2"/>
  <c r="AJ15" i="2"/>
  <c r="AJ12" i="2"/>
  <c r="AK17" i="2"/>
  <c r="AJ11" i="2"/>
  <c r="AI9" i="2"/>
  <c r="AD27" i="2" l="1"/>
  <c r="AO17" i="2"/>
  <c r="AP17" i="2" s="1"/>
  <c r="AO11" i="2"/>
  <c r="AP11" i="2" s="1"/>
  <c r="AO9" i="2"/>
  <c r="AP9" i="2" s="1"/>
  <c r="AO18" i="2"/>
  <c r="AP18" i="2" s="1"/>
  <c r="AO8" i="2"/>
  <c r="AP8" i="2" s="1"/>
  <c r="AO12" i="2"/>
  <c r="AP12" i="2" s="1"/>
  <c r="AO14" i="2"/>
  <c r="AP14" i="2" s="1"/>
  <c r="AO15" i="2"/>
  <c r="AP15" i="2" s="1"/>
  <c r="AQ12" i="2" l="1"/>
  <c r="AQ11" i="2"/>
  <c r="AQ8" i="2"/>
  <c r="AR8" i="2" s="1"/>
  <c r="AQ17" i="2"/>
  <c r="AR17" i="2" s="1"/>
  <c r="AQ15" i="2"/>
  <c r="AQ18" i="2"/>
  <c r="AQ14" i="2"/>
  <c r="AQ9" i="2"/>
  <c r="AI7" i="3" l="1"/>
  <c r="AR9" i="2"/>
  <c r="AF33" i="2"/>
  <c r="AF36" i="2"/>
  <c r="AR15" i="2"/>
  <c r="AR18" i="2"/>
  <c r="AI16" i="3"/>
  <c r="AI34" i="3" s="1"/>
  <c r="AI13" i="3"/>
  <c r="AG33" i="2" s="1"/>
  <c r="AR11" i="2"/>
  <c r="AI10" i="3"/>
  <c r="AR12" i="2"/>
  <c r="AR14" i="2"/>
  <c r="AD34" i="2" l="1"/>
  <c r="W33" i="2"/>
  <c r="W36" i="2"/>
  <c r="AD37" i="2"/>
  <c r="AF30" i="2"/>
  <c r="AG36" i="2"/>
  <c r="AI31" i="3"/>
  <c r="AF27" i="2"/>
  <c r="AI28" i="3"/>
  <c r="AG30" i="2"/>
  <c r="AI25" i="3"/>
  <c r="AG27" i="2"/>
  <c r="W30" i="2" l="1"/>
  <c r="AJ33" i="2" s="1"/>
  <c r="AD31" i="2"/>
  <c r="AD28" i="2"/>
  <c r="W27" i="2"/>
  <c r="AK36" i="2" l="1"/>
  <c r="AK33" i="2"/>
  <c r="AJ37" i="2"/>
  <c r="AK34" i="2"/>
  <c r="AK31" i="2"/>
  <c r="AK37" i="2"/>
  <c r="AI34" i="2"/>
  <c r="AI31" i="2"/>
  <c r="AI37" i="2"/>
  <c r="AJ34" i="2"/>
  <c r="AJ31" i="2"/>
  <c r="AK28" i="2"/>
  <c r="AI28" i="2"/>
  <c r="AJ28" i="2"/>
  <c r="AI27" i="2"/>
  <c r="AJ27" i="2"/>
  <c r="AK27" i="2"/>
  <c r="AI33" i="2"/>
  <c r="AO33" i="2" s="1"/>
  <c r="AP33" i="2" s="1"/>
  <c r="AJ30" i="2"/>
  <c r="AI30" i="2"/>
  <c r="AK30" i="2"/>
  <c r="AI36" i="2"/>
  <c r="AJ36" i="2"/>
  <c r="AO37" i="2" l="1"/>
  <c r="AP37" i="2" s="1"/>
  <c r="AO34" i="2"/>
  <c r="AP34" i="2" s="1"/>
  <c r="AQ33" i="2" s="1"/>
  <c r="AR33" i="2" s="1"/>
  <c r="AO28" i="2"/>
  <c r="AP28" i="2" s="1"/>
  <c r="AO30" i="2"/>
  <c r="AP30" i="2" s="1"/>
  <c r="AO27" i="2"/>
  <c r="AP27" i="2" s="1"/>
  <c r="AO31" i="2"/>
  <c r="AP31" i="2" s="1"/>
  <c r="AO36" i="2"/>
  <c r="AP36" i="2" s="1"/>
  <c r="AQ36" i="2" l="1"/>
  <c r="AR36" i="2" s="1"/>
  <c r="AQ27" i="2"/>
  <c r="AR27" i="2" s="1"/>
  <c r="AQ34" i="2"/>
  <c r="AM9" i="3" s="1"/>
  <c r="AQ28" i="2"/>
  <c r="AQ37" i="2"/>
  <c r="AQ30" i="2"/>
  <c r="AQ31" i="2"/>
  <c r="AR37" i="2" l="1"/>
  <c r="AR28" i="2"/>
  <c r="AR34" i="2"/>
  <c r="AM7" i="3"/>
  <c r="AR30" i="2"/>
  <c r="AM8" i="3"/>
  <c r="AM10" i="3"/>
  <c r="AR31" i="2"/>
</calcChain>
</file>

<file path=xl/sharedStrings.xml><?xml version="1.0" encoding="utf-8"?>
<sst xmlns="http://schemas.openxmlformats.org/spreadsheetml/2006/main" count="368" uniqueCount="79">
  <si>
    <t>LIGUE DES CHAMPIONS 2021-2022</t>
  </si>
  <si>
    <t>Equipe domicile</t>
  </si>
  <si>
    <t>Equipe extérieure</t>
  </si>
  <si>
    <t>Classements</t>
  </si>
  <si>
    <t>D</t>
  </si>
  <si>
    <t>Pts</t>
  </si>
  <si>
    <t>Brest Bretagne Handball</t>
  </si>
  <si>
    <t>FTC - Rail Cargo Hungaria</t>
  </si>
  <si>
    <t>Buducnost BEMAX</t>
  </si>
  <si>
    <t>CSM Bucuresti</t>
  </si>
  <si>
    <t>BV Borussia 09 Dortmund</t>
  </si>
  <si>
    <t>Rostov-Don</t>
  </si>
  <si>
    <t>Team Esbjerg</t>
  </si>
  <si>
    <t>HC Podravka Vegeta</t>
  </si>
  <si>
    <t>Groupe A</t>
  </si>
  <si>
    <t>Groupe B</t>
  </si>
  <si>
    <t>CSKA</t>
  </si>
  <si>
    <t>Vipers Kristiansand</t>
  </si>
  <si>
    <t>Krim Mercator Ljubljana</t>
  </si>
  <si>
    <t>Odense Handbold</t>
  </si>
  <si>
    <t>Györi Audi ETO KC</t>
  </si>
  <si>
    <t>Metz Handball</t>
  </si>
  <si>
    <t>Kastamonu Belediyesi GSK</t>
  </si>
  <si>
    <t>IK Sävehof</t>
  </si>
  <si>
    <t>G</t>
  </si>
  <si>
    <t>N</t>
  </si>
  <si>
    <t>-</t>
  </si>
  <si>
    <t>FINAL 4</t>
  </si>
  <si>
    <t>Round of 1/4
Aller</t>
  </si>
  <si>
    <t>Round of 1/8
Aller</t>
  </si>
  <si>
    <t>Round of 1/8
Retour</t>
  </si>
  <si>
    <t>Round of 1/4
Retour</t>
  </si>
  <si>
    <t>Point domicile</t>
  </si>
  <si>
    <t>Point extérieur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</si>
  <si>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</si>
  <si>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</si>
  <si>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</si>
  <si>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</si>
  <si>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</si>
  <si>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</si>
  <si>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</si>
  <si>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</si>
  <si>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</si>
  <si>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</si>
  <si>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</si>
  <si>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</si>
  <si>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</si>
  <si>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</si>
  <si>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</si>
  <si>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</si>
  <si>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Gagné</t>
  </si>
  <si>
    <t>Nul</t>
  </si>
  <si>
    <t>Perdu</t>
  </si>
  <si>
    <t>But
Marqué</t>
  </si>
  <si>
    <t>But
Encaissé</t>
  </si>
  <si>
    <t>Diff
But</t>
  </si>
  <si>
    <t>Points</t>
  </si>
  <si>
    <t>Rang</t>
  </si>
  <si>
    <t>BM</t>
  </si>
  <si>
    <t>BE</t>
  </si>
  <si>
    <t>DB</t>
  </si>
  <si>
    <t>Goalaverage</t>
  </si>
  <si>
    <t>Match
Joué</t>
  </si>
  <si>
    <t>Sans Ex-eaquo</t>
  </si>
  <si>
    <t>MJ</t>
  </si>
  <si>
    <t>P01</t>
  </si>
  <si>
    <t>P02</t>
  </si>
  <si>
    <t>P03</t>
  </si>
  <si>
    <t>P04</t>
  </si>
  <si>
    <t>PHASE DE POULES</t>
  </si>
  <si>
    <t>1/8 DE FINALE</t>
  </si>
  <si>
    <t>1/8 FINALE</t>
  </si>
  <si>
    <t>Phase de groupes</t>
  </si>
  <si>
    <t>date</t>
  </si>
  <si>
    <t>But</t>
  </si>
  <si>
    <t>1/4 DE FINALE</t>
  </si>
  <si>
    <t>1/4 FINALE</t>
  </si>
  <si>
    <t>Sans Ex-aequo</t>
  </si>
  <si>
    <t>avec ex-Aequo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</si>
</sst>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charset val="204"/>
    </font>
    <font>
      <b/>
      <sz val="11"/>
      <color rgb="FF00FF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1"/>
      <color rgb="FF00CC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3300"/>
      <name val="Calibri"/>
      <family val="2"/>
      <scheme val="minor"/>
    </font>
    <font>
      <b/>
      <sz val="11"/>
      <color rgb="FFFF3300"/>
      <name val="Calibri"/>
      <family val="2"/>
      <scheme val="minor"/>
    </font>
    <font>
      <b/>
      <sz val="11"/>
      <color rgb="FFFF0066"/>
      <name val="Calibri"/>
      <family val="2"/>
      <scheme val="minor"/>
    </font>
    <font>
      <sz val="11"/>
      <color rgb="FFFF0066"/>
      <name val="Calibri"/>
      <family val="2"/>
      <scheme val="minor"/>
    </font>
    <font>
      <b/>
      <sz val="11"/>
      <color rgb="FFFF3399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FF33CC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rgb="FFCC00FF"/>
      <name val="Calibri"/>
      <family val="2"/>
      <scheme val="minor"/>
    </font>
    <font>
      <sz val="11"/>
      <color rgb="FFCC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rgb="FFC6D9F1"/>
        <bgColor rgb="FFD9D9D9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CC"/>
        <bgColor indexed="64"/>
      </patternFill>
    </fill>
  </fills>
  <borders count="45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/>
      <bottom style="thin">
        <color rgb="FF3366FF"/>
      </bottom>
      <diagonal/>
    </border>
    <border>
      <left style="thin">
        <color rgb="FF3366FF"/>
      </left>
      <right/>
      <top style="thin">
        <color rgb="FF3366FF"/>
      </top>
      <bottom style="dotted">
        <color rgb="FF3366FF"/>
      </bottom>
      <diagonal/>
    </border>
    <border>
      <left/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/>
      <top style="dotted">
        <color rgb="FF3366FF"/>
      </top>
      <bottom style="thin">
        <color rgb="FF3366FF"/>
      </bottom>
      <diagonal/>
    </border>
    <border>
      <left/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 style="thin">
        <color rgb="FF3366FF"/>
      </left>
      <right/>
      <top style="dotted">
        <color rgb="FF3366FF"/>
      </top>
      <bottom style="dotted">
        <color rgb="FF3366FF"/>
      </bottom>
      <diagonal/>
    </border>
    <border>
      <left/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/>
      <right/>
      <top style="thin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thin">
        <color rgb="FF3366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theme="0"/>
      </right>
      <top style="thin">
        <color indexed="64"/>
      </top>
      <bottom style="dotted">
        <color indexed="64"/>
      </bottom>
      <diagonal/>
    </border>
    <border>
      <left style="medium">
        <color theme="0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theme="0"/>
      </right>
      <top style="dotted">
        <color indexed="64"/>
      </top>
      <bottom style="dotted">
        <color indexed="64"/>
      </bottom>
      <diagonal/>
    </border>
    <border>
      <left style="medium">
        <color theme="0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medium">
        <color theme="0"/>
      </right>
      <top style="dotted">
        <color indexed="64"/>
      </top>
      <bottom style="thin">
        <color indexed="64"/>
      </bottom>
      <diagonal/>
    </border>
    <border>
      <left style="medium">
        <color theme="0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4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1" fillId="2" borderId="1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2" xfId="0" applyNumberFormat="1" applyFont="1" applyFill="1" applyBorder="1" applyAlignment="1" applyProtection="1">
      <alignment horizontal="right" vertical="center"/>
      <protection hidden="1"/>
    </xf>
    <xf numFmtId="0" fontId="1" fillId="2" borderId="2" xfId="0" applyNumberFormat="1" applyFont="1" applyFill="1" applyBorder="1" applyAlignment="1" applyProtection="1">
      <alignment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3" borderId="3" xfId="0" applyFont="1" applyFill="1" applyBorder="1" applyAlignment="1" applyProtection="1">
      <alignment horizontal="left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right" vertical="center"/>
      <protection hidden="1"/>
    </xf>
    <xf numFmtId="0" fontId="1" fillId="3" borderId="4" xfId="0" applyFont="1" applyFill="1" applyBorder="1" applyAlignment="1" applyProtection="1">
      <alignment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 vertical="center"/>
      <protection hidden="1"/>
    </xf>
    <xf numFmtId="16" fontId="0" fillId="0" borderId="0" xfId="0" applyNumberFormat="1" applyAlignment="1" applyProtection="1">
      <alignment horizontal="left"/>
      <protection hidden="1"/>
    </xf>
    <xf numFmtId="0" fontId="5" fillId="4" borderId="26" xfId="0" applyFont="1" applyFill="1" applyBorder="1" applyAlignment="1" applyProtection="1">
      <alignment horizontal="center" vertical="center"/>
      <protection hidden="1"/>
    </xf>
    <xf numFmtId="16" fontId="0" fillId="0" borderId="27" xfId="0" applyNumberFormat="1" applyBorder="1" applyAlignment="1" applyProtection="1">
      <alignment horizontal="center"/>
      <protection hidden="1"/>
    </xf>
    <xf numFmtId="0" fontId="0" fillId="0" borderId="27" xfId="0" applyBorder="1" applyAlignment="1" applyProtection="1">
      <alignment horizontal="right"/>
      <protection hidden="1"/>
    </xf>
    <xf numFmtId="0" fontId="0" fillId="0" borderId="27" xfId="0" applyBorder="1" applyProtection="1">
      <protection hidden="1"/>
    </xf>
    <xf numFmtId="0" fontId="5" fillId="5" borderId="28" xfId="0" applyFont="1" applyFill="1" applyBorder="1" applyAlignment="1" applyProtection="1">
      <alignment horizontal="center" vertical="center"/>
      <protection locked="0" hidden="1"/>
    </xf>
    <xf numFmtId="0" fontId="5" fillId="5" borderId="29" xfId="0" applyFont="1" applyFill="1" applyBorder="1" applyAlignment="1" applyProtection="1">
      <alignment horizontal="center" vertical="center"/>
      <protection locked="0" hidden="1"/>
    </xf>
    <xf numFmtId="0" fontId="0" fillId="0" borderId="30" xfId="0" applyBorder="1" applyAlignment="1" applyProtection="1">
      <protection hidden="1"/>
    </xf>
    <xf numFmtId="0" fontId="0" fillId="0" borderId="26" xfId="0" applyBorder="1" applyAlignment="1" applyProtection="1">
      <alignment horizontal="center"/>
      <protection hidden="1"/>
    </xf>
    <xf numFmtId="0" fontId="5" fillId="0" borderId="17" xfId="0" applyFont="1" applyFill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  <protection hidden="1"/>
    </xf>
    <xf numFmtId="0" fontId="8" fillId="0" borderId="22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0" fillId="8" borderId="9" xfId="0" applyFill="1" applyBorder="1" applyAlignment="1" applyProtection="1">
      <alignment horizontal="center"/>
      <protection locked="0" hidden="1"/>
    </xf>
    <xf numFmtId="0" fontId="5" fillId="4" borderId="31" xfId="0" applyFont="1" applyFill="1" applyBorder="1" applyAlignment="1" applyProtection="1">
      <alignment horizontal="center" vertical="center"/>
      <protection hidden="1"/>
    </xf>
    <xf numFmtId="16" fontId="0" fillId="0" borderId="32" xfId="0" applyNumberFormat="1" applyBorder="1" applyAlignment="1" applyProtection="1">
      <alignment horizontal="center"/>
      <protection hidden="1"/>
    </xf>
    <xf numFmtId="0" fontId="0" fillId="0" borderId="32" xfId="0" applyBorder="1" applyAlignment="1" applyProtection="1">
      <alignment horizontal="right"/>
      <protection hidden="1"/>
    </xf>
    <xf numFmtId="0" fontId="0" fillId="0" borderId="32" xfId="0" applyBorder="1" applyProtection="1">
      <protection hidden="1"/>
    </xf>
    <xf numFmtId="0" fontId="5" fillId="5" borderId="33" xfId="0" applyFont="1" applyFill="1" applyBorder="1" applyAlignment="1" applyProtection="1">
      <alignment horizontal="center" vertical="center"/>
      <protection locked="0" hidden="1"/>
    </xf>
    <xf numFmtId="0" fontId="5" fillId="5" borderId="34" xfId="0" applyFont="1" applyFill="1" applyBorder="1" applyAlignment="1" applyProtection="1">
      <alignment horizontal="center" vertical="center"/>
      <protection locked="0" hidden="1"/>
    </xf>
    <xf numFmtId="0" fontId="0" fillId="0" borderId="35" xfId="0" applyBorder="1" applyAlignment="1" applyProtection="1">
      <protection hidden="1"/>
    </xf>
    <xf numFmtId="0" fontId="0" fillId="0" borderId="31" xfId="0" applyBorder="1" applyAlignment="1" applyProtection="1">
      <alignment horizontal="center"/>
      <protection hidden="1"/>
    </xf>
    <xf numFmtId="0" fontId="5" fillId="0" borderId="18" xfId="0" applyFont="1" applyFill="1" applyBorder="1" applyAlignment="1" applyProtection="1">
      <alignment horizontal="center" vertical="center"/>
      <protection hidden="1"/>
    </xf>
    <xf numFmtId="0" fontId="9" fillId="0" borderId="18" xfId="0" applyFont="1" applyBorder="1" applyAlignment="1" applyProtection="1">
      <alignment horizontal="center"/>
      <protection hidden="1"/>
    </xf>
    <xf numFmtId="0" fontId="9" fillId="0" borderId="20" xfId="0" applyFont="1" applyBorder="1" applyAlignment="1" applyProtection="1">
      <alignment horizontal="center"/>
      <protection hidden="1"/>
    </xf>
    <xf numFmtId="0" fontId="10" fillId="0" borderId="23" xfId="0" applyFont="1" applyBorder="1" applyAlignment="1" applyProtection="1">
      <alignment horizontal="center"/>
      <protection hidden="1"/>
    </xf>
    <xf numFmtId="0" fontId="9" fillId="0" borderId="21" xfId="0" applyFont="1" applyBorder="1" applyAlignment="1" applyProtection="1">
      <alignment horizontal="center"/>
      <protection hidden="1"/>
    </xf>
    <xf numFmtId="0" fontId="0" fillId="8" borderId="11" xfId="0" applyFill="1" applyBorder="1" applyAlignment="1" applyProtection="1">
      <alignment horizontal="center"/>
      <protection locked="0" hidden="1"/>
    </xf>
    <xf numFmtId="0" fontId="14" fillId="0" borderId="18" xfId="0" applyFont="1" applyBorder="1" applyAlignment="1" applyProtection="1">
      <alignment horizontal="center"/>
      <protection hidden="1"/>
    </xf>
    <xf numFmtId="0" fontId="14" fillId="0" borderId="20" xfId="0" applyFont="1" applyBorder="1" applyAlignment="1" applyProtection="1">
      <alignment horizontal="center"/>
      <protection hidden="1"/>
    </xf>
    <xf numFmtId="0" fontId="15" fillId="0" borderId="23" xfId="0" applyFont="1" applyBorder="1" applyAlignment="1" applyProtection="1">
      <alignment horizontal="center"/>
      <protection hidden="1"/>
    </xf>
    <xf numFmtId="0" fontId="14" fillId="0" borderId="21" xfId="0" applyFont="1" applyBorder="1" applyAlignment="1" applyProtection="1">
      <alignment horizontal="center"/>
      <protection hidden="1"/>
    </xf>
    <xf numFmtId="0" fontId="16" fillId="0" borderId="18" xfId="0" applyFont="1" applyBorder="1" applyAlignment="1" applyProtection="1">
      <alignment horizontal="center"/>
      <protection hidden="1"/>
    </xf>
    <xf numFmtId="0" fontId="16" fillId="0" borderId="20" xfId="0" applyFont="1" applyBorder="1" applyAlignment="1" applyProtection="1">
      <alignment horizontal="center"/>
      <protection hidden="1"/>
    </xf>
    <xf numFmtId="0" fontId="17" fillId="0" borderId="23" xfId="0" applyFont="1" applyBorder="1" applyAlignment="1" applyProtection="1">
      <alignment horizontal="center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8" fillId="0" borderId="18" xfId="0" applyFont="1" applyBorder="1" applyAlignment="1" applyProtection="1">
      <alignment horizontal="center"/>
      <protection hidden="1"/>
    </xf>
    <xf numFmtId="0" fontId="18" fillId="0" borderId="20" xfId="0" applyFont="1" applyBorder="1" applyAlignment="1" applyProtection="1">
      <alignment horizontal="center"/>
      <protection hidden="1"/>
    </xf>
    <xf numFmtId="0" fontId="19" fillId="0" borderId="23" xfId="0" applyFont="1" applyBorder="1" applyAlignment="1" applyProtection="1">
      <alignment horizontal="center"/>
      <protection hidden="1"/>
    </xf>
    <xf numFmtId="0" fontId="18" fillId="0" borderId="21" xfId="0" applyFont="1" applyBorder="1" applyAlignment="1" applyProtection="1">
      <alignment horizontal="center"/>
      <protection hidden="1"/>
    </xf>
    <xf numFmtId="0" fontId="20" fillId="0" borderId="18" xfId="0" applyFont="1" applyBorder="1" applyAlignment="1" applyProtection="1">
      <alignment horizontal="center"/>
      <protection hidden="1"/>
    </xf>
    <xf numFmtId="0" fontId="20" fillId="0" borderId="20" xfId="0" applyFont="1" applyBorder="1" applyAlignment="1" applyProtection="1">
      <alignment horizontal="center"/>
      <protection hidden="1"/>
    </xf>
    <xf numFmtId="0" fontId="21" fillId="0" borderId="23" xfId="0" applyFont="1" applyBorder="1" applyAlignment="1" applyProtection="1">
      <alignment horizontal="center"/>
      <protection hidden="1"/>
    </xf>
    <xf numFmtId="0" fontId="20" fillId="0" borderId="21" xfId="0" applyFont="1" applyBorder="1" applyAlignment="1" applyProtection="1">
      <alignment horizontal="center"/>
      <protection hidden="1"/>
    </xf>
    <xf numFmtId="0" fontId="13" fillId="0" borderId="18" xfId="0" applyFont="1" applyBorder="1" applyAlignment="1" applyProtection="1">
      <alignment horizontal="center"/>
      <protection hidden="1"/>
    </xf>
    <xf numFmtId="0" fontId="13" fillId="0" borderId="20" xfId="0" applyFont="1" applyBorder="1" applyAlignment="1" applyProtection="1">
      <alignment horizontal="center"/>
      <protection hidden="1"/>
    </xf>
    <xf numFmtId="0" fontId="12" fillId="0" borderId="23" xfId="0" applyFont="1" applyBorder="1" applyAlignment="1" applyProtection="1">
      <alignment horizontal="center"/>
      <protection hidden="1"/>
    </xf>
    <xf numFmtId="0" fontId="13" fillId="0" borderId="21" xfId="0" applyFont="1" applyBorder="1" applyAlignment="1" applyProtection="1">
      <alignment horizontal="center"/>
      <protection hidden="1"/>
    </xf>
    <xf numFmtId="0" fontId="5" fillId="4" borderId="36" xfId="0" applyFont="1" applyFill="1" applyBorder="1" applyAlignment="1" applyProtection="1">
      <alignment horizontal="center" vertical="center"/>
      <protection hidden="1"/>
    </xf>
    <xf numFmtId="16" fontId="0" fillId="0" borderId="37" xfId="0" applyNumberFormat="1" applyBorder="1" applyAlignment="1" applyProtection="1">
      <alignment horizontal="center"/>
      <protection hidden="1"/>
    </xf>
    <xf numFmtId="0" fontId="0" fillId="0" borderId="37" xfId="0" applyBorder="1" applyAlignment="1" applyProtection="1">
      <alignment horizontal="right"/>
      <protection hidden="1"/>
    </xf>
    <xf numFmtId="0" fontId="0" fillId="0" borderId="37" xfId="0" applyBorder="1" applyProtection="1">
      <protection hidden="1"/>
    </xf>
    <xf numFmtId="0" fontId="5" fillId="5" borderId="38" xfId="0" applyFont="1" applyFill="1" applyBorder="1" applyAlignment="1" applyProtection="1">
      <alignment horizontal="center" vertical="center"/>
      <protection locked="0" hidden="1"/>
    </xf>
    <xf numFmtId="0" fontId="5" fillId="5" borderId="39" xfId="0" applyFont="1" applyFill="1" applyBorder="1" applyAlignment="1" applyProtection="1">
      <alignment horizontal="center" vertical="center"/>
      <protection locked="0" hidden="1"/>
    </xf>
    <xf numFmtId="0" fontId="0" fillId="0" borderId="40" xfId="0" applyBorder="1" applyAlignment="1" applyProtection="1">
      <protection hidden="1"/>
    </xf>
    <xf numFmtId="0" fontId="0" fillId="0" borderId="36" xfId="0" applyBorder="1" applyAlignment="1" applyProtection="1">
      <alignment horizont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hidden="1"/>
    </xf>
    <xf numFmtId="0" fontId="11" fillId="0" borderId="19" xfId="0" applyFont="1" applyBorder="1" applyAlignment="1" applyProtection="1">
      <alignment horizontal="center"/>
      <protection hidden="1"/>
    </xf>
    <xf numFmtId="0" fontId="11" fillId="0" borderId="10" xfId="0" applyFont="1" applyBorder="1" applyAlignment="1" applyProtection="1">
      <alignment horizontal="center"/>
      <protection hidden="1"/>
    </xf>
    <xf numFmtId="0" fontId="2" fillId="0" borderId="24" xfId="0" applyFont="1" applyBorder="1" applyAlignment="1" applyProtection="1">
      <alignment horizontal="center"/>
      <protection hidden="1"/>
    </xf>
    <xf numFmtId="0" fontId="11" fillId="0" borderId="11" xfId="0" applyFont="1" applyBorder="1" applyAlignment="1" applyProtection="1">
      <alignment horizontal="center"/>
      <protection hidden="1"/>
    </xf>
    <xf numFmtId="16" fontId="0" fillId="0" borderId="27" xfId="0" applyNumberFormat="1" applyBorder="1" applyAlignment="1" applyProtection="1">
      <alignment horizontal="center"/>
      <protection locked="0" hidden="1"/>
    </xf>
    <xf numFmtId="16" fontId="0" fillId="0" borderId="32" xfId="0" applyNumberFormat="1" applyBorder="1" applyAlignment="1" applyProtection="1">
      <alignment horizontal="center"/>
      <protection locked="0" hidden="1"/>
    </xf>
    <xf numFmtId="16" fontId="0" fillId="0" borderId="37" xfId="0" applyNumberFormat="1" applyBorder="1" applyAlignment="1" applyProtection="1">
      <alignment horizontal="center"/>
      <protection locked="0" hidden="1"/>
    </xf>
    <xf numFmtId="0" fontId="0" fillId="0" borderId="41" xfId="0" applyBorder="1" applyProtection="1">
      <protection hidden="1"/>
    </xf>
    <xf numFmtId="0" fontId="0" fillId="0" borderId="42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right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" fillId="3" borderId="0" xfId="0" applyFont="1" applyFill="1" applyBorder="1" applyAlignment="1" applyProtection="1">
      <alignment vertical="center"/>
      <protection hidden="1"/>
    </xf>
    <xf numFmtId="0" fontId="0" fillId="0" borderId="5" xfId="0" applyBorder="1" applyAlignment="1" applyProtection="1">
      <alignment horizontal="center" wrapText="1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 wrapText="1"/>
      <protection hidden="1"/>
    </xf>
    <xf numFmtId="0" fontId="0" fillId="0" borderId="5" xfId="0" applyBorder="1" applyProtection="1">
      <protection hidden="1"/>
    </xf>
    <xf numFmtId="0" fontId="3" fillId="9" borderId="25" xfId="0" applyFont="1" applyFill="1" applyBorder="1" applyAlignment="1" applyProtection="1">
      <protection hidden="1"/>
    </xf>
    <xf numFmtId="0" fontId="3" fillId="9" borderId="13" xfId="0" applyFont="1" applyFill="1" applyBorder="1" applyAlignment="1" applyProtection="1">
      <protection hidden="1"/>
    </xf>
    <xf numFmtId="0" fontId="3" fillId="9" borderId="12" xfId="0" applyFont="1" applyFill="1" applyBorder="1" applyAlignment="1" applyProtection="1"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3" xfId="0" applyBorder="1" applyProtection="1"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alignment vertical="center"/>
      <protection hidden="1"/>
    </xf>
    <xf numFmtId="0" fontId="0" fillId="0" borderId="43" xfId="0" applyBorder="1" applyProtection="1">
      <protection hidden="1"/>
    </xf>
    <xf numFmtId="0" fontId="0" fillId="0" borderId="44" xfId="0" applyBorder="1" applyProtection="1">
      <protection hidden="1"/>
    </xf>
    <xf numFmtId="0" fontId="0" fillId="0" borderId="44" xfId="0" applyBorder="1" applyAlignment="1" applyProtection="1">
      <alignment horizontal="right"/>
      <protection hidden="1"/>
    </xf>
    <xf numFmtId="0" fontId="0" fillId="0" borderId="44" xfId="0" applyBorder="1" applyAlignment="1" applyProtection="1">
      <alignment horizontal="right" vertical="center"/>
      <protection hidden="1"/>
    </xf>
    <xf numFmtId="0" fontId="0" fillId="0" borderId="44" xfId="0" applyBorder="1" applyAlignment="1" applyProtection="1">
      <alignment horizontal="center" vertical="center"/>
      <protection hidden="1"/>
    </xf>
    <xf numFmtId="0" fontId="0" fillId="0" borderId="44" xfId="0" applyBorder="1" applyAlignment="1" applyProtection="1">
      <alignment horizontal="left" vertical="center"/>
      <protection hidden="1"/>
    </xf>
    <xf numFmtId="0" fontId="0" fillId="0" borderId="44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3" fillId="9" borderId="25" xfId="0" applyFont="1" applyFill="1" applyBorder="1" applyAlignment="1" applyProtection="1">
      <alignment vertical="center"/>
      <protection hidden="1"/>
    </xf>
    <xf numFmtId="0" fontId="3" fillId="9" borderId="12" xfId="0" applyFont="1" applyFill="1" applyBorder="1" applyAlignment="1" applyProtection="1">
      <alignment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7" fillId="7" borderId="0" xfId="0" applyFont="1" applyFill="1" applyBorder="1" applyAlignment="1" applyProtection="1">
      <alignment horizontal="center" vertical="center" wrapText="1"/>
      <protection hidden="1"/>
    </xf>
    <xf numFmtId="0" fontId="7" fillId="7" borderId="0" xfId="0" applyFont="1" applyFill="1" applyBorder="1" applyAlignment="1" applyProtection="1">
      <alignment horizontal="center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left" vertical="center"/>
      <protection hidden="1"/>
    </xf>
    <xf numFmtId="0" fontId="8" fillId="0" borderId="17" xfId="0" applyFont="1" applyBorder="1" applyAlignment="1" applyProtection="1">
      <alignment horizontal="left"/>
      <protection hidden="1"/>
    </xf>
    <xf numFmtId="0" fontId="0" fillId="6" borderId="8" xfId="0" applyFill="1" applyBorder="1" applyAlignment="1" applyProtection="1">
      <alignment horizontal="center" vertical="center" shrinkToFit="1"/>
      <protection hidden="1"/>
    </xf>
    <xf numFmtId="0" fontId="0" fillId="6" borderId="9" xfId="0" applyFill="1" applyBorder="1" applyAlignment="1" applyProtection="1">
      <alignment horizontal="center" vertical="center" shrinkToFit="1"/>
      <protection hidden="1"/>
    </xf>
    <xf numFmtId="0" fontId="0" fillId="6" borderId="20" xfId="0" applyFill="1" applyBorder="1" applyAlignment="1" applyProtection="1">
      <alignment horizontal="center" vertical="center" shrinkToFit="1"/>
      <protection hidden="1"/>
    </xf>
    <xf numFmtId="0" fontId="0" fillId="6" borderId="21" xfId="0" applyFill="1" applyBorder="1" applyAlignment="1" applyProtection="1">
      <alignment horizontal="center" vertical="center" shrinkToFit="1"/>
      <protection hidden="1"/>
    </xf>
    <xf numFmtId="0" fontId="9" fillId="0" borderId="18" xfId="0" applyFont="1" applyBorder="1" applyAlignment="1" applyProtection="1">
      <alignment horizontal="left"/>
      <protection hidden="1"/>
    </xf>
    <xf numFmtId="0" fontId="0" fillId="6" borderId="10" xfId="0" applyFill="1" applyBorder="1" applyAlignment="1" applyProtection="1">
      <alignment horizontal="center" vertical="center" shrinkToFit="1"/>
      <protection hidden="1"/>
    </xf>
    <xf numFmtId="0" fontId="0" fillId="6" borderId="11" xfId="0" applyFill="1" applyBorder="1" applyAlignment="1" applyProtection="1">
      <alignment horizontal="center" vertical="center" shrinkToFit="1"/>
      <protection hidden="1"/>
    </xf>
    <xf numFmtId="0" fontId="14" fillId="0" borderId="18" xfId="0" applyFont="1" applyBorder="1" applyAlignment="1" applyProtection="1">
      <alignment horizontal="left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20" fillId="0" borderId="18" xfId="0" applyFont="1" applyBorder="1" applyAlignment="1" applyProtection="1">
      <alignment horizontal="left"/>
      <protection hidden="1"/>
    </xf>
    <xf numFmtId="0" fontId="16" fillId="0" borderId="18" xfId="0" applyFont="1" applyBorder="1" applyAlignment="1" applyProtection="1">
      <alignment horizontal="left"/>
      <protection hidden="1"/>
    </xf>
    <xf numFmtId="0" fontId="18" fillId="0" borderId="18" xfId="0" applyFont="1" applyBorder="1" applyAlignment="1" applyProtection="1">
      <alignment horizontal="left"/>
      <protection hidden="1"/>
    </xf>
    <xf numFmtId="0" fontId="11" fillId="0" borderId="19" xfId="0" applyFont="1" applyBorder="1" applyAlignment="1" applyProtection="1">
      <alignment horizontal="left"/>
      <protection hidden="1"/>
    </xf>
    <xf numFmtId="0" fontId="13" fillId="0" borderId="18" xfId="0" applyFont="1" applyBorder="1" applyAlignment="1" applyProtection="1">
      <alignment horizontal="left"/>
      <protection hidden="1"/>
    </xf>
  </cellXfs>
  <cellStyles count="1">
    <cellStyle name="Normal" xfId="0" builtinId="0"/>
  </cellStyles>
  <dxfs count="1">
    <dxf>
      <font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3366FF"/>
      <color rgb="FFCC00FF"/>
      <color rgb="FFFF00FF"/>
      <color rgb="FFFF33CC"/>
      <color rgb="FFFF3399"/>
      <color rgb="FFFF0066"/>
      <color rgb="FFFF3300"/>
      <color rgb="FFFF0000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19051</xdr:colOff>
      <xdr:row>6</xdr:row>
      <xdr:rowOff>19050</xdr:rowOff>
    </xdr:from>
    <xdr:to>
      <xdr:col>8</xdr:col>
      <xdr:colOff>219359</xdr:colOff>
      <xdr:row>117</xdr:row>
      <xdr:rowOff>171163</xdr:rowOff>
    </xdr:to>
    <xdr:grpSp>
      <xdr:nvGrpSpPr>
        <xdr:cNvPr id="248" name="Groupe 247">
          <a:extLst>
            <a:ext uri="{FF2B5EF4-FFF2-40B4-BE49-F238E27FC236}">
              <a16:creationId xmlns:a16="http://schemas.microsoft.com/office/drawing/2014/main" id="{00000000-0008-0000-0100-0000F8000000}"/>
            </a:ext>
          </a:extLst>
        </xdr:cNvPr>
        <xdr:cNvGrpSpPr/>
      </xdr:nvGrpSpPr>
      <xdr:grpSpPr>
        <a:xfrm>
          <a:off x="4038601" y="1438275"/>
          <a:ext cx="200308" cy="21326188"/>
          <a:chOff x="3705350" y="1439141"/>
          <a:chExt cx="200308" cy="21327301"/>
        </a:xfrm>
      </xdr:grpSpPr>
      <xdr:pic>
        <xdr:nvPicPr>
          <xdr:cNvPr id="2" name="Image 1" descr="SLOV2NIE.jpg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350" y="1810616"/>
            <a:ext cx="200308" cy="180975"/>
          </a:xfrm>
          <a:prstGeom prst="rect">
            <a:avLst/>
          </a:prstGeom>
        </xdr:spPr>
      </xdr:pic>
      <xdr:pic>
        <xdr:nvPicPr>
          <xdr:cNvPr id="4" name="Picture 31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1439141"/>
            <a:ext cx="155448" cy="151371"/>
          </a:xfrm>
          <a:prstGeom prst="rect">
            <a:avLst/>
          </a:prstGeom>
        </xdr:spPr>
      </xdr:pic>
      <xdr:pic>
        <xdr:nvPicPr>
          <xdr:cNvPr id="6" name="Picture 24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400" y="1629641"/>
            <a:ext cx="156869" cy="156869"/>
          </a:xfrm>
          <a:prstGeom prst="rect">
            <a:avLst/>
          </a:prstGeom>
        </xdr:spPr>
      </xdr:pic>
      <xdr:pic>
        <xdr:nvPicPr>
          <xdr:cNvPr id="9" name="Pictur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2014564"/>
            <a:ext cx="155448" cy="151371"/>
          </a:xfrm>
          <a:prstGeom prst="rect">
            <a:avLst/>
          </a:prstGeom>
        </xdr:spPr>
      </xdr:pic>
      <xdr:pic>
        <xdr:nvPicPr>
          <xdr:cNvPr id="12" name="Picture 7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2582141"/>
            <a:ext cx="155448" cy="151371"/>
          </a:xfrm>
          <a:prstGeom prst="rect">
            <a:avLst/>
          </a:prstGeom>
        </xdr:spPr>
      </xdr:pic>
      <xdr:pic>
        <xdr:nvPicPr>
          <xdr:cNvPr id="13" name="Image 12" descr="NORVEGE.jpg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4400" y="2210666"/>
            <a:ext cx="171450" cy="159523"/>
          </a:xfrm>
          <a:prstGeom prst="rect">
            <a:avLst/>
          </a:prstGeom>
        </xdr:spPr>
      </xdr:pic>
      <xdr:pic>
        <xdr:nvPicPr>
          <xdr:cNvPr id="15" name="Image 14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301" y="2376162"/>
            <a:ext cx="187200" cy="187200"/>
          </a:xfrm>
          <a:prstGeom prst="rect">
            <a:avLst/>
          </a:prstGeom>
        </xdr:spPr>
      </xdr:pic>
      <xdr:pic>
        <xdr:nvPicPr>
          <xdr:cNvPr id="17" name="Picture 8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2963141"/>
            <a:ext cx="155448" cy="151371"/>
          </a:xfrm>
          <a:prstGeom prst="rect">
            <a:avLst/>
          </a:prstGeom>
        </xdr:spPr>
      </xdr:pic>
      <xdr:pic>
        <xdr:nvPicPr>
          <xdr:cNvPr id="19" name="Picture 8">
            <a:extLst>
              <a:ext uri="{FF2B5EF4-FFF2-40B4-BE49-F238E27FC236}">
                <a16:creationId xmlns:a16="http://schemas.microsoft.com/office/drawing/2014/main" id="{00000000-0008-0000-01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0352" y="6043630"/>
            <a:ext cx="155448" cy="151371"/>
          </a:xfrm>
          <a:prstGeom prst="rect">
            <a:avLst/>
          </a:prstGeom>
        </xdr:spPr>
      </xdr:pic>
      <xdr:pic>
        <xdr:nvPicPr>
          <xdr:cNvPr id="21" name="Picture 8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971" y="4516829"/>
            <a:ext cx="155448" cy="151371"/>
          </a:xfrm>
          <a:prstGeom prst="rect">
            <a:avLst/>
          </a:prstGeom>
        </xdr:spPr>
      </xdr:pic>
      <xdr:pic>
        <xdr:nvPicPr>
          <xdr:cNvPr id="23" name="Picture 7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4135458"/>
            <a:ext cx="155448" cy="151371"/>
          </a:xfrm>
          <a:prstGeom prst="rect">
            <a:avLst/>
          </a:prstGeom>
        </xdr:spPr>
      </xdr:pic>
      <xdr:pic>
        <xdr:nvPicPr>
          <xdr:cNvPr id="25" name="Picture 7">
            <a:extLst>
              <a:ext uri="{FF2B5EF4-FFF2-40B4-BE49-F238E27FC236}">
                <a16:creationId xmlns:a16="http://schemas.microsoft.com/office/drawing/2014/main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5859854"/>
            <a:ext cx="155448" cy="151371"/>
          </a:xfrm>
          <a:prstGeom prst="rect">
            <a:avLst/>
          </a:prstGeom>
        </xdr:spPr>
      </xdr:pic>
      <xdr:pic>
        <xdr:nvPicPr>
          <xdr:cNvPr id="26" name="Picture 7">
            <a:extLst>
              <a:ext uri="{FF2B5EF4-FFF2-40B4-BE49-F238E27FC236}">
                <a16:creationId xmlns:a16="http://schemas.microsoft.com/office/drawing/2014/main" id="{00000000-0008-0000-01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7374329"/>
            <a:ext cx="155448" cy="151371"/>
          </a:xfrm>
          <a:prstGeom prst="rect">
            <a:avLst/>
          </a:prstGeom>
        </xdr:spPr>
      </xdr:pic>
      <xdr:pic>
        <xdr:nvPicPr>
          <xdr:cNvPr id="27" name="Picture 7">
            <a:extLst>
              <a:ext uri="{FF2B5EF4-FFF2-40B4-BE49-F238E27FC236}">
                <a16:creationId xmlns:a16="http://schemas.microsoft.com/office/drawing/2014/main" id="{00000000-0008-0000-0100-00001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6431354"/>
            <a:ext cx="155448" cy="151371"/>
          </a:xfrm>
          <a:prstGeom prst="rect">
            <a:avLst/>
          </a:prstGeom>
        </xdr:spPr>
      </xdr:pic>
      <xdr:pic>
        <xdr:nvPicPr>
          <xdr:cNvPr id="30" name="Picture 24">
            <a:extLst>
              <a:ext uri="{FF2B5EF4-FFF2-40B4-BE49-F238E27FC236}">
                <a16:creationId xmlns:a16="http://schemas.microsoft.com/office/drawing/2014/main" id="{00000000-0008-0000-0100-00001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400" y="3352358"/>
            <a:ext cx="156869" cy="156869"/>
          </a:xfrm>
          <a:prstGeom prst="rect">
            <a:avLst/>
          </a:prstGeom>
        </xdr:spPr>
      </xdr:pic>
      <xdr:pic>
        <xdr:nvPicPr>
          <xdr:cNvPr id="31" name="Image 30" descr="istockphoto-1041108716-612x612.jpg">
            <a:extLst>
              <a:ext uri="{FF2B5EF4-FFF2-40B4-BE49-F238E27FC236}">
                <a16:creationId xmlns:a16="http://schemas.microsoft.com/office/drawing/2014/main" id="{00000000-0008-0000-0100-00001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4872" y="2758166"/>
            <a:ext cx="186538" cy="186538"/>
          </a:xfrm>
          <a:prstGeom prst="rect">
            <a:avLst/>
          </a:prstGeom>
        </xdr:spPr>
      </xdr:pic>
      <xdr:pic>
        <xdr:nvPicPr>
          <xdr:cNvPr id="36" name="Picture 17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0352" y="3153641"/>
            <a:ext cx="155448" cy="151371"/>
          </a:xfrm>
          <a:prstGeom prst="rect">
            <a:avLst/>
          </a:prstGeom>
        </xdr:spPr>
      </xdr:pic>
      <xdr:pic>
        <xdr:nvPicPr>
          <xdr:cNvPr id="37" name="Picture 24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552" y="5091901"/>
            <a:ext cx="156869" cy="156869"/>
          </a:xfrm>
          <a:prstGeom prst="rect">
            <a:avLst/>
          </a:prstGeom>
        </xdr:spPr>
      </xdr:pic>
      <xdr:pic>
        <xdr:nvPicPr>
          <xdr:cNvPr id="38" name="Picture 31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545659"/>
            <a:ext cx="155448" cy="151371"/>
          </a:xfrm>
          <a:prstGeom prst="rect">
            <a:avLst/>
          </a:prstGeom>
        </xdr:spPr>
      </xdr:pic>
      <xdr:pic>
        <xdr:nvPicPr>
          <xdr:cNvPr id="40" name="Picture 16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735037"/>
            <a:ext cx="155448" cy="151371"/>
          </a:xfrm>
          <a:prstGeom prst="rect">
            <a:avLst/>
          </a:prstGeom>
        </xdr:spPr>
      </xdr:pic>
      <xdr:pic>
        <xdr:nvPicPr>
          <xdr:cNvPr id="41" name="Picture 36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932261"/>
            <a:ext cx="155448" cy="151371"/>
          </a:xfrm>
          <a:prstGeom prst="rect">
            <a:avLst/>
          </a:prstGeom>
        </xdr:spPr>
      </xdr:pic>
      <xdr:pic>
        <xdr:nvPicPr>
          <xdr:cNvPr id="44" name="Picture 34">
            <a:extLst>
              <a:ext uri="{FF2B5EF4-FFF2-40B4-BE49-F238E27FC236}">
                <a16:creationId xmlns:a16="http://schemas.microsoft.com/office/drawing/2014/main" id="{00000000-0008-0000-01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4326329"/>
            <a:ext cx="155448" cy="151371"/>
          </a:xfrm>
          <a:prstGeom prst="rect">
            <a:avLst/>
          </a:prstGeom>
        </xdr:spPr>
      </xdr:pic>
      <xdr:pic>
        <xdr:nvPicPr>
          <xdr:cNvPr id="46" name="Picture 31">
            <a:extLst>
              <a:ext uri="{FF2B5EF4-FFF2-40B4-BE49-F238E27FC236}">
                <a16:creationId xmlns:a16="http://schemas.microsoft.com/office/drawing/2014/main" id="{00000000-0008-0000-0100-00002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970" y="4706138"/>
            <a:ext cx="155448" cy="151371"/>
          </a:xfrm>
          <a:prstGeom prst="rect">
            <a:avLst/>
          </a:prstGeom>
        </xdr:spPr>
      </xdr:pic>
      <xdr:pic>
        <xdr:nvPicPr>
          <xdr:cNvPr id="47" name="Image 46" descr="NORVEGE.jpg">
            <a:extLst>
              <a:ext uri="{FF2B5EF4-FFF2-40B4-BE49-F238E27FC236}">
                <a16:creationId xmlns:a16="http://schemas.microsoft.com/office/drawing/2014/main" id="{00000000-0008-0000-0100-00002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2017" y="4890685"/>
            <a:ext cx="171450" cy="159523"/>
          </a:xfrm>
          <a:prstGeom prst="rect">
            <a:avLst/>
          </a:prstGeom>
        </xdr:spPr>
      </xdr:pic>
      <xdr:pic>
        <xdr:nvPicPr>
          <xdr:cNvPr id="55" name="Image 54" descr="SLOV2NIE.jpg">
            <a:extLst>
              <a:ext uri="{FF2B5EF4-FFF2-40B4-BE49-F238E27FC236}">
                <a16:creationId xmlns:a16="http://schemas.microsoft.com/office/drawing/2014/main" id="{00000000-0008-0000-0100-00003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10111" y="5459384"/>
            <a:ext cx="195515" cy="179222"/>
          </a:xfrm>
          <a:prstGeom prst="rect">
            <a:avLst/>
          </a:prstGeom>
        </xdr:spPr>
      </xdr:pic>
      <xdr:pic>
        <xdr:nvPicPr>
          <xdr:cNvPr id="67" name="Image 66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4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5262580"/>
            <a:ext cx="187200" cy="187200"/>
          </a:xfrm>
          <a:prstGeom prst="rect">
            <a:avLst/>
          </a:prstGeom>
        </xdr:spPr>
      </xdr:pic>
      <xdr:pic>
        <xdr:nvPicPr>
          <xdr:cNvPr id="69" name="Picture 16">
            <a:extLst>
              <a:ext uri="{FF2B5EF4-FFF2-40B4-BE49-F238E27FC236}">
                <a16:creationId xmlns:a16="http://schemas.microsoft.com/office/drawing/2014/main" id="{00000000-0008-0000-0100-00004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6612886"/>
            <a:ext cx="155448" cy="151371"/>
          </a:xfrm>
          <a:prstGeom prst="rect">
            <a:avLst/>
          </a:prstGeom>
        </xdr:spPr>
      </xdr:pic>
      <xdr:pic>
        <xdr:nvPicPr>
          <xdr:cNvPr id="70" name="Picture 16">
            <a:extLst>
              <a:ext uri="{FF2B5EF4-FFF2-40B4-BE49-F238E27FC236}">
                <a16:creationId xmlns:a16="http://schemas.microsoft.com/office/drawing/2014/main" id="{00000000-0008-0000-0100-00004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7562585"/>
            <a:ext cx="155448" cy="151371"/>
          </a:xfrm>
          <a:prstGeom prst="rect">
            <a:avLst/>
          </a:prstGeom>
        </xdr:spPr>
      </xdr:pic>
      <xdr:pic>
        <xdr:nvPicPr>
          <xdr:cNvPr id="72" name="Picture 16">
            <a:extLst>
              <a:ext uri="{FF2B5EF4-FFF2-40B4-BE49-F238E27FC236}">
                <a16:creationId xmlns:a16="http://schemas.microsoft.com/office/drawing/2014/main" id="{00000000-0008-0000-0100-00004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375386"/>
            <a:ext cx="155448" cy="151371"/>
          </a:xfrm>
          <a:prstGeom prst="rect">
            <a:avLst/>
          </a:prstGeom>
        </xdr:spPr>
      </xdr:pic>
      <xdr:pic>
        <xdr:nvPicPr>
          <xdr:cNvPr id="74" name="Picture 16">
            <a:extLst>
              <a:ext uri="{FF2B5EF4-FFF2-40B4-BE49-F238E27FC236}">
                <a16:creationId xmlns:a16="http://schemas.microsoft.com/office/drawing/2014/main" id="{00000000-0008-0000-0100-00004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423386"/>
            <a:ext cx="155448" cy="151371"/>
          </a:xfrm>
          <a:prstGeom prst="rect">
            <a:avLst/>
          </a:prstGeom>
        </xdr:spPr>
      </xdr:pic>
      <xdr:pic>
        <xdr:nvPicPr>
          <xdr:cNvPr id="77" name="Picture 16">
            <a:extLst>
              <a:ext uri="{FF2B5EF4-FFF2-40B4-BE49-F238E27FC236}">
                <a16:creationId xmlns:a16="http://schemas.microsoft.com/office/drawing/2014/main" id="{00000000-0008-0000-0100-00004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9376386"/>
            <a:ext cx="155448" cy="151371"/>
          </a:xfrm>
          <a:prstGeom prst="rect">
            <a:avLst/>
          </a:prstGeom>
        </xdr:spPr>
      </xdr:pic>
      <xdr:pic>
        <xdr:nvPicPr>
          <xdr:cNvPr id="79" name="Picture 16">
            <a:extLst>
              <a:ext uri="{FF2B5EF4-FFF2-40B4-BE49-F238E27FC236}">
                <a16:creationId xmlns:a16="http://schemas.microsoft.com/office/drawing/2014/main" id="{00000000-0008-0000-0100-00004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281386"/>
            <a:ext cx="155448" cy="151371"/>
          </a:xfrm>
          <a:prstGeom prst="rect">
            <a:avLst/>
          </a:prstGeom>
        </xdr:spPr>
      </xdr:pic>
      <xdr:pic>
        <xdr:nvPicPr>
          <xdr:cNvPr id="81" name="Picture 8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8327386"/>
            <a:ext cx="155448" cy="151371"/>
          </a:xfrm>
          <a:prstGeom prst="rect">
            <a:avLst/>
          </a:prstGeom>
        </xdr:spPr>
      </xdr:pic>
      <xdr:pic>
        <xdr:nvPicPr>
          <xdr:cNvPr id="82" name="Picture 8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660886"/>
            <a:ext cx="155448" cy="151371"/>
          </a:xfrm>
          <a:prstGeom prst="rect">
            <a:avLst/>
          </a:prstGeom>
        </xdr:spPr>
      </xdr:pic>
      <xdr:pic>
        <xdr:nvPicPr>
          <xdr:cNvPr id="85" name="Picture 8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565886"/>
            <a:ext cx="155448" cy="151371"/>
          </a:xfrm>
          <a:prstGeom prst="rect">
            <a:avLst/>
          </a:prstGeom>
        </xdr:spPr>
      </xdr:pic>
      <xdr:pic>
        <xdr:nvPicPr>
          <xdr:cNvPr id="86" name="Picture 8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518386"/>
            <a:ext cx="155448" cy="151371"/>
          </a:xfrm>
          <a:prstGeom prst="rect">
            <a:avLst/>
          </a:prstGeom>
        </xdr:spPr>
      </xdr:pic>
      <xdr:pic>
        <xdr:nvPicPr>
          <xdr:cNvPr id="89" name="Picture 8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613886"/>
            <a:ext cx="155448" cy="151371"/>
          </a:xfrm>
          <a:prstGeom prst="rect">
            <a:avLst/>
          </a:prstGeom>
        </xdr:spPr>
      </xdr:pic>
      <xdr:pic>
        <xdr:nvPicPr>
          <xdr:cNvPr id="91" name="Picture 8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947386"/>
            <a:ext cx="155448" cy="151371"/>
          </a:xfrm>
          <a:prstGeom prst="rect">
            <a:avLst/>
          </a:prstGeom>
        </xdr:spPr>
      </xdr:pic>
      <xdr:pic>
        <xdr:nvPicPr>
          <xdr:cNvPr id="92" name="Picture 8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6899886"/>
            <a:ext cx="155448" cy="151371"/>
          </a:xfrm>
          <a:prstGeom prst="rect">
            <a:avLst/>
          </a:prstGeom>
        </xdr:spPr>
      </xdr:pic>
      <xdr:pic>
        <xdr:nvPicPr>
          <xdr:cNvPr id="94" name="Picture 8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19185886"/>
            <a:ext cx="155448" cy="151371"/>
          </a:xfrm>
          <a:prstGeom prst="rect">
            <a:avLst/>
          </a:prstGeom>
        </xdr:spPr>
      </xdr:pic>
      <xdr:pic>
        <xdr:nvPicPr>
          <xdr:cNvPr id="97" name="Picture 8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0519386"/>
            <a:ext cx="155448" cy="151371"/>
          </a:xfrm>
          <a:prstGeom prst="rect">
            <a:avLst/>
          </a:prstGeom>
        </xdr:spPr>
      </xdr:pic>
      <xdr:pic>
        <xdr:nvPicPr>
          <xdr:cNvPr id="99" name="Picture 8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2424386"/>
            <a:ext cx="155448" cy="151371"/>
          </a:xfrm>
          <a:prstGeom prst="rect">
            <a:avLst/>
          </a:prstGeom>
        </xdr:spPr>
      </xdr:pic>
      <xdr:pic>
        <xdr:nvPicPr>
          <xdr:cNvPr id="101" name="Picture 36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993886"/>
            <a:ext cx="155448" cy="151371"/>
          </a:xfrm>
          <a:prstGeom prst="rect">
            <a:avLst/>
          </a:prstGeom>
        </xdr:spPr>
      </xdr:pic>
      <xdr:pic>
        <xdr:nvPicPr>
          <xdr:cNvPr id="103" name="Picture 36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089386"/>
            <a:ext cx="155448" cy="151371"/>
          </a:xfrm>
          <a:prstGeom prst="rect">
            <a:avLst/>
          </a:prstGeom>
        </xdr:spPr>
      </xdr:pic>
      <xdr:pic>
        <xdr:nvPicPr>
          <xdr:cNvPr id="105" name="Picture 36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327886"/>
            <a:ext cx="155448" cy="151371"/>
          </a:xfrm>
          <a:prstGeom prst="rect">
            <a:avLst/>
          </a:prstGeom>
        </xdr:spPr>
      </xdr:pic>
      <xdr:pic>
        <xdr:nvPicPr>
          <xdr:cNvPr id="107" name="Picture 36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754085"/>
            <a:ext cx="155448" cy="151371"/>
          </a:xfrm>
          <a:prstGeom prst="rect">
            <a:avLst/>
          </a:prstGeom>
        </xdr:spPr>
      </xdr:pic>
      <xdr:pic>
        <xdr:nvPicPr>
          <xdr:cNvPr id="109" name="Picture 36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423886"/>
            <a:ext cx="155448" cy="151371"/>
          </a:xfrm>
          <a:prstGeom prst="rect">
            <a:avLst/>
          </a:prstGeom>
        </xdr:spPr>
      </xdr:pic>
      <xdr:pic>
        <xdr:nvPicPr>
          <xdr:cNvPr id="111" name="Picture 36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471886"/>
            <a:ext cx="155448" cy="151371"/>
          </a:xfrm>
          <a:prstGeom prst="rect">
            <a:avLst/>
          </a:prstGeom>
        </xdr:spPr>
      </xdr:pic>
      <xdr:pic>
        <xdr:nvPicPr>
          <xdr:cNvPr id="114" name="Picture 31">
            <a:extLst>
              <a:ext uri="{FF2B5EF4-FFF2-40B4-BE49-F238E27FC236}">
                <a16:creationId xmlns:a16="http://schemas.microsoft.com/office/drawing/2014/main" id="{00000000-0008-0000-0100-00007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803386"/>
            <a:ext cx="155448" cy="151371"/>
          </a:xfrm>
          <a:prstGeom prst="rect">
            <a:avLst/>
          </a:prstGeom>
        </xdr:spPr>
      </xdr:pic>
      <xdr:pic>
        <xdr:nvPicPr>
          <xdr:cNvPr id="116" name="Picture 31">
            <a:extLst>
              <a:ext uri="{FF2B5EF4-FFF2-40B4-BE49-F238E27FC236}">
                <a16:creationId xmlns:a16="http://schemas.microsoft.com/office/drawing/2014/main" id="{00000000-0008-0000-0100-00007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8708386"/>
            <a:ext cx="155448" cy="151371"/>
          </a:xfrm>
          <a:prstGeom prst="rect">
            <a:avLst/>
          </a:prstGeom>
        </xdr:spPr>
      </xdr:pic>
      <xdr:pic>
        <xdr:nvPicPr>
          <xdr:cNvPr id="118" name="Picture 31">
            <a:extLst>
              <a:ext uri="{FF2B5EF4-FFF2-40B4-BE49-F238E27FC236}">
                <a16:creationId xmlns:a16="http://schemas.microsoft.com/office/drawing/2014/main" id="{00000000-0008-0000-0100-00007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851386"/>
            <a:ext cx="155448" cy="151371"/>
          </a:xfrm>
          <a:prstGeom prst="rect">
            <a:avLst/>
          </a:prstGeom>
        </xdr:spPr>
      </xdr:pic>
      <xdr:pic>
        <xdr:nvPicPr>
          <xdr:cNvPr id="119" name="Picture 31">
            <a:extLst>
              <a:ext uri="{FF2B5EF4-FFF2-40B4-BE49-F238E27FC236}">
                <a16:creationId xmlns:a16="http://schemas.microsoft.com/office/drawing/2014/main" id="{00000000-0008-0000-0100-00007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0994386"/>
            <a:ext cx="155448" cy="151371"/>
          </a:xfrm>
          <a:prstGeom prst="rect">
            <a:avLst/>
          </a:prstGeom>
        </xdr:spPr>
      </xdr:pic>
      <xdr:pic>
        <xdr:nvPicPr>
          <xdr:cNvPr id="122" name="Picture 31">
            <a:extLst>
              <a:ext uri="{FF2B5EF4-FFF2-40B4-BE49-F238E27FC236}">
                <a16:creationId xmlns:a16="http://schemas.microsoft.com/office/drawing/2014/main" id="{00000000-0008-0000-0100-00007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708886"/>
            <a:ext cx="155448" cy="151371"/>
          </a:xfrm>
          <a:prstGeom prst="rect">
            <a:avLst/>
          </a:prstGeom>
        </xdr:spPr>
      </xdr:pic>
      <xdr:pic>
        <xdr:nvPicPr>
          <xdr:cNvPr id="124" name="Picture 31">
            <a:extLst>
              <a:ext uri="{FF2B5EF4-FFF2-40B4-BE49-F238E27FC236}">
                <a16:creationId xmlns:a16="http://schemas.microsoft.com/office/drawing/2014/main" id="{00000000-0008-0000-0100-00007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232886"/>
            <a:ext cx="155448" cy="151371"/>
          </a:xfrm>
          <a:prstGeom prst="rect">
            <a:avLst/>
          </a:prstGeom>
        </xdr:spPr>
      </xdr:pic>
      <xdr:pic>
        <xdr:nvPicPr>
          <xdr:cNvPr id="126" name="Picture 31">
            <a:extLst>
              <a:ext uri="{FF2B5EF4-FFF2-40B4-BE49-F238E27FC236}">
                <a16:creationId xmlns:a16="http://schemas.microsoft.com/office/drawing/2014/main" id="{00000000-0008-0000-0100-00007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375886"/>
            <a:ext cx="155448" cy="151371"/>
          </a:xfrm>
          <a:prstGeom prst="rect">
            <a:avLst/>
          </a:prstGeom>
        </xdr:spPr>
      </xdr:pic>
      <xdr:pic>
        <xdr:nvPicPr>
          <xdr:cNvPr id="127" name="Picture 31">
            <a:extLst>
              <a:ext uri="{FF2B5EF4-FFF2-40B4-BE49-F238E27FC236}">
                <a16:creationId xmlns:a16="http://schemas.microsoft.com/office/drawing/2014/main" id="{00000000-0008-0000-0100-00007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7280886"/>
            <a:ext cx="155448" cy="151371"/>
          </a:xfrm>
          <a:prstGeom prst="rect">
            <a:avLst/>
          </a:prstGeom>
        </xdr:spPr>
      </xdr:pic>
      <xdr:pic>
        <xdr:nvPicPr>
          <xdr:cNvPr id="130" name="Picture 31">
            <a:extLst>
              <a:ext uri="{FF2B5EF4-FFF2-40B4-BE49-F238E27FC236}">
                <a16:creationId xmlns:a16="http://schemas.microsoft.com/office/drawing/2014/main" id="{00000000-0008-0000-0100-00008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614386"/>
            <a:ext cx="155448" cy="151371"/>
          </a:xfrm>
          <a:prstGeom prst="rect">
            <a:avLst/>
          </a:prstGeom>
        </xdr:spPr>
      </xdr:pic>
      <xdr:pic>
        <xdr:nvPicPr>
          <xdr:cNvPr id="131" name="Picture 31">
            <a:extLst>
              <a:ext uri="{FF2B5EF4-FFF2-40B4-BE49-F238E27FC236}">
                <a16:creationId xmlns:a16="http://schemas.microsoft.com/office/drawing/2014/main" id="{00000000-0008-0000-0100-00008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0328886"/>
            <a:ext cx="155448" cy="151371"/>
          </a:xfrm>
          <a:prstGeom prst="rect">
            <a:avLst/>
          </a:prstGeom>
        </xdr:spPr>
      </xdr:pic>
      <xdr:pic>
        <xdr:nvPicPr>
          <xdr:cNvPr id="133" name="Picture 31">
            <a:extLst>
              <a:ext uri="{FF2B5EF4-FFF2-40B4-BE49-F238E27FC236}">
                <a16:creationId xmlns:a16="http://schemas.microsoft.com/office/drawing/2014/main" id="{00000000-0008-0000-0100-00008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662386"/>
            <a:ext cx="155448" cy="151371"/>
          </a:xfrm>
          <a:prstGeom prst="rect">
            <a:avLst/>
          </a:prstGeom>
        </xdr:spPr>
      </xdr:pic>
      <xdr:pic>
        <xdr:nvPicPr>
          <xdr:cNvPr id="136" name="Image 135" descr="SLOV2NIE.jpg">
            <a:extLst>
              <a:ext uri="{FF2B5EF4-FFF2-40B4-BE49-F238E27FC236}">
                <a16:creationId xmlns:a16="http://schemas.microsoft.com/office/drawing/2014/main" id="{00000000-0008-0000-0100-00008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8707" y="7744682"/>
            <a:ext cx="195515" cy="179222"/>
          </a:xfrm>
          <a:prstGeom prst="rect">
            <a:avLst/>
          </a:prstGeom>
        </xdr:spPr>
      </xdr:pic>
      <xdr:pic>
        <xdr:nvPicPr>
          <xdr:cNvPr id="138" name="Image 137" descr="SLOV2NIE.jpg">
            <a:extLst>
              <a:ext uri="{FF2B5EF4-FFF2-40B4-BE49-F238E27FC236}">
                <a16:creationId xmlns:a16="http://schemas.microsoft.com/office/drawing/2014/main" id="{00000000-0008-0000-0100-00008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1745182"/>
            <a:ext cx="195515" cy="179222"/>
          </a:xfrm>
          <a:prstGeom prst="rect">
            <a:avLst/>
          </a:prstGeom>
        </xdr:spPr>
      </xdr:pic>
      <xdr:pic>
        <xdr:nvPicPr>
          <xdr:cNvPr id="140" name="Image 139" descr="SLOV2NIE.jpg">
            <a:extLst>
              <a:ext uri="{FF2B5EF4-FFF2-40B4-BE49-F238E27FC236}">
                <a16:creationId xmlns:a16="http://schemas.microsoft.com/office/drawing/2014/main" id="{00000000-0008-0000-0100-00008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4793182"/>
            <a:ext cx="195515" cy="179222"/>
          </a:xfrm>
          <a:prstGeom prst="rect">
            <a:avLst/>
          </a:prstGeom>
        </xdr:spPr>
      </xdr:pic>
      <xdr:pic>
        <xdr:nvPicPr>
          <xdr:cNvPr id="142" name="Image 141" descr="SLOV2NIE.jpg">
            <a:extLst>
              <a:ext uri="{FF2B5EF4-FFF2-40B4-BE49-F238E27FC236}">
                <a16:creationId xmlns:a16="http://schemas.microsoft.com/office/drawing/2014/main" id="{00000000-0008-0000-0100-00008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7838381"/>
            <a:ext cx="195515" cy="179222"/>
          </a:xfrm>
          <a:prstGeom prst="rect">
            <a:avLst/>
          </a:prstGeom>
        </xdr:spPr>
      </xdr:pic>
      <xdr:pic>
        <xdr:nvPicPr>
          <xdr:cNvPr id="144" name="Image 143" descr="SLOV2NIE.jpg">
            <a:extLst>
              <a:ext uri="{FF2B5EF4-FFF2-40B4-BE49-F238E27FC236}">
                <a16:creationId xmlns:a16="http://schemas.microsoft.com/office/drawing/2014/main" id="{00000000-0008-0000-0100-00009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20127182"/>
            <a:ext cx="195515" cy="179222"/>
          </a:xfrm>
          <a:prstGeom prst="rect">
            <a:avLst/>
          </a:prstGeom>
        </xdr:spPr>
      </xdr:pic>
      <xdr:pic>
        <xdr:nvPicPr>
          <xdr:cNvPr id="146" name="Picture 17">
            <a:extLst>
              <a:ext uri="{FF2B5EF4-FFF2-40B4-BE49-F238E27FC236}">
                <a16:creationId xmlns:a16="http://schemas.microsoft.com/office/drawing/2014/main" id="{00000000-0008-0000-0100-00009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231886"/>
            <a:ext cx="155448" cy="151371"/>
          </a:xfrm>
          <a:prstGeom prst="rect">
            <a:avLst/>
          </a:prstGeom>
        </xdr:spPr>
      </xdr:pic>
      <xdr:pic>
        <xdr:nvPicPr>
          <xdr:cNvPr id="148" name="Picture 17">
            <a:extLst>
              <a:ext uri="{FF2B5EF4-FFF2-40B4-BE49-F238E27FC236}">
                <a16:creationId xmlns:a16="http://schemas.microsoft.com/office/drawing/2014/main" id="{00000000-0008-0000-0100-00009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467585"/>
            <a:ext cx="155448" cy="151371"/>
          </a:xfrm>
          <a:prstGeom prst="rect">
            <a:avLst/>
          </a:prstGeom>
        </xdr:spPr>
      </xdr:pic>
      <xdr:pic>
        <xdr:nvPicPr>
          <xdr:cNvPr id="149" name="Picture 17">
            <a:extLst>
              <a:ext uri="{FF2B5EF4-FFF2-40B4-BE49-F238E27FC236}">
                <a16:creationId xmlns:a16="http://schemas.microsoft.com/office/drawing/2014/main" id="{00000000-0008-0000-0100-00009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184886"/>
            <a:ext cx="155448" cy="151371"/>
          </a:xfrm>
          <a:prstGeom prst="rect">
            <a:avLst/>
          </a:prstGeom>
        </xdr:spPr>
      </xdr:pic>
      <xdr:pic>
        <xdr:nvPicPr>
          <xdr:cNvPr id="152" name="Picture 17">
            <a:extLst>
              <a:ext uri="{FF2B5EF4-FFF2-40B4-BE49-F238E27FC236}">
                <a16:creationId xmlns:a16="http://schemas.microsoft.com/office/drawing/2014/main" id="{00000000-0008-0000-0100-00009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6137886"/>
            <a:ext cx="155448" cy="151371"/>
          </a:xfrm>
          <a:prstGeom prst="rect">
            <a:avLst/>
          </a:prstGeom>
        </xdr:spPr>
      </xdr:pic>
      <xdr:pic>
        <xdr:nvPicPr>
          <xdr:cNvPr id="154" name="Picture 17">
            <a:extLst>
              <a:ext uri="{FF2B5EF4-FFF2-40B4-BE49-F238E27FC236}">
                <a16:creationId xmlns:a16="http://schemas.microsoft.com/office/drawing/2014/main" id="{00000000-0008-0000-0100-00009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804886"/>
            <a:ext cx="155448" cy="151371"/>
          </a:xfrm>
          <a:prstGeom prst="rect">
            <a:avLst/>
          </a:prstGeom>
        </xdr:spPr>
      </xdr:pic>
      <xdr:pic>
        <xdr:nvPicPr>
          <xdr:cNvPr id="156" name="Picture 17">
            <a:extLst>
              <a:ext uri="{FF2B5EF4-FFF2-40B4-BE49-F238E27FC236}">
                <a16:creationId xmlns:a16="http://schemas.microsoft.com/office/drawing/2014/main" id="{00000000-0008-0000-0100-00009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2043386"/>
            <a:ext cx="155448" cy="151371"/>
          </a:xfrm>
          <a:prstGeom prst="rect">
            <a:avLst/>
          </a:prstGeom>
        </xdr:spPr>
      </xdr:pic>
      <xdr:pic>
        <xdr:nvPicPr>
          <xdr:cNvPr id="161" name="Picture 24">
            <a:extLst>
              <a:ext uri="{FF2B5EF4-FFF2-40B4-BE49-F238E27FC236}">
                <a16:creationId xmlns:a16="http://schemas.microsoft.com/office/drawing/2014/main" id="{00000000-0008-0000-0100-0000A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8136886"/>
            <a:ext cx="156869" cy="156869"/>
          </a:xfrm>
          <a:prstGeom prst="rect">
            <a:avLst/>
          </a:prstGeom>
        </xdr:spPr>
      </xdr:pic>
      <xdr:pic>
        <xdr:nvPicPr>
          <xdr:cNvPr id="162" name="Picture 24">
            <a:extLst>
              <a:ext uri="{FF2B5EF4-FFF2-40B4-BE49-F238E27FC236}">
                <a16:creationId xmlns:a16="http://schemas.microsoft.com/office/drawing/2014/main" id="{00000000-0008-0000-0100-0000A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9279886"/>
            <a:ext cx="156869" cy="156869"/>
          </a:xfrm>
          <a:prstGeom prst="rect">
            <a:avLst/>
          </a:prstGeom>
        </xdr:spPr>
      </xdr:pic>
      <xdr:pic>
        <xdr:nvPicPr>
          <xdr:cNvPr id="164" name="Picture 24">
            <a:extLst>
              <a:ext uri="{FF2B5EF4-FFF2-40B4-BE49-F238E27FC236}">
                <a16:creationId xmlns:a16="http://schemas.microsoft.com/office/drawing/2014/main" id="{00000000-0008-0000-0100-0000A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0803886"/>
            <a:ext cx="156869" cy="156869"/>
          </a:xfrm>
          <a:prstGeom prst="rect">
            <a:avLst/>
          </a:prstGeom>
        </xdr:spPr>
      </xdr:pic>
      <xdr:pic>
        <xdr:nvPicPr>
          <xdr:cNvPr id="167" name="Picture 24">
            <a:extLst>
              <a:ext uri="{FF2B5EF4-FFF2-40B4-BE49-F238E27FC236}">
                <a16:creationId xmlns:a16="http://schemas.microsoft.com/office/drawing/2014/main" id="{00000000-0008-0000-0100-0000A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2902187"/>
            <a:ext cx="156869" cy="156869"/>
          </a:xfrm>
          <a:prstGeom prst="rect">
            <a:avLst/>
          </a:prstGeom>
        </xdr:spPr>
      </xdr:pic>
      <xdr:pic>
        <xdr:nvPicPr>
          <xdr:cNvPr id="168" name="Picture 24">
            <a:extLst>
              <a:ext uri="{FF2B5EF4-FFF2-40B4-BE49-F238E27FC236}">
                <a16:creationId xmlns:a16="http://schemas.microsoft.com/office/drawing/2014/main" id="{00000000-0008-0000-0100-0000A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4042386"/>
            <a:ext cx="156869" cy="156869"/>
          </a:xfrm>
          <a:prstGeom prst="rect">
            <a:avLst/>
          </a:prstGeom>
        </xdr:spPr>
      </xdr:pic>
      <xdr:pic>
        <xdr:nvPicPr>
          <xdr:cNvPr id="171" name="Picture 24">
            <a:extLst>
              <a:ext uri="{FF2B5EF4-FFF2-40B4-BE49-F238E27FC236}">
                <a16:creationId xmlns:a16="http://schemas.microsoft.com/office/drawing/2014/main" id="{00000000-0008-0000-0100-0000A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6328386"/>
            <a:ext cx="156869" cy="156869"/>
          </a:xfrm>
          <a:prstGeom prst="rect">
            <a:avLst/>
          </a:prstGeom>
        </xdr:spPr>
      </xdr:pic>
      <xdr:pic>
        <xdr:nvPicPr>
          <xdr:cNvPr id="172" name="Picture 24">
            <a:extLst>
              <a:ext uri="{FF2B5EF4-FFF2-40B4-BE49-F238E27FC236}">
                <a16:creationId xmlns:a16="http://schemas.microsoft.com/office/drawing/2014/main" id="{00000000-0008-0000-0100-0000A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4" y="16709386"/>
            <a:ext cx="156869" cy="156869"/>
          </a:xfrm>
          <a:prstGeom prst="rect">
            <a:avLst/>
          </a:prstGeom>
        </xdr:spPr>
      </xdr:pic>
      <xdr:pic>
        <xdr:nvPicPr>
          <xdr:cNvPr id="173" name="Picture 24">
            <a:extLst>
              <a:ext uri="{FF2B5EF4-FFF2-40B4-BE49-F238E27FC236}">
                <a16:creationId xmlns:a16="http://schemas.microsoft.com/office/drawing/2014/main" id="{00000000-0008-0000-0100-0000A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7661886"/>
            <a:ext cx="156869" cy="156869"/>
          </a:xfrm>
          <a:prstGeom prst="rect">
            <a:avLst/>
          </a:prstGeom>
        </xdr:spPr>
      </xdr:pic>
      <xdr:pic>
        <xdr:nvPicPr>
          <xdr:cNvPr id="175" name="Picture 24">
            <a:extLst>
              <a:ext uri="{FF2B5EF4-FFF2-40B4-BE49-F238E27FC236}">
                <a16:creationId xmlns:a16="http://schemas.microsoft.com/office/drawing/2014/main" id="{00000000-0008-0000-0100-0000A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8995386"/>
            <a:ext cx="156869" cy="156869"/>
          </a:xfrm>
          <a:prstGeom prst="rect">
            <a:avLst/>
          </a:prstGeom>
        </xdr:spPr>
      </xdr:pic>
      <xdr:pic>
        <xdr:nvPicPr>
          <xdr:cNvPr id="177" name="Picture 24">
            <a:extLst>
              <a:ext uri="{FF2B5EF4-FFF2-40B4-BE49-F238E27FC236}">
                <a16:creationId xmlns:a16="http://schemas.microsoft.com/office/drawing/2014/main" id="{00000000-0008-0000-0100-0000B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19947885"/>
            <a:ext cx="158400" cy="154246"/>
          </a:xfrm>
          <a:prstGeom prst="rect">
            <a:avLst/>
          </a:prstGeom>
        </xdr:spPr>
      </xdr:pic>
      <xdr:pic>
        <xdr:nvPicPr>
          <xdr:cNvPr id="179" name="Picture 24">
            <a:extLst>
              <a:ext uri="{FF2B5EF4-FFF2-40B4-BE49-F238E27FC236}">
                <a16:creationId xmlns:a16="http://schemas.microsoft.com/office/drawing/2014/main" id="{00000000-0008-0000-0100-0000B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22233886"/>
            <a:ext cx="156869" cy="156869"/>
          </a:xfrm>
          <a:prstGeom prst="rect">
            <a:avLst/>
          </a:prstGeom>
        </xdr:spPr>
      </xdr:pic>
      <xdr:pic>
        <xdr:nvPicPr>
          <xdr:cNvPr id="182" name="Image 181" descr="NORVEGE.jpg">
            <a:extLst>
              <a:ext uri="{FF2B5EF4-FFF2-40B4-BE49-F238E27FC236}">
                <a16:creationId xmlns:a16="http://schemas.microsoft.com/office/drawing/2014/main" id="{00000000-0008-0000-0100-0000B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0420085"/>
            <a:ext cx="171450" cy="159523"/>
          </a:xfrm>
          <a:prstGeom prst="rect">
            <a:avLst/>
          </a:prstGeom>
        </xdr:spPr>
      </xdr:pic>
      <xdr:pic>
        <xdr:nvPicPr>
          <xdr:cNvPr id="183" name="Image 182" descr="NORVEGE.jpg">
            <a:extLst>
              <a:ext uri="{FF2B5EF4-FFF2-40B4-BE49-F238E27FC236}">
                <a16:creationId xmlns:a16="http://schemas.microsoft.com/office/drawing/2014/main" id="{00000000-0008-0000-0100-0000B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1944085"/>
            <a:ext cx="171450" cy="159523"/>
          </a:xfrm>
          <a:prstGeom prst="rect">
            <a:avLst/>
          </a:prstGeom>
        </xdr:spPr>
      </xdr:pic>
      <xdr:pic>
        <xdr:nvPicPr>
          <xdr:cNvPr id="186" name="Image 185" descr="NORVEGE.jpg">
            <a:extLst>
              <a:ext uri="{FF2B5EF4-FFF2-40B4-BE49-F238E27FC236}">
                <a16:creationId xmlns:a16="http://schemas.microsoft.com/office/drawing/2014/main" id="{00000000-0008-0000-0100-0000B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5182585"/>
            <a:ext cx="171450" cy="159523"/>
          </a:xfrm>
          <a:prstGeom prst="rect">
            <a:avLst/>
          </a:prstGeom>
        </xdr:spPr>
      </xdr:pic>
      <xdr:pic>
        <xdr:nvPicPr>
          <xdr:cNvPr id="187" name="Image 186" descr="NORVEGE.jpg">
            <a:extLst>
              <a:ext uri="{FF2B5EF4-FFF2-40B4-BE49-F238E27FC236}">
                <a16:creationId xmlns:a16="http://schemas.microsoft.com/office/drawing/2014/main" id="{00000000-0008-0000-0100-0000B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8040085"/>
            <a:ext cx="171450" cy="159523"/>
          </a:xfrm>
          <a:prstGeom prst="rect">
            <a:avLst/>
          </a:prstGeom>
        </xdr:spPr>
      </xdr:pic>
      <xdr:pic>
        <xdr:nvPicPr>
          <xdr:cNvPr id="189" name="Image 188" descr="NORVEGE.jpg">
            <a:extLst>
              <a:ext uri="{FF2B5EF4-FFF2-40B4-BE49-F238E27FC236}">
                <a16:creationId xmlns:a16="http://schemas.microsoft.com/office/drawing/2014/main" id="{00000000-0008-0000-0100-0000B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21088085"/>
            <a:ext cx="171450" cy="159523"/>
          </a:xfrm>
          <a:prstGeom prst="rect">
            <a:avLst/>
          </a:prstGeom>
        </xdr:spPr>
      </xdr:pic>
      <xdr:pic>
        <xdr:nvPicPr>
          <xdr:cNvPr id="192" name="Image 191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8882080"/>
            <a:ext cx="187200" cy="187200"/>
          </a:xfrm>
          <a:prstGeom prst="rect">
            <a:avLst/>
          </a:prstGeom>
        </xdr:spPr>
      </xdr:pic>
      <xdr:pic>
        <xdr:nvPicPr>
          <xdr:cNvPr id="193" name="Image 192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0024753"/>
            <a:ext cx="187200" cy="187200"/>
          </a:xfrm>
          <a:prstGeom prst="rect">
            <a:avLst/>
          </a:prstGeom>
        </xdr:spPr>
      </xdr:pic>
      <xdr:pic>
        <xdr:nvPicPr>
          <xdr:cNvPr id="195" name="Image 194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3263253"/>
            <a:ext cx="187200" cy="187200"/>
          </a:xfrm>
          <a:prstGeom prst="rect">
            <a:avLst/>
          </a:prstGeom>
        </xdr:spPr>
      </xdr:pic>
      <xdr:pic>
        <xdr:nvPicPr>
          <xdr:cNvPr id="198" name="Image 197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3513" y="17454253"/>
            <a:ext cx="187200" cy="187200"/>
          </a:xfrm>
          <a:prstGeom prst="rect">
            <a:avLst/>
          </a:prstGeom>
        </xdr:spPr>
      </xdr:pic>
      <xdr:pic>
        <xdr:nvPicPr>
          <xdr:cNvPr id="200" name="Image 199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9740253"/>
            <a:ext cx="187200" cy="187200"/>
          </a:xfrm>
          <a:prstGeom prst="rect">
            <a:avLst/>
          </a:prstGeom>
        </xdr:spPr>
      </xdr:pic>
      <xdr:pic>
        <xdr:nvPicPr>
          <xdr:cNvPr id="203" name="Picture 7">
            <a:extLst>
              <a:ext uri="{FF2B5EF4-FFF2-40B4-BE49-F238E27FC236}">
                <a16:creationId xmlns:a16="http://schemas.microsoft.com/office/drawing/2014/main" id="{00000000-0008-0000-0100-0000C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8518071"/>
            <a:ext cx="155448" cy="151371"/>
          </a:xfrm>
          <a:prstGeom prst="rect">
            <a:avLst/>
          </a:prstGeom>
        </xdr:spPr>
      </xdr:pic>
      <xdr:pic>
        <xdr:nvPicPr>
          <xdr:cNvPr id="208" name="Picture 7">
            <a:extLst>
              <a:ext uri="{FF2B5EF4-FFF2-40B4-BE49-F238E27FC236}">
                <a16:creationId xmlns:a16="http://schemas.microsoft.com/office/drawing/2014/main" id="{00000000-0008-0000-0100-0000D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3087597"/>
            <a:ext cx="155448" cy="151371"/>
          </a:xfrm>
          <a:prstGeom prst="rect">
            <a:avLst/>
          </a:prstGeom>
        </xdr:spPr>
      </xdr:pic>
      <xdr:pic>
        <xdr:nvPicPr>
          <xdr:cNvPr id="209" name="Picture 7">
            <a:extLst>
              <a:ext uri="{FF2B5EF4-FFF2-40B4-BE49-F238E27FC236}">
                <a16:creationId xmlns:a16="http://schemas.microsoft.com/office/drawing/2014/main" id="{00000000-0008-0000-0100-0000D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3471071"/>
            <a:ext cx="155448" cy="151371"/>
          </a:xfrm>
          <a:prstGeom prst="rect">
            <a:avLst/>
          </a:prstGeom>
        </xdr:spPr>
      </xdr:pic>
      <xdr:pic>
        <xdr:nvPicPr>
          <xdr:cNvPr id="210" name="Picture 7">
            <a:extLst>
              <a:ext uri="{FF2B5EF4-FFF2-40B4-BE49-F238E27FC236}">
                <a16:creationId xmlns:a16="http://schemas.microsoft.com/office/drawing/2014/main" id="{00000000-0008-0000-0100-0000D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3852071"/>
            <a:ext cx="155448" cy="151371"/>
          </a:xfrm>
          <a:prstGeom prst="rect">
            <a:avLst/>
          </a:prstGeom>
        </xdr:spPr>
      </xdr:pic>
      <xdr:pic>
        <xdr:nvPicPr>
          <xdr:cNvPr id="211" name="Picture 7">
            <a:extLst>
              <a:ext uri="{FF2B5EF4-FFF2-40B4-BE49-F238E27FC236}">
                <a16:creationId xmlns:a16="http://schemas.microsoft.com/office/drawing/2014/main" id="{00000000-0008-0000-0100-0000D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4995071"/>
            <a:ext cx="155448" cy="151371"/>
          </a:xfrm>
          <a:prstGeom prst="rect">
            <a:avLst/>
          </a:prstGeom>
        </xdr:spPr>
      </xdr:pic>
      <xdr:pic>
        <xdr:nvPicPr>
          <xdr:cNvPr id="213" name="Picture 7">
            <a:extLst>
              <a:ext uri="{FF2B5EF4-FFF2-40B4-BE49-F238E27FC236}">
                <a16:creationId xmlns:a16="http://schemas.microsoft.com/office/drawing/2014/main" id="{00000000-0008-0000-0100-0000D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5566571"/>
            <a:ext cx="155448" cy="151371"/>
          </a:xfrm>
          <a:prstGeom prst="rect">
            <a:avLst/>
          </a:prstGeom>
        </xdr:spPr>
      </xdr:pic>
      <xdr:pic>
        <xdr:nvPicPr>
          <xdr:cNvPr id="216" name="Picture 7">
            <a:extLst>
              <a:ext uri="{FF2B5EF4-FFF2-40B4-BE49-F238E27FC236}">
                <a16:creationId xmlns:a16="http://schemas.microsoft.com/office/drawing/2014/main" id="{00000000-0008-0000-0100-0000D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8233571"/>
            <a:ext cx="155448" cy="151371"/>
          </a:xfrm>
          <a:prstGeom prst="rect">
            <a:avLst/>
          </a:prstGeom>
        </xdr:spPr>
      </xdr:pic>
      <xdr:pic>
        <xdr:nvPicPr>
          <xdr:cNvPr id="219" name="Picture 7">
            <a:extLst>
              <a:ext uri="{FF2B5EF4-FFF2-40B4-BE49-F238E27FC236}">
                <a16:creationId xmlns:a16="http://schemas.microsoft.com/office/drawing/2014/main" id="{00000000-0008-0000-0100-0000D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0900571"/>
            <a:ext cx="155448" cy="151371"/>
          </a:xfrm>
          <a:prstGeom prst="rect">
            <a:avLst/>
          </a:prstGeom>
        </xdr:spPr>
      </xdr:pic>
      <xdr:pic>
        <xdr:nvPicPr>
          <xdr:cNvPr id="220" name="Picture 7">
            <a:extLst>
              <a:ext uri="{FF2B5EF4-FFF2-40B4-BE49-F238E27FC236}">
                <a16:creationId xmlns:a16="http://schemas.microsoft.com/office/drawing/2014/main" id="{00000000-0008-0000-0100-0000D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1853071"/>
            <a:ext cx="155448" cy="151371"/>
          </a:xfrm>
          <a:prstGeom prst="rect">
            <a:avLst/>
          </a:prstGeom>
        </xdr:spPr>
      </xdr:pic>
      <xdr:pic>
        <xdr:nvPicPr>
          <xdr:cNvPr id="222" name="Picture 34">
            <a:extLst>
              <a:ext uri="{FF2B5EF4-FFF2-40B4-BE49-F238E27FC236}">
                <a16:creationId xmlns:a16="http://schemas.microsoft.com/office/drawing/2014/main" id="{00000000-0008-0000-0100-0000D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7184571"/>
            <a:ext cx="155448" cy="151371"/>
          </a:xfrm>
          <a:prstGeom prst="rect">
            <a:avLst/>
          </a:prstGeom>
        </xdr:spPr>
      </xdr:pic>
      <xdr:pic>
        <xdr:nvPicPr>
          <xdr:cNvPr id="223" name="Picture 34">
            <a:extLst>
              <a:ext uri="{FF2B5EF4-FFF2-40B4-BE49-F238E27FC236}">
                <a16:creationId xmlns:a16="http://schemas.microsoft.com/office/drawing/2014/main" id="{00000000-0008-0000-0100-0000D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7949045"/>
            <a:ext cx="155448" cy="151371"/>
          </a:xfrm>
          <a:prstGeom prst="rect">
            <a:avLst/>
          </a:prstGeom>
        </xdr:spPr>
      </xdr:pic>
      <xdr:pic>
        <xdr:nvPicPr>
          <xdr:cNvPr id="226" name="Picture 34">
            <a:extLst>
              <a:ext uri="{FF2B5EF4-FFF2-40B4-BE49-F238E27FC236}">
                <a16:creationId xmlns:a16="http://schemas.microsoft.com/office/drawing/2014/main" id="{00000000-0008-0000-0100-0000E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2137571"/>
            <a:ext cx="155448" cy="151371"/>
          </a:xfrm>
          <a:prstGeom prst="rect">
            <a:avLst/>
          </a:prstGeom>
        </xdr:spPr>
      </xdr:pic>
      <xdr:pic>
        <xdr:nvPicPr>
          <xdr:cNvPr id="227" name="Picture 34">
            <a:extLst>
              <a:ext uri="{FF2B5EF4-FFF2-40B4-BE49-F238E27FC236}">
                <a16:creationId xmlns:a16="http://schemas.microsoft.com/office/drawing/2014/main" id="{00000000-0008-0000-0100-0000E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3661571"/>
            <a:ext cx="155448" cy="151371"/>
          </a:xfrm>
          <a:prstGeom prst="rect">
            <a:avLst/>
          </a:prstGeom>
        </xdr:spPr>
      </xdr:pic>
      <xdr:pic>
        <xdr:nvPicPr>
          <xdr:cNvPr id="230" name="Picture 34">
            <a:extLst>
              <a:ext uri="{FF2B5EF4-FFF2-40B4-BE49-F238E27FC236}">
                <a16:creationId xmlns:a16="http://schemas.microsoft.com/office/drawing/2014/main" id="{00000000-0008-0000-0100-0000E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9567071"/>
            <a:ext cx="155448" cy="151371"/>
          </a:xfrm>
          <a:prstGeom prst="rect">
            <a:avLst/>
          </a:prstGeom>
        </xdr:spPr>
      </xdr:pic>
      <xdr:pic>
        <xdr:nvPicPr>
          <xdr:cNvPr id="232" name="Picture 34">
            <a:extLst>
              <a:ext uri="{FF2B5EF4-FFF2-40B4-BE49-F238E27FC236}">
                <a16:creationId xmlns:a16="http://schemas.microsoft.com/office/drawing/2014/main" id="{00000000-0008-0000-0100-0000E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2615071"/>
            <a:ext cx="155448" cy="151371"/>
          </a:xfrm>
          <a:prstGeom prst="rect">
            <a:avLst/>
          </a:prstGeom>
        </xdr:spPr>
      </xdr:pic>
      <xdr:pic>
        <xdr:nvPicPr>
          <xdr:cNvPr id="234" name="Image 233" descr="istockphoto-1041108716-612x612.jpg">
            <a:extLst>
              <a:ext uri="{FF2B5EF4-FFF2-40B4-BE49-F238E27FC236}">
                <a16:creationId xmlns:a16="http://schemas.microsoft.com/office/drawing/2014/main" id="{00000000-0008-0000-0100-0000E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5643253"/>
            <a:ext cx="186538" cy="186538"/>
          </a:xfrm>
          <a:prstGeom prst="rect">
            <a:avLst/>
          </a:prstGeom>
        </xdr:spPr>
      </xdr:pic>
      <xdr:pic>
        <xdr:nvPicPr>
          <xdr:cNvPr id="238" name="Image 237" descr="istockphoto-1041108716-612x612.jpg">
            <a:extLst>
              <a:ext uri="{FF2B5EF4-FFF2-40B4-BE49-F238E27FC236}">
                <a16:creationId xmlns:a16="http://schemas.microsoft.com/office/drawing/2014/main" id="{00000000-0008-0000-0100-0000E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215253"/>
            <a:ext cx="186538" cy="186538"/>
          </a:xfrm>
          <a:prstGeom prst="rect">
            <a:avLst/>
          </a:prstGeom>
        </xdr:spPr>
      </xdr:pic>
      <xdr:pic>
        <xdr:nvPicPr>
          <xdr:cNvPr id="239" name="Image 238" descr="istockphoto-1041108716-612x612.jpg">
            <a:extLst>
              <a:ext uri="{FF2B5EF4-FFF2-40B4-BE49-F238E27FC236}">
                <a16:creationId xmlns:a16="http://schemas.microsoft.com/office/drawing/2014/main" id="{00000000-0008-0000-0100-0000E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596253"/>
            <a:ext cx="186538" cy="186538"/>
          </a:xfrm>
          <a:prstGeom prst="rect">
            <a:avLst/>
          </a:prstGeom>
        </xdr:spPr>
      </xdr:pic>
      <xdr:pic>
        <xdr:nvPicPr>
          <xdr:cNvPr id="242" name="Image 241" descr="istockphoto-1041108716-612x612.jpg">
            <a:extLst>
              <a:ext uri="{FF2B5EF4-FFF2-40B4-BE49-F238E27FC236}">
                <a16:creationId xmlns:a16="http://schemas.microsoft.com/office/drawing/2014/main" id="{00000000-0008-0000-0100-0000F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6501753"/>
            <a:ext cx="186538" cy="186538"/>
          </a:xfrm>
          <a:prstGeom prst="rect">
            <a:avLst/>
          </a:prstGeom>
        </xdr:spPr>
      </xdr:pic>
      <xdr:pic>
        <xdr:nvPicPr>
          <xdr:cNvPr id="243" name="Image 242" descr="istockphoto-1041108716-612x612.jpg">
            <a:extLst>
              <a:ext uri="{FF2B5EF4-FFF2-40B4-BE49-F238E27FC236}">
                <a16:creationId xmlns:a16="http://schemas.microsoft.com/office/drawing/2014/main" id="{00000000-0008-0000-0100-0000F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7073253"/>
            <a:ext cx="186538" cy="186538"/>
          </a:xfrm>
          <a:prstGeom prst="rect">
            <a:avLst/>
          </a:prstGeom>
        </xdr:spPr>
      </xdr:pic>
      <xdr:pic>
        <xdr:nvPicPr>
          <xdr:cNvPr id="245" name="Image 244" descr="istockphoto-1041108716-612x612.jpg">
            <a:extLst>
              <a:ext uri="{FF2B5EF4-FFF2-40B4-BE49-F238E27FC236}">
                <a16:creationId xmlns:a16="http://schemas.microsoft.com/office/drawing/2014/main" id="{00000000-0008-0000-0100-0000F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20692753"/>
            <a:ext cx="186538" cy="18653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11204</xdr:colOff>
      <xdr:row>6</xdr:row>
      <xdr:rowOff>19050</xdr:rowOff>
    </xdr:from>
    <xdr:to>
      <xdr:col>5</xdr:col>
      <xdr:colOff>215122</xdr:colOff>
      <xdr:row>117</xdr:row>
      <xdr:rowOff>171163</xdr:rowOff>
    </xdr:to>
    <xdr:grpSp>
      <xdr:nvGrpSpPr>
        <xdr:cNvPr id="247" name="Groupe 246">
          <a:extLst>
            <a:ext uri="{FF2B5EF4-FFF2-40B4-BE49-F238E27FC236}">
              <a16:creationId xmlns:a16="http://schemas.microsoft.com/office/drawing/2014/main" id="{00000000-0008-0000-0100-0000F7000000}"/>
            </a:ext>
          </a:extLst>
        </xdr:cNvPr>
        <xdr:cNvGrpSpPr/>
      </xdr:nvGrpSpPr>
      <xdr:grpSpPr>
        <a:xfrm>
          <a:off x="3287804" y="1438275"/>
          <a:ext cx="203918" cy="21326188"/>
          <a:chOff x="2955295" y="1439141"/>
          <a:chExt cx="203918" cy="21327301"/>
        </a:xfrm>
      </xdr:grpSpPr>
      <xdr:pic>
        <xdr:nvPicPr>
          <xdr:cNvPr id="3" name="Picture 8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439141"/>
            <a:ext cx="155448" cy="151371"/>
          </a:xfrm>
          <a:prstGeom prst="rect">
            <a:avLst/>
          </a:prstGeom>
        </xdr:spPr>
      </xdr:pic>
      <xdr:pic>
        <xdr:nvPicPr>
          <xdr:cNvPr id="5" name="Picture 16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629641"/>
            <a:ext cx="155448" cy="151371"/>
          </a:xfrm>
          <a:prstGeom prst="rect">
            <a:avLst/>
          </a:prstGeom>
        </xdr:spPr>
      </xdr:pic>
      <xdr:pic>
        <xdr:nvPicPr>
          <xdr:cNvPr id="7" name="Picture 1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820141"/>
            <a:ext cx="155448" cy="151371"/>
          </a:xfrm>
          <a:prstGeom prst="rect">
            <a:avLst/>
          </a:prstGeom>
        </xdr:spPr>
      </xdr:pic>
      <xdr:pic>
        <xdr:nvPicPr>
          <xdr:cNvPr id="8" name="Picture 31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010641"/>
            <a:ext cx="155448" cy="151371"/>
          </a:xfrm>
          <a:prstGeom prst="rect">
            <a:avLst/>
          </a:prstGeom>
        </xdr:spPr>
      </xdr:pic>
      <xdr:pic>
        <xdr:nvPicPr>
          <xdr:cNvPr id="10" name="Picture 7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201141"/>
            <a:ext cx="155448" cy="151371"/>
          </a:xfrm>
          <a:prstGeom prst="rect">
            <a:avLst/>
          </a:prstGeom>
        </xdr:spPr>
      </xdr:pic>
      <xdr:pic>
        <xdr:nvPicPr>
          <xdr:cNvPr id="11" name="Picture 34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178" y="2582141"/>
            <a:ext cx="155448" cy="151371"/>
          </a:xfrm>
          <a:prstGeom prst="rect">
            <a:avLst/>
          </a:prstGeom>
        </xdr:spPr>
      </xdr:pic>
      <xdr:pic>
        <xdr:nvPicPr>
          <xdr:cNvPr id="14" name="Picture 36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401166"/>
            <a:ext cx="155448" cy="151371"/>
          </a:xfrm>
          <a:prstGeom prst="rect">
            <a:avLst/>
          </a:prstGeom>
        </xdr:spPr>
      </xdr:pic>
      <xdr:pic>
        <xdr:nvPicPr>
          <xdr:cNvPr id="16" name="Picture 24">
            <a:extLst>
              <a:ext uri="{FF2B5EF4-FFF2-40B4-BE49-F238E27FC236}">
                <a16:creationId xmlns:a16="http://schemas.microsoft.com/office/drawing/2014/main" id="{00000000-0008-0000-01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232" y="2961462"/>
            <a:ext cx="156869" cy="156869"/>
          </a:xfrm>
          <a:prstGeom prst="rect">
            <a:avLst/>
          </a:prstGeom>
        </xdr:spPr>
      </xdr:pic>
      <xdr:pic>
        <xdr:nvPicPr>
          <xdr:cNvPr id="18" name="Picture 8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069" y="4901752"/>
            <a:ext cx="155448" cy="151371"/>
          </a:xfrm>
          <a:prstGeom prst="rect">
            <a:avLst/>
          </a:prstGeom>
        </xdr:spPr>
      </xdr:pic>
      <xdr:pic>
        <xdr:nvPicPr>
          <xdr:cNvPr id="20" name="Picture 8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748" y="6993329"/>
            <a:ext cx="155448" cy="151371"/>
          </a:xfrm>
          <a:prstGeom prst="rect">
            <a:avLst/>
          </a:prstGeom>
        </xdr:spPr>
      </xdr:pic>
      <xdr:pic>
        <xdr:nvPicPr>
          <xdr:cNvPr id="22" name="Picture 7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069" y="3925537"/>
            <a:ext cx="155448" cy="151371"/>
          </a:xfrm>
          <a:prstGeom prst="rect">
            <a:avLst/>
          </a:prstGeom>
        </xdr:spPr>
      </xdr:pic>
      <xdr:pic>
        <xdr:nvPicPr>
          <xdr:cNvPr id="24" name="Picture 7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4707329"/>
            <a:ext cx="155448" cy="151371"/>
          </a:xfrm>
          <a:prstGeom prst="rect">
            <a:avLst/>
          </a:prstGeom>
        </xdr:spPr>
      </xdr:pic>
      <xdr:pic>
        <xdr:nvPicPr>
          <xdr:cNvPr id="28" name="Picture 8">
            <a:extLst>
              <a:ext uri="{FF2B5EF4-FFF2-40B4-BE49-F238E27FC236}">
                <a16:creationId xmlns:a16="http://schemas.microsoft.com/office/drawing/2014/main" id="{00000000-0008-0000-0100-00001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3354037"/>
            <a:ext cx="155448" cy="151371"/>
          </a:xfrm>
          <a:prstGeom prst="rect">
            <a:avLst/>
          </a:prstGeom>
        </xdr:spPr>
      </xdr:pic>
      <xdr:pic>
        <xdr:nvPicPr>
          <xdr:cNvPr id="29" name="Picture 24">
            <a:extLst>
              <a:ext uri="{FF2B5EF4-FFF2-40B4-BE49-F238E27FC236}">
                <a16:creationId xmlns:a16="http://schemas.microsoft.com/office/drawing/2014/main" id="{00000000-0008-0000-0100-00001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232" y="2772641"/>
            <a:ext cx="156869" cy="156869"/>
          </a:xfrm>
          <a:prstGeom prst="rect">
            <a:avLst/>
          </a:prstGeom>
        </xdr:spPr>
      </xdr:pic>
      <xdr:pic>
        <xdr:nvPicPr>
          <xdr:cNvPr id="35" name="Image 34" descr="NORVEGE.jpg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3255" y="3153641"/>
            <a:ext cx="171450" cy="159523"/>
          </a:xfrm>
          <a:prstGeom prst="rect">
            <a:avLst/>
          </a:prstGeom>
        </xdr:spPr>
      </xdr:pic>
      <xdr:pic>
        <xdr:nvPicPr>
          <xdr:cNvPr id="39" name="Picture 31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3735037"/>
            <a:ext cx="155448" cy="151371"/>
          </a:xfrm>
          <a:prstGeom prst="rect">
            <a:avLst/>
          </a:prstGeom>
        </xdr:spPr>
      </xdr:pic>
      <xdr:pic>
        <xdr:nvPicPr>
          <xdr:cNvPr id="42" name="Image 41" descr="SLOV2NIE.jpg">
            <a:extLst>
              <a:ext uri="{FF2B5EF4-FFF2-40B4-BE49-F238E27FC236}">
                <a16:creationId xmlns:a16="http://schemas.microsoft.com/office/drawing/2014/main" id="{00000000-0008-0000-0100-00002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1249" y="4118789"/>
            <a:ext cx="195515" cy="179222"/>
          </a:xfrm>
          <a:prstGeom prst="rect">
            <a:avLst/>
          </a:prstGeom>
        </xdr:spPr>
      </xdr:pic>
      <xdr:pic>
        <xdr:nvPicPr>
          <xdr:cNvPr id="45" name="Picture 34">
            <a:extLst>
              <a:ext uri="{FF2B5EF4-FFF2-40B4-BE49-F238E27FC236}">
                <a16:creationId xmlns:a16="http://schemas.microsoft.com/office/drawing/2014/main" id="{00000000-0008-0000-01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802" y="4515234"/>
            <a:ext cx="155448" cy="151371"/>
          </a:xfrm>
          <a:prstGeom prst="rect">
            <a:avLst/>
          </a:prstGeom>
        </xdr:spPr>
      </xdr:pic>
      <xdr:pic>
        <xdr:nvPicPr>
          <xdr:cNvPr id="48" name="Picture 17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259" y="5087138"/>
            <a:ext cx="155448" cy="151371"/>
          </a:xfrm>
          <a:prstGeom prst="rect">
            <a:avLst/>
          </a:prstGeom>
        </xdr:spPr>
      </xdr:pic>
      <xdr:pic>
        <xdr:nvPicPr>
          <xdr:cNvPr id="49" name="Picture 24">
            <a:extLst>
              <a:ext uri="{FF2B5EF4-FFF2-40B4-BE49-F238E27FC236}">
                <a16:creationId xmlns:a16="http://schemas.microsoft.com/office/drawing/2014/main" id="{00000000-0008-0000-0100-00003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260" y="5277638"/>
            <a:ext cx="156869" cy="156869"/>
          </a:xfrm>
          <a:prstGeom prst="rect">
            <a:avLst/>
          </a:prstGeom>
        </xdr:spPr>
      </xdr:pic>
      <xdr:pic>
        <xdr:nvPicPr>
          <xdr:cNvPr id="66" name="Image 65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4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6499" y="4310080"/>
            <a:ext cx="187200" cy="187200"/>
          </a:xfrm>
          <a:prstGeom prst="rect">
            <a:avLst/>
          </a:prstGeom>
        </xdr:spPr>
      </xdr:pic>
      <xdr:pic>
        <xdr:nvPicPr>
          <xdr:cNvPr id="68" name="Picture 16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467085"/>
            <a:ext cx="155448" cy="151371"/>
          </a:xfrm>
          <a:prstGeom prst="rect">
            <a:avLst/>
          </a:prstGeom>
        </xdr:spPr>
      </xdr:pic>
      <xdr:pic>
        <xdr:nvPicPr>
          <xdr:cNvPr id="71" name="Picture 16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9660886"/>
            <a:ext cx="155448" cy="151371"/>
          </a:xfrm>
          <a:prstGeom prst="rect">
            <a:avLst/>
          </a:prstGeom>
        </xdr:spPr>
      </xdr:pic>
      <xdr:pic>
        <xdr:nvPicPr>
          <xdr:cNvPr id="73" name="Picture 16">
            <a:extLst>
              <a:ext uri="{FF2B5EF4-FFF2-40B4-BE49-F238E27FC236}">
                <a16:creationId xmlns:a16="http://schemas.microsoft.com/office/drawing/2014/main" id="{00000000-0008-0000-0100-00004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470886"/>
            <a:ext cx="155448" cy="151371"/>
          </a:xfrm>
          <a:prstGeom prst="rect">
            <a:avLst/>
          </a:prstGeom>
        </xdr:spPr>
      </xdr:pic>
      <xdr:pic>
        <xdr:nvPicPr>
          <xdr:cNvPr id="75" name="Picture 16">
            <a:extLst>
              <a:ext uri="{FF2B5EF4-FFF2-40B4-BE49-F238E27FC236}">
                <a16:creationId xmlns:a16="http://schemas.microsoft.com/office/drawing/2014/main" id="{00000000-0008-0000-0100-00004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6137886"/>
            <a:ext cx="155448" cy="151371"/>
          </a:xfrm>
          <a:prstGeom prst="rect">
            <a:avLst/>
          </a:prstGeom>
        </xdr:spPr>
      </xdr:pic>
      <xdr:pic>
        <xdr:nvPicPr>
          <xdr:cNvPr id="76" name="Picture 16">
            <a:extLst>
              <a:ext uri="{FF2B5EF4-FFF2-40B4-BE49-F238E27FC236}">
                <a16:creationId xmlns:a16="http://schemas.microsoft.com/office/drawing/2014/main" id="{00000000-0008-0000-0100-00004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8042886"/>
            <a:ext cx="155448" cy="151371"/>
          </a:xfrm>
          <a:prstGeom prst="rect">
            <a:avLst/>
          </a:prstGeom>
        </xdr:spPr>
      </xdr:pic>
      <xdr:pic>
        <xdr:nvPicPr>
          <xdr:cNvPr id="78" name="Picture 16">
            <a:extLst>
              <a:ext uri="{FF2B5EF4-FFF2-40B4-BE49-F238E27FC236}">
                <a16:creationId xmlns:a16="http://schemas.microsoft.com/office/drawing/2014/main" id="{00000000-0008-0000-0100-00004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331687"/>
            <a:ext cx="155448" cy="151371"/>
          </a:xfrm>
          <a:prstGeom prst="rect">
            <a:avLst/>
          </a:prstGeom>
        </xdr:spPr>
      </xdr:pic>
      <xdr:pic>
        <xdr:nvPicPr>
          <xdr:cNvPr id="80" name="Picture 8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8517886"/>
            <a:ext cx="155448" cy="151371"/>
          </a:xfrm>
          <a:prstGeom prst="rect">
            <a:avLst/>
          </a:prstGeom>
        </xdr:spPr>
      </xdr:pic>
      <xdr:pic>
        <xdr:nvPicPr>
          <xdr:cNvPr id="83" name="Picture 8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0232386"/>
            <a:ext cx="155448" cy="151371"/>
          </a:xfrm>
          <a:prstGeom prst="rect">
            <a:avLst/>
          </a:prstGeom>
        </xdr:spPr>
      </xdr:pic>
      <xdr:pic>
        <xdr:nvPicPr>
          <xdr:cNvPr id="84" name="Picture 8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1184886"/>
            <a:ext cx="155448" cy="151371"/>
          </a:xfrm>
          <a:prstGeom prst="rect">
            <a:avLst/>
          </a:prstGeom>
        </xdr:spPr>
      </xdr:pic>
      <xdr:pic>
        <xdr:nvPicPr>
          <xdr:cNvPr id="87" name="Picture 8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280386"/>
            <a:ext cx="155448" cy="151371"/>
          </a:xfrm>
          <a:prstGeom prst="rect">
            <a:avLst/>
          </a:prstGeom>
        </xdr:spPr>
      </xdr:pic>
      <xdr:pic>
        <xdr:nvPicPr>
          <xdr:cNvPr id="88" name="Picture 8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4423386"/>
            <a:ext cx="155448" cy="151371"/>
          </a:xfrm>
          <a:prstGeom prst="rect">
            <a:avLst/>
          </a:prstGeom>
        </xdr:spPr>
      </xdr:pic>
      <xdr:pic>
        <xdr:nvPicPr>
          <xdr:cNvPr id="90" name="Picture 8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5566386"/>
            <a:ext cx="155448" cy="151371"/>
          </a:xfrm>
          <a:prstGeom prst="rect">
            <a:avLst/>
          </a:prstGeom>
        </xdr:spPr>
      </xdr:pic>
      <xdr:pic>
        <xdr:nvPicPr>
          <xdr:cNvPr id="93" name="Picture 8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852386"/>
            <a:ext cx="155448" cy="151371"/>
          </a:xfrm>
          <a:prstGeom prst="rect">
            <a:avLst/>
          </a:prstGeom>
        </xdr:spPr>
      </xdr:pic>
      <xdr:pic>
        <xdr:nvPicPr>
          <xdr:cNvPr id="95" name="Picture 8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9564085"/>
            <a:ext cx="155448" cy="151371"/>
          </a:xfrm>
          <a:prstGeom prst="rect">
            <a:avLst/>
          </a:prstGeom>
        </xdr:spPr>
      </xdr:pic>
      <xdr:pic>
        <xdr:nvPicPr>
          <xdr:cNvPr id="96" name="Picture 8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9947886"/>
            <a:ext cx="155448" cy="151371"/>
          </a:xfrm>
          <a:prstGeom prst="rect">
            <a:avLst/>
          </a:prstGeom>
        </xdr:spPr>
      </xdr:pic>
      <xdr:pic>
        <xdr:nvPicPr>
          <xdr:cNvPr id="98" name="Picture 8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1662386"/>
            <a:ext cx="155448" cy="151371"/>
          </a:xfrm>
          <a:prstGeom prst="rect">
            <a:avLst/>
          </a:prstGeom>
        </xdr:spPr>
      </xdr:pic>
      <xdr:pic>
        <xdr:nvPicPr>
          <xdr:cNvPr id="100" name="Picture 36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660386"/>
            <a:ext cx="155448" cy="151371"/>
          </a:xfrm>
          <a:prstGeom prst="rect">
            <a:avLst/>
          </a:prstGeom>
        </xdr:spPr>
      </xdr:pic>
      <xdr:pic>
        <xdr:nvPicPr>
          <xdr:cNvPr id="102" name="Picture 36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8136886"/>
            <a:ext cx="155448" cy="151371"/>
          </a:xfrm>
          <a:prstGeom prst="rect">
            <a:avLst/>
          </a:prstGeom>
        </xdr:spPr>
      </xdr:pic>
      <xdr:pic>
        <xdr:nvPicPr>
          <xdr:cNvPr id="104" name="Picture 36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0994386"/>
            <a:ext cx="155448" cy="151371"/>
          </a:xfrm>
          <a:prstGeom prst="rect">
            <a:avLst/>
          </a:prstGeom>
        </xdr:spPr>
      </xdr:pic>
      <xdr:pic>
        <xdr:nvPicPr>
          <xdr:cNvPr id="106" name="Picture 36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658585"/>
            <a:ext cx="155448" cy="151371"/>
          </a:xfrm>
          <a:prstGeom prst="rect">
            <a:avLst/>
          </a:prstGeom>
        </xdr:spPr>
      </xdr:pic>
      <xdr:pic>
        <xdr:nvPicPr>
          <xdr:cNvPr id="108" name="Picture 36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6899886"/>
            <a:ext cx="155448" cy="151371"/>
          </a:xfrm>
          <a:prstGeom prst="rect">
            <a:avLst/>
          </a:prstGeom>
        </xdr:spPr>
      </xdr:pic>
      <xdr:pic>
        <xdr:nvPicPr>
          <xdr:cNvPr id="110" name="Picture 36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900386"/>
            <a:ext cx="155448" cy="151371"/>
          </a:xfrm>
          <a:prstGeom prst="rect">
            <a:avLst/>
          </a:prstGeom>
        </xdr:spPr>
      </xdr:pic>
      <xdr:pic>
        <xdr:nvPicPr>
          <xdr:cNvPr id="112" name="Picture 31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848085"/>
            <a:ext cx="155448" cy="151371"/>
          </a:xfrm>
          <a:prstGeom prst="rect">
            <a:avLst/>
          </a:prstGeom>
        </xdr:spPr>
      </xdr:pic>
      <xdr:pic>
        <xdr:nvPicPr>
          <xdr:cNvPr id="113" name="Picture 31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6231886"/>
            <a:ext cx="155448" cy="151371"/>
          </a:xfrm>
          <a:prstGeom prst="rect">
            <a:avLst/>
          </a:prstGeom>
        </xdr:spPr>
      </xdr:pic>
      <xdr:pic>
        <xdr:nvPicPr>
          <xdr:cNvPr id="115" name="Picture 31">
            <a:extLst>
              <a:ext uri="{FF2B5EF4-FFF2-40B4-BE49-F238E27FC236}">
                <a16:creationId xmlns:a16="http://schemas.microsoft.com/office/drawing/2014/main" id="{00000000-0008-0000-0100-00007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7946386"/>
            <a:ext cx="155448" cy="151371"/>
          </a:xfrm>
          <a:prstGeom prst="rect">
            <a:avLst/>
          </a:prstGeom>
        </xdr:spPr>
      </xdr:pic>
      <xdr:pic>
        <xdr:nvPicPr>
          <xdr:cNvPr id="117" name="Picture 31">
            <a:extLst>
              <a:ext uri="{FF2B5EF4-FFF2-40B4-BE49-F238E27FC236}">
                <a16:creationId xmlns:a16="http://schemas.microsoft.com/office/drawing/2014/main" id="{00000000-0008-0000-0100-00007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9279886"/>
            <a:ext cx="155448" cy="151371"/>
          </a:xfrm>
          <a:prstGeom prst="rect">
            <a:avLst/>
          </a:prstGeom>
        </xdr:spPr>
      </xdr:pic>
      <xdr:pic>
        <xdr:nvPicPr>
          <xdr:cNvPr id="120" name="Picture 31">
            <a:extLst>
              <a:ext uri="{FF2B5EF4-FFF2-40B4-BE49-F238E27FC236}">
                <a16:creationId xmlns:a16="http://schemas.microsoft.com/office/drawing/2014/main" id="{00000000-0008-0000-0100-00007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1756386"/>
            <a:ext cx="155448" cy="151371"/>
          </a:xfrm>
          <a:prstGeom prst="rect">
            <a:avLst/>
          </a:prstGeom>
        </xdr:spPr>
      </xdr:pic>
      <xdr:pic>
        <xdr:nvPicPr>
          <xdr:cNvPr id="121" name="Picture 31">
            <a:extLst>
              <a:ext uri="{FF2B5EF4-FFF2-40B4-BE49-F238E27FC236}">
                <a16:creationId xmlns:a16="http://schemas.microsoft.com/office/drawing/2014/main" id="{00000000-0008-0000-0100-00007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2327886"/>
            <a:ext cx="155448" cy="151371"/>
          </a:xfrm>
          <a:prstGeom prst="rect">
            <a:avLst/>
          </a:prstGeom>
        </xdr:spPr>
      </xdr:pic>
      <xdr:pic>
        <xdr:nvPicPr>
          <xdr:cNvPr id="123" name="Picture 31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4042386"/>
            <a:ext cx="155448" cy="151371"/>
          </a:xfrm>
          <a:prstGeom prst="rect">
            <a:avLst/>
          </a:prstGeom>
        </xdr:spPr>
      </xdr:pic>
      <xdr:pic>
        <xdr:nvPicPr>
          <xdr:cNvPr id="125" name="Picture 31">
            <a:extLst>
              <a:ext uri="{FF2B5EF4-FFF2-40B4-BE49-F238E27FC236}">
                <a16:creationId xmlns:a16="http://schemas.microsoft.com/office/drawing/2014/main" id="{00000000-0008-0000-0100-00007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5185386"/>
            <a:ext cx="155448" cy="151371"/>
          </a:xfrm>
          <a:prstGeom prst="rect">
            <a:avLst/>
          </a:prstGeom>
        </xdr:spPr>
      </xdr:pic>
      <xdr:pic>
        <xdr:nvPicPr>
          <xdr:cNvPr id="128" name="Picture 31">
            <a:extLst>
              <a:ext uri="{FF2B5EF4-FFF2-40B4-BE49-F238E27FC236}">
                <a16:creationId xmlns:a16="http://schemas.microsoft.com/office/drawing/2014/main" id="{00000000-0008-0000-0100-00008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471386"/>
            <a:ext cx="155448" cy="151371"/>
          </a:xfrm>
          <a:prstGeom prst="rect">
            <a:avLst/>
          </a:prstGeom>
        </xdr:spPr>
      </xdr:pic>
      <xdr:pic>
        <xdr:nvPicPr>
          <xdr:cNvPr id="129" name="Picture 31">
            <a:extLst>
              <a:ext uri="{FF2B5EF4-FFF2-40B4-BE49-F238E27FC236}">
                <a16:creationId xmlns:a16="http://schemas.microsoft.com/office/drawing/2014/main" id="{00000000-0008-0000-0100-00008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8233386"/>
            <a:ext cx="155448" cy="151371"/>
          </a:xfrm>
          <a:prstGeom prst="rect">
            <a:avLst/>
          </a:prstGeom>
        </xdr:spPr>
      </xdr:pic>
      <xdr:pic>
        <xdr:nvPicPr>
          <xdr:cNvPr id="132" name="Picture 31">
            <a:extLst>
              <a:ext uri="{FF2B5EF4-FFF2-40B4-BE49-F238E27FC236}">
                <a16:creationId xmlns:a16="http://schemas.microsoft.com/office/drawing/2014/main" id="{00000000-0008-0000-0100-00008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709886"/>
            <a:ext cx="155448" cy="151371"/>
          </a:xfrm>
          <a:prstGeom prst="rect">
            <a:avLst/>
          </a:prstGeom>
        </xdr:spPr>
      </xdr:pic>
      <xdr:pic>
        <xdr:nvPicPr>
          <xdr:cNvPr id="134" name="Picture 31">
            <a:extLst>
              <a:ext uri="{FF2B5EF4-FFF2-40B4-BE49-F238E27FC236}">
                <a16:creationId xmlns:a16="http://schemas.microsoft.com/office/drawing/2014/main" id="{00000000-0008-0000-0100-00008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2424386"/>
            <a:ext cx="155448" cy="151371"/>
          </a:xfrm>
          <a:prstGeom prst="rect">
            <a:avLst/>
          </a:prstGeom>
        </xdr:spPr>
      </xdr:pic>
      <xdr:pic>
        <xdr:nvPicPr>
          <xdr:cNvPr id="135" name="Image 134" descr="SLOV2NIE.jpg">
            <a:extLst>
              <a:ext uri="{FF2B5EF4-FFF2-40B4-BE49-F238E27FC236}">
                <a16:creationId xmlns:a16="http://schemas.microsoft.com/office/drawing/2014/main" id="{00000000-0008-0000-0100-00008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3698" y="6032983"/>
            <a:ext cx="195515" cy="179222"/>
          </a:xfrm>
          <a:prstGeom prst="rect">
            <a:avLst/>
          </a:prstGeom>
        </xdr:spPr>
      </xdr:pic>
      <xdr:pic>
        <xdr:nvPicPr>
          <xdr:cNvPr id="137" name="Image 136" descr="SLOV2NIE.jpg">
            <a:extLst>
              <a:ext uri="{FF2B5EF4-FFF2-40B4-BE49-F238E27FC236}">
                <a16:creationId xmlns:a16="http://schemas.microsoft.com/office/drawing/2014/main" id="{00000000-0008-0000-0100-00008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0897" y="10411682"/>
            <a:ext cx="195515" cy="179222"/>
          </a:xfrm>
          <a:prstGeom prst="rect">
            <a:avLst/>
          </a:prstGeom>
        </xdr:spPr>
      </xdr:pic>
      <xdr:pic>
        <xdr:nvPicPr>
          <xdr:cNvPr id="139" name="Image 138" descr="SLOV2NIE.jpg">
            <a:extLst>
              <a:ext uri="{FF2B5EF4-FFF2-40B4-BE49-F238E27FC236}">
                <a16:creationId xmlns:a16="http://schemas.microsoft.com/office/drawing/2014/main" id="{00000000-0008-0000-0100-00008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2697682"/>
            <a:ext cx="195515" cy="179222"/>
          </a:xfrm>
          <a:prstGeom prst="rect">
            <a:avLst/>
          </a:prstGeom>
        </xdr:spPr>
      </xdr:pic>
      <xdr:pic>
        <xdr:nvPicPr>
          <xdr:cNvPr id="141" name="Image 140" descr="SLOV2NIE.jpg">
            <a:extLst>
              <a:ext uri="{FF2B5EF4-FFF2-40B4-BE49-F238E27FC236}">
                <a16:creationId xmlns:a16="http://schemas.microsoft.com/office/drawing/2014/main" id="{00000000-0008-0000-0100-00008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6317182"/>
            <a:ext cx="195515" cy="179222"/>
          </a:xfrm>
          <a:prstGeom prst="rect">
            <a:avLst/>
          </a:prstGeom>
        </xdr:spPr>
      </xdr:pic>
      <xdr:pic>
        <xdr:nvPicPr>
          <xdr:cNvPr id="143" name="Image 142" descr="SLOV2NIE.jpg">
            <a:extLst>
              <a:ext uri="{FF2B5EF4-FFF2-40B4-BE49-F238E27FC236}">
                <a16:creationId xmlns:a16="http://schemas.microsoft.com/office/drawing/2014/main" id="{00000000-0008-0000-0100-00008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9365182"/>
            <a:ext cx="195515" cy="179222"/>
          </a:xfrm>
          <a:prstGeom prst="rect">
            <a:avLst/>
          </a:prstGeom>
        </xdr:spPr>
      </xdr:pic>
      <xdr:pic>
        <xdr:nvPicPr>
          <xdr:cNvPr id="145" name="Image 144" descr="SLOV2NIE.jpg">
            <a:extLst>
              <a:ext uri="{FF2B5EF4-FFF2-40B4-BE49-F238E27FC236}">
                <a16:creationId xmlns:a16="http://schemas.microsoft.com/office/drawing/2014/main" id="{00000000-0008-0000-0100-00009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5295" y="22032182"/>
            <a:ext cx="195515" cy="179222"/>
          </a:xfrm>
          <a:prstGeom prst="rect">
            <a:avLst/>
          </a:prstGeom>
        </xdr:spPr>
      </xdr:pic>
      <xdr:pic>
        <xdr:nvPicPr>
          <xdr:cNvPr id="147" name="Picture 17">
            <a:extLst>
              <a:ext uri="{FF2B5EF4-FFF2-40B4-BE49-F238E27FC236}">
                <a16:creationId xmlns:a16="http://schemas.microsoft.com/office/drawing/2014/main" id="{00000000-0008-0000-0100-00009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7562585"/>
            <a:ext cx="155448" cy="151371"/>
          </a:xfrm>
          <a:prstGeom prst="rect">
            <a:avLst/>
          </a:prstGeom>
        </xdr:spPr>
      </xdr:pic>
      <xdr:pic>
        <xdr:nvPicPr>
          <xdr:cNvPr id="150" name="Picture 17">
            <a:extLst>
              <a:ext uri="{FF2B5EF4-FFF2-40B4-BE49-F238E27FC236}">
                <a16:creationId xmlns:a16="http://schemas.microsoft.com/office/drawing/2014/main" id="{00000000-0008-0000-0100-00009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2518386"/>
            <a:ext cx="155448" cy="151371"/>
          </a:xfrm>
          <a:prstGeom prst="rect">
            <a:avLst/>
          </a:prstGeom>
        </xdr:spPr>
      </xdr:pic>
      <xdr:pic>
        <xdr:nvPicPr>
          <xdr:cNvPr id="151" name="Picture 17">
            <a:extLst>
              <a:ext uri="{FF2B5EF4-FFF2-40B4-BE49-F238E27FC236}">
                <a16:creationId xmlns:a16="http://schemas.microsoft.com/office/drawing/2014/main" id="{00000000-0008-0000-0100-00009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851886"/>
            <a:ext cx="155448" cy="151371"/>
          </a:xfrm>
          <a:prstGeom prst="rect">
            <a:avLst/>
          </a:prstGeom>
        </xdr:spPr>
      </xdr:pic>
      <xdr:pic>
        <xdr:nvPicPr>
          <xdr:cNvPr id="153" name="Picture 17">
            <a:extLst>
              <a:ext uri="{FF2B5EF4-FFF2-40B4-BE49-F238E27FC236}">
                <a16:creationId xmlns:a16="http://schemas.microsoft.com/office/drawing/2014/main" id="{00000000-0008-0000-0100-00009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280886"/>
            <a:ext cx="155448" cy="151371"/>
          </a:xfrm>
          <a:prstGeom prst="rect">
            <a:avLst/>
          </a:prstGeom>
        </xdr:spPr>
      </xdr:pic>
      <xdr:pic>
        <xdr:nvPicPr>
          <xdr:cNvPr id="155" name="Picture 17">
            <a:extLst>
              <a:ext uri="{FF2B5EF4-FFF2-40B4-BE49-F238E27FC236}">
                <a16:creationId xmlns:a16="http://schemas.microsoft.com/office/drawing/2014/main" id="{00000000-0008-0000-0100-00009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1090886"/>
            <a:ext cx="155448" cy="151371"/>
          </a:xfrm>
          <a:prstGeom prst="rect">
            <a:avLst/>
          </a:prstGeom>
        </xdr:spPr>
      </xdr:pic>
      <xdr:pic>
        <xdr:nvPicPr>
          <xdr:cNvPr id="158" name="Picture 24">
            <a:extLst>
              <a:ext uri="{FF2B5EF4-FFF2-40B4-BE49-F238E27FC236}">
                <a16:creationId xmlns:a16="http://schemas.microsoft.com/office/drawing/2014/main" id="{00000000-0008-0000-0100-00009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6422386"/>
            <a:ext cx="156869" cy="156869"/>
          </a:xfrm>
          <a:prstGeom prst="rect">
            <a:avLst/>
          </a:prstGeom>
        </xdr:spPr>
      </xdr:pic>
      <xdr:pic>
        <xdr:nvPicPr>
          <xdr:cNvPr id="159" name="Picture 24">
            <a:extLst>
              <a:ext uri="{FF2B5EF4-FFF2-40B4-BE49-F238E27FC236}">
                <a16:creationId xmlns:a16="http://schemas.microsoft.com/office/drawing/2014/main" id="{00000000-0008-0000-0100-00009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7374886"/>
            <a:ext cx="156869" cy="156869"/>
          </a:xfrm>
          <a:prstGeom prst="rect">
            <a:avLst/>
          </a:prstGeom>
        </xdr:spPr>
      </xdr:pic>
      <xdr:pic>
        <xdr:nvPicPr>
          <xdr:cNvPr id="160" name="Picture 24">
            <a:extLst>
              <a:ext uri="{FF2B5EF4-FFF2-40B4-BE49-F238E27FC236}">
                <a16:creationId xmlns:a16="http://schemas.microsoft.com/office/drawing/2014/main" id="{00000000-0008-0000-0100-0000A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7753085"/>
            <a:ext cx="156869" cy="156869"/>
          </a:xfrm>
          <a:prstGeom prst="rect">
            <a:avLst/>
          </a:prstGeom>
        </xdr:spPr>
      </xdr:pic>
      <xdr:pic>
        <xdr:nvPicPr>
          <xdr:cNvPr id="163" name="Picture 24">
            <a:extLst>
              <a:ext uri="{FF2B5EF4-FFF2-40B4-BE49-F238E27FC236}">
                <a16:creationId xmlns:a16="http://schemas.microsoft.com/office/drawing/2014/main" id="{00000000-0008-0000-0100-0000A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9851386"/>
            <a:ext cx="156869" cy="156869"/>
          </a:xfrm>
          <a:prstGeom prst="rect">
            <a:avLst/>
          </a:prstGeom>
        </xdr:spPr>
      </xdr:pic>
      <xdr:pic>
        <xdr:nvPicPr>
          <xdr:cNvPr id="165" name="Picture 24">
            <a:extLst>
              <a:ext uri="{FF2B5EF4-FFF2-40B4-BE49-F238E27FC236}">
                <a16:creationId xmlns:a16="http://schemas.microsoft.com/office/drawing/2014/main" id="{00000000-0008-0000-0100-0000A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1946886"/>
            <a:ext cx="156869" cy="156869"/>
          </a:xfrm>
          <a:prstGeom prst="rect">
            <a:avLst/>
          </a:prstGeom>
        </xdr:spPr>
      </xdr:pic>
      <xdr:pic>
        <xdr:nvPicPr>
          <xdr:cNvPr id="166" name="Picture 24">
            <a:extLst>
              <a:ext uri="{FF2B5EF4-FFF2-40B4-BE49-F238E27FC236}">
                <a16:creationId xmlns:a16="http://schemas.microsoft.com/office/drawing/2014/main" id="{00000000-0008-0000-0100-0000A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2137386"/>
            <a:ext cx="156869" cy="156869"/>
          </a:xfrm>
          <a:prstGeom prst="rect">
            <a:avLst/>
          </a:prstGeom>
        </xdr:spPr>
      </xdr:pic>
      <xdr:pic>
        <xdr:nvPicPr>
          <xdr:cNvPr id="169" name="Picture 24">
            <a:extLst>
              <a:ext uri="{FF2B5EF4-FFF2-40B4-BE49-F238E27FC236}">
                <a16:creationId xmlns:a16="http://schemas.microsoft.com/office/drawing/2014/main" id="{00000000-0008-0000-0100-0000A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4232886"/>
            <a:ext cx="156869" cy="156869"/>
          </a:xfrm>
          <a:prstGeom prst="rect">
            <a:avLst/>
          </a:prstGeom>
        </xdr:spPr>
      </xdr:pic>
      <xdr:pic>
        <xdr:nvPicPr>
          <xdr:cNvPr id="170" name="Picture 24">
            <a:extLst>
              <a:ext uri="{FF2B5EF4-FFF2-40B4-BE49-F238E27FC236}">
                <a16:creationId xmlns:a16="http://schemas.microsoft.com/office/drawing/2014/main" id="{00000000-0008-0000-0100-0000A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5756886"/>
            <a:ext cx="156869" cy="156869"/>
          </a:xfrm>
          <a:prstGeom prst="rect">
            <a:avLst/>
          </a:prstGeom>
        </xdr:spPr>
      </xdr:pic>
      <xdr:pic>
        <xdr:nvPicPr>
          <xdr:cNvPr id="174" name="Picture 24">
            <a:extLst>
              <a:ext uri="{FF2B5EF4-FFF2-40B4-BE49-F238E27FC236}">
                <a16:creationId xmlns:a16="http://schemas.microsoft.com/office/drawing/2014/main" id="{00000000-0008-0000-0100-0000A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4" y="18804886"/>
            <a:ext cx="156869" cy="156869"/>
          </a:xfrm>
          <a:prstGeom prst="rect">
            <a:avLst/>
          </a:prstGeom>
        </xdr:spPr>
      </xdr:pic>
      <xdr:pic>
        <xdr:nvPicPr>
          <xdr:cNvPr id="176" name="Picture 24">
            <a:extLst>
              <a:ext uri="{FF2B5EF4-FFF2-40B4-BE49-F238E27FC236}">
                <a16:creationId xmlns:a16="http://schemas.microsoft.com/office/drawing/2014/main" id="{00000000-0008-0000-0100-0000B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519385"/>
            <a:ext cx="158400" cy="154246"/>
          </a:xfrm>
          <a:prstGeom prst="rect">
            <a:avLst/>
          </a:prstGeom>
        </xdr:spPr>
      </xdr:pic>
      <xdr:pic>
        <xdr:nvPicPr>
          <xdr:cNvPr id="178" name="Picture 24">
            <a:extLst>
              <a:ext uri="{FF2B5EF4-FFF2-40B4-BE49-F238E27FC236}">
                <a16:creationId xmlns:a16="http://schemas.microsoft.com/office/drawing/2014/main" id="{00000000-0008-0000-0100-0000B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4" y="21281386"/>
            <a:ext cx="156869" cy="156869"/>
          </a:xfrm>
          <a:prstGeom prst="rect">
            <a:avLst/>
          </a:prstGeom>
        </xdr:spPr>
      </xdr:pic>
      <xdr:pic>
        <xdr:nvPicPr>
          <xdr:cNvPr id="180" name="Image 179" descr="NORVEGE.jpg">
            <a:extLst>
              <a:ext uri="{FF2B5EF4-FFF2-40B4-BE49-F238E27FC236}">
                <a16:creationId xmlns:a16="http://schemas.microsoft.com/office/drawing/2014/main" id="{00000000-0008-0000-0100-0000B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6610085"/>
            <a:ext cx="171450" cy="159523"/>
          </a:xfrm>
          <a:prstGeom prst="rect">
            <a:avLst/>
          </a:prstGeom>
        </xdr:spPr>
      </xdr:pic>
      <xdr:pic>
        <xdr:nvPicPr>
          <xdr:cNvPr id="181" name="Image 180" descr="NORVEGE.jpg">
            <a:extLst>
              <a:ext uri="{FF2B5EF4-FFF2-40B4-BE49-F238E27FC236}">
                <a16:creationId xmlns:a16="http://schemas.microsoft.com/office/drawing/2014/main" id="{00000000-0008-0000-0100-0000B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8705585"/>
            <a:ext cx="171450" cy="159523"/>
          </a:xfrm>
          <a:prstGeom prst="rect">
            <a:avLst/>
          </a:prstGeom>
        </xdr:spPr>
      </xdr:pic>
      <xdr:pic>
        <xdr:nvPicPr>
          <xdr:cNvPr id="184" name="Image 183" descr="NORVEGE.jpg">
            <a:extLst>
              <a:ext uri="{FF2B5EF4-FFF2-40B4-BE49-F238E27FC236}">
                <a16:creationId xmlns:a16="http://schemas.microsoft.com/office/drawing/2014/main" id="{00000000-0008-0000-0100-0000B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2896585"/>
            <a:ext cx="171450" cy="159523"/>
          </a:xfrm>
          <a:prstGeom prst="rect">
            <a:avLst/>
          </a:prstGeom>
        </xdr:spPr>
      </xdr:pic>
      <xdr:pic>
        <xdr:nvPicPr>
          <xdr:cNvPr id="185" name="Image 184" descr="NORVEGE.jpg">
            <a:extLst>
              <a:ext uri="{FF2B5EF4-FFF2-40B4-BE49-F238E27FC236}">
                <a16:creationId xmlns:a16="http://schemas.microsoft.com/office/drawing/2014/main" id="{00000000-0008-0000-0100-0000B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4801585"/>
            <a:ext cx="171450" cy="159523"/>
          </a:xfrm>
          <a:prstGeom prst="rect">
            <a:avLst/>
          </a:prstGeom>
        </xdr:spPr>
      </xdr:pic>
      <xdr:pic>
        <xdr:nvPicPr>
          <xdr:cNvPr id="188" name="Image 187" descr="NORVEGE.jpg">
            <a:extLst>
              <a:ext uri="{FF2B5EF4-FFF2-40B4-BE49-F238E27FC236}">
                <a16:creationId xmlns:a16="http://schemas.microsoft.com/office/drawing/2014/main" id="{00000000-0008-0000-0100-0000B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9183085"/>
            <a:ext cx="171450" cy="159523"/>
          </a:xfrm>
          <a:prstGeom prst="rect">
            <a:avLst/>
          </a:prstGeom>
        </xdr:spPr>
      </xdr:pic>
      <xdr:pic>
        <xdr:nvPicPr>
          <xdr:cNvPr id="190" name="Image 189" descr="NORVEGE.jpg">
            <a:extLst>
              <a:ext uri="{FF2B5EF4-FFF2-40B4-BE49-F238E27FC236}">
                <a16:creationId xmlns:a16="http://schemas.microsoft.com/office/drawing/2014/main" id="{00000000-0008-0000-0100-0000B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69300" y="21850085"/>
            <a:ext cx="171450" cy="159523"/>
          </a:xfrm>
          <a:prstGeom prst="rect">
            <a:avLst/>
          </a:prstGeom>
        </xdr:spPr>
      </xdr:pic>
      <xdr:pic>
        <xdr:nvPicPr>
          <xdr:cNvPr id="191" name="Image 190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B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698" y="6786580"/>
            <a:ext cx="187200" cy="187200"/>
          </a:xfrm>
          <a:prstGeom prst="rect">
            <a:avLst/>
          </a:prstGeom>
        </xdr:spPr>
      </xdr:pic>
      <xdr:pic>
        <xdr:nvPicPr>
          <xdr:cNvPr id="194" name="Image 193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883" y="11548753"/>
            <a:ext cx="187200" cy="187200"/>
          </a:xfrm>
          <a:prstGeom prst="rect">
            <a:avLst/>
          </a:prstGeom>
        </xdr:spPr>
      </xdr:pic>
      <xdr:pic>
        <xdr:nvPicPr>
          <xdr:cNvPr id="196" name="Image 195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4977753"/>
            <a:ext cx="187200" cy="187200"/>
          </a:xfrm>
          <a:prstGeom prst="rect">
            <a:avLst/>
          </a:prstGeom>
        </xdr:spPr>
      </xdr:pic>
      <xdr:pic>
        <xdr:nvPicPr>
          <xdr:cNvPr id="197" name="Image 196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6501753"/>
            <a:ext cx="187200" cy="187200"/>
          </a:xfrm>
          <a:prstGeom prst="rect">
            <a:avLst/>
          </a:prstGeom>
        </xdr:spPr>
      </xdr:pic>
      <xdr:pic>
        <xdr:nvPicPr>
          <xdr:cNvPr id="199" name="Image 198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18978253"/>
            <a:ext cx="187200" cy="187200"/>
          </a:xfrm>
          <a:prstGeom prst="rect">
            <a:avLst/>
          </a:prstGeom>
        </xdr:spPr>
      </xdr:pic>
      <xdr:pic>
        <xdr:nvPicPr>
          <xdr:cNvPr id="201" name="Image 200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21454753"/>
            <a:ext cx="187200" cy="187200"/>
          </a:xfrm>
          <a:prstGeom prst="rect">
            <a:avLst/>
          </a:prstGeom>
        </xdr:spPr>
      </xdr:pic>
      <xdr:pic>
        <xdr:nvPicPr>
          <xdr:cNvPr id="202" name="Picture 7">
            <a:extLst>
              <a:ext uri="{FF2B5EF4-FFF2-40B4-BE49-F238E27FC236}">
                <a16:creationId xmlns:a16="http://schemas.microsoft.com/office/drawing/2014/main" id="{00000000-0008-0000-0100-0000C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8327571"/>
            <a:ext cx="155448" cy="151371"/>
          </a:xfrm>
          <a:prstGeom prst="rect">
            <a:avLst/>
          </a:prstGeom>
        </xdr:spPr>
      </xdr:pic>
      <xdr:pic>
        <xdr:nvPicPr>
          <xdr:cNvPr id="204" name="Picture 7">
            <a:extLst>
              <a:ext uri="{FF2B5EF4-FFF2-40B4-BE49-F238E27FC236}">
                <a16:creationId xmlns:a16="http://schemas.microsoft.com/office/drawing/2014/main" id="{00000000-0008-0000-0100-0000C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9470571"/>
            <a:ext cx="155448" cy="151371"/>
          </a:xfrm>
          <a:prstGeom prst="rect">
            <a:avLst/>
          </a:prstGeom>
        </xdr:spPr>
      </xdr:pic>
      <xdr:pic>
        <xdr:nvPicPr>
          <xdr:cNvPr id="205" name="Picture 7">
            <a:extLst>
              <a:ext uri="{FF2B5EF4-FFF2-40B4-BE49-F238E27FC236}">
                <a16:creationId xmlns:a16="http://schemas.microsoft.com/office/drawing/2014/main" id="{00000000-0008-0000-0100-0000C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042071"/>
            <a:ext cx="155448" cy="151371"/>
          </a:xfrm>
          <a:prstGeom prst="rect">
            <a:avLst/>
          </a:prstGeom>
        </xdr:spPr>
      </xdr:pic>
      <xdr:pic>
        <xdr:nvPicPr>
          <xdr:cNvPr id="206" name="Picture 7">
            <a:extLst>
              <a:ext uri="{FF2B5EF4-FFF2-40B4-BE49-F238E27FC236}">
                <a16:creationId xmlns:a16="http://schemas.microsoft.com/office/drawing/2014/main" id="{00000000-0008-0000-0100-0000C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613571"/>
            <a:ext cx="155448" cy="151371"/>
          </a:xfrm>
          <a:prstGeom prst="rect">
            <a:avLst/>
          </a:prstGeom>
        </xdr:spPr>
      </xdr:pic>
      <xdr:pic>
        <xdr:nvPicPr>
          <xdr:cNvPr id="207" name="Picture 7">
            <a:extLst>
              <a:ext uri="{FF2B5EF4-FFF2-40B4-BE49-F238E27FC236}">
                <a16:creationId xmlns:a16="http://schemas.microsoft.com/office/drawing/2014/main" id="{00000000-0008-0000-0100-0000C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1375571"/>
            <a:ext cx="155448" cy="151371"/>
          </a:xfrm>
          <a:prstGeom prst="rect">
            <a:avLst/>
          </a:prstGeom>
        </xdr:spPr>
      </xdr:pic>
      <xdr:pic>
        <xdr:nvPicPr>
          <xdr:cNvPr id="212" name="Picture 7">
            <a:extLst>
              <a:ext uri="{FF2B5EF4-FFF2-40B4-BE49-F238E27FC236}">
                <a16:creationId xmlns:a16="http://schemas.microsoft.com/office/drawing/2014/main" id="{00000000-0008-0000-0100-0000D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3779" y="15947571"/>
            <a:ext cx="155448" cy="151371"/>
          </a:xfrm>
          <a:prstGeom prst="rect">
            <a:avLst/>
          </a:prstGeom>
        </xdr:spPr>
      </xdr:pic>
      <xdr:pic>
        <xdr:nvPicPr>
          <xdr:cNvPr id="214" name="Picture 7">
            <a:extLst>
              <a:ext uri="{FF2B5EF4-FFF2-40B4-BE49-F238E27FC236}">
                <a16:creationId xmlns:a16="http://schemas.microsoft.com/office/drawing/2014/main" id="{00000000-0008-0000-0100-0000D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6709571"/>
            <a:ext cx="155448" cy="151371"/>
          </a:xfrm>
          <a:prstGeom prst="rect">
            <a:avLst/>
          </a:prstGeom>
        </xdr:spPr>
      </xdr:pic>
      <xdr:pic>
        <xdr:nvPicPr>
          <xdr:cNvPr id="215" name="Picture 7">
            <a:extLst>
              <a:ext uri="{FF2B5EF4-FFF2-40B4-BE49-F238E27FC236}">
                <a16:creationId xmlns:a16="http://schemas.microsoft.com/office/drawing/2014/main" id="{00000000-0008-0000-0100-0000D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7662071"/>
            <a:ext cx="155448" cy="151371"/>
          </a:xfrm>
          <a:prstGeom prst="rect">
            <a:avLst/>
          </a:prstGeom>
        </xdr:spPr>
      </xdr:pic>
      <xdr:pic>
        <xdr:nvPicPr>
          <xdr:cNvPr id="217" name="Picture 7">
            <a:extLst>
              <a:ext uri="{FF2B5EF4-FFF2-40B4-BE49-F238E27FC236}">
                <a16:creationId xmlns:a16="http://schemas.microsoft.com/office/drawing/2014/main" id="{00000000-0008-0000-0100-0000D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8614571"/>
            <a:ext cx="155448" cy="151371"/>
          </a:xfrm>
          <a:prstGeom prst="rect">
            <a:avLst/>
          </a:prstGeom>
        </xdr:spPr>
      </xdr:pic>
      <xdr:pic>
        <xdr:nvPicPr>
          <xdr:cNvPr id="218" name="Picture 7">
            <a:extLst>
              <a:ext uri="{FF2B5EF4-FFF2-40B4-BE49-F238E27FC236}">
                <a16:creationId xmlns:a16="http://schemas.microsoft.com/office/drawing/2014/main" id="{00000000-0008-0000-0100-0000D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20138571"/>
            <a:ext cx="155448" cy="151371"/>
          </a:xfrm>
          <a:prstGeom prst="rect">
            <a:avLst/>
          </a:prstGeom>
        </xdr:spPr>
      </xdr:pic>
      <xdr:pic>
        <xdr:nvPicPr>
          <xdr:cNvPr id="221" name="Picture 7">
            <a:extLst>
              <a:ext uri="{FF2B5EF4-FFF2-40B4-BE49-F238E27FC236}">
                <a16:creationId xmlns:a16="http://schemas.microsoft.com/office/drawing/2014/main" id="{00000000-0008-0000-0100-0000D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22615071"/>
            <a:ext cx="155448" cy="151371"/>
          </a:xfrm>
          <a:prstGeom prst="rect">
            <a:avLst/>
          </a:prstGeom>
        </xdr:spPr>
      </xdr:pic>
      <xdr:pic>
        <xdr:nvPicPr>
          <xdr:cNvPr id="224" name="Picture 34">
            <a:extLst>
              <a:ext uri="{FF2B5EF4-FFF2-40B4-BE49-F238E27FC236}">
                <a16:creationId xmlns:a16="http://schemas.microsoft.com/office/drawing/2014/main" id="{00000000-0008-0000-0100-0000E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9089571"/>
            <a:ext cx="155448" cy="151371"/>
          </a:xfrm>
          <a:prstGeom prst="rect">
            <a:avLst/>
          </a:prstGeom>
        </xdr:spPr>
      </xdr:pic>
      <xdr:pic>
        <xdr:nvPicPr>
          <xdr:cNvPr id="225" name="Picture 34">
            <a:extLst>
              <a:ext uri="{FF2B5EF4-FFF2-40B4-BE49-F238E27FC236}">
                <a16:creationId xmlns:a16="http://schemas.microsoft.com/office/drawing/2014/main" id="{00000000-0008-0000-0100-0000E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804071"/>
            <a:ext cx="155448" cy="151371"/>
          </a:xfrm>
          <a:prstGeom prst="rect">
            <a:avLst/>
          </a:prstGeom>
        </xdr:spPr>
      </xdr:pic>
      <xdr:pic>
        <xdr:nvPicPr>
          <xdr:cNvPr id="228" name="Picture 34">
            <a:extLst>
              <a:ext uri="{FF2B5EF4-FFF2-40B4-BE49-F238E27FC236}">
                <a16:creationId xmlns:a16="http://schemas.microsoft.com/office/drawing/2014/main" id="{00000000-0008-0000-0100-0000E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5376071"/>
            <a:ext cx="155448" cy="151371"/>
          </a:xfrm>
          <a:prstGeom prst="rect">
            <a:avLst/>
          </a:prstGeom>
        </xdr:spPr>
      </xdr:pic>
      <xdr:pic>
        <xdr:nvPicPr>
          <xdr:cNvPr id="229" name="Picture 34">
            <a:extLst>
              <a:ext uri="{FF2B5EF4-FFF2-40B4-BE49-F238E27FC236}">
                <a16:creationId xmlns:a16="http://schemas.microsoft.com/office/drawing/2014/main" id="{00000000-0008-0000-0100-0000E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7090571"/>
            <a:ext cx="155448" cy="151371"/>
          </a:xfrm>
          <a:prstGeom prst="rect">
            <a:avLst/>
          </a:prstGeom>
        </xdr:spPr>
      </xdr:pic>
      <xdr:pic>
        <xdr:nvPicPr>
          <xdr:cNvPr id="231" name="Picture 34">
            <a:extLst>
              <a:ext uri="{FF2B5EF4-FFF2-40B4-BE49-F238E27FC236}">
                <a16:creationId xmlns:a16="http://schemas.microsoft.com/office/drawing/2014/main" id="{00000000-0008-0000-0100-0000E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9757571"/>
            <a:ext cx="155448" cy="151371"/>
          </a:xfrm>
          <a:prstGeom prst="rect">
            <a:avLst/>
          </a:prstGeom>
        </xdr:spPr>
      </xdr:pic>
      <xdr:pic>
        <xdr:nvPicPr>
          <xdr:cNvPr id="233" name="Image 232" descr="istockphoto-1041108716-612x612.jpg">
            <a:extLst>
              <a:ext uri="{FF2B5EF4-FFF2-40B4-BE49-F238E27FC236}">
                <a16:creationId xmlns:a16="http://schemas.microsoft.com/office/drawing/2014/main" id="{00000000-0008-0000-0100-0000E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6357" y="3527961"/>
            <a:ext cx="186538" cy="186538"/>
          </a:xfrm>
          <a:prstGeom prst="rect">
            <a:avLst/>
          </a:prstGeom>
        </xdr:spPr>
      </xdr:pic>
      <xdr:pic>
        <xdr:nvPicPr>
          <xdr:cNvPr id="236" name="Image 235" descr="istockphoto-1041108716-612x612.jpg">
            <a:extLst>
              <a:ext uri="{FF2B5EF4-FFF2-40B4-BE49-F238E27FC236}">
                <a16:creationId xmlns:a16="http://schemas.microsoft.com/office/drawing/2014/main" id="{00000000-0008-0000-0100-0000E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7167253"/>
            <a:ext cx="186538" cy="186538"/>
          </a:xfrm>
          <a:prstGeom prst="rect">
            <a:avLst/>
          </a:prstGeom>
        </xdr:spPr>
      </xdr:pic>
      <xdr:pic>
        <xdr:nvPicPr>
          <xdr:cNvPr id="237" name="Image 236" descr="istockphoto-1041108716-612x612.jpg">
            <a:extLst>
              <a:ext uri="{FF2B5EF4-FFF2-40B4-BE49-F238E27FC236}">
                <a16:creationId xmlns:a16="http://schemas.microsoft.com/office/drawing/2014/main" id="{00000000-0008-0000-0100-0000E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8881753"/>
            <a:ext cx="186538" cy="186538"/>
          </a:xfrm>
          <a:prstGeom prst="rect">
            <a:avLst/>
          </a:prstGeom>
        </xdr:spPr>
      </xdr:pic>
      <xdr:pic>
        <xdr:nvPicPr>
          <xdr:cNvPr id="240" name="Image 239" descr="istockphoto-1041108716-612x612.jpg">
            <a:extLst>
              <a:ext uri="{FF2B5EF4-FFF2-40B4-BE49-F238E27FC236}">
                <a16:creationId xmlns:a16="http://schemas.microsoft.com/office/drawing/2014/main" id="{00000000-0008-0000-0100-0000F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3072753"/>
            <a:ext cx="186538" cy="186538"/>
          </a:xfrm>
          <a:prstGeom prst="rect">
            <a:avLst/>
          </a:prstGeom>
        </xdr:spPr>
      </xdr:pic>
      <xdr:pic>
        <xdr:nvPicPr>
          <xdr:cNvPr id="241" name="Image 240" descr="istockphoto-1041108716-612x612.jpg">
            <a:extLst>
              <a:ext uri="{FF2B5EF4-FFF2-40B4-BE49-F238E27FC236}">
                <a16:creationId xmlns:a16="http://schemas.microsoft.com/office/drawing/2014/main" id="{00000000-0008-0000-0100-0000F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14596753"/>
            <a:ext cx="186538" cy="186538"/>
          </a:xfrm>
          <a:prstGeom prst="rect">
            <a:avLst/>
          </a:prstGeom>
        </xdr:spPr>
      </xdr:pic>
      <xdr:pic>
        <xdr:nvPicPr>
          <xdr:cNvPr id="244" name="Image 243" descr="istockphoto-1041108716-612x612.jpg">
            <a:extLst>
              <a:ext uri="{FF2B5EF4-FFF2-40B4-BE49-F238E27FC236}">
                <a16:creationId xmlns:a16="http://schemas.microsoft.com/office/drawing/2014/main" id="{00000000-0008-0000-0100-0000F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8406753"/>
            <a:ext cx="186538" cy="186538"/>
          </a:xfrm>
          <a:prstGeom prst="rect">
            <a:avLst/>
          </a:prstGeom>
        </xdr:spPr>
      </xdr:pic>
      <xdr:pic>
        <xdr:nvPicPr>
          <xdr:cNvPr id="246" name="Image 245" descr="istockphoto-1041108716-612x612.jpg">
            <a:extLst>
              <a:ext uri="{FF2B5EF4-FFF2-40B4-BE49-F238E27FC236}">
                <a16:creationId xmlns:a16="http://schemas.microsoft.com/office/drawing/2014/main" id="{00000000-0008-0000-0100-0000F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58935" y="22216753"/>
            <a:ext cx="186538" cy="18653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R118"/>
  <sheetViews>
    <sheetView workbookViewId="0">
      <selection activeCell="R25" sqref="R25"/>
    </sheetView>
  </sheetViews>
  <sheetFormatPr defaultColWidth="11.42578125" defaultRowHeight="15" x14ac:dyDescent="0.25"/>
  <cols>
    <col min="1" max="1" width="2.85546875" style="4" customWidth="1"/>
    <col min="2" max="2" width="6" style="4" customWidth="1"/>
    <col min="3" max="4" width="6.28515625" style="4" customWidth="1"/>
    <col min="5" max="6" width="6.28515625" style="14" customWidth="1"/>
    <col min="7" max="7" width="9" style="2" customWidth="1"/>
    <col min="8" max="10" width="6.5703125" style="14" customWidth="1"/>
    <col min="11" max="14" width="8.140625" style="14" customWidth="1"/>
    <col min="15" max="15" width="8.5703125" style="14" customWidth="1"/>
    <col min="16" max="17" width="12.28515625" style="14" customWidth="1"/>
    <col min="18" max="18" width="11.42578125" style="4"/>
    <col min="19" max="19" width="13.85546875" style="4" customWidth="1"/>
    <col min="20" max="20" width="14.42578125" style="4" bestFit="1" customWidth="1"/>
    <col min="21" max="21" width="4.5703125" style="86" customWidth="1"/>
    <col min="22" max="22" width="13.42578125" style="87" customWidth="1"/>
    <col min="23" max="23" width="13.42578125" style="88" customWidth="1"/>
    <col min="24" max="24" width="5.85546875" style="89" customWidth="1"/>
    <col min="25" max="25" width="6.140625" style="90" customWidth="1"/>
    <col min="26" max="27" width="13.85546875" style="14" customWidth="1"/>
    <col min="28" max="29" width="6.42578125" style="92" customWidth="1"/>
    <col min="30" max="30" width="6.42578125" style="93" customWidth="1"/>
    <col min="31" max="31" width="11.42578125" style="94" customWidth="1"/>
    <col min="32" max="32" width="5.5703125" style="94" customWidth="1"/>
    <col min="33" max="33" width="8.5703125" style="4" customWidth="1"/>
    <col min="34" max="34" width="17.28515625" style="4" customWidth="1"/>
    <col min="35" max="36" width="11.42578125" style="14"/>
    <col min="37" max="37" width="11.42578125" style="4"/>
    <col min="38" max="41" width="11.42578125" style="14"/>
    <col min="42" max="42" width="12.85546875" style="14" customWidth="1"/>
    <col min="43" max="44" width="11.42578125" style="14"/>
    <col min="45" max="16384" width="11.42578125" style="4"/>
  </cols>
  <sheetData>
    <row r="2" spans="2:44" ht="36" x14ac:dyDescent="0.25">
      <c r="C2" s="125" t="s">
        <v>69</v>
      </c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Z2" s="91" t="s">
        <v>70</v>
      </c>
    </row>
    <row r="4" spans="2:44" ht="15" customHeight="1" x14ac:dyDescent="0.25"/>
    <row r="5" spans="2:44" ht="30" customHeight="1" x14ac:dyDescent="0.25">
      <c r="C5" s="95" t="s">
        <v>14</v>
      </c>
      <c r="D5" s="95"/>
      <c r="E5" s="95"/>
      <c r="F5" s="95"/>
      <c r="G5" s="96" t="s">
        <v>62</v>
      </c>
      <c r="H5" s="97" t="s">
        <v>50</v>
      </c>
      <c r="I5" s="97" t="s">
        <v>51</v>
      </c>
      <c r="J5" s="97" t="s">
        <v>52</v>
      </c>
      <c r="K5" s="98" t="s">
        <v>53</v>
      </c>
      <c r="L5" s="98" t="s">
        <v>54</v>
      </c>
      <c r="M5" s="98" t="s">
        <v>55</v>
      </c>
      <c r="N5" s="98" t="s">
        <v>56</v>
      </c>
      <c r="O5" s="98" t="s">
        <v>57</v>
      </c>
      <c r="P5" s="98" t="s">
        <v>61</v>
      </c>
      <c r="Q5" s="98" t="s">
        <v>77</v>
      </c>
      <c r="R5" s="4" t="s">
        <v>78</v>
      </c>
    </row>
    <row r="6" spans="2:44" x14ac:dyDescent="0.25">
      <c r="B6" s="99" t="s">
        <v>34</v>
      </c>
      <c r="C6" s="100" t="s">
        <v>6</v>
      </c>
      <c r="D6" s="101"/>
      <c r="E6" s="101"/>
      <c r="F6" s="102"/>
      <c r="G6" s="103">
        <f>H6+I6+J6</f>
        <v>0</v>
      </c>
      <c r="H6" s="97">
        <f>COUNTIFS(Résultats!D:D,Calcul!B6,Calcul!S:S,2)+COUNTIFS(Résultats!K:K,Calcul!B6,Calcul!T:T,2)</f>
        <v>0</v>
      </c>
      <c r="I6" s="97">
        <f>COUNTIFS(Résultats!D:D,Calcul!B6,Calcul!S:S,1)+COUNTIFS(Résultats!K:K,Calcul!B6,Calcul!T:T,1)</f>
        <v>0</v>
      </c>
      <c r="J6" s="97">
        <f>COUNTIFS(Résultats!D:D,Calcul!B6,Calcul!S:S,0)+COUNTIFS(Résultats!K:K,Calcul!B6,Calcul!T:T,0)</f>
        <v>0</v>
      </c>
      <c r="K6" s="97">
        <f>SUMIF(Résultats!D:D,Calcul!B6,Résultats!G:G)+SUMIF(Résultats!K:K,Calcul!B6,Résultats!H:H)</f>
        <v>0</v>
      </c>
      <c r="L6" s="97">
        <f>SUMIF(Résultats!D:D,Calcul!B6,Résultats!H:H)+SUMIF(Résultats!K:K,Calcul!B6,Résultats!G:G)</f>
        <v>0</v>
      </c>
      <c r="M6" s="97">
        <f>K6-L6</f>
        <v>0</v>
      </c>
      <c r="N6" s="97">
        <f>(H6*2)+(I6)</f>
        <v>0</v>
      </c>
      <c r="O6" s="97">
        <f>RANK(P6,$P$6:$P$13)</f>
        <v>1</v>
      </c>
      <c r="P6" s="97">
        <f>(N6*1000)+(M6*100)+K6</f>
        <v>0</v>
      </c>
      <c r="Q6" s="97">
        <f>O6+COUNTIF(O$6:O6,O6)-1</f>
        <v>1</v>
      </c>
      <c r="R6" s="4">
        <v>2</v>
      </c>
      <c r="S6" s="14" t="s">
        <v>32</v>
      </c>
      <c r="T6" s="14" t="s">
        <v>33</v>
      </c>
    </row>
    <row r="7" spans="2:44" ht="30" x14ac:dyDescent="0.25">
      <c r="B7" s="99" t="s">
        <v>35</v>
      </c>
      <c r="C7" s="100" t="s">
        <v>7</v>
      </c>
      <c r="D7" s="101"/>
      <c r="E7" s="101"/>
      <c r="F7" s="102"/>
      <c r="G7" s="103">
        <f t="shared" ref="G7:G13" si="0">H7+I7+J7</f>
        <v>0</v>
      </c>
      <c r="H7" s="97">
        <f>COUNTIFS(Résultats!D:D,Calcul!B7,Calcul!S:S,2)+COUNTIFS(Résultats!K:K,Calcul!B7,Calcul!T:T,2)</f>
        <v>0</v>
      </c>
      <c r="I7" s="97">
        <f>COUNTIFS(Résultats!D:D,Calcul!B7,Calcul!S:S,1)+COUNTIFS(Résultats!K:K,Calcul!B7,Calcul!T:T,1)</f>
        <v>0</v>
      </c>
      <c r="J7" s="97">
        <f>COUNTIFS(Résultats!D:D,Calcul!B7,Calcul!S:S,0)+COUNTIFS(Résultats!K:K,Calcul!B7,Calcul!T:T,0)</f>
        <v>0</v>
      </c>
      <c r="K7" s="97">
        <f>SUMIF(Résultats!D:D,Calcul!B7,Résultats!G:G)+SUMIF(Résultats!K:K,Calcul!B7,Résultats!H:H)</f>
        <v>0</v>
      </c>
      <c r="L7" s="97">
        <f>SUMIF(Résultats!D:D,Calcul!B7,Résultats!H:H)+SUMIF(Résultats!K:K,Calcul!B7,Résultats!G:G)</f>
        <v>0</v>
      </c>
      <c r="M7" s="97">
        <f t="shared" ref="M7:M23" si="1">K7-L7</f>
        <v>0</v>
      </c>
      <c r="N7" s="97">
        <f t="shared" ref="N7:N23" si="2">(H7*2)+(I7)</f>
        <v>0</v>
      </c>
      <c r="O7" s="97">
        <f t="shared" ref="O7:O13" si="3">RANK(P7,$P$6:$P$13)</f>
        <v>1</v>
      </c>
      <c r="P7" s="97">
        <f t="shared" ref="P7:P13" si="4">(N7*1000)+(M7*100)+K7</f>
        <v>0</v>
      </c>
      <c r="Q7" s="97">
        <f>O7+COUNTIF(O$6:O7,O7)-1</f>
        <v>2</v>
      </c>
      <c r="R7" s="4">
        <v>1</v>
      </c>
      <c r="S7" s="104">
        <f>IF(Résultats!G7="","",IF(Résultats!G7&gt;Résultats!H7,2,IF(Résultats!G7=Résultats!H7,1,0)))</f>
        <v>2</v>
      </c>
      <c r="T7" s="104">
        <f>IF(Résultats!H7="","",IF(Résultats!H7&gt;Résultats!G7,2,IF(Résultats!H7=Résultats!G7,1,0)))</f>
        <v>0</v>
      </c>
      <c r="Z7" s="14" t="s">
        <v>32</v>
      </c>
      <c r="AA7" s="14" t="s">
        <v>33</v>
      </c>
      <c r="AG7" s="95" t="s">
        <v>71</v>
      </c>
      <c r="AH7" s="95"/>
      <c r="AI7" s="104" t="s">
        <v>50</v>
      </c>
      <c r="AJ7" s="104" t="s">
        <v>51</v>
      </c>
      <c r="AK7" s="104" t="s">
        <v>52</v>
      </c>
      <c r="AL7" s="105" t="s">
        <v>53</v>
      </c>
      <c r="AM7" s="105" t="s">
        <v>54</v>
      </c>
      <c r="AN7" s="105" t="s">
        <v>55</v>
      </c>
      <c r="AO7" s="105" t="s">
        <v>56</v>
      </c>
      <c r="AP7" s="98" t="s">
        <v>61</v>
      </c>
      <c r="AQ7" s="105" t="s">
        <v>57</v>
      </c>
      <c r="AR7" s="98" t="s">
        <v>63</v>
      </c>
    </row>
    <row r="8" spans="2:44" x14ac:dyDescent="0.25">
      <c r="B8" s="99" t="s">
        <v>36</v>
      </c>
      <c r="C8" s="100" t="s">
        <v>8</v>
      </c>
      <c r="D8" s="101"/>
      <c r="E8" s="101"/>
      <c r="F8" s="102"/>
      <c r="G8" s="103">
        <f t="shared" si="0"/>
        <v>0</v>
      </c>
      <c r="H8" s="97">
        <f>COUNTIFS(Résultats!D:D,Calcul!B8,Calcul!S:S,2)+COUNTIFS(Résultats!K:K,Calcul!B8,Calcul!T:T,2)</f>
        <v>0</v>
      </c>
      <c r="I8" s="97">
        <f>COUNTIFS(Résultats!D:D,Calcul!B8,Calcul!S:S,1)+COUNTIFS(Résultats!K:K,Calcul!B8,Calcul!T:T,1)</f>
        <v>0</v>
      </c>
      <c r="J8" s="97">
        <f>COUNTIFS(Résultats!D:D,Calcul!B8,Calcul!S:S,0)+COUNTIFS(Résultats!K:K,Calcul!B8,Calcul!T:T,0)</f>
        <v>0</v>
      </c>
      <c r="K8" s="97">
        <f>SUMIF(Résultats!D:D,Calcul!B8,Résultats!G:G)+SUMIF(Résultats!K:K,Calcul!B8,Résultats!H:H)</f>
        <v>0</v>
      </c>
      <c r="L8" s="97">
        <f>SUMIF(Résultats!D:D,Calcul!B8,Résultats!H:H)+SUMIF(Résultats!K:K,Calcul!B8,Résultats!G:G)</f>
        <v>0</v>
      </c>
      <c r="M8" s="97">
        <f t="shared" si="1"/>
        <v>0</v>
      </c>
      <c r="N8" s="97">
        <f t="shared" si="2"/>
        <v>0</v>
      </c>
      <c r="O8" s="97">
        <f t="shared" si="3"/>
        <v>1</v>
      </c>
      <c r="P8" s="97">
        <f t="shared" si="4"/>
        <v>0</v>
      </c>
      <c r="Q8" s="97">
        <f>O8+COUNTIF(O$6:O8,O8)-1</f>
        <v>3</v>
      </c>
      <c r="R8" s="4">
        <v>3</v>
      </c>
      <c r="S8" s="106">
        <f>IF(Résultats!G8="","",IF(Résultats!G8&gt;Résultats!H8,2,IF(Résultats!G8=Résultats!H8,1,0)))</f>
        <v>2</v>
      </c>
      <c r="T8" s="106">
        <f>IF(Résultats!H8="","",IF(Résultats!H8&gt;Résultats!G8,2,IF(Résultats!H8=Résultats!G8,1,0)))</f>
        <v>0</v>
      </c>
      <c r="Y8" s="90" t="str">
        <f>AF8</f>
        <v>A5</v>
      </c>
      <c r="Z8" s="97" t="str">
        <f>IF(Résultats!AG7="","",IF(Résultats!AG7&gt;Résultats!AG8,2,IF(Résultats!AG7=Résultats!AG8,1,0)))</f>
        <v/>
      </c>
      <c r="AA8" s="97" t="str">
        <f>IF(Résultats!AG8="","",IF(Résultats!AG8&gt;Résultats!AG7,2,IF(Résultats!AG8=Résultats!AG7,1,0)))</f>
        <v/>
      </c>
      <c r="AB8" s="92" t="str">
        <f>AF9</f>
        <v>B2</v>
      </c>
      <c r="AE8" s="123" t="str">
        <f>Résultats!AD7</f>
        <v>P01</v>
      </c>
      <c r="AF8" s="94" t="str">
        <f>Résultats!$M$11</f>
        <v>A5</v>
      </c>
      <c r="AG8" s="107" t="str">
        <f>Résultats!$O$11</f>
        <v>BV Borussia 09 Dortmund</v>
      </c>
      <c r="AH8" s="107"/>
      <c r="AI8" s="97">
        <f>COUNTIFS($Y$8:$Y$18,Calcul!$Y$8,$Z$8:$Z$18,2)+COUNTIFS($AB$8:$AB$18,Calcul!$Y$8,$AA$8:$AA$18,2)</f>
        <v>0</v>
      </c>
      <c r="AJ8" s="97">
        <f>COUNTIFS($Y$8:$Y$18,Calcul!$Y$8,$Z$8:$Z$18,1)+COUNTIFS($AB$8:$AB$18,Calcul!$Y$8,$AA$8:$AA$18,1)</f>
        <v>0</v>
      </c>
      <c r="AK8" s="97">
        <f>COUNTIFS($Y$8:$Y$18,Calcul!$Y$8,$Z$8:$Z$18,0)+COUNTIFS($AB$8:$AB$18,Calcul!$Y$8,$AA$8:$AA$18,0)</f>
        <v>0</v>
      </c>
      <c r="AL8" s="97">
        <f>Résultats!AG7+Résultats!AG25</f>
        <v>0</v>
      </c>
      <c r="AM8" s="97">
        <f>Résultats!AG8+Résultats!AG24</f>
        <v>0</v>
      </c>
      <c r="AN8" s="97">
        <f>AL8-AM8</f>
        <v>0</v>
      </c>
      <c r="AO8" s="97">
        <f>(AI8*2)+AJ8</f>
        <v>0</v>
      </c>
      <c r="AP8" s="97">
        <f>(AO8*1000)+(AN8*100)+AL8</f>
        <v>0</v>
      </c>
      <c r="AQ8" s="97">
        <f>RANK(AP8,$AP$8:$AP$9)</f>
        <v>1</v>
      </c>
      <c r="AR8" s="97">
        <f>AQ8+COUNTIF(AQ$8:AQ8,AQ8)-1</f>
        <v>1</v>
      </c>
    </row>
    <row r="9" spans="2:44" x14ac:dyDescent="0.25">
      <c r="B9" s="99" t="s">
        <v>37</v>
      </c>
      <c r="C9" s="100" t="s">
        <v>9</v>
      </c>
      <c r="D9" s="101"/>
      <c r="E9" s="101"/>
      <c r="F9" s="102"/>
      <c r="G9" s="103">
        <f t="shared" si="0"/>
        <v>0</v>
      </c>
      <c r="H9" s="97">
        <f>COUNTIFS(Résultats!D:D,Calcul!B9,Calcul!S:S,2)+COUNTIFS(Résultats!K:K,Calcul!B9,Calcul!T:T,2)</f>
        <v>0</v>
      </c>
      <c r="I9" s="97">
        <f>COUNTIFS(Résultats!D:D,Calcul!B9,Calcul!S:S,1)+COUNTIFS(Résultats!K:K,Calcul!B9,Calcul!T:T,1)</f>
        <v>0</v>
      </c>
      <c r="J9" s="97">
        <f>COUNTIFS(Résultats!D:D,Calcul!B9,Calcul!S:S,0)+COUNTIFS(Résultats!K:K,Calcul!B9,Calcul!T:T,0)</f>
        <v>0</v>
      </c>
      <c r="K9" s="97">
        <f>SUMIF(Résultats!D:D,Calcul!B9,Résultats!G:G)+SUMIF(Résultats!K:K,Calcul!B9,Résultats!H:H)</f>
        <v>0</v>
      </c>
      <c r="L9" s="97">
        <f>SUMIF(Résultats!D:D,Calcul!B9,Résultats!H:H)+SUMIF(Résultats!K:K,Calcul!B9,Résultats!G:G)</f>
        <v>0</v>
      </c>
      <c r="M9" s="97">
        <f t="shared" si="1"/>
        <v>0</v>
      </c>
      <c r="N9" s="97">
        <f t="shared" si="2"/>
        <v>0</v>
      </c>
      <c r="O9" s="97">
        <f t="shared" si="3"/>
        <v>1</v>
      </c>
      <c r="P9" s="97">
        <f t="shared" si="4"/>
        <v>0</v>
      </c>
      <c r="Q9" s="97">
        <f>O9+COUNTIF(O$6:O9,O9)-1</f>
        <v>4</v>
      </c>
      <c r="R9" s="4">
        <v>4</v>
      </c>
      <c r="S9" s="106" t="str">
        <f>IF(Résultats!G9="","",IF(Résultats!G9&gt;Résultats!H9,2,IF(Résultats!G9=Résultats!H9,1,0)))</f>
        <v/>
      </c>
      <c r="T9" s="106" t="str">
        <f>IF(Résultats!H9="","",IF(Résultats!H9&gt;Résultats!G9,2,IF(Résultats!H9=Résultats!G9,1,0)))</f>
        <v/>
      </c>
      <c r="Y9" s="90" t="str">
        <f>AF9</f>
        <v>B2</v>
      </c>
      <c r="Z9" s="97" t="str">
        <f>IF(Résultats!AG24="","",IF(Résultats!AG24&gt;Résultats!AG25,2,IF(Résultats!AG24=Résultats!AG25,1,0)))</f>
        <v/>
      </c>
      <c r="AA9" s="97" t="str">
        <f>IF(Résultats!AG25="","",IF(Résultats!AG25&gt;Résultats!AG24,2,IF(Résultats!AG25=Résultats!AG24,1,0)))</f>
        <v/>
      </c>
      <c r="AB9" s="92" t="str">
        <f>AF8</f>
        <v>A5</v>
      </c>
      <c r="AE9" s="123"/>
      <c r="AF9" s="94" t="str">
        <f>Résultats!$M$21</f>
        <v>B2</v>
      </c>
      <c r="AG9" s="107" t="str">
        <f>Résultats!$O$21</f>
        <v>Vipers Kristiansand</v>
      </c>
      <c r="AH9" s="107"/>
      <c r="AI9" s="97">
        <f>COUNTIFS($Y$8:$Y$18,Calcul!$Y$9,$Z$8:$Z$18,2)+COUNTIFS($AB$8:$AB$18,Calcul!$Y$9,$AA$8:$AA$18,2)</f>
        <v>0</v>
      </c>
      <c r="AJ9" s="97">
        <f>COUNTIFS($Y$8:$Y$18,Calcul!$Y$9,$Z$8:$Z$18,1)+COUNTIFS($AB$8:$AB$18,Calcul!$Y$9,$AA$8:$AA$18,1)</f>
        <v>0</v>
      </c>
      <c r="AK9" s="97">
        <f>COUNTIFS($Y$8:$Y$18,Calcul!$Y$9,$Z$8:$Z$18,0)+COUNTIFS($AB$8:$AB$18,Calcul!$Y$9,$AA$8:$AA$18,0)</f>
        <v>0</v>
      </c>
      <c r="AL9" s="97">
        <f>Résultats!AG8+Résultats!AG24</f>
        <v>0</v>
      </c>
      <c r="AM9" s="97">
        <f>Résultats!AG7+Résultats!AG25</f>
        <v>0</v>
      </c>
      <c r="AN9" s="97">
        <f t="shared" ref="AN9:AN18" si="5">AL9-AM9</f>
        <v>0</v>
      </c>
      <c r="AO9" s="97">
        <f t="shared" ref="AO9:AO18" si="6">(AI9*2)+AJ9</f>
        <v>0</v>
      </c>
      <c r="AP9" s="97">
        <f t="shared" ref="AP9:AP18" si="7">(AO9*1000)+(AN9*100)+AL9</f>
        <v>0</v>
      </c>
      <c r="AQ9" s="97">
        <f>RANK(AP9,$AP$8:$AP$9)</f>
        <v>1</v>
      </c>
      <c r="AR9" s="97">
        <f>AQ9+COUNTIF(AQ$8:AQ9,AQ9)-1</f>
        <v>2</v>
      </c>
    </row>
    <row r="10" spans="2:44" x14ac:dyDescent="0.25">
      <c r="B10" s="99" t="s">
        <v>38</v>
      </c>
      <c r="C10" s="100" t="s">
        <v>10</v>
      </c>
      <c r="D10" s="101"/>
      <c r="E10" s="101"/>
      <c r="F10" s="102"/>
      <c r="G10" s="103">
        <f t="shared" si="0"/>
        <v>0</v>
      </c>
      <c r="H10" s="97">
        <f>COUNTIFS(Résultats!D:D,Calcul!B10,Calcul!S:S,2)+COUNTIFS(Résultats!K:K,Calcul!B10,Calcul!T:T,2)</f>
        <v>0</v>
      </c>
      <c r="I10" s="97">
        <f>COUNTIFS(Résultats!D:D,Calcul!B10,Calcul!S:S,1)+COUNTIFS(Résultats!K:K,Calcul!B10,Calcul!T:T,1)</f>
        <v>0</v>
      </c>
      <c r="J10" s="97">
        <f>COUNTIFS(Résultats!D:D,Calcul!B10,Calcul!S:S,0)+COUNTIFS(Résultats!K:K,Calcul!B10,Calcul!T:T,0)</f>
        <v>0</v>
      </c>
      <c r="K10" s="97">
        <f>SUMIF(Résultats!D:D,Calcul!B10,Résultats!G:G)+SUMIF(Résultats!K:K,Calcul!B10,Résultats!H:H)</f>
        <v>0</v>
      </c>
      <c r="L10" s="97">
        <f>SUMIF(Résultats!D:D,Calcul!B10,Résultats!H:H)+SUMIF(Résultats!K:K,Calcul!B10,Résultats!G:G)</f>
        <v>0</v>
      </c>
      <c r="M10" s="97">
        <f t="shared" si="1"/>
        <v>0</v>
      </c>
      <c r="N10" s="97">
        <f t="shared" si="2"/>
        <v>0</v>
      </c>
      <c r="O10" s="97">
        <f t="shared" si="3"/>
        <v>1</v>
      </c>
      <c r="P10" s="97">
        <f t="shared" si="4"/>
        <v>0</v>
      </c>
      <c r="Q10" s="97">
        <f>O10+COUNTIF(O$6:O10,O10)-1</f>
        <v>5</v>
      </c>
      <c r="R10" s="4">
        <v>5</v>
      </c>
      <c r="S10" s="106" t="str">
        <f>IF(Résultats!G10="","",IF(Résultats!G10&gt;Résultats!H10,2,IF(Résultats!G10=Résultats!H10,1,0)))</f>
        <v/>
      </c>
      <c r="T10" s="106" t="str">
        <f>IF(Résultats!H10="","",IF(Résultats!H10&gt;Résultats!G10,2,IF(Résultats!H10=Résultats!G10,1,0)))</f>
        <v/>
      </c>
      <c r="Z10" s="108"/>
      <c r="AA10" s="108"/>
      <c r="AG10" s="109"/>
      <c r="AH10" s="110"/>
      <c r="AI10" s="108"/>
      <c r="AJ10" s="108"/>
      <c r="AK10" s="108"/>
      <c r="AL10" s="108"/>
      <c r="AM10" s="108"/>
      <c r="AN10" s="108"/>
      <c r="AO10" s="108"/>
      <c r="AP10" s="108"/>
      <c r="AQ10" s="108"/>
    </row>
    <row r="11" spans="2:44" x14ac:dyDescent="0.25">
      <c r="B11" s="99" t="s">
        <v>39</v>
      </c>
      <c r="C11" s="100" t="s">
        <v>11</v>
      </c>
      <c r="D11" s="101"/>
      <c r="E11" s="101"/>
      <c r="F11" s="102"/>
      <c r="G11" s="103">
        <f t="shared" si="0"/>
        <v>0</v>
      </c>
      <c r="H11" s="97">
        <f>COUNTIFS(Résultats!D:D,Calcul!B11,Calcul!S:S,2)+COUNTIFS(Résultats!K:K,Calcul!B11,Calcul!T:T,2)</f>
        <v>0</v>
      </c>
      <c r="I11" s="97">
        <f>COUNTIFS(Résultats!D:D,Calcul!B11,Calcul!S:S,1)+COUNTIFS(Résultats!K:K,Calcul!B11,Calcul!T:T,1)</f>
        <v>0</v>
      </c>
      <c r="J11" s="97">
        <f>COUNTIFS(Résultats!D:D,Calcul!B11,Calcul!S:S,0)+COUNTIFS(Résultats!K:K,Calcul!B11,Calcul!T:T,0)</f>
        <v>0</v>
      </c>
      <c r="K11" s="97">
        <f>SUMIF(Résultats!D:D,Calcul!B11,Résultats!G:G)+SUMIF(Résultats!K:K,Calcul!B11,Résultats!H:H)</f>
        <v>0</v>
      </c>
      <c r="L11" s="97">
        <f>SUMIF(Résultats!D:D,Calcul!B11,Résultats!H:H)+SUMIF(Résultats!K:K,Calcul!B11,Résultats!G:G)</f>
        <v>0</v>
      </c>
      <c r="M11" s="97">
        <f t="shared" si="1"/>
        <v>0</v>
      </c>
      <c r="N11" s="97">
        <f t="shared" si="2"/>
        <v>0</v>
      </c>
      <c r="O11" s="97">
        <f t="shared" si="3"/>
        <v>1</v>
      </c>
      <c r="P11" s="97">
        <f t="shared" si="4"/>
        <v>0</v>
      </c>
      <c r="Q11" s="97">
        <f>O11+COUNTIF(O$6:O11,O11)-1</f>
        <v>6</v>
      </c>
      <c r="R11" s="4">
        <v>8</v>
      </c>
      <c r="S11" s="106" t="str">
        <f>IF(Résultats!G11="","",IF(Résultats!G11&gt;Résultats!H11,2,IF(Résultats!G11=Résultats!H11,1,0)))</f>
        <v/>
      </c>
      <c r="T11" s="106" t="str">
        <f>IF(Résultats!H11="","",IF(Résultats!H11&gt;Résultats!G11,2,IF(Résultats!H11=Résultats!G11,1,0)))</f>
        <v/>
      </c>
      <c r="Y11" s="90" t="str">
        <f>AF11</f>
        <v>A6</v>
      </c>
      <c r="Z11" s="97" t="str">
        <f>IF(Résultats!AG10="","",IF(Résultats!AG10&gt;Résultats!AG11,2,IF(Résultats!AG10=Résultats!AG11,1,0)))</f>
        <v/>
      </c>
      <c r="AA11" s="97" t="str">
        <f>IF(Résultats!AG11="","",IF(Résultats!AG11&gt;Résultats!AG10,2,IF(Résultats!AG11=Résultats!AG10,1,0)))</f>
        <v/>
      </c>
      <c r="AB11" s="92" t="str">
        <f>AF12</f>
        <v>B7</v>
      </c>
      <c r="AE11" s="123" t="str">
        <f>Résultats!AD10</f>
        <v>P02</v>
      </c>
      <c r="AF11" s="94" t="str">
        <f>Résultats!$M$12</f>
        <v>A6</v>
      </c>
      <c r="AG11" s="107" t="str">
        <f>Résultats!$O$12</f>
        <v>Team Esbjerg</v>
      </c>
      <c r="AH11" s="107"/>
      <c r="AI11" s="97">
        <f>COUNTIFS($Y$8:$Y$18,Calcul!$Y$11,$Z$8:$Z$18,2)+COUNTIFS($AB$8:$AB$18,Calcul!$Y$11,$AA$8:$AA$18,2)</f>
        <v>0</v>
      </c>
      <c r="AJ11" s="97">
        <f>COUNTIFS($Y$8:$Y$18,Calcul!$Y$11,$Z$8:$Z$18,1)+COUNTIFS($AB$8:$AB$18,Calcul!$Y$11,$AA$8:$AA$18,1)</f>
        <v>0</v>
      </c>
      <c r="AK11" s="97">
        <f>COUNTIFS($Y$8:$Y$18,Calcul!$Y$11,$Z$8:$Z$18,0)+COUNTIFS($AB$8:$AB$18,Calcul!$Y$11,$AA$8:$AA$18,0)</f>
        <v>0</v>
      </c>
      <c r="AL11" s="97">
        <f>Résultats!AG10+Résultats!AG28</f>
        <v>0</v>
      </c>
      <c r="AM11" s="97">
        <f>Résultats!AG11+Résultats!AG27</f>
        <v>0</v>
      </c>
      <c r="AN11" s="97">
        <f t="shared" si="5"/>
        <v>0</v>
      </c>
      <c r="AO11" s="97">
        <f t="shared" si="6"/>
        <v>0</v>
      </c>
      <c r="AP11" s="97">
        <f t="shared" si="7"/>
        <v>0</v>
      </c>
      <c r="AQ11" s="97">
        <f>RANK(AP11,$AP$11:$AP$12)</f>
        <v>1</v>
      </c>
      <c r="AR11" s="97">
        <f>AQ11+COUNTIF(AQ$11:AQ11,AQ11)-1</f>
        <v>1</v>
      </c>
    </row>
    <row r="12" spans="2:44" x14ac:dyDescent="0.25">
      <c r="B12" s="99" t="s">
        <v>40</v>
      </c>
      <c r="C12" s="100" t="s">
        <v>12</v>
      </c>
      <c r="D12" s="101"/>
      <c r="E12" s="101"/>
      <c r="F12" s="102"/>
      <c r="G12" s="103">
        <f t="shared" si="0"/>
        <v>0</v>
      </c>
      <c r="H12" s="97">
        <f>COUNTIFS(Résultats!D:D,Calcul!B12,Calcul!S:S,2)+COUNTIFS(Résultats!K:K,Calcul!B12,Calcul!T:T,2)</f>
        <v>0</v>
      </c>
      <c r="I12" s="97">
        <f>COUNTIFS(Résultats!D:D,Calcul!B12,Calcul!S:S,1)+COUNTIFS(Résultats!K:K,Calcul!B12,Calcul!T:T,1)</f>
        <v>0</v>
      </c>
      <c r="J12" s="97">
        <f>COUNTIFS(Résultats!D:D,Calcul!B12,Calcul!S:S,0)+COUNTIFS(Résultats!K:K,Calcul!B12,Calcul!T:T,0)</f>
        <v>0</v>
      </c>
      <c r="K12" s="97">
        <f>SUMIF(Résultats!D:D,Calcul!B12,Résultats!G:G)+SUMIF(Résultats!K:K,Calcul!B12,Résultats!H:H)</f>
        <v>0</v>
      </c>
      <c r="L12" s="97">
        <f>SUMIF(Résultats!D:D,Calcul!B12,Résultats!H:H)+SUMIF(Résultats!K:K,Calcul!B12,Résultats!G:G)</f>
        <v>0</v>
      </c>
      <c r="M12" s="97">
        <f t="shared" si="1"/>
        <v>0</v>
      </c>
      <c r="N12" s="97">
        <f t="shared" si="2"/>
        <v>0</v>
      </c>
      <c r="O12" s="97">
        <f t="shared" si="3"/>
        <v>1</v>
      </c>
      <c r="P12" s="97">
        <f t="shared" si="4"/>
        <v>0</v>
      </c>
      <c r="Q12" s="97">
        <f>O12+COUNTIF(O$6:O12,O12)-1</f>
        <v>7</v>
      </c>
      <c r="R12" s="4">
        <v>6</v>
      </c>
      <c r="S12" s="106" t="str">
        <f>IF(Résultats!G12="","",IF(Résultats!G12&gt;Résultats!H12,2,IF(Résultats!G12=Résultats!H12,1,0)))</f>
        <v/>
      </c>
      <c r="T12" s="106" t="str">
        <f>IF(Résultats!H12="","",IF(Résultats!H12&gt;Résultats!G12,2,IF(Résultats!H12=Résultats!G12,1,0)))</f>
        <v/>
      </c>
      <c r="Y12" s="90" t="str">
        <f>AF12</f>
        <v>B7</v>
      </c>
      <c r="Z12" s="97" t="str">
        <f>IF(Résultats!AG27="","",IF(Résultats!AG27&gt;Résultats!AG28,2,IF(Résultats!AG27=Résultats!AG28,1,0)))</f>
        <v/>
      </c>
      <c r="AA12" s="97" t="str">
        <f>IF(Résultats!AG28="","",IF(Résultats!AG28&gt;Résultats!AG27,2,IF(Résultats!AG28=Résultats!AG27,1,0)))</f>
        <v/>
      </c>
      <c r="AB12" s="92" t="str">
        <f>AF11</f>
        <v>A6</v>
      </c>
      <c r="AE12" s="123"/>
      <c r="AF12" s="94" t="str">
        <f>Résultats!$M$20</f>
        <v>B7</v>
      </c>
      <c r="AG12" s="107" t="str">
        <f>Résultats!$O$20</f>
        <v>Kastamonu Belediyesi GSK</v>
      </c>
      <c r="AH12" s="107"/>
      <c r="AI12" s="97">
        <f>COUNTIFS($Y$8:$Y$18,Calcul!$Y$12,$Z$8:$Z$18,2)+COUNTIFS($AB$8:$AB$18,Calcul!$Y$12,$AA$8:$AA$18,2)</f>
        <v>0</v>
      </c>
      <c r="AJ12" s="97">
        <f>COUNTIFS($Y$8:$Y$18,Calcul!$Y$12,$Z$8:$Z$18,1)+COUNTIFS($AB$8:$AB$18,Calcul!$Y$12,$AA$8:$AA$18,1)</f>
        <v>0</v>
      </c>
      <c r="AK12" s="97">
        <f>COUNTIFS($Y$8:$Y$18,Calcul!$Y$12,$Z$8:$Z$18,0)+COUNTIFS($AB$8:$AB$18,Calcul!$Y$12,$AA$8:$AA$18,0)</f>
        <v>0</v>
      </c>
      <c r="AL12" s="97">
        <f>Résultats!AG11+Résultats!AG27</f>
        <v>0</v>
      </c>
      <c r="AM12" s="97">
        <f>Résultats!AG10+Résultats!AG28</f>
        <v>0</v>
      </c>
      <c r="AN12" s="97">
        <f t="shared" si="5"/>
        <v>0</v>
      </c>
      <c r="AO12" s="97">
        <f t="shared" si="6"/>
        <v>0</v>
      </c>
      <c r="AP12" s="97">
        <f t="shared" si="7"/>
        <v>0</v>
      </c>
      <c r="AQ12" s="97">
        <f>RANK(AP12,$AP$11:$AP$12)</f>
        <v>1</v>
      </c>
      <c r="AR12" s="97">
        <f>AQ12+COUNTIF(AQ$11:AQ12,AQ12)-1</f>
        <v>2</v>
      </c>
    </row>
    <row r="13" spans="2:44" x14ac:dyDescent="0.25">
      <c r="B13" s="99" t="s">
        <v>41</v>
      </c>
      <c r="C13" s="100" t="s">
        <v>13</v>
      </c>
      <c r="D13" s="101"/>
      <c r="E13" s="101"/>
      <c r="F13" s="102"/>
      <c r="G13" s="103">
        <f t="shared" si="0"/>
        <v>0</v>
      </c>
      <c r="H13" s="97">
        <f>COUNTIFS(Résultats!D:D,Calcul!B13,Calcul!S:S,2)+COUNTIFS(Résultats!K:K,Calcul!B13,Calcul!T:T,2)</f>
        <v>0</v>
      </c>
      <c r="I13" s="97">
        <f>COUNTIFS(Résultats!D:D,Calcul!B13,Calcul!S:S,1)+COUNTIFS(Résultats!K:K,Calcul!B13,Calcul!T:T,1)</f>
        <v>0</v>
      </c>
      <c r="J13" s="97">
        <f>COUNTIFS(Résultats!D:D,Calcul!B13,Calcul!S:S,0)+COUNTIFS(Résultats!K:K,Calcul!B13,Calcul!T:T,0)</f>
        <v>0</v>
      </c>
      <c r="K13" s="97">
        <f>SUMIF(Résultats!D:D,Calcul!B13,Résultats!G:G)+SUMIF(Résultats!K:K,Calcul!B13,Résultats!H:H)</f>
        <v>0</v>
      </c>
      <c r="L13" s="97">
        <f>SUMIF(Résultats!D:D,Calcul!B13,Résultats!H:H)+SUMIF(Résultats!K:K,Calcul!B13,Résultats!G:G)</f>
        <v>0</v>
      </c>
      <c r="M13" s="97">
        <f t="shared" si="1"/>
        <v>0</v>
      </c>
      <c r="N13" s="97">
        <f t="shared" si="2"/>
        <v>0</v>
      </c>
      <c r="O13" s="97">
        <f t="shared" si="3"/>
        <v>1</v>
      </c>
      <c r="P13" s="97">
        <f t="shared" si="4"/>
        <v>0</v>
      </c>
      <c r="Q13" s="97">
        <f>O13+COUNTIF(O$6:O13,O13)-1</f>
        <v>8</v>
      </c>
      <c r="R13" s="4">
        <v>7</v>
      </c>
      <c r="S13" s="106" t="str">
        <f>IF(Résultats!G13="","",IF(Résultats!G13&gt;Résultats!H13,2,IF(Résultats!G13=Résultats!H13,1,0)))</f>
        <v/>
      </c>
      <c r="T13" s="106" t="str">
        <f>IF(Résultats!H13="","",IF(Résultats!H13&gt;Résultats!G13,2,IF(Résultats!H13=Résultats!G13,1,0)))</f>
        <v/>
      </c>
      <c r="Z13" s="108"/>
      <c r="AA13" s="108"/>
      <c r="AG13" s="109"/>
      <c r="AH13" s="110"/>
      <c r="AI13" s="108"/>
      <c r="AJ13" s="108"/>
      <c r="AK13" s="108"/>
      <c r="AL13" s="108"/>
      <c r="AM13" s="108"/>
      <c r="AN13" s="108"/>
      <c r="AO13" s="108"/>
      <c r="AP13" s="108"/>
      <c r="AQ13" s="108"/>
    </row>
    <row r="14" spans="2:44" x14ac:dyDescent="0.25">
      <c r="S14" s="111" t="str">
        <f>IF(Résultats!G14="","",IF(Résultats!G14&gt;Résultats!H14,2,IF(Résultats!G14=Résultats!H14,1,0)))</f>
        <v/>
      </c>
      <c r="T14" s="111" t="str">
        <f>IF(Résultats!H14="","",IF(Résultats!H14&gt;Résultats!G14,2,IF(Résultats!H14=Résultats!G14,1,0)))</f>
        <v/>
      </c>
      <c r="Y14" s="90" t="str">
        <f>AF14</f>
        <v>B5</v>
      </c>
      <c r="Z14" s="97" t="str">
        <f>IF(Résultats!AG13="","",IF(Résultats!AG13&gt;Résultats!AG14,2,IF(Résultats!AG13=Résultats!AG14,1,0)))</f>
        <v/>
      </c>
      <c r="AA14" s="97" t="str">
        <f>IF(Résultats!AG14="","",IF(Résultats!AG14&gt;Résultats!AG13,2,IF(Résultats!AG14=Résultats!AG13,1,0)))</f>
        <v/>
      </c>
      <c r="AB14" s="92" t="str">
        <f>AF15</f>
        <v>A3</v>
      </c>
      <c r="AE14" s="123" t="str">
        <f>Résultats!AD13</f>
        <v>P03</v>
      </c>
      <c r="AF14" s="94" t="str">
        <f>Résultats!$M$23</f>
        <v>B5</v>
      </c>
      <c r="AG14" s="112" t="str">
        <f>Résultats!$O$23</f>
        <v>Györi Audi ETO KC</v>
      </c>
      <c r="AH14" s="112"/>
      <c r="AI14" s="97">
        <f>COUNTIFS($Y$8:$Y$18,Calcul!$Y$14,$Z$8:$Z$18,2)+COUNTIFS($AB$8:$AB$18,Calcul!$Y$14,$AA$8:$AA$18,2)</f>
        <v>0</v>
      </c>
      <c r="AJ14" s="97">
        <f>COUNTIFS($Y$8:$Y$18,Calcul!$Y$14,$Z$8:$Z$18,1)+COUNTIFS($AB$8:$AB$18,Calcul!$Y$14,$AA$8:$AA$18,1)</f>
        <v>0</v>
      </c>
      <c r="AK14" s="97">
        <f>COUNTIFS($Y$8:$Y$18,Calcul!$Y$14,$Z$8:$Z$18,0)+COUNTIFS($AB$8:$AB$18,Calcul!$Y$14,$AA$8:$AA$18,0)</f>
        <v>0</v>
      </c>
      <c r="AL14" s="97">
        <f>Résultats!AG13+Résultats!AG31</f>
        <v>0</v>
      </c>
      <c r="AM14" s="97">
        <f>Résultats!AG14+Résultats!AG30</f>
        <v>0</v>
      </c>
      <c r="AN14" s="97">
        <f t="shared" si="5"/>
        <v>0</v>
      </c>
      <c r="AO14" s="97">
        <f t="shared" si="6"/>
        <v>0</v>
      </c>
      <c r="AP14" s="97">
        <f t="shared" si="7"/>
        <v>0</v>
      </c>
      <c r="AQ14" s="97">
        <f>RANK(AP14,$AP$14:$AP$15)</f>
        <v>1</v>
      </c>
      <c r="AR14" s="97">
        <f>AQ14+COUNTIF(AQ$14:AQ14,AQ14)-1</f>
        <v>1</v>
      </c>
    </row>
    <row r="15" spans="2:44" ht="30" customHeight="1" x14ac:dyDescent="0.25">
      <c r="C15" s="95" t="s">
        <v>15</v>
      </c>
      <c r="D15" s="95"/>
      <c r="E15" s="95"/>
      <c r="F15" s="95"/>
      <c r="G15" s="96" t="s">
        <v>62</v>
      </c>
      <c r="H15" s="97" t="s">
        <v>50</v>
      </c>
      <c r="I15" s="97" t="s">
        <v>51</v>
      </c>
      <c r="J15" s="97" t="s">
        <v>52</v>
      </c>
      <c r="K15" s="98" t="s">
        <v>53</v>
      </c>
      <c r="L15" s="98" t="s">
        <v>54</v>
      </c>
      <c r="M15" s="98" t="s">
        <v>55</v>
      </c>
      <c r="N15" s="98" t="s">
        <v>56</v>
      </c>
      <c r="O15" s="98" t="s">
        <v>57</v>
      </c>
      <c r="P15" s="98" t="s">
        <v>61</v>
      </c>
      <c r="Q15" s="98" t="s">
        <v>63</v>
      </c>
      <c r="R15" s="4" t="s">
        <v>78</v>
      </c>
      <c r="S15" s="104">
        <f>IF(Résultats!G15="","",IF(Résultats!G15&gt;Résultats!H15,2,IF(Résultats!G15=Résultats!H15,1,0)))</f>
        <v>0</v>
      </c>
      <c r="T15" s="104">
        <f>IF(Résultats!H15="","",IF(Résultats!H15&gt;Résultats!G15,2,IF(Résultats!H15=Résultats!G15,1,0)))</f>
        <v>2</v>
      </c>
      <c r="Y15" s="90" t="str">
        <f>AF15</f>
        <v>A3</v>
      </c>
      <c r="Z15" s="97" t="str">
        <f>IF(Résultats!AG30="","",IF(Résultats!AG30&gt;Résultats!AG31,2,IF(Résultats!AG30=Résultats!AG31,1,0)))</f>
        <v/>
      </c>
      <c r="AA15" s="97" t="str">
        <f>IF(Résultats!AG31="","",IF(Résultats!AG31&gt;Résultats!AG30,2,IF(Résultats!AG31=Résultats!AG30,1,0)))</f>
        <v/>
      </c>
      <c r="AB15" s="92" t="str">
        <f>AF14</f>
        <v>B5</v>
      </c>
      <c r="AE15" s="123"/>
      <c r="AF15" s="94" t="str">
        <f>Résultats!$M$9</f>
        <v>A3</v>
      </c>
      <c r="AG15" s="112" t="str">
        <f>Résultats!$O$9</f>
        <v>Buducnost BEMAX</v>
      </c>
      <c r="AH15" s="112"/>
      <c r="AI15" s="97">
        <f>COUNTIFS($Y$8:$Y$18,Calcul!$Y$15,$Z$8:$Z$18,2)+COUNTIFS($AB$8:$AB$18,Calcul!$Y$15,$AA$8:$AA$18,2)</f>
        <v>0</v>
      </c>
      <c r="AJ15" s="97">
        <f>COUNTIFS($Y$8:$Y$18,Calcul!$Y$15,$Z$8:$Z$18,1)+COUNTIFS($AB$8:$AB$18,Calcul!$Y$15,$AA$8:$AA$18,1)</f>
        <v>0</v>
      </c>
      <c r="AK15" s="97">
        <f>COUNTIFS($Y$8:$Y$18,Calcul!$Y$15,$Z$8:$Z$18,0)+COUNTIFS($AB$8:$AB$18,Calcul!$Y$15,$AA$8:$AA$18,0)</f>
        <v>0</v>
      </c>
      <c r="AL15" s="97">
        <f>Résultats!AG14+Résultats!AG30</f>
        <v>0</v>
      </c>
      <c r="AM15" s="97">
        <f>Résultats!AG13+Résultats!AG31</f>
        <v>0</v>
      </c>
      <c r="AN15" s="97">
        <f t="shared" si="5"/>
        <v>0</v>
      </c>
      <c r="AO15" s="97">
        <f t="shared" si="6"/>
        <v>0</v>
      </c>
      <c r="AP15" s="97">
        <f t="shared" si="7"/>
        <v>0</v>
      </c>
      <c r="AQ15" s="97">
        <f>RANK(AP15,$AP$14:$AP$15)</f>
        <v>1</v>
      </c>
      <c r="AR15" s="97">
        <f>AQ15+COUNTIF(AQ$14:AQ15,AQ15)-1</f>
        <v>2</v>
      </c>
    </row>
    <row r="16" spans="2:44" x14ac:dyDescent="0.25">
      <c r="B16" s="99" t="s">
        <v>42</v>
      </c>
      <c r="C16" s="100" t="s">
        <v>16</v>
      </c>
      <c r="D16" s="101"/>
      <c r="E16" s="101"/>
      <c r="F16" s="102"/>
      <c r="G16" s="103">
        <f>H16+I16+J16</f>
        <v>3</v>
      </c>
      <c r="H16" s="97">
        <f>COUNTIFS(Résultats!D:D,Calcul!B16,Calcul!S:S,2)+COUNTIFS(Résultats!K:K,Calcul!B16,Calcul!T:T,2)</f>
        <v>2</v>
      </c>
      <c r="I16" s="97">
        <f>COUNTIFS(Résultats!D:D,Calcul!B16,Calcul!S:S,1)+COUNTIFS(Résultats!K:K,Calcul!B16,Calcul!T:T,1)</f>
        <v>0</v>
      </c>
      <c r="J16" s="97">
        <f>COUNTIFS(Résultats!D:D,Calcul!B16,Calcul!S:S,0)+COUNTIFS(Résultats!K:K,Calcul!B16,Calcul!T:T,0)</f>
        <v>1</v>
      </c>
      <c r="K16" s="97">
        <f>SUMIF(Résultats!D:D,Calcul!B16,Résultats!G:G)+SUMIF(Résultats!K:K,Calcul!B16,Résultats!H:H)</f>
        <v>10</v>
      </c>
      <c r="L16" s="97">
        <f>SUMIF(Résultats!D:D,Calcul!B16,Résultats!H:H)+SUMIF(Résultats!K:K,Calcul!B16,Résultats!G:G)</f>
        <v>6</v>
      </c>
      <c r="M16" s="97">
        <f t="shared" si="1"/>
        <v>4</v>
      </c>
      <c r="N16" s="97">
        <f t="shared" si="2"/>
        <v>4</v>
      </c>
      <c r="O16" s="97">
        <f t="shared" ref="O16:O23" si="8">RANK(P16,$P$16:$P$23)</f>
        <v>1</v>
      </c>
      <c r="P16" s="97">
        <f t="shared" ref="P16:P23" si="9">(N16*1000)+(M16*100)+K16</f>
        <v>4410</v>
      </c>
      <c r="Q16" s="97">
        <f>O16+COUNTIF(O$16:O16,O16)-1</f>
        <v>1</v>
      </c>
      <c r="R16" s="4">
        <v>2</v>
      </c>
      <c r="S16" s="106" t="str">
        <f>IF(Résultats!G16="","",IF(Résultats!G16&gt;Résultats!H16,2,IF(Résultats!G16=Résultats!H16,1,0)))</f>
        <v/>
      </c>
      <c r="T16" s="106" t="str">
        <f>IF(Résultats!H16="","",IF(Résultats!H16&gt;Résultats!G16,2,IF(Résultats!H16=Résultats!G16,1,0)))</f>
        <v/>
      </c>
      <c r="Z16" s="108"/>
      <c r="AA16" s="108"/>
      <c r="AG16" s="109"/>
      <c r="AH16" s="110"/>
      <c r="AI16" s="108"/>
      <c r="AJ16" s="108"/>
      <c r="AK16" s="108"/>
      <c r="AL16" s="108"/>
      <c r="AM16" s="108"/>
      <c r="AN16" s="108"/>
      <c r="AO16" s="108"/>
      <c r="AP16" s="108"/>
      <c r="AQ16" s="108"/>
    </row>
    <row r="17" spans="2:44" x14ac:dyDescent="0.25">
      <c r="B17" s="99" t="s">
        <v>43</v>
      </c>
      <c r="C17" s="100" t="s">
        <v>17</v>
      </c>
      <c r="D17" s="101"/>
      <c r="E17" s="101"/>
      <c r="F17" s="102"/>
      <c r="G17" s="103">
        <f t="shared" ref="G17:G23" si="10">H17+I17+J17</f>
        <v>0</v>
      </c>
      <c r="H17" s="97">
        <f>COUNTIFS(Résultats!D:D,Calcul!B17,Calcul!S:S,2)+COUNTIFS(Résultats!K:K,Calcul!B17,Calcul!T:T,2)</f>
        <v>0</v>
      </c>
      <c r="I17" s="97">
        <f>COUNTIFS(Résultats!D:D,Calcul!B17,Calcul!S:S,1)+COUNTIFS(Résultats!K:K,Calcul!B17,Calcul!T:T,1)</f>
        <v>0</v>
      </c>
      <c r="J17" s="97">
        <f>COUNTIFS(Résultats!D:D,Calcul!B17,Calcul!S:S,0)+COUNTIFS(Résultats!K:K,Calcul!B17,Calcul!T:T,0)</f>
        <v>0</v>
      </c>
      <c r="K17" s="97">
        <f>SUMIF(Résultats!D:D,Calcul!B17,Résultats!G:G)+SUMIF(Résultats!K:K,Calcul!B17,Résultats!H:H)</f>
        <v>0</v>
      </c>
      <c r="L17" s="97">
        <f>SUMIF(Résultats!D:D,Calcul!B17,Résultats!H:H)+SUMIF(Résultats!K:K,Calcul!B17,Résultats!G:G)</f>
        <v>0</v>
      </c>
      <c r="M17" s="97">
        <f t="shared" si="1"/>
        <v>0</v>
      </c>
      <c r="N17" s="97">
        <f t="shared" si="2"/>
        <v>0</v>
      </c>
      <c r="O17" s="97">
        <f t="shared" si="8"/>
        <v>4</v>
      </c>
      <c r="P17" s="97">
        <f t="shared" si="9"/>
        <v>0</v>
      </c>
      <c r="Q17" s="97">
        <f>O17+COUNTIF(O$16:O17,O17)-1</f>
        <v>4</v>
      </c>
      <c r="R17" s="4">
        <v>4</v>
      </c>
      <c r="S17" s="106" t="str">
        <f>IF(Résultats!G17="","",IF(Résultats!G17&gt;Résultats!H17,2,IF(Résultats!G17=Résultats!H17,1,0)))</f>
        <v/>
      </c>
      <c r="T17" s="106" t="str">
        <f>IF(Résultats!H17="","",IF(Résultats!H17&gt;Résultats!G17,2,IF(Résultats!H17=Résultats!G17,1,0)))</f>
        <v/>
      </c>
      <c r="Y17" s="90" t="str">
        <f>AF17</f>
        <v>B3</v>
      </c>
      <c r="Z17" s="97" t="str">
        <f>IF(Résultats!AG16="","",IF(Résultats!AG16&gt;Résultats!AG17,2,IF(Résultats!AG16=Résultats!AG17,1,0)))</f>
        <v/>
      </c>
      <c r="AA17" s="97" t="str">
        <f>IF(Résultats!AG17="","",IF(Résultats!AG17&gt;Résultats!AG16,2,IF(Résultats!AG17=Résultats!AG16,1,0)))</f>
        <v/>
      </c>
      <c r="AB17" s="92" t="str">
        <f>AF18</f>
        <v>A4</v>
      </c>
      <c r="AE17" s="123" t="str">
        <f>Résultats!AD16</f>
        <v>P04</v>
      </c>
      <c r="AF17" s="94" t="str">
        <f>Résultats!$M$22</f>
        <v>B3</v>
      </c>
      <c r="AG17" s="112" t="str">
        <f>Résultats!$O$22</f>
        <v>Krim Mercator Ljubljana</v>
      </c>
      <c r="AH17" s="112"/>
      <c r="AI17" s="97">
        <f>COUNTIFS($Y$8:$Y$18,Calcul!$Y$17,$Z$8:$Z$18,2)+COUNTIFS($AB$8:$AB$18,Calcul!$Y$17,$AA$8:$AA$18,2)</f>
        <v>0</v>
      </c>
      <c r="AJ17" s="97">
        <f>COUNTIFS($Y$8:$Y$18,Calcul!$Y$17,$Z$8:$Z$18,1)+COUNTIFS($AB$8:$AB$18,Calcul!$Y$17,$AA$8:$AA$18,1)</f>
        <v>0</v>
      </c>
      <c r="AK17" s="97">
        <f>COUNTIFS($Y$8:$Y$18,Calcul!$Y$17,$Z$8:$Z$18,0)+COUNTIFS($AB$8:$AB$18,Calcul!$Y$17,$AA$8:$AA$18,0)</f>
        <v>0</v>
      </c>
      <c r="AL17" s="97">
        <f>Résultats!AG16+Résultats!AG34</f>
        <v>0</v>
      </c>
      <c r="AM17" s="97">
        <f>Résultats!AG17+Résultats!AG33</f>
        <v>0</v>
      </c>
      <c r="AN17" s="97">
        <f t="shared" si="5"/>
        <v>0</v>
      </c>
      <c r="AO17" s="97">
        <f t="shared" si="6"/>
        <v>0</v>
      </c>
      <c r="AP17" s="97">
        <f t="shared" si="7"/>
        <v>0</v>
      </c>
      <c r="AQ17" s="97">
        <f>RANK(AP17,$AP$17:$AP$18)</f>
        <v>1</v>
      </c>
      <c r="AR17" s="97">
        <f>AQ17+COUNTIF(AQ$17:AQ17,AQ17)-1</f>
        <v>1</v>
      </c>
    </row>
    <row r="18" spans="2:44" x14ac:dyDescent="0.25">
      <c r="B18" s="99" t="s">
        <v>44</v>
      </c>
      <c r="C18" s="100" t="s">
        <v>18</v>
      </c>
      <c r="D18" s="101"/>
      <c r="E18" s="101"/>
      <c r="F18" s="102"/>
      <c r="G18" s="103">
        <f t="shared" si="10"/>
        <v>0</v>
      </c>
      <c r="H18" s="97">
        <f>COUNTIFS(Résultats!D:D,Calcul!B18,Calcul!S:S,2)+COUNTIFS(Résultats!K:K,Calcul!B18,Calcul!T:T,2)</f>
        <v>0</v>
      </c>
      <c r="I18" s="97">
        <f>COUNTIFS(Résultats!D:D,Calcul!B18,Calcul!S:S,1)+COUNTIFS(Résultats!K:K,Calcul!B18,Calcul!T:T,1)</f>
        <v>0</v>
      </c>
      <c r="J18" s="97">
        <f>COUNTIFS(Résultats!D:D,Calcul!B18,Calcul!S:S,0)+COUNTIFS(Résultats!K:K,Calcul!B18,Calcul!T:T,0)</f>
        <v>0</v>
      </c>
      <c r="K18" s="97">
        <f>SUMIF(Résultats!D:D,Calcul!B18,Résultats!G:G)+SUMIF(Résultats!K:K,Calcul!B18,Résultats!H:H)</f>
        <v>0</v>
      </c>
      <c r="L18" s="97">
        <f>SUMIF(Résultats!D:D,Calcul!B18,Résultats!H:H)+SUMIF(Résultats!K:K,Calcul!B18,Résultats!G:G)</f>
        <v>0</v>
      </c>
      <c r="M18" s="97">
        <f t="shared" si="1"/>
        <v>0</v>
      </c>
      <c r="N18" s="97">
        <f t="shared" si="2"/>
        <v>0</v>
      </c>
      <c r="O18" s="97">
        <f t="shared" si="8"/>
        <v>4</v>
      </c>
      <c r="P18" s="97">
        <f t="shared" si="9"/>
        <v>0</v>
      </c>
      <c r="Q18" s="97">
        <f>O18+COUNTIF(O$16:O18,O18)-1</f>
        <v>5</v>
      </c>
      <c r="R18" s="4">
        <v>5</v>
      </c>
      <c r="S18" s="106" t="str">
        <f>IF(Résultats!G18="","",IF(Résultats!G18&gt;Résultats!H18,2,IF(Résultats!G18=Résultats!H18,1,0)))</f>
        <v/>
      </c>
      <c r="T18" s="106" t="str">
        <f>IF(Résultats!H18="","",IF(Résultats!H18&gt;Résultats!G18,2,IF(Résultats!H18=Résultats!G18,1,0)))</f>
        <v/>
      </c>
      <c r="Y18" s="90" t="str">
        <f>AF18</f>
        <v>A4</v>
      </c>
      <c r="Z18" s="97" t="str">
        <f>IF(Résultats!AG33="","",IF(Résultats!AG33&gt;Résultats!AG34,2,IF(Résultats!AG33=Résultats!AG34,1,0)))</f>
        <v/>
      </c>
      <c r="AA18" s="97" t="str">
        <f>IF(Résultats!AG34="","",IF(Résultats!AG34&gt;Résultats!AG33,2,IF(Résultats!AG34=Résultats!AG33,1,0)))</f>
        <v/>
      </c>
      <c r="AB18" s="92" t="str">
        <f>AF17</f>
        <v>B3</v>
      </c>
      <c r="AE18" s="123"/>
      <c r="AF18" s="94" t="str">
        <f>Résultats!$M$10</f>
        <v>A4</v>
      </c>
      <c r="AG18" s="112" t="str">
        <f>Résultats!$O$10</f>
        <v>CSM Bucuresti</v>
      </c>
      <c r="AH18" s="112"/>
      <c r="AI18" s="97">
        <f>COUNTIFS($Y$8:$Y$18,Calcul!$Y$18,$Z$8:$Z$18,2)+COUNTIFS($AB$8:$AB$18,Calcul!$Y$18,$AA$8:$AA$18,2)</f>
        <v>0</v>
      </c>
      <c r="AJ18" s="97">
        <f>COUNTIFS($Y$8:$Y$18,Calcul!$Y$18,$Z$8:$Z$18,1)+COUNTIFS($AB$8:$AB$18,Calcul!$Y$18,$AA$8:$AA$18,1)</f>
        <v>0</v>
      </c>
      <c r="AK18" s="97">
        <f>COUNTIFS($Y$8:$Y$18,Calcul!$Y$18,$Z$8:$Z$18,0)+COUNTIFS($AB$8:$AB$18,Calcul!$Y$18,$AA$8:$AA$18,0)</f>
        <v>0</v>
      </c>
      <c r="AL18" s="97">
        <f>Résultats!AG17+Résultats!AG33</f>
        <v>0</v>
      </c>
      <c r="AM18" s="97">
        <f>Résultats!AG16+Résultats!AG34</f>
        <v>0</v>
      </c>
      <c r="AN18" s="97">
        <f t="shared" si="5"/>
        <v>0</v>
      </c>
      <c r="AO18" s="97">
        <f t="shared" si="6"/>
        <v>0</v>
      </c>
      <c r="AP18" s="97">
        <f t="shared" si="7"/>
        <v>0</v>
      </c>
      <c r="AQ18" s="97">
        <f>RANK(AP18,$AP$17:$AP$18)</f>
        <v>1</v>
      </c>
      <c r="AR18" s="97">
        <f>AQ18+COUNTIF(AQ$17:AQ18,AQ18)-1</f>
        <v>2</v>
      </c>
    </row>
    <row r="19" spans="2:44" x14ac:dyDescent="0.25">
      <c r="B19" s="99" t="s">
        <v>45</v>
      </c>
      <c r="C19" s="100" t="s">
        <v>19</v>
      </c>
      <c r="D19" s="101"/>
      <c r="E19" s="101"/>
      <c r="F19" s="102"/>
      <c r="G19" s="103">
        <f t="shared" si="10"/>
        <v>2</v>
      </c>
      <c r="H19" s="97">
        <f>COUNTIFS(Résultats!D:D,Calcul!B19,Calcul!S:S,2)+COUNTIFS(Résultats!K:K,Calcul!B19,Calcul!T:T,2)</f>
        <v>0</v>
      </c>
      <c r="I19" s="97">
        <f>COUNTIFS(Résultats!D:D,Calcul!B19,Calcul!S:S,1)+COUNTIFS(Résultats!K:K,Calcul!B19,Calcul!T:T,1)</f>
        <v>0</v>
      </c>
      <c r="J19" s="97">
        <f>COUNTIFS(Résultats!D:D,Calcul!B19,Calcul!S:S,0)+COUNTIFS(Résultats!K:K,Calcul!B19,Calcul!T:T,0)</f>
        <v>2</v>
      </c>
      <c r="K19" s="97">
        <f>SUMIF(Résultats!D:D,Calcul!B19,Résultats!G:G)+SUMIF(Résultats!K:K,Calcul!B19,Résultats!H:H)</f>
        <v>11</v>
      </c>
      <c r="L19" s="97">
        <f>SUMIF(Résultats!D:D,Calcul!B19,Résultats!H:H)+SUMIF(Résultats!K:K,Calcul!B19,Résultats!G:G)</f>
        <v>16</v>
      </c>
      <c r="M19" s="97">
        <f t="shared" si="1"/>
        <v>-5</v>
      </c>
      <c r="N19" s="97">
        <f t="shared" si="2"/>
        <v>0</v>
      </c>
      <c r="O19" s="97">
        <f t="shared" si="8"/>
        <v>8</v>
      </c>
      <c r="P19" s="97">
        <f t="shared" si="9"/>
        <v>-489</v>
      </c>
      <c r="Q19" s="97">
        <f>O19+COUNTIF(O$16:O19,O19)-1</f>
        <v>8</v>
      </c>
      <c r="R19" s="4">
        <v>8</v>
      </c>
      <c r="S19" s="106">
        <f>IF(Résultats!G19="","",IF(Résultats!G19&gt;Résultats!H19,2,IF(Résultats!G19=Résultats!H19,1,0)))</f>
        <v>2</v>
      </c>
      <c r="T19" s="106">
        <f>IF(Résultats!H19="","",IF(Résultats!H19&gt;Résultats!G19,2,IF(Résultats!H19=Résultats!G19,1,0)))</f>
        <v>0</v>
      </c>
    </row>
    <row r="20" spans="2:44" ht="15" customHeight="1" x14ac:dyDescent="0.25">
      <c r="B20" s="99" t="s">
        <v>46</v>
      </c>
      <c r="C20" s="100" t="s">
        <v>20</v>
      </c>
      <c r="D20" s="101"/>
      <c r="E20" s="101"/>
      <c r="F20" s="102"/>
      <c r="G20" s="103">
        <f t="shared" si="10"/>
        <v>0</v>
      </c>
      <c r="H20" s="97">
        <f>COUNTIFS(Résultats!D:D,Calcul!B20,Calcul!S:S,2)+COUNTIFS(Résultats!K:K,Calcul!B20,Calcul!T:T,2)</f>
        <v>0</v>
      </c>
      <c r="I20" s="97">
        <f>COUNTIFS(Résultats!D:D,Calcul!B20,Calcul!S:S,1)+COUNTIFS(Résultats!K:K,Calcul!B20,Calcul!T:T,1)</f>
        <v>0</v>
      </c>
      <c r="J20" s="97">
        <f>COUNTIFS(Résultats!D:D,Calcul!B20,Calcul!S:S,0)+COUNTIFS(Résultats!K:K,Calcul!B20,Calcul!T:T,0)</f>
        <v>0</v>
      </c>
      <c r="K20" s="97">
        <f>SUMIF(Résultats!D:D,Calcul!B20,Résultats!G:G)+SUMIF(Résultats!K:K,Calcul!B20,Résultats!H:H)</f>
        <v>0</v>
      </c>
      <c r="L20" s="97">
        <f>SUMIF(Résultats!D:D,Calcul!B20,Résultats!H:H)+SUMIF(Résultats!K:K,Calcul!B20,Résultats!G:G)</f>
        <v>0</v>
      </c>
      <c r="M20" s="97">
        <f t="shared" si="1"/>
        <v>0</v>
      </c>
      <c r="N20" s="97">
        <f t="shared" si="2"/>
        <v>0</v>
      </c>
      <c r="O20" s="97">
        <f t="shared" si="8"/>
        <v>4</v>
      </c>
      <c r="P20" s="97">
        <f t="shared" si="9"/>
        <v>0</v>
      </c>
      <c r="Q20" s="97">
        <f>O20+COUNTIF(O$16:O20,O20)-1</f>
        <v>6</v>
      </c>
      <c r="R20" s="4">
        <v>6</v>
      </c>
      <c r="S20" s="106" t="str">
        <f>IF(Résultats!G20="","",IF(Résultats!G20&gt;Résultats!H20,2,IF(Résultats!G20=Résultats!H20,1,0)))</f>
        <v/>
      </c>
      <c r="T20" s="106" t="str">
        <f>IF(Résultats!H20="","",IF(Résultats!H20&gt;Résultats!G20,2,IF(Résultats!H20=Résultats!G20,1,0)))</f>
        <v/>
      </c>
    </row>
    <row r="21" spans="2:44" ht="15" customHeight="1" thickBot="1" x14ac:dyDescent="0.3">
      <c r="B21" s="99" t="s">
        <v>47</v>
      </c>
      <c r="C21" s="100" t="s">
        <v>21</v>
      </c>
      <c r="D21" s="101"/>
      <c r="E21" s="101"/>
      <c r="F21" s="102"/>
      <c r="G21" s="103">
        <f t="shared" si="10"/>
        <v>3</v>
      </c>
      <c r="H21" s="97">
        <f>COUNTIFS(Résultats!D:D,Calcul!B21,Calcul!S:S,2)+COUNTIFS(Résultats!K:K,Calcul!B21,Calcul!T:T,2)</f>
        <v>2</v>
      </c>
      <c r="I21" s="97">
        <f>COUNTIFS(Résultats!D:D,Calcul!B21,Calcul!S:S,1)+COUNTIFS(Résultats!K:K,Calcul!B21,Calcul!T:T,1)</f>
        <v>0</v>
      </c>
      <c r="J21" s="97">
        <f>COUNTIFS(Résultats!D:D,Calcul!B21,Calcul!S:S,0)+COUNTIFS(Résultats!K:K,Calcul!B21,Calcul!T:T,0)</f>
        <v>1</v>
      </c>
      <c r="K21" s="97">
        <f>SUMIF(Résultats!D:D,Calcul!B21,Résultats!G:G)+SUMIF(Résultats!K:K,Calcul!B21,Résultats!H:H)</f>
        <v>10</v>
      </c>
      <c r="L21" s="97">
        <f>SUMIF(Résultats!D:D,Calcul!B21,Résultats!H:H)+SUMIF(Résultats!K:K,Calcul!B21,Résultats!G:G)</f>
        <v>6</v>
      </c>
      <c r="M21" s="97">
        <f t="shared" si="1"/>
        <v>4</v>
      </c>
      <c r="N21" s="97">
        <f t="shared" si="2"/>
        <v>4</v>
      </c>
      <c r="O21" s="97">
        <f t="shared" si="8"/>
        <v>1</v>
      </c>
      <c r="P21" s="97">
        <f t="shared" si="9"/>
        <v>4410</v>
      </c>
      <c r="Q21" s="97">
        <f>O21+COUNTIF(O$16:O21,O21)-1</f>
        <v>2</v>
      </c>
      <c r="R21" s="4">
        <v>1</v>
      </c>
      <c r="S21" s="106" t="str">
        <f>IF(Résultats!G21="","",IF(Résultats!G21&gt;Résultats!H21,2,IF(Résultats!G21=Résultats!H21,1,0)))</f>
        <v/>
      </c>
      <c r="T21" s="106" t="str">
        <f>IF(Résultats!H21="","",IF(Résultats!H21&gt;Résultats!G21,2,IF(Résultats!H21=Résultats!G21,1,0)))</f>
        <v/>
      </c>
      <c r="V21" s="113"/>
      <c r="W21" s="114"/>
      <c r="X21" s="115"/>
      <c r="Y21" s="116"/>
      <c r="Z21" s="117"/>
      <c r="AA21" s="117"/>
      <c r="AB21" s="118"/>
      <c r="AC21" s="118"/>
      <c r="AD21" s="119"/>
      <c r="AE21" s="116"/>
      <c r="AF21" s="116"/>
      <c r="AG21" s="114"/>
      <c r="AH21" s="114"/>
      <c r="AI21" s="117"/>
      <c r="AJ21" s="117"/>
      <c r="AK21" s="114"/>
      <c r="AL21" s="117"/>
      <c r="AM21" s="117"/>
      <c r="AN21" s="117"/>
      <c r="AO21" s="117"/>
      <c r="AP21" s="117"/>
      <c r="AQ21" s="117"/>
      <c r="AR21" s="117"/>
    </row>
    <row r="22" spans="2:44" ht="15" customHeight="1" thickTop="1" x14ac:dyDescent="0.25">
      <c r="B22" s="99" t="s">
        <v>48</v>
      </c>
      <c r="C22" s="100" t="s">
        <v>22</v>
      </c>
      <c r="D22" s="101"/>
      <c r="E22" s="101"/>
      <c r="F22" s="102"/>
      <c r="G22" s="103">
        <f t="shared" si="10"/>
        <v>2</v>
      </c>
      <c r="H22" s="97">
        <f>COUNTIFS(Résultats!D:D,Calcul!B22,Calcul!S:S,2)+COUNTIFS(Résultats!K:K,Calcul!B22,Calcul!T:T,2)</f>
        <v>1</v>
      </c>
      <c r="I22" s="97">
        <f>COUNTIFS(Résultats!D:D,Calcul!B22,Calcul!S:S,1)+COUNTIFS(Résultats!K:K,Calcul!B22,Calcul!T:T,1)</f>
        <v>0</v>
      </c>
      <c r="J22" s="97">
        <f>COUNTIFS(Résultats!D:D,Calcul!B22,Calcul!S:S,0)+COUNTIFS(Résultats!K:K,Calcul!B22,Calcul!T:T,0)</f>
        <v>1</v>
      </c>
      <c r="K22" s="97">
        <f>SUMIF(Résultats!D:D,Calcul!B22,Résultats!G:G)+SUMIF(Résultats!K:K,Calcul!B22,Résultats!H:H)</f>
        <v>12</v>
      </c>
      <c r="L22" s="97">
        <f>SUMIF(Résultats!D:D,Calcul!B22,Résultats!H:H)+SUMIF(Résultats!K:K,Calcul!B22,Résultats!G:G)</f>
        <v>15</v>
      </c>
      <c r="M22" s="97">
        <f t="shared" si="1"/>
        <v>-3</v>
      </c>
      <c r="N22" s="97">
        <f t="shared" si="2"/>
        <v>2</v>
      </c>
      <c r="O22" s="97">
        <f t="shared" si="8"/>
        <v>3</v>
      </c>
      <c r="P22" s="97">
        <f t="shared" si="9"/>
        <v>1712</v>
      </c>
      <c r="Q22" s="97">
        <f>O22+COUNTIF(O$16:O22,O22)-1</f>
        <v>3</v>
      </c>
      <c r="R22" s="4">
        <v>3</v>
      </c>
      <c r="S22" s="111" t="str">
        <f>IF(Résultats!G22="","",IF(Résultats!G22&gt;Résultats!H22,2,IF(Résultats!G22=Résultats!H22,1,0)))</f>
        <v/>
      </c>
      <c r="T22" s="111" t="str">
        <f>IF(Résultats!H22="","",IF(Résultats!H22&gt;Résultats!G22,2,IF(Résultats!H22=Résultats!G22,1,0)))</f>
        <v/>
      </c>
    </row>
    <row r="23" spans="2:44" x14ac:dyDescent="0.25">
      <c r="B23" s="99" t="s">
        <v>49</v>
      </c>
      <c r="C23" s="100" t="s">
        <v>23</v>
      </c>
      <c r="D23" s="101"/>
      <c r="E23" s="101"/>
      <c r="F23" s="102"/>
      <c r="G23" s="103">
        <f t="shared" si="10"/>
        <v>0</v>
      </c>
      <c r="H23" s="97">
        <f>COUNTIFS(Résultats!D:D,Calcul!B23,Calcul!S:S,2)+COUNTIFS(Résultats!K:K,Calcul!B23,Calcul!T:T,2)</f>
        <v>0</v>
      </c>
      <c r="I23" s="97">
        <f>COUNTIFS(Résultats!D:D,Calcul!B23,Calcul!S:S,1)+COUNTIFS(Résultats!K:K,Calcul!B23,Calcul!T:T,1)</f>
        <v>0</v>
      </c>
      <c r="J23" s="97">
        <f>COUNTIFS(Résultats!D:D,Calcul!B23,Calcul!S:S,0)+COUNTIFS(Résultats!K:K,Calcul!B23,Calcul!T:T,0)</f>
        <v>0</v>
      </c>
      <c r="K23" s="97">
        <f>SUMIF(Résultats!D:D,Calcul!B23,Résultats!G:G)+SUMIF(Résultats!K:K,Calcul!B23,Résultats!H:H)</f>
        <v>0</v>
      </c>
      <c r="L23" s="97">
        <f>SUMIF(Résultats!D:D,Calcul!B23,Résultats!H:H)+SUMIF(Résultats!K:K,Calcul!B23,Résultats!G:G)</f>
        <v>0</v>
      </c>
      <c r="M23" s="97">
        <f t="shared" si="1"/>
        <v>0</v>
      </c>
      <c r="N23" s="97">
        <f t="shared" si="2"/>
        <v>0</v>
      </c>
      <c r="O23" s="97">
        <f t="shared" si="8"/>
        <v>4</v>
      </c>
      <c r="P23" s="97">
        <f t="shared" si="9"/>
        <v>0</v>
      </c>
      <c r="Q23" s="97">
        <f>O23+COUNTIF(O$16:O23,O23)-1</f>
        <v>7</v>
      </c>
      <c r="R23" s="4">
        <v>7</v>
      </c>
      <c r="S23" s="104" t="str">
        <f>IF(Résultats!G23="","",IF(Résultats!G23&gt;Résultats!H23,2,IF(Résultats!G23=Résultats!H23,1,0)))</f>
        <v/>
      </c>
      <c r="T23" s="104" t="str">
        <f>IF(Résultats!H23="","",IF(Résultats!H23&gt;Résultats!G23,2,IF(Résultats!H23=Résultats!G23,1,0)))</f>
        <v/>
      </c>
    </row>
    <row r="24" spans="2:44" ht="36" x14ac:dyDescent="0.25">
      <c r="S24" s="106" t="str">
        <f>IF(Résultats!G24="","",IF(Résultats!G24&gt;Résultats!H24,2,IF(Résultats!G24=Résultats!H24,1,0)))</f>
        <v/>
      </c>
      <c r="T24" s="106" t="str">
        <f>IF(Résultats!H24="","",IF(Résultats!H24&gt;Résultats!G24,2,IF(Résultats!H24=Résultats!G24,1,0)))</f>
        <v/>
      </c>
      <c r="Z24" s="91" t="s">
        <v>75</v>
      </c>
    </row>
    <row r="25" spans="2:44" x14ac:dyDescent="0.25">
      <c r="S25" s="106" t="str">
        <f>IF(Résultats!G25="","",IF(Résultats!G25&gt;Résultats!H25,2,IF(Résultats!G25=Résultats!H25,1,0)))</f>
        <v/>
      </c>
      <c r="T25" s="106" t="str">
        <f>IF(Résultats!H25="","",IF(Résultats!H25&gt;Résultats!G25,2,IF(Résultats!H25=Résultats!G25,1,0)))</f>
        <v/>
      </c>
    </row>
    <row r="26" spans="2:44" ht="30" x14ac:dyDescent="0.25">
      <c r="S26" s="106" t="str">
        <f>IF(Résultats!G26="","",IF(Résultats!G26&gt;Résultats!H26,2,IF(Résultats!G26=Résultats!H26,1,0)))</f>
        <v/>
      </c>
      <c r="T26" s="106" t="str">
        <f>IF(Résultats!H26="","",IF(Résultats!H26&gt;Résultats!G26,2,IF(Résultats!H26=Résultats!G26,1,0)))</f>
        <v/>
      </c>
      <c r="Z26" s="14" t="s">
        <v>32</v>
      </c>
      <c r="AA26" s="14" t="s">
        <v>33</v>
      </c>
      <c r="AG26" s="95" t="s">
        <v>76</v>
      </c>
      <c r="AH26" s="95"/>
      <c r="AI26" s="104" t="s">
        <v>50</v>
      </c>
      <c r="AJ26" s="104" t="s">
        <v>51</v>
      </c>
      <c r="AK26" s="104" t="s">
        <v>52</v>
      </c>
      <c r="AL26" s="105" t="s">
        <v>53</v>
      </c>
      <c r="AM26" s="105" t="s">
        <v>54</v>
      </c>
      <c r="AN26" s="105" t="s">
        <v>55</v>
      </c>
      <c r="AO26" s="105" t="s">
        <v>56</v>
      </c>
      <c r="AP26" s="98" t="s">
        <v>61</v>
      </c>
      <c r="AQ26" s="105" t="s">
        <v>57</v>
      </c>
      <c r="AR26" s="98" t="s">
        <v>63</v>
      </c>
    </row>
    <row r="27" spans="2:44" x14ac:dyDescent="0.25">
      <c r="S27" s="106" t="str">
        <f>IF(Résultats!G27="","",IF(Résultats!G27&gt;Résultats!H27,2,IF(Résultats!G27=Résultats!H27,1,0)))</f>
        <v/>
      </c>
      <c r="T27" s="106" t="str">
        <f>IF(Résultats!H27="","",IF(Résultats!H27&gt;Résultats!G27,2,IF(Résultats!H27=Résultats!G27,1,0)))</f>
        <v/>
      </c>
      <c r="W27" s="94" t="str">
        <f>AF27</f>
        <v>B5</v>
      </c>
      <c r="X27" s="124" t="str">
        <f>IF(Résultats!AK7="","",IF(Résultats!AK7&gt;Résultats!AK8,2,IF(Résultats!AK7=Résultats!AK8,1,0)))</f>
        <v/>
      </c>
      <c r="Y27" s="124"/>
      <c r="Z27" s="124"/>
      <c r="AA27" s="124" t="str">
        <f>IF(Résultats!AK8="","",IF(Résultats!AK8&gt;Résultats!AK7,2,IF(Résultats!AK8=Résultats!AK7,1,0)))</f>
        <v/>
      </c>
      <c r="AB27" s="124"/>
      <c r="AC27" s="124"/>
      <c r="AD27" s="92" t="str">
        <f>AF28</f>
        <v>B1</v>
      </c>
      <c r="AF27" s="94" t="str">
        <f>INDEX(Calcul!$AF$14:$AF$15, MATCH(Résultats!N7,Calcul!$AR$14:$AR$15,0))</f>
        <v>B5</v>
      </c>
      <c r="AG27" s="100" t="str">
        <f>Résultats!AI7</f>
        <v>W.P03</v>
      </c>
      <c r="AH27" s="102"/>
      <c r="AI27" s="97">
        <f>COUNTIFS($W$27:$W$37,Calcul!$W$27,$X$27:$X$37,2)+COUNTIFS($AD$27:$AD$37,Calcul!$AD$28,$AC$27:$AC$37,2)</f>
        <v>0</v>
      </c>
      <c r="AJ27" s="97">
        <f>COUNTIFS($W$27:$W$37,Calcul!$W$27,$X$27:$X$37,1)+COUNTIFS($AD$27:$AD$37,Calcul!$AD$28,$AC$27:$AC$37,1)</f>
        <v>0</v>
      </c>
      <c r="AK27" s="97">
        <f>COUNTIFS($W$27:$W$37,Calcul!$W$27,$X$27:$X$37,0)+COUNTIFS($AD$27:$AD$37,Calcul!$AD$28,$AC$27:$AC$37,0)</f>
        <v>0</v>
      </c>
      <c r="AL27" s="97">
        <f>Résultats!$AK$7+Résultats!$AK$25</f>
        <v>0</v>
      </c>
      <c r="AM27" s="97">
        <f>Résultats!$AK$8+Résultats!$AK$24</f>
        <v>0</v>
      </c>
      <c r="AN27" s="97">
        <f>AL27-AM27</f>
        <v>0</v>
      </c>
      <c r="AO27" s="97">
        <f>(AI27*2)+AJ27</f>
        <v>0</v>
      </c>
      <c r="AP27" s="97">
        <f>(AO27*1000)+(AN27*100)+AL27</f>
        <v>0</v>
      </c>
      <c r="AQ27" s="97">
        <f>RANK(AP27,$AP$27:$AP$28)</f>
        <v>1</v>
      </c>
      <c r="AR27" s="97">
        <f>AQ27+COUNTIF(AQ$27:AQ27,AQ27)-1</f>
        <v>1</v>
      </c>
    </row>
    <row r="28" spans="2:44" x14ac:dyDescent="0.25">
      <c r="S28" s="106" t="str">
        <f>IF(Résultats!G28="","",IF(Résultats!G28&gt;Résultats!H28,2,IF(Résultats!G28=Résultats!H28,1,0)))</f>
        <v/>
      </c>
      <c r="T28" s="106" t="str">
        <f>IF(Résultats!H28="","",IF(Résultats!H28&gt;Résultats!G28,2,IF(Résultats!H28=Résultats!G28,1,0)))</f>
        <v/>
      </c>
      <c r="W28" s="90" t="str">
        <f>AF28</f>
        <v>B1</v>
      </c>
      <c r="X28" s="124" t="str">
        <f>IF(Résultats!AK24="","",IF(Résultats!AK24&gt;Résultats!AK25,2,IF(Résultats!AK24=Résultats!AK25,1,0)))</f>
        <v/>
      </c>
      <c r="Y28" s="124"/>
      <c r="Z28" s="124"/>
      <c r="AA28" s="124" t="str">
        <f>IF(Résultats!AK25="","",IF(Résultats!AK25&gt;Résultats!AK24,2,IF(Résultats!AK25=Résultats!AK24,1,0)))</f>
        <v/>
      </c>
      <c r="AB28" s="124"/>
      <c r="AC28" s="124"/>
      <c r="AD28" s="93" t="str">
        <f>AF27</f>
        <v>B5</v>
      </c>
      <c r="AF28" s="94" t="str">
        <f>Résultats!M18</f>
        <v>B1</v>
      </c>
      <c r="AG28" s="107" t="str">
        <f>Résultats!AI8</f>
        <v>Metz Handball</v>
      </c>
      <c r="AH28" s="107"/>
      <c r="AI28" s="97">
        <f>COUNTIFS($W$27:$W$37,Calcul!$W$28,$X$27:$X$37,2)+COUNTIFS($AD$27:$AD$37,Calcul!$AD$27,$AC$27:$AC$37,2)</f>
        <v>0</v>
      </c>
      <c r="AJ28" s="97">
        <f>COUNTIFS($W$27:$W$37,Calcul!$W$28,$X$27:$X$37,1)+COUNTIFS($AD$27:$AD$37,Calcul!$AD$27,$AC$27:$AC$37,1)</f>
        <v>0</v>
      </c>
      <c r="AK28" s="97">
        <f>COUNTIFS($W$27:$W$37,Calcul!$W$28,$X$27:$X$37,0)+COUNTIFS($AD$27:$AD$37,Calcul!$AD$27,$AC$27:$AC$37,0)</f>
        <v>0</v>
      </c>
      <c r="AL28" s="97">
        <f>Résultats!$AK$8+Résultats!$AK$24</f>
        <v>0</v>
      </c>
      <c r="AM28" s="97">
        <f>Résultats!$AK$7+Résultats!$AK$25</f>
        <v>0</v>
      </c>
      <c r="AN28" s="97">
        <f t="shared" ref="AN28:AN37" si="11">AL28-AM28</f>
        <v>0</v>
      </c>
      <c r="AO28" s="97">
        <f>(AI28*2)+AJ28</f>
        <v>0</v>
      </c>
      <c r="AP28" s="97">
        <f t="shared" ref="AP28:AP37" si="12">(AO28*1000)+(AN28*100)+AL28</f>
        <v>0</v>
      </c>
      <c r="AQ28" s="97">
        <f>RANK(AP28,$AP$27:$AP$28)</f>
        <v>1</v>
      </c>
      <c r="AR28" s="97">
        <f>AQ28+COUNTIF(AQ$27:AQ28,AQ28)-1</f>
        <v>2</v>
      </c>
    </row>
    <row r="29" spans="2:44" x14ac:dyDescent="0.25">
      <c r="S29" s="106" t="str">
        <f>IF(Résultats!G29="","",IF(Résultats!G29&gt;Résultats!H29,2,IF(Résultats!G29=Résultats!H29,1,0)))</f>
        <v/>
      </c>
      <c r="T29" s="106" t="str">
        <f>IF(Résultats!H29="","",IF(Résultats!H29&gt;Résultats!G29,2,IF(Résultats!H29=Résultats!G29,1,0)))</f>
        <v/>
      </c>
      <c r="W29" s="89"/>
      <c r="X29" s="90"/>
      <c r="Z29" s="120"/>
      <c r="AC29" s="120"/>
      <c r="AG29" s="109"/>
      <c r="AH29" s="110"/>
      <c r="AI29" s="108"/>
      <c r="AJ29" s="108"/>
      <c r="AK29" s="108"/>
      <c r="AL29" s="108"/>
      <c r="AM29" s="108"/>
      <c r="AN29" s="108"/>
      <c r="AO29" s="108"/>
      <c r="AP29" s="108"/>
      <c r="AQ29" s="108"/>
    </row>
    <row r="30" spans="2:44" x14ac:dyDescent="0.25">
      <c r="S30" s="111" t="str">
        <f>IF(Résultats!G30="","",IF(Résultats!G30&gt;Résultats!H30,2,IF(Résultats!G30=Résultats!H30,1,0)))</f>
        <v/>
      </c>
      <c r="T30" s="111" t="str">
        <f>IF(Résultats!H30="","",IF(Résultats!H30&gt;Résultats!G30,2,IF(Résultats!H30=Résultats!G30,1,0)))</f>
        <v/>
      </c>
      <c r="W30" s="89" t="str">
        <f>AF30</f>
        <v>A6</v>
      </c>
      <c r="X30" s="124" t="str">
        <f>IF(Résultats!AK10="","",IF(Résultats!AK10&gt;Résultats!AK11,2,IF(Résultats!AK10=Résultats!AK11,1,0)))</f>
        <v/>
      </c>
      <c r="Y30" s="124"/>
      <c r="Z30" s="124"/>
      <c r="AA30" s="124" t="str">
        <f>IF(Résultats!AK11="","",IF(Résultats!AK11&gt;Résultats!AK10,2,IF(Résultats!AK11=Résultats!AK10,1,0)))</f>
        <v/>
      </c>
      <c r="AB30" s="124"/>
      <c r="AC30" s="124"/>
      <c r="AD30" s="92" t="str">
        <f>AF31</f>
        <v>A2</v>
      </c>
      <c r="AF30" s="94" t="str">
        <f>INDEX(Calcul!$AF$11:$AF$12, MATCH(Résultats!N7,Calcul!$AR$11:$AR$12,0))</f>
        <v>A6</v>
      </c>
      <c r="AG30" s="100" t="str">
        <f>Résultats!AI10</f>
        <v>W.P02</v>
      </c>
      <c r="AH30" s="102"/>
      <c r="AI30" s="97">
        <f>COUNTIFS($W$27:$W$37,Calcul!$W$30,$X$27:$X$37,2)+COUNTIFS($AD$27:$AD$37,Calcul!$AD$31,$AC$27:$AC$37,2)</f>
        <v>0</v>
      </c>
      <c r="AJ30" s="97">
        <f>COUNTIFS($W$27:$W$37,Calcul!$W$30,$X$27:$X$37,1)+COUNTIFS($AD$27:$AD$37,Calcul!$AD$31,$AC$27:$AC$37,1)</f>
        <v>0</v>
      </c>
      <c r="AK30" s="97">
        <f>COUNTIFS($W$27:$W$37,Calcul!$W$30,$X$27:$X$37,0)+COUNTIFS($AD$27:$AD$37,Calcul!$AD$31,$AC$27:$AC$37,0)</f>
        <v>0</v>
      </c>
      <c r="AL30" s="97">
        <f>Résultats!$AK$10+Résultats!$AK$28</f>
        <v>0</v>
      </c>
      <c r="AM30" s="97">
        <f>Résultats!$AK$11+Résultats!$AK$27</f>
        <v>0</v>
      </c>
      <c r="AN30" s="97">
        <f t="shared" si="11"/>
        <v>0</v>
      </c>
      <c r="AO30" s="97">
        <f t="shared" ref="AO30:AO37" si="13">(AI30*2)+AJ30</f>
        <v>0</v>
      </c>
      <c r="AP30" s="97">
        <f t="shared" si="12"/>
        <v>0</v>
      </c>
      <c r="AQ30" s="97">
        <f>RANK(AP30,$AP$30:$AP$31)</f>
        <v>1</v>
      </c>
      <c r="AR30" s="97">
        <f>AQ30+COUNTIF(AQ$30:AQ30,AQ30)-1</f>
        <v>1</v>
      </c>
    </row>
    <row r="31" spans="2:44" x14ac:dyDescent="0.25">
      <c r="S31" s="104" t="str">
        <f>IF(Résultats!G31="","",IF(Résultats!G31&gt;Résultats!H31,2,IF(Résultats!G31=Résultats!H31,1,0)))</f>
        <v/>
      </c>
      <c r="T31" s="104" t="str">
        <f>IF(Résultats!H31="","",IF(Résultats!H31&gt;Résultats!G31,2,IF(Résultats!H31=Résultats!G31,1,0)))</f>
        <v/>
      </c>
      <c r="W31" s="90" t="str">
        <f>AF31</f>
        <v>A2</v>
      </c>
      <c r="X31" s="124" t="str">
        <f>IF(Résultats!AK27="","",IF(Résultats!AK27&gt;Résultats!AK28,2,IF(Résultats!AK27=Résultats!AK28,1,0)))</f>
        <v/>
      </c>
      <c r="Y31" s="124"/>
      <c r="Z31" s="124"/>
      <c r="AA31" s="124" t="str">
        <f>IF(Résultats!AK28="","",IF(Résultats!AK28&gt;Résultats!AK27,2,IF(Résultats!AK28=Résultats!AK27,1,0)))</f>
        <v/>
      </c>
      <c r="AB31" s="124"/>
      <c r="AC31" s="124"/>
      <c r="AD31" s="93" t="str">
        <f>AF30</f>
        <v>A6</v>
      </c>
      <c r="AF31" s="94" t="str">
        <f>Résultats!M8</f>
        <v>A2</v>
      </c>
      <c r="AG31" s="100" t="str">
        <f>Résultats!AI11</f>
        <v>A2</v>
      </c>
      <c r="AH31" s="102"/>
      <c r="AI31" s="97">
        <f>COUNTIFS($W$27:$W$37,Calcul!$W$31,$X$27:$X$37,2)+COUNTIFS($AD$27:$AD$37,Calcul!$AD$30,$AC$27:$AC$37,2)</f>
        <v>0</v>
      </c>
      <c r="AJ31" s="97">
        <f>COUNTIFS($W$27:$W$37,Calcul!$W$31,$X$27:$X$37,1)+COUNTIFS($AD$27:$AD$37,Calcul!$AD$30,$AC$27:$AC$37,1)</f>
        <v>0</v>
      </c>
      <c r="AK31" s="97">
        <f>COUNTIFS($W$27:$W$37,Calcul!$W$31,$X$27:$X$37,0)+COUNTIFS($AD$27:$AD$37,Calcul!$AD$30,$AC$27:$AC$37,0)</f>
        <v>0</v>
      </c>
      <c r="AL31" s="97">
        <f>Résultats!$AK$11+Résultats!$AK$27</f>
        <v>0</v>
      </c>
      <c r="AM31" s="97">
        <f>Résultats!$AK$10+Résultats!$AK$28</f>
        <v>0</v>
      </c>
      <c r="AN31" s="97">
        <f t="shared" si="11"/>
        <v>0</v>
      </c>
      <c r="AO31" s="97">
        <f t="shared" si="13"/>
        <v>0</v>
      </c>
      <c r="AP31" s="97">
        <f t="shared" si="12"/>
        <v>0</v>
      </c>
      <c r="AQ31" s="97">
        <f>RANK(AP31,$AP$30:$AP$31)</f>
        <v>1</v>
      </c>
      <c r="AR31" s="97">
        <f>AQ31+COUNTIF(AQ$30:AQ31,AQ31)-1</f>
        <v>2</v>
      </c>
    </row>
    <row r="32" spans="2:44" x14ac:dyDescent="0.25">
      <c r="S32" s="106" t="str">
        <f>IF(Résultats!G32="","",IF(Résultats!G32&gt;Résultats!H32,2,IF(Résultats!G32=Résultats!H32,1,0)))</f>
        <v/>
      </c>
      <c r="T32" s="106" t="str">
        <f>IF(Résultats!H32="","",IF(Résultats!H32&gt;Résultats!G32,2,IF(Résultats!H32=Résultats!G32,1,0)))</f>
        <v/>
      </c>
      <c r="W32" s="89"/>
      <c r="X32" s="90"/>
      <c r="Z32" s="120"/>
      <c r="AC32" s="120"/>
      <c r="AG32" s="109"/>
      <c r="AH32" s="110"/>
      <c r="AI32" s="108"/>
      <c r="AJ32" s="108"/>
      <c r="AK32" s="108"/>
      <c r="AL32" s="108"/>
      <c r="AM32" s="108"/>
      <c r="AN32" s="108"/>
      <c r="AO32" s="108"/>
      <c r="AP32" s="108"/>
      <c r="AQ32" s="108"/>
    </row>
    <row r="33" spans="19:44" x14ac:dyDescent="0.25">
      <c r="S33" s="106" t="str">
        <f>IF(Résultats!G33="","",IF(Résultats!G33&gt;Résultats!H33,2,IF(Résultats!G33=Résultats!H33,1,0)))</f>
        <v/>
      </c>
      <c r="T33" s="106" t="str">
        <f>IF(Résultats!H33="","",IF(Résultats!H33&gt;Résultats!G33,2,IF(Résultats!H33=Résultats!G33,1,0)))</f>
        <v/>
      </c>
      <c r="W33" s="89" t="str">
        <f>AF33</f>
        <v>B3</v>
      </c>
      <c r="X33" s="124" t="str">
        <f>IF(Résultats!AK13="","",IF(Résultats!AK13&gt;Résultats!AK14,2,IF(Résultats!AK13=Résultats!AK14,1,0)))</f>
        <v/>
      </c>
      <c r="Y33" s="124"/>
      <c r="Z33" s="124"/>
      <c r="AA33" s="124" t="str">
        <f>IF(Résultats!AK14="","",IF(Résultats!AK14&gt;Résultats!AK13,2,IF(Résultats!AK14=Résultats!AK13,1,0)))</f>
        <v/>
      </c>
      <c r="AB33" s="124"/>
      <c r="AC33" s="124"/>
      <c r="AD33" s="92" t="str">
        <f>AF34</f>
        <v>A1</v>
      </c>
      <c r="AF33" s="94" t="str">
        <f>INDEX(Calcul!$AF$17:$AF$18, MATCH(Résultats!N7,Calcul!$AR$17:$AR$18,0))</f>
        <v>B3</v>
      </c>
      <c r="AG33" s="121" t="str">
        <f>Résultats!AI13</f>
        <v>W.P04</v>
      </c>
      <c r="AH33" s="122"/>
      <c r="AI33" s="97">
        <f>COUNTIFS($W$27:$W$37,Calcul!$W$33,$X$27:$X$37,2)+COUNTIFS($AD$27:$AD$37,Calcul!$AD$34,$AC$27:$AC$37,2)</f>
        <v>0</v>
      </c>
      <c r="AJ33" s="97">
        <f>COUNTIFS($W$27:$W$37,Calcul!$W$33,$X$27:$X$37,1)+COUNTIFS($AD$27:$AD$37,Calcul!$AD$34,$AC$27:$AC$37,1)</f>
        <v>0</v>
      </c>
      <c r="AK33" s="97">
        <f>COUNTIFS($W$27:$W$37,Calcul!$W$33,$X$27:$X$37,0)+COUNTIFS($AD$27:$AD$37,Calcul!$AD$34,$AC$27:$AC$37,0)</f>
        <v>0</v>
      </c>
      <c r="AL33" s="97">
        <f>Résultats!$AK$13+Résultats!$AK$31</f>
        <v>0</v>
      </c>
      <c r="AM33" s="97">
        <f>Résultats!$AK$14+Résultats!$AK$30</f>
        <v>0</v>
      </c>
      <c r="AN33" s="97">
        <f t="shared" si="11"/>
        <v>0</v>
      </c>
      <c r="AO33" s="97">
        <f t="shared" si="13"/>
        <v>0</v>
      </c>
      <c r="AP33" s="97">
        <f t="shared" si="12"/>
        <v>0</v>
      </c>
      <c r="AQ33" s="97">
        <f>RANK(AP33,$AP$33:$AP$34)</f>
        <v>1</v>
      </c>
      <c r="AR33" s="97">
        <f>AQ33+COUNTIF(AQ$33:AQ33,AQ33)-1</f>
        <v>1</v>
      </c>
    </row>
    <row r="34" spans="19:44" x14ac:dyDescent="0.25">
      <c r="S34" s="106" t="str">
        <f>IF(Résultats!G34="","",IF(Résultats!G34&gt;Résultats!H34,2,IF(Résultats!G34=Résultats!H34,1,0)))</f>
        <v/>
      </c>
      <c r="T34" s="106" t="str">
        <f>IF(Résultats!H34="","",IF(Résultats!H34&gt;Résultats!G34,2,IF(Résultats!H34=Résultats!G34,1,0)))</f>
        <v/>
      </c>
      <c r="W34" s="90" t="str">
        <f>AF34</f>
        <v>A1</v>
      </c>
      <c r="X34" s="124" t="str">
        <f>IF(Résultats!AK30="","",IF(Résultats!AK30&gt;Résultats!AK31,2,IF(Résultats!AK30=Résultats!AK31,1,0)))</f>
        <v/>
      </c>
      <c r="Y34" s="124"/>
      <c r="Z34" s="124"/>
      <c r="AA34" s="124" t="str">
        <f>IF(Résultats!AK31="","",IF(Résultats!AK31&gt;Résultats!AK30,2,IF(Résultats!AK31=Résultats!AK30,1,0)))</f>
        <v/>
      </c>
      <c r="AB34" s="124"/>
      <c r="AC34" s="124"/>
      <c r="AD34" s="93" t="str">
        <f>AF33</f>
        <v>B3</v>
      </c>
      <c r="AF34" s="94" t="str">
        <f>Résultats!M7</f>
        <v>A1</v>
      </c>
      <c r="AG34" s="121" t="str">
        <f>Résultats!AI14</f>
        <v>A1</v>
      </c>
      <c r="AH34" s="122"/>
      <c r="AI34" s="97">
        <f>COUNTIFS($W$27:$W$37,Calcul!$W$34,$X$27:$X$37,2)+COUNTIFS($AD$27:$AD$37,Calcul!$AD$33,$AC$27:$AC$37,2)</f>
        <v>0</v>
      </c>
      <c r="AJ34" s="97">
        <f>COUNTIFS($W$27:$W$37,Calcul!$W$34,$X$27:$X$37,1)+COUNTIFS($AD$27:$AD$37,Calcul!$AD$33,$AC$27:$AC$37,1)</f>
        <v>0</v>
      </c>
      <c r="AK34" s="97">
        <f>COUNTIFS($W$27:$W$37,Calcul!$W$34,$X$27:$X$37,0)+COUNTIFS($AD$27:$AD$37,Calcul!$AD$33,$AC$27:$AC$37,0)</f>
        <v>0</v>
      </c>
      <c r="AL34" s="97">
        <f>Résultats!$AK$14+Résultats!$AK$30</f>
        <v>0</v>
      </c>
      <c r="AM34" s="97">
        <f>Résultats!$AK$13+Résultats!$AK$31</f>
        <v>0</v>
      </c>
      <c r="AN34" s="97">
        <f t="shared" si="11"/>
        <v>0</v>
      </c>
      <c r="AO34" s="97">
        <f t="shared" si="13"/>
        <v>0</v>
      </c>
      <c r="AP34" s="97">
        <f t="shared" si="12"/>
        <v>0</v>
      </c>
      <c r="AQ34" s="97">
        <f>RANK(AP34,$AP$33:$AP$34)</f>
        <v>1</v>
      </c>
      <c r="AR34" s="97">
        <f>AQ34+COUNTIF(AQ$33:AQ34,AQ34)-1</f>
        <v>2</v>
      </c>
    </row>
    <row r="35" spans="19:44" x14ac:dyDescent="0.25">
      <c r="S35" s="106" t="str">
        <f>IF(Résultats!G35="","",IF(Résultats!G35&gt;Résultats!H35,2,IF(Résultats!G35=Résultats!H35,1,0)))</f>
        <v/>
      </c>
      <c r="T35" s="106" t="str">
        <f>IF(Résultats!H35="","",IF(Résultats!H35&gt;Résultats!G35,2,IF(Résultats!H35=Résultats!G35,1,0)))</f>
        <v/>
      </c>
      <c r="W35" s="89"/>
      <c r="X35" s="90"/>
      <c r="Z35" s="120"/>
      <c r="AC35" s="120"/>
      <c r="AG35" s="109"/>
      <c r="AH35" s="110"/>
      <c r="AI35" s="108"/>
      <c r="AJ35" s="108"/>
      <c r="AK35" s="108"/>
      <c r="AL35" s="108"/>
      <c r="AM35" s="108"/>
      <c r="AN35" s="108"/>
      <c r="AO35" s="108"/>
      <c r="AP35" s="108"/>
      <c r="AQ35" s="108"/>
    </row>
    <row r="36" spans="19:44" x14ac:dyDescent="0.25">
      <c r="S36" s="106" t="str">
        <f>IF(Résultats!G36="","",IF(Résultats!G36&gt;Résultats!H36,2,IF(Résultats!G36=Résultats!H36,1,0)))</f>
        <v/>
      </c>
      <c r="T36" s="106" t="str">
        <f>IF(Résultats!H36="","",IF(Résultats!H36&gt;Résultats!G36,2,IF(Résultats!H36=Résultats!G36,1,0)))</f>
        <v/>
      </c>
      <c r="W36" s="89" t="str">
        <f>AF36</f>
        <v>A5</v>
      </c>
      <c r="X36" s="124" t="str">
        <f>IF(Résultats!AK16="","",IF(Résultats!AK16&gt;Résultats!AK17,2,IF(Résultats!AK16=Résultats!AK17,1,0)))</f>
        <v/>
      </c>
      <c r="Y36" s="124"/>
      <c r="Z36" s="124"/>
      <c r="AA36" s="124" t="str">
        <f>IF(Résultats!AK17="","",IF(Résultats!AK17&gt;Résultats!AK16,2,IF(Résultats!AK17=Résultats!AK16,1,0)))</f>
        <v/>
      </c>
      <c r="AB36" s="124"/>
      <c r="AC36" s="124"/>
      <c r="AD36" s="92" t="str">
        <f>AF37</f>
        <v>B6</v>
      </c>
      <c r="AF36" s="94" t="str">
        <f>INDEX(Calcul!$AF$8:$AF$9, MATCH(Résultats!N7,Calcul!$AR$8:$AR$9,0))</f>
        <v>A5</v>
      </c>
      <c r="AG36" s="121" t="str">
        <f>Résultats!AI16</f>
        <v>W.P01</v>
      </c>
      <c r="AH36" s="122"/>
      <c r="AI36" s="97">
        <f>COUNTIFS($W$27:$W$37,Calcul!$W$36,$X$27:$X$37,2)+COUNTIFS($AD$27:$AD$37,Calcul!$AD$37,$AC$27:$AC$37,2)</f>
        <v>0</v>
      </c>
      <c r="AJ36" s="97">
        <f>COUNTIFS($W$27:$W$37,Calcul!$W$36,$X$27:$X$37,1)+COUNTIFS($AD$27:$AD$37,Calcul!$AD$37,$AC$27:$AC$37,1)</f>
        <v>0</v>
      </c>
      <c r="AK36" s="97">
        <f>COUNTIFS($W$27:$W$37,Calcul!$W$36,$X$27:$X$37,0)+COUNTIFS($AD$27:$AD$37,Calcul!$AD$37,$AC$27:$AC$37,0)</f>
        <v>0</v>
      </c>
      <c r="AL36" s="97">
        <f>Résultats!$AK$16+Résultats!$AK$34</f>
        <v>0</v>
      </c>
      <c r="AM36" s="97">
        <f>Résultats!$AK$17+Résultats!$AK$33</f>
        <v>0</v>
      </c>
      <c r="AN36" s="97">
        <f t="shared" si="11"/>
        <v>0</v>
      </c>
      <c r="AO36" s="97">
        <f t="shared" si="13"/>
        <v>0</v>
      </c>
      <c r="AP36" s="97">
        <f t="shared" si="12"/>
        <v>0</v>
      </c>
      <c r="AQ36" s="97">
        <f>RANK(AP36,$AP$36:$AP$37)</f>
        <v>1</v>
      </c>
      <c r="AR36" s="97">
        <f>AQ36+COUNTIF(AQ$36:AQ36,AQ36)-1</f>
        <v>1</v>
      </c>
    </row>
    <row r="37" spans="19:44" x14ac:dyDescent="0.25">
      <c r="S37" s="106" t="str">
        <f>IF(Résultats!G37="","",IF(Résultats!G37&gt;Résultats!H37,2,IF(Résultats!G37=Résultats!H37,1,0)))</f>
        <v/>
      </c>
      <c r="T37" s="106" t="str">
        <f>IF(Résultats!H37="","",IF(Résultats!H37&gt;Résultats!G37,2,IF(Résultats!H37=Résultats!G37,1,0)))</f>
        <v/>
      </c>
      <c r="W37" s="90" t="str">
        <f>AF37</f>
        <v>B6</v>
      </c>
      <c r="X37" s="124" t="str">
        <f>IF(Résultats!AK33="","",IF(Résultats!AK33&gt;Résultats!AK34,2,IF(Résultats!AK33=Résultats!AK34,1,0)))</f>
        <v/>
      </c>
      <c r="Y37" s="124"/>
      <c r="Z37" s="124"/>
      <c r="AA37" s="124" t="str">
        <f>IF(Résultats!AK34="","",IF(Résultats!AK34&gt;Résultats!AK33,2,IF(Résultats!AK34=Résultats!AK33,1,0)))</f>
        <v/>
      </c>
      <c r="AB37" s="124"/>
      <c r="AC37" s="124"/>
      <c r="AD37" s="93" t="str">
        <f>AF36</f>
        <v>A5</v>
      </c>
      <c r="AF37" s="94" t="str">
        <f>Résultats!M19</f>
        <v>B6</v>
      </c>
      <c r="AG37" s="112" t="str">
        <f>Résultats!AI17</f>
        <v>CSKA</v>
      </c>
      <c r="AH37" s="112"/>
      <c r="AI37" s="97">
        <f>COUNTIFS($W$27:$W$37,Calcul!$W$37,$X$27:$X$37,2)+COUNTIFS($AD$27:$AD$37,Calcul!$AD$36,$AC$27:$AC$37,2)</f>
        <v>0</v>
      </c>
      <c r="AJ37" s="97">
        <f>COUNTIFS($W$27:$W$37,Calcul!$W$37,$X$27:$X$37,1)+COUNTIFS($AD$27:$AD$37,Calcul!$AD$36,$AC$27:$AC$37,1)</f>
        <v>0</v>
      </c>
      <c r="AK37" s="97">
        <f>COUNTIFS($W$27:$W$37,Calcul!$W$37,$X$27:$X$37,0)+COUNTIFS($AD$27:$AD$37,Calcul!$AD$36,$AC$27:$AC$37,0)</f>
        <v>0</v>
      </c>
      <c r="AL37" s="97">
        <f>Résultats!$AK$17+Résultats!$AK$33</f>
        <v>0</v>
      </c>
      <c r="AM37" s="97">
        <f>Résultats!$AK$16+Résultats!$AK$34</f>
        <v>0</v>
      </c>
      <c r="AN37" s="97">
        <f t="shared" si="11"/>
        <v>0</v>
      </c>
      <c r="AO37" s="97">
        <f t="shared" si="13"/>
        <v>0</v>
      </c>
      <c r="AP37" s="97">
        <f t="shared" si="12"/>
        <v>0</v>
      </c>
      <c r="AQ37" s="97">
        <f>RANK(AP37,$AP$36:$AP$37)</f>
        <v>1</v>
      </c>
      <c r="AR37" s="97">
        <f>AQ37+COUNTIF(AQ$36:AQ37,AQ37)-1</f>
        <v>2</v>
      </c>
    </row>
    <row r="38" spans="19:44" x14ac:dyDescent="0.25">
      <c r="S38" s="111" t="str">
        <f>IF(Résultats!G38="","",IF(Résultats!G38&gt;Résultats!H38,2,IF(Résultats!G38=Résultats!H38,1,0)))</f>
        <v/>
      </c>
      <c r="T38" s="111" t="str">
        <f>IF(Résultats!H38="","",IF(Résultats!H38&gt;Résultats!G38,2,IF(Résultats!H38=Résultats!G38,1,0)))</f>
        <v/>
      </c>
    </row>
    <row r="39" spans="19:44" x14ac:dyDescent="0.25">
      <c r="S39" s="104" t="str">
        <f>IF(Résultats!G39="","",IF(Résultats!G39&gt;Résultats!H39,2,IF(Résultats!G39=Résultats!H39,1,0)))</f>
        <v/>
      </c>
      <c r="T39" s="104" t="str">
        <f>IF(Résultats!H39="","",IF(Résultats!H39&gt;Résultats!G39,2,IF(Résultats!H39=Résultats!G39,1,0)))</f>
        <v/>
      </c>
    </row>
    <row r="40" spans="19:44" x14ac:dyDescent="0.25">
      <c r="S40" s="106" t="str">
        <f>IF(Résultats!G40="","",IF(Résultats!G40&gt;Résultats!H40,2,IF(Résultats!G40=Résultats!H40,1,0)))</f>
        <v/>
      </c>
      <c r="T40" s="106" t="str">
        <f>IF(Résultats!H40="","",IF(Résultats!H40&gt;Résultats!G40,2,IF(Résultats!H40=Résultats!G40,1,0)))</f>
        <v/>
      </c>
    </row>
    <row r="41" spans="19:44" x14ac:dyDescent="0.25">
      <c r="S41" s="106" t="str">
        <f>IF(Résultats!G41="","",IF(Résultats!G41&gt;Résultats!H41,2,IF(Résultats!G41=Résultats!H41,1,0)))</f>
        <v/>
      </c>
      <c r="T41" s="106" t="str">
        <f>IF(Résultats!H41="","",IF(Résultats!H41&gt;Résultats!G41,2,IF(Résultats!H41=Résultats!G41,1,0)))</f>
        <v/>
      </c>
    </row>
    <row r="42" spans="19:44" x14ac:dyDescent="0.25">
      <c r="S42" s="106" t="str">
        <f>IF(Résultats!G42="","",IF(Résultats!G42&gt;Résultats!H42,2,IF(Résultats!G42=Résultats!H42,1,0)))</f>
        <v/>
      </c>
      <c r="T42" s="106" t="str">
        <f>IF(Résultats!H42="","",IF(Résultats!H42&gt;Résultats!G42,2,IF(Résultats!H42=Résultats!G42,1,0)))</f>
        <v/>
      </c>
    </row>
    <row r="43" spans="19:44" x14ac:dyDescent="0.25">
      <c r="S43" s="106" t="str">
        <f>IF(Résultats!G43="","",IF(Résultats!G43&gt;Résultats!H43,2,IF(Résultats!G43=Résultats!H43,1,0)))</f>
        <v/>
      </c>
      <c r="T43" s="106" t="str">
        <f>IF(Résultats!H43="","",IF(Résultats!H43&gt;Résultats!G43,2,IF(Résultats!H43=Résultats!G43,1,0)))</f>
        <v/>
      </c>
    </row>
    <row r="44" spans="19:44" x14ac:dyDescent="0.25">
      <c r="S44" s="106" t="str">
        <f>IF(Résultats!G44="","",IF(Résultats!G44&gt;Résultats!H44,2,IF(Résultats!G44=Résultats!H44,1,0)))</f>
        <v/>
      </c>
      <c r="T44" s="106" t="str">
        <f>IF(Résultats!H44="","",IF(Résultats!H44&gt;Résultats!G44,2,IF(Résultats!H44=Résultats!G44,1,0)))</f>
        <v/>
      </c>
    </row>
    <row r="45" spans="19:44" x14ac:dyDescent="0.25">
      <c r="S45" s="106" t="str">
        <f>IF(Résultats!G45="","",IF(Résultats!G45&gt;Résultats!H45,2,IF(Résultats!G45=Résultats!H45,1,0)))</f>
        <v/>
      </c>
      <c r="T45" s="106" t="str">
        <f>IF(Résultats!H45="","",IF(Résultats!H45&gt;Résultats!G45,2,IF(Résultats!H45=Résultats!G45,1,0)))</f>
        <v/>
      </c>
    </row>
    <row r="46" spans="19:44" x14ac:dyDescent="0.25">
      <c r="S46" s="111" t="str">
        <f>IF(Résultats!G46="","",IF(Résultats!G46&gt;Résultats!H46,2,IF(Résultats!G46=Résultats!H46,1,0)))</f>
        <v/>
      </c>
      <c r="T46" s="111" t="str">
        <f>IF(Résultats!H46="","",IF(Résultats!H46&gt;Résultats!G46,2,IF(Résultats!H46=Résultats!G46,1,0)))</f>
        <v/>
      </c>
    </row>
    <row r="47" spans="19:44" x14ac:dyDescent="0.25">
      <c r="S47" s="104" t="str">
        <f>IF(Résultats!G47="","",IF(Résultats!G47&gt;Résultats!H47,2,IF(Résultats!G47=Résultats!H47,1,0)))</f>
        <v/>
      </c>
      <c r="T47" s="104" t="str">
        <f>IF(Résultats!H47="","",IF(Résultats!H47&gt;Résultats!G47,2,IF(Résultats!H47=Résultats!G47,1,0)))</f>
        <v/>
      </c>
    </row>
    <row r="48" spans="19:44" x14ac:dyDescent="0.25">
      <c r="S48" s="106" t="str">
        <f>IF(Résultats!G48="","",IF(Résultats!G48&gt;Résultats!H48,2,IF(Résultats!G48=Résultats!H48,1,0)))</f>
        <v/>
      </c>
      <c r="T48" s="106" t="str">
        <f>IF(Résultats!H48="","",IF(Résultats!H48&gt;Résultats!G48,2,IF(Résultats!H48=Résultats!G48,1,0)))</f>
        <v/>
      </c>
    </row>
    <row r="49" spans="19:20" x14ac:dyDescent="0.25">
      <c r="S49" s="106" t="str">
        <f>IF(Résultats!G49="","",IF(Résultats!G49&gt;Résultats!H49,2,IF(Résultats!G49=Résultats!H49,1,0)))</f>
        <v/>
      </c>
      <c r="T49" s="106" t="str">
        <f>IF(Résultats!H49="","",IF(Résultats!H49&gt;Résultats!G49,2,IF(Résultats!H49=Résultats!G49,1,0)))</f>
        <v/>
      </c>
    </row>
    <row r="50" spans="19:20" x14ac:dyDescent="0.25">
      <c r="S50" s="106" t="str">
        <f>IF(Résultats!G50="","",IF(Résultats!G50&gt;Résultats!H50,2,IF(Résultats!G50=Résultats!H50,1,0)))</f>
        <v/>
      </c>
      <c r="T50" s="106" t="str">
        <f>IF(Résultats!H50="","",IF(Résultats!H50&gt;Résultats!G50,2,IF(Résultats!H50=Résultats!G50,1,0)))</f>
        <v/>
      </c>
    </row>
    <row r="51" spans="19:20" x14ac:dyDescent="0.25">
      <c r="S51" s="106" t="str">
        <f>IF(Résultats!G51="","",IF(Résultats!G51&gt;Résultats!H51,2,IF(Résultats!G51=Résultats!H51,1,0)))</f>
        <v/>
      </c>
      <c r="T51" s="106" t="str">
        <f>IF(Résultats!H51="","",IF(Résultats!H51&gt;Résultats!G51,2,IF(Résultats!H51=Résultats!G51,1,0)))</f>
        <v/>
      </c>
    </row>
    <row r="52" spans="19:20" x14ac:dyDescent="0.25">
      <c r="S52" s="106" t="str">
        <f>IF(Résultats!G52="","",IF(Résultats!G52&gt;Résultats!H52,2,IF(Résultats!G52=Résultats!H52,1,0)))</f>
        <v/>
      </c>
      <c r="T52" s="106" t="str">
        <f>IF(Résultats!H52="","",IF(Résultats!H52&gt;Résultats!G52,2,IF(Résultats!H52=Résultats!G52,1,0)))</f>
        <v/>
      </c>
    </row>
    <row r="53" spans="19:20" x14ac:dyDescent="0.25">
      <c r="S53" s="106" t="str">
        <f>IF(Résultats!G53="","",IF(Résultats!G53&gt;Résultats!H53,2,IF(Résultats!G53=Résultats!H53,1,0)))</f>
        <v/>
      </c>
      <c r="T53" s="106" t="str">
        <f>IF(Résultats!H53="","",IF(Résultats!H53&gt;Résultats!G53,2,IF(Résultats!H53=Résultats!G53,1,0)))</f>
        <v/>
      </c>
    </row>
    <row r="54" spans="19:20" x14ac:dyDescent="0.25">
      <c r="S54" s="111" t="str">
        <f>IF(Résultats!G54="","",IF(Résultats!G54&gt;Résultats!H54,2,IF(Résultats!G54=Résultats!H54,1,0)))</f>
        <v/>
      </c>
      <c r="T54" s="111" t="str">
        <f>IF(Résultats!H54="","",IF(Résultats!H54&gt;Résultats!G54,2,IF(Résultats!H54=Résultats!G54,1,0)))</f>
        <v/>
      </c>
    </row>
    <row r="55" spans="19:20" x14ac:dyDescent="0.25">
      <c r="S55" s="104" t="str">
        <f>IF(Résultats!G55="","",IF(Résultats!G55&gt;Résultats!H55,2,IF(Résultats!G55=Résultats!H55,1,0)))</f>
        <v/>
      </c>
      <c r="T55" s="104" t="str">
        <f>IF(Résultats!H55="","",IF(Résultats!H55&gt;Résultats!G55,2,IF(Résultats!H55=Résultats!G55,1,0)))</f>
        <v/>
      </c>
    </row>
    <row r="56" spans="19:20" x14ac:dyDescent="0.25">
      <c r="S56" s="106" t="str">
        <f>IF(Résultats!G56="","",IF(Résultats!G56&gt;Résultats!H56,2,IF(Résultats!G56=Résultats!H56,1,0)))</f>
        <v/>
      </c>
      <c r="T56" s="106" t="str">
        <f>IF(Résultats!H56="","",IF(Résultats!H56&gt;Résultats!G56,2,IF(Résultats!H56=Résultats!G56,1,0)))</f>
        <v/>
      </c>
    </row>
    <row r="57" spans="19:20" x14ac:dyDescent="0.25">
      <c r="S57" s="106" t="str">
        <f>IF(Résultats!G57="","",IF(Résultats!G57&gt;Résultats!H57,2,IF(Résultats!G57=Résultats!H57,1,0)))</f>
        <v/>
      </c>
      <c r="T57" s="106" t="str">
        <f>IF(Résultats!H57="","",IF(Résultats!H57&gt;Résultats!G57,2,IF(Résultats!H57=Résultats!G57,1,0)))</f>
        <v/>
      </c>
    </row>
    <row r="58" spans="19:20" x14ac:dyDescent="0.25">
      <c r="S58" s="106" t="str">
        <f>IF(Résultats!G58="","",IF(Résultats!G58&gt;Résultats!H58,2,IF(Résultats!G58=Résultats!H58,1,0)))</f>
        <v/>
      </c>
      <c r="T58" s="106" t="str">
        <f>IF(Résultats!H58="","",IF(Résultats!H58&gt;Résultats!G58,2,IF(Résultats!H58=Résultats!G58,1,0)))</f>
        <v/>
      </c>
    </row>
    <row r="59" spans="19:20" x14ac:dyDescent="0.25">
      <c r="S59" s="106" t="str">
        <f>IF(Résultats!G59="","",IF(Résultats!G59&gt;Résultats!H59,2,IF(Résultats!G59=Résultats!H59,1,0)))</f>
        <v/>
      </c>
      <c r="T59" s="106" t="str">
        <f>IF(Résultats!H59="","",IF(Résultats!H59&gt;Résultats!G59,2,IF(Résultats!H59=Résultats!G59,1,0)))</f>
        <v/>
      </c>
    </row>
    <row r="60" spans="19:20" x14ac:dyDescent="0.25">
      <c r="S60" s="106" t="str">
        <f>IF(Résultats!G60="","",IF(Résultats!G60&gt;Résultats!H60,2,IF(Résultats!G60=Résultats!H60,1,0)))</f>
        <v/>
      </c>
      <c r="T60" s="106" t="str">
        <f>IF(Résultats!H60="","",IF(Résultats!H60&gt;Résultats!G60,2,IF(Résultats!H60=Résultats!G60,1,0)))</f>
        <v/>
      </c>
    </row>
    <row r="61" spans="19:20" x14ac:dyDescent="0.25">
      <c r="S61" s="106" t="str">
        <f>IF(Résultats!G61="","",IF(Résultats!G61&gt;Résultats!H61,2,IF(Résultats!G61=Résultats!H61,1,0)))</f>
        <v/>
      </c>
      <c r="T61" s="106" t="str">
        <f>IF(Résultats!H61="","",IF(Résultats!H61&gt;Résultats!G61,2,IF(Résultats!H61=Résultats!G61,1,0)))</f>
        <v/>
      </c>
    </row>
    <row r="62" spans="19:20" x14ac:dyDescent="0.25">
      <c r="S62" s="111" t="str">
        <f>IF(Résultats!G62="","",IF(Résultats!G62&gt;Résultats!H62,2,IF(Résultats!G62=Résultats!H62,1,0)))</f>
        <v/>
      </c>
      <c r="T62" s="111" t="str">
        <f>IF(Résultats!H62="","",IF(Résultats!H62&gt;Résultats!G62,2,IF(Résultats!H62=Résultats!G62,1,0)))</f>
        <v/>
      </c>
    </row>
    <row r="63" spans="19:20" x14ac:dyDescent="0.25">
      <c r="S63" s="104" t="str">
        <f>IF(Résultats!G63="","",IF(Résultats!G63&gt;Résultats!H63,2,IF(Résultats!G63=Résultats!H63,1,0)))</f>
        <v/>
      </c>
      <c r="T63" s="104" t="str">
        <f>IF(Résultats!H63="","",IF(Résultats!H63&gt;Résultats!G63,2,IF(Résultats!H63=Résultats!G63,1,0)))</f>
        <v/>
      </c>
    </row>
    <row r="64" spans="19:20" x14ac:dyDescent="0.25">
      <c r="S64" s="106" t="str">
        <f>IF(Résultats!G64="","",IF(Résultats!G64&gt;Résultats!H64,2,IF(Résultats!G64=Résultats!H64,1,0)))</f>
        <v/>
      </c>
      <c r="T64" s="106" t="str">
        <f>IF(Résultats!H64="","",IF(Résultats!H64&gt;Résultats!G64,2,IF(Résultats!H64=Résultats!G64,1,0)))</f>
        <v/>
      </c>
    </row>
    <row r="65" spans="19:20" x14ac:dyDescent="0.25">
      <c r="S65" s="106" t="str">
        <f>IF(Résultats!G65="","",IF(Résultats!G65&gt;Résultats!H65,2,IF(Résultats!G65=Résultats!H65,1,0)))</f>
        <v/>
      </c>
      <c r="T65" s="106" t="str">
        <f>IF(Résultats!H65="","",IF(Résultats!H65&gt;Résultats!G65,2,IF(Résultats!H65=Résultats!G65,1,0)))</f>
        <v/>
      </c>
    </row>
    <row r="66" spans="19:20" x14ac:dyDescent="0.25">
      <c r="S66" s="106" t="str">
        <f>IF(Résultats!G66="","",IF(Résultats!G66&gt;Résultats!H66,2,IF(Résultats!G66=Résultats!H66,1,0)))</f>
        <v/>
      </c>
      <c r="T66" s="106" t="str">
        <f>IF(Résultats!H66="","",IF(Résultats!H66&gt;Résultats!G66,2,IF(Résultats!H66=Résultats!G66,1,0)))</f>
        <v/>
      </c>
    </row>
    <row r="67" spans="19:20" x14ac:dyDescent="0.25">
      <c r="S67" s="106" t="str">
        <f>IF(Résultats!G67="","",IF(Résultats!G67&gt;Résultats!H67,2,IF(Résultats!G67=Résultats!H67,1,0)))</f>
        <v/>
      </c>
      <c r="T67" s="106" t="str">
        <f>IF(Résultats!H67="","",IF(Résultats!H67&gt;Résultats!G67,2,IF(Résultats!H67=Résultats!G67,1,0)))</f>
        <v/>
      </c>
    </row>
    <row r="68" spans="19:20" x14ac:dyDescent="0.25">
      <c r="S68" s="106" t="str">
        <f>IF(Résultats!G68="","",IF(Résultats!G68&gt;Résultats!H68,2,IF(Résultats!G68=Résultats!H68,1,0)))</f>
        <v/>
      </c>
      <c r="T68" s="106" t="str">
        <f>IF(Résultats!H68="","",IF(Résultats!H68&gt;Résultats!G68,2,IF(Résultats!H68=Résultats!G68,1,0)))</f>
        <v/>
      </c>
    </row>
    <row r="69" spans="19:20" x14ac:dyDescent="0.25">
      <c r="S69" s="106" t="str">
        <f>IF(Résultats!G69="","",IF(Résultats!G69&gt;Résultats!H69,2,IF(Résultats!G69=Résultats!H69,1,0)))</f>
        <v/>
      </c>
      <c r="T69" s="106" t="str">
        <f>IF(Résultats!H69="","",IF(Résultats!H69&gt;Résultats!G69,2,IF(Résultats!H69=Résultats!G69,1,0)))</f>
        <v/>
      </c>
    </row>
    <row r="70" spans="19:20" x14ac:dyDescent="0.25">
      <c r="S70" s="111" t="str">
        <f>IF(Résultats!G70="","",IF(Résultats!G70&gt;Résultats!H70,2,IF(Résultats!G70=Résultats!H70,1,0)))</f>
        <v/>
      </c>
      <c r="T70" s="111" t="str">
        <f>IF(Résultats!H70="","",IF(Résultats!H70&gt;Résultats!G70,2,IF(Résultats!H70=Résultats!G70,1,0)))</f>
        <v/>
      </c>
    </row>
    <row r="71" spans="19:20" x14ac:dyDescent="0.25">
      <c r="S71" s="104" t="str">
        <f>IF(Résultats!G71="","",IF(Résultats!G71&gt;Résultats!H71,2,IF(Résultats!G71=Résultats!H71,1,0)))</f>
        <v/>
      </c>
      <c r="T71" s="104" t="str">
        <f>IF(Résultats!H71="","",IF(Résultats!H71&gt;Résultats!G71,2,IF(Résultats!H71=Résultats!G71,1,0)))</f>
        <v/>
      </c>
    </row>
    <row r="72" spans="19:20" x14ac:dyDescent="0.25">
      <c r="S72" s="106" t="str">
        <f>IF(Résultats!G72="","",IF(Résultats!G72&gt;Résultats!H72,2,IF(Résultats!G72=Résultats!H72,1,0)))</f>
        <v/>
      </c>
      <c r="T72" s="106" t="str">
        <f>IF(Résultats!H72="","",IF(Résultats!H72&gt;Résultats!G72,2,IF(Résultats!H72=Résultats!G72,1,0)))</f>
        <v/>
      </c>
    </row>
    <row r="73" spans="19:20" x14ac:dyDescent="0.25">
      <c r="S73" s="106" t="str">
        <f>IF(Résultats!G73="","",IF(Résultats!G73&gt;Résultats!H73,2,IF(Résultats!G73=Résultats!H73,1,0)))</f>
        <v/>
      </c>
      <c r="T73" s="106" t="str">
        <f>IF(Résultats!H73="","",IF(Résultats!H73&gt;Résultats!G73,2,IF(Résultats!H73=Résultats!G73,1,0)))</f>
        <v/>
      </c>
    </row>
    <row r="74" spans="19:20" x14ac:dyDescent="0.25">
      <c r="S74" s="106" t="str">
        <f>IF(Résultats!G74="","",IF(Résultats!G74&gt;Résultats!H74,2,IF(Résultats!G74=Résultats!H74,1,0)))</f>
        <v/>
      </c>
      <c r="T74" s="106" t="str">
        <f>IF(Résultats!H74="","",IF(Résultats!H74&gt;Résultats!G74,2,IF(Résultats!H74=Résultats!G74,1,0)))</f>
        <v/>
      </c>
    </row>
    <row r="75" spans="19:20" x14ac:dyDescent="0.25">
      <c r="S75" s="106" t="str">
        <f>IF(Résultats!G75="","",IF(Résultats!G75&gt;Résultats!H75,2,IF(Résultats!G75=Résultats!H75,1,0)))</f>
        <v/>
      </c>
      <c r="T75" s="106" t="str">
        <f>IF(Résultats!H75="","",IF(Résultats!H75&gt;Résultats!G75,2,IF(Résultats!H75=Résultats!G75,1,0)))</f>
        <v/>
      </c>
    </row>
    <row r="76" spans="19:20" x14ac:dyDescent="0.25">
      <c r="S76" s="106" t="str">
        <f>IF(Résultats!G76="","",IF(Résultats!G76&gt;Résultats!H76,2,IF(Résultats!G76=Résultats!H76,1,0)))</f>
        <v/>
      </c>
      <c r="T76" s="106" t="str">
        <f>IF(Résultats!H76="","",IF(Résultats!H76&gt;Résultats!G76,2,IF(Résultats!H76=Résultats!G76,1,0)))</f>
        <v/>
      </c>
    </row>
    <row r="77" spans="19:20" x14ac:dyDescent="0.25">
      <c r="S77" s="106" t="str">
        <f>IF(Résultats!G77="","",IF(Résultats!G77&gt;Résultats!H77,2,IF(Résultats!G77=Résultats!H77,1,0)))</f>
        <v/>
      </c>
      <c r="T77" s="106" t="str">
        <f>IF(Résultats!H77="","",IF(Résultats!H77&gt;Résultats!G77,2,IF(Résultats!H77=Résultats!G77,1,0)))</f>
        <v/>
      </c>
    </row>
    <row r="78" spans="19:20" x14ac:dyDescent="0.25">
      <c r="S78" s="111" t="str">
        <f>IF(Résultats!G78="","",IF(Résultats!G78&gt;Résultats!H78,2,IF(Résultats!G78=Résultats!H78,1,0)))</f>
        <v/>
      </c>
      <c r="T78" s="111" t="str">
        <f>IF(Résultats!H78="","",IF(Résultats!H78&gt;Résultats!G78,2,IF(Résultats!H78=Résultats!G78,1,0)))</f>
        <v/>
      </c>
    </row>
    <row r="79" spans="19:20" x14ac:dyDescent="0.25">
      <c r="S79" s="104" t="str">
        <f>IF(Résultats!G79="","",IF(Résultats!G79&gt;Résultats!H79,2,IF(Résultats!G79=Résultats!H79,1,0)))</f>
        <v/>
      </c>
      <c r="T79" s="104" t="str">
        <f>IF(Résultats!H79="","",IF(Résultats!H79&gt;Résultats!G79,2,IF(Résultats!H79=Résultats!G79,1,0)))</f>
        <v/>
      </c>
    </row>
    <row r="80" spans="19:20" x14ac:dyDescent="0.25">
      <c r="S80" s="106" t="str">
        <f>IF(Résultats!G80="","",IF(Résultats!G80&gt;Résultats!H80,2,IF(Résultats!G80=Résultats!H80,1,0)))</f>
        <v/>
      </c>
      <c r="T80" s="106" t="str">
        <f>IF(Résultats!H80="","",IF(Résultats!H80&gt;Résultats!G80,2,IF(Résultats!H80=Résultats!G80,1,0)))</f>
        <v/>
      </c>
    </row>
    <row r="81" spans="19:20" x14ac:dyDescent="0.25">
      <c r="S81" s="106" t="str">
        <f>IF(Résultats!G81="","",IF(Résultats!G81&gt;Résultats!H81,2,IF(Résultats!G81=Résultats!H81,1,0)))</f>
        <v/>
      </c>
      <c r="T81" s="106" t="str">
        <f>IF(Résultats!H81="","",IF(Résultats!H81&gt;Résultats!G81,2,IF(Résultats!H81=Résultats!G81,1,0)))</f>
        <v/>
      </c>
    </row>
    <row r="82" spans="19:20" x14ac:dyDescent="0.25">
      <c r="S82" s="106" t="str">
        <f>IF(Résultats!G82="","",IF(Résultats!G82&gt;Résultats!H82,2,IF(Résultats!G82=Résultats!H82,1,0)))</f>
        <v/>
      </c>
      <c r="T82" s="106" t="str">
        <f>IF(Résultats!H82="","",IF(Résultats!H82&gt;Résultats!G82,2,IF(Résultats!H82=Résultats!G82,1,0)))</f>
        <v/>
      </c>
    </row>
    <row r="83" spans="19:20" x14ac:dyDescent="0.25">
      <c r="S83" s="106" t="str">
        <f>IF(Résultats!G83="","",IF(Résultats!G83&gt;Résultats!H83,2,IF(Résultats!G83=Résultats!H83,1,0)))</f>
        <v/>
      </c>
      <c r="T83" s="106" t="str">
        <f>IF(Résultats!H83="","",IF(Résultats!H83&gt;Résultats!G83,2,IF(Résultats!H83=Résultats!G83,1,0)))</f>
        <v/>
      </c>
    </row>
    <row r="84" spans="19:20" x14ac:dyDescent="0.25">
      <c r="S84" s="106" t="str">
        <f>IF(Résultats!G84="","",IF(Résultats!G84&gt;Résultats!H84,2,IF(Résultats!G84=Résultats!H84,1,0)))</f>
        <v/>
      </c>
      <c r="T84" s="106" t="str">
        <f>IF(Résultats!H84="","",IF(Résultats!H84&gt;Résultats!G84,2,IF(Résultats!H84=Résultats!G84,1,0)))</f>
        <v/>
      </c>
    </row>
    <row r="85" spans="19:20" x14ac:dyDescent="0.25">
      <c r="S85" s="106" t="str">
        <f>IF(Résultats!G85="","",IF(Résultats!G85&gt;Résultats!H85,2,IF(Résultats!G85=Résultats!H85,1,0)))</f>
        <v/>
      </c>
      <c r="T85" s="106" t="str">
        <f>IF(Résultats!H85="","",IF(Résultats!H85&gt;Résultats!G85,2,IF(Résultats!H85=Résultats!G85,1,0)))</f>
        <v/>
      </c>
    </row>
    <row r="86" spans="19:20" x14ac:dyDescent="0.25">
      <c r="S86" s="111" t="str">
        <f>IF(Résultats!G86="","",IF(Résultats!G86&gt;Résultats!H86,2,IF(Résultats!G86=Résultats!H86,1,0)))</f>
        <v/>
      </c>
      <c r="T86" s="111" t="str">
        <f>IF(Résultats!H86="","",IF(Résultats!H86&gt;Résultats!G86,2,IF(Résultats!H86=Résultats!G86,1,0)))</f>
        <v/>
      </c>
    </row>
    <row r="87" spans="19:20" x14ac:dyDescent="0.25">
      <c r="S87" s="104" t="str">
        <f>IF(Résultats!G87="","",IF(Résultats!G87&gt;Résultats!H87,2,IF(Résultats!G87=Résultats!H87,1,0)))</f>
        <v/>
      </c>
      <c r="T87" s="104" t="str">
        <f>IF(Résultats!H87="","",IF(Résultats!H87&gt;Résultats!G87,2,IF(Résultats!H87=Résultats!G87,1,0)))</f>
        <v/>
      </c>
    </row>
    <row r="88" spans="19:20" x14ac:dyDescent="0.25">
      <c r="S88" s="106" t="str">
        <f>IF(Résultats!G88="","",IF(Résultats!G88&gt;Résultats!H88,2,IF(Résultats!G88=Résultats!H88,1,0)))</f>
        <v/>
      </c>
      <c r="T88" s="106" t="str">
        <f>IF(Résultats!H88="","",IF(Résultats!H88&gt;Résultats!G88,2,IF(Résultats!H88=Résultats!G88,1,0)))</f>
        <v/>
      </c>
    </row>
    <row r="89" spans="19:20" x14ac:dyDescent="0.25">
      <c r="S89" s="106" t="str">
        <f>IF(Résultats!G89="","",IF(Résultats!G89&gt;Résultats!H89,2,IF(Résultats!G89=Résultats!H89,1,0)))</f>
        <v/>
      </c>
      <c r="T89" s="106" t="str">
        <f>IF(Résultats!H89="","",IF(Résultats!H89&gt;Résultats!G89,2,IF(Résultats!H89=Résultats!G89,1,0)))</f>
        <v/>
      </c>
    </row>
    <row r="90" spans="19:20" x14ac:dyDescent="0.25">
      <c r="S90" s="106" t="str">
        <f>IF(Résultats!G90="","",IF(Résultats!G90&gt;Résultats!H90,2,IF(Résultats!G90=Résultats!H90,1,0)))</f>
        <v/>
      </c>
      <c r="T90" s="106" t="str">
        <f>IF(Résultats!H90="","",IF(Résultats!H90&gt;Résultats!G90,2,IF(Résultats!H90=Résultats!G90,1,0)))</f>
        <v/>
      </c>
    </row>
    <row r="91" spans="19:20" x14ac:dyDescent="0.25">
      <c r="S91" s="106" t="str">
        <f>IF(Résultats!G91="","",IF(Résultats!G91&gt;Résultats!H91,2,IF(Résultats!G91=Résultats!H91,1,0)))</f>
        <v/>
      </c>
      <c r="T91" s="106" t="str">
        <f>IF(Résultats!H91="","",IF(Résultats!H91&gt;Résultats!G91,2,IF(Résultats!H91=Résultats!G91,1,0)))</f>
        <v/>
      </c>
    </row>
    <row r="92" spans="19:20" x14ac:dyDescent="0.25">
      <c r="S92" s="106" t="str">
        <f>IF(Résultats!G92="","",IF(Résultats!G92&gt;Résultats!H92,2,IF(Résultats!G92=Résultats!H92,1,0)))</f>
        <v/>
      </c>
      <c r="T92" s="106" t="str">
        <f>IF(Résultats!H92="","",IF(Résultats!H92&gt;Résultats!G92,2,IF(Résultats!H92=Résultats!G92,1,0)))</f>
        <v/>
      </c>
    </row>
    <row r="93" spans="19:20" x14ac:dyDescent="0.25">
      <c r="S93" s="106" t="str">
        <f>IF(Résultats!G93="","",IF(Résultats!G93&gt;Résultats!H93,2,IF(Résultats!G93=Résultats!H93,1,0)))</f>
        <v/>
      </c>
      <c r="T93" s="106" t="str">
        <f>IF(Résultats!H93="","",IF(Résultats!H93&gt;Résultats!G93,2,IF(Résultats!H93=Résultats!G93,1,0)))</f>
        <v/>
      </c>
    </row>
    <row r="94" spans="19:20" x14ac:dyDescent="0.25">
      <c r="S94" s="111" t="str">
        <f>IF(Résultats!G94="","",IF(Résultats!G94&gt;Résultats!H94,2,IF(Résultats!G94=Résultats!H94,1,0)))</f>
        <v/>
      </c>
      <c r="T94" s="111" t="str">
        <f>IF(Résultats!H94="","",IF(Résultats!H94&gt;Résultats!G94,2,IF(Résultats!H94=Résultats!G94,1,0)))</f>
        <v/>
      </c>
    </row>
    <row r="95" spans="19:20" x14ac:dyDescent="0.25">
      <c r="S95" s="104" t="str">
        <f>IF(Résultats!G95="","",IF(Résultats!G95&gt;Résultats!H95,2,IF(Résultats!G95=Résultats!H95,1,0)))</f>
        <v/>
      </c>
      <c r="T95" s="104" t="str">
        <f>IF(Résultats!H95="","",IF(Résultats!H95&gt;Résultats!G95,2,IF(Résultats!H95=Résultats!G95,1,0)))</f>
        <v/>
      </c>
    </row>
    <row r="96" spans="19:20" x14ac:dyDescent="0.25">
      <c r="S96" s="106" t="str">
        <f>IF(Résultats!G96="","",IF(Résultats!G96&gt;Résultats!H96,2,IF(Résultats!G96=Résultats!H96,1,0)))</f>
        <v/>
      </c>
      <c r="T96" s="106" t="str">
        <f>IF(Résultats!H96="","",IF(Résultats!H96&gt;Résultats!G96,2,IF(Résultats!H96=Résultats!G96,1,0)))</f>
        <v/>
      </c>
    </row>
    <row r="97" spans="19:20" x14ac:dyDescent="0.25">
      <c r="S97" s="106" t="str">
        <f>IF(Résultats!G97="","",IF(Résultats!G97&gt;Résultats!H97,2,IF(Résultats!G97=Résultats!H97,1,0)))</f>
        <v/>
      </c>
      <c r="T97" s="106" t="str">
        <f>IF(Résultats!H97="","",IF(Résultats!H97&gt;Résultats!G97,2,IF(Résultats!H97=Résultats!G97,1,0)))</f>
        <v/>
      </c>
    </row>
    <row r="98" spans="19:20" x14ac:dyDescent="0.25">
      <c r="S98" s="106" t="str">
        <f>IF(Résultats!G98="","",IF(Résultats!G98&gt;Résultats!H98,2,IF(Résultats!G98=Résultats!H98,1,0)))</f>
        <v/>
      </c>
      <c r="T98" s="106" t="str">
        <f>IF(Résultats!H98="","",IF(Résultats!H98&gt;Résultats!G98,2,IF(Résultats!H98=Résultats!G98,1,0)))</f>
        <v/>
      </c>
    </row>
    <row r="99" spans="19:20" x14ac:dyDescent="0.25">
      <c r="S99" s="106" t="str">
        <f>IF(Résultats!G99="","",IF(Résultats!G99&gt;Résultats!H99,2,IF(Résultats!G99=Résultats!H99,1,0)))</f>
        <v/>
      </c>
      <c r="T99" s="106" t="str">
        <f>IF(Résultats!H99="","",IF(Résultats!H99&gt;Résultats!G99,2,IF(Résultats!H99=Résultats!G99,1,0)))</f>
        <v/>
      </c>
    </row>
    <row r="100" spans="19:20" x14ac:dyDescent="0.25">
      <c r="S100" s="106" t="str">
        <f>IF(Résultats!G100="","",IF(Résultats!G100&gt;Résultats!H100,2,IF(Résultats!G100=Résultats!H100,1,0)))</f>
        <v/>
      </c>
      <c r="T100" s="106" t="str">
        <f>IF(Résultats!H100="","",IF(Résultats!H100&gt;Résultats!G100,2,IF(Résultats!H100=Résultats!G100,1,0)))</f>
        <v/>
      </c>
    </row>
    <row r="101" spans="19:20" x14ac:dyDescent="0.25">
      <c r="S101" s="106" t="str">
        <f>IF(Résultats!G101="","",IF(Résultats!G101&gt;Résultats!H101,2,IF(Résultats!G101=Résultats!H101,1,0)))</f>
        <v/>
      </c>
      <c r="T101" s="106" t="str">
        <f>IF(Résultats!H101="","",IF(Résultats!H101&gt;Résultats!G101,2,IF(Résultats!H101=Résultats!G101,1,0)))</f>
        <v/>
      </c>
    </row>
    <row r="102" spans="19:20" x14ac:dyDescent="0.25">
      <c r="S102" s="111" t="str">
        <f>IF(Résultats!G102="","",IF(Résultats!G102&gt;Résultats!H102,2,IF(Résultats!G102=Résultats!H102,1,0)))</f>
        <v/>
      </c>
      <c r="T102" s="111" t="str">
        <f>IF(Résultats!H102="","",IF(Résultats!H102&gt;Résultats!G102,2,IF(Résultats!H102=Résultats!G102,1,0)))</f>
        <v/>
      </c>
    </row>
    <row r="103" spans="19:20" x14ac:dyDescent="0.25">
      <c r="S103" s="104" t="str">
        <f>IF(Résultats!G103="","",IF(Résultats!G103&gt;Résultats!H103,2,IF(Résultats!G103=Résultats!H103,1,0)))</f>
        <v/>
      </c>
      <c r="T103" s="104" t="str">
        <f>IF(Résultats!H103="","",IF(Résultats!H103&gt;Résultats!G103,2,IF(Résultats!H103=Résultats!G103,1,0)))</f>
        <v/>
      </c>
    </row>
    <row r="104" spans="19:20" x14ac:dyDescent="0.25">
      <c r="S104" s="106" t="str">
        <f>IF(Résultats!G104="","",IF(Résultats!G104&gt;Résultats!H104,2,IF(Résultats!G104=Résultats!H104,1,0)))</f>
        <v/>
      </c>
      <c r="T104" s="106" t="str">
        <f>IF(Résultats!H104="","",IF(Résultats!H104&gt;Résultats!G104,2,IF(Résultats!H104=Résultats!G104,1,0)))</f>
        <v/>
      </c>
    </row>
    <row r="105" spans="19:20" x14ac:dyDescent="0.25">
      <c r="S105" s="106" t="str">
        <f>IF(Résultats!G105="","",IF(Résultats!G105&gt;Résultats!H105,2,IF(Résultats!G105=Résultats!H105,1,0)))</f>
        <v/>
      </c>
      <c r="T105" s="106" t="str">
        <f>IF(Résultats!H105="","",IF(Résultats!H105&gt;Résultats!G105,2,IF(Résultats!H105=Résultats!G105,1,0)))</f>
        <v/>
      </c>
    </row>
    <row r="106" spans="19:20" x14ac:dyDescent="0.25">
      <c r="S106" s="106" t="str">
        <f>IF(Résultats!G106="","",IF(Résultats!G106&gt;Résultats!H106,2,IF(Résultats!G106=Résultats!H106,1,0)))</f>
        <v/>
      </c>
      <c r="T106" s="106" t="str">
        <f>IF(Résultats!H106="","",IF(Résultats!H106&gt;Résultats!G106,2,IF(Résultats!H106=Résultats!G106,1,0)))</f>
        <v/>
      </c>
    </row>
    <row r="107" spans="19:20" x14ac:dyDescent="0.25">
      <c r="S107" s="106" t="str">
        <f>IF(Résultats!G107="","",IF(Résultats!G107&gt;Résultats!H107,2,IF(Résultats!G107=Résultats!H107,1,0)))</f>
        <v/>
      </c>
      <c r="T107" s="106" t="str">
        <f>IF(Résultats!H107="","",IF(Résultats!H107&gt;Résultats!G107,2,IF(Résultats!H107=Résultats!G107,1,0)))</f>
        <v/>
      </c>
    </row>
    <row r="108" spans="19:20" x14ac:dyDescent="0.25">
      <c r="S108" s="106" t="str">
        <f>IF(Résultats!G108="","",IF(Résultats!G108&gt;Résultats!H108,2,IF(Résultats!G108=Résultats!H108,1,0)))</f>
        <v/>
      </c>
      <c r="T108" s="106" t="str">
        <f>IF(Résultats!H108="","",IF(Résultats!H108&gt;Résultats!G108,2,IF(Résultats!H108=Résultats!G108,1,0)))</f>
        <v/>
      </c>
    </row>
    <row r="109" spans="19:20" x14ac:dyDescent="0.25">
      <c r="S109" s="106" t="str">
        <f>IF(Résultats!G109="","",IF(Résultats!G109&gt;Résultats!H109,2,IF(Résultats!G109=Résultats!H109,1,0)))</f>
        <v/>
      </c>
      <c r="T109" s="106" t="str">
        <f>IF(Résultats!H109="","",IF(Résultats!H109&gt;Résultats!G109,2,IF(Résultats!H109=Résultats!G109,1,0)))</f>
        <v/>
      </c>
    </row>
    <row r="110" spans="19:20" x14ac:dyDescent="0.25">
      <c r="S110" s="111" t="str">
        <f>IF(Résultats!G110="","",IF(Résultats!G110&gt;Résultats!H110,2,IF(Résultats!G110=Résultats!H110,1,0)))</f>
        <v/>
      </c>
      <c r="T110" s="111" t="str">
        <f>IF(Résultats!H110="","",IF(Résultats!H110&gt;Résultats!G110,2,IF(Résultats!H110=Résultats!G110,1,0)))</f>
        <v/>
      </c>
    </row>
    <row r="111" spans="19:20" x14ac:dyDescent="0.25">
      <c r="S111" s="106" t="str">
        <f>IF(Résultats!G111="","",IF(Résultats!G111&gt;Résultats!H111,2,IF(Résultats!G111=Résultats!H111,1,0)))</f>
        <v/>
      </c>
      <c r="T111" s="106" t="str">
        <f>IF(Résultats!H111="","",IF(Résultats!H111&gt;Résultats!G111,2,IF(Résultats!H111=Résultats!G111,1,0)))</f>
        <v/>
      </c>
    </row>
    <row r="112" spans="19:20" x14ac:dyDescent="0.25">
      <c r="S112" s="106" t="str">
        <f>IF(Résultats!G112="","",IF(Résultats!G112&gt;Résultats!H112,2,IF(Résultats!G112=Résultats!H112,1,0)))</f>
        <v/>
      </c>
      <c r="T112" s="106" t="str">
        <f>IF(Résultats!H112="","",IF(Résultats!H112&gt;Résultats!G112,2,IF(Résultats!H112=Résultats!G112,1,0)))</f>
        <v/>
      </c>
    </row>
    <row r="113" spans="19:20" x14ac:dyDescent="0.25">
      <c r="S113" s="106" t="str">
        <f>IF(Résultats!G113="","",IF(Résultats!G113&gt;Résultats!H113,2,IF(Résultats!G113=Résultats!H113,1,0)))</f>
        <v/>
      </c>
      <c r="T113" s="106" t="str">
        <f>IF(Résultats!H113="","",IF(Résultats!H113&gt;Résultats!G113,2,IF(Résultats!H113=Résultats!G113,1,0)))</f>
        <v/>
      </c>
    </row>
    <row r="114" spans="19:20" x14ac:dyDescent="0.25">
      <c r="S114" s="106" t="str">
        <f>IF(Résultats!G114="","",IF(Résultats!G114&gt;Résultats!H114,2,IF(Résultats!G114=Résultats!H114,1,0)))</f>
        <v/>
      </c>
      <c r="T114" s="106" t="str">
        <f>IF(Résultats!H114="","",IF(Résultats!H114&gt;Résultats!G114,2,IF(Résultats!H114=Résultats!G114,1,0)))</f>
        <v/>
      </c>
    </row>
    <row r="115" spans="19:20" x14ac:dyDescent="0.25">
      <c r="S115" s="106" t="str">
        <f>IF(Résultats!G115="","",IF(Résultats!G115&gt;Résultats!H115,2,IF(Résultats!G115=Résultats!H115,1,0)))</f>
        <v/>
      </c>
      <c r="T115" s="106" t="str">
        <f>IF(Résultats!H115="","",IF(Résultats!H115&gt;Résultats!G115,2,IF(Résultats!H115=Résultats!G115,1,0)))</f>
        <v/>
      </c>
    </row>
    <row r="116" spans="19:20" x14ac:dyDescent="0.25">
      <c r="S116" s="106" t="str">
        <f>IF(Résultats!G116="","",IF(Résultats!G116&gt;Résultats!H116,2,IF(Résultats!G116=Résultats!H116,1,0)))</f>
        <v/>
      </c>
      <c r="T116" s="106" t="str">
        <f>IF(Résultats!H116="","",IF(Résultats!H116&gt;Résultats!G116,2,IF(Résultats!H116=Résultats!G116,1,0)))</f>
        <v/>
      </c>
    </row>
    <row r="117" spans="19:20" x14ac:dyDescent="0.25">
      <c r="S117" s="106">
        <f>IF(Résultats!G117="","",IF(Résultats!G117&gt;Résultats!H117,2,IF(Résultats!G117=Résultats!H117,1,0)))</f>
        <v>2</v>
      </c>
      <c r="T117" s="106">
        <f>IF(Résultats!H117="","",IF(Résultats!H117&gt;Résultats!G117,2,IF(Résultats!H117=Résultats!G117,1,0)))</f>
        <v>0</v>
      </c>
    </row>
    <row r="118" spans="19:20" x14ac:dyDescent="0.25">
      <c r="S118" s="111" t="str">
        <f>IF(Résultats!G118="","",IF(Résultats!G118&gt;Résultats!H118,2,IF(Résultats!G118=Résultats!H118,1,0)))</f>
        <v/>
      </c>
      <c r="T118" s="111" t="str">
        <f>IF(Résultats!H118="","",IF(Résultats!H118&gt;Résultats!G118,2,IF(Résultats!H118=Résultats!G118,1,0)))</f>
        <v/>
      </c>
    </row>
  </sheetData>
  <mergeCells count="21">
    <mergeCell ref="X36:Z36"/>
    <mergeCell ref="X37:Z37"/>
    <mergeCell ref="AA34:AC34"/>
    <mergeCell ref="AA36:AC36"/>
    <mergeCell ref="AA37:AC37"/>
    <mergeCell ref="X33:Z33"/>
    <mergeCell ref="AA30:AC30"/>
    <mergeCell ref="AA31:AC31"/>
    <mergeCell ref="AA33:AC33"/>
    <mergeCell ref="X34:Z34"/>
    <mergeCell ref="X28:Z28"/>
    <mergeCell ref="AA28:AC28"/>
    <mergeCell ref="C2:T2"/>
    <mergeCell ref="X30:Z30"/>
    <mergeCell ref="X31:Z31"/>
    <mergeCell ref="AE8:AE9"/>
    <mergeCell ref="AE11:AE12"/>
    <mergeCell ref="AE14:AE15"/>
    <mergeCell ref="AE17:AE18"/>
    <mergeCell ref="X27:Z27"/>
    <mergeCell ref="AA27:AC2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AN118"/>
  <sheetViews>
    <sheetView tabSelected="1" zoomScaleNormal="100" workbookViewId="0">
      <selection activeCell="O33" sqref="O33"/>
    </sheetView>
  </sheetViews>
  <sheetFormatPr defaultColWidth="11.42578125" defaultRowHeight="15" x14ac:dyDescent="0.25"/>
  <cols>
    <col min="1" max="1" width="3.5703125" style="4" customWidth="1"/>
    <col min="2" max="2" width="4.28515625" style="4" customWidth="1"/>
    <col min="3" max="3" width="11.42578125" style="2"/>
    <col min="4" max="4" width="5" style="2" customWidth="1"/>
    <col min="5" max="5" width="24.85546875" style="3" customWidth="1"/>
    <col min="6" max="9" width="3.7109375" style="4" customWidth="1"/>
    <col min="10" max="10" width="24.85546875" style="5" customWidth="1"/>
    <col min="11" max="11" width="6" style="2" customWidth="1"/>
    <col min="12" max="12" width="11.42578125" style="4"/>
    <col min="13" max="13" width="4.42578125" style="4" hidden="1" customWidth="1"/>
    <col min="14" max="14" width="2.5703125" style="4" customWidth="1"/>
    <col min="15" max="18" width="6.28515625" style="4" customWidth="1"/>
    <col min="19" max="22" width="3.140625" style="2" customWidth="1"/>
    <col min="23" max="23" width="4.7109375" style="2" customWidth="1"/>
    <col min="24" max="24" width="1.28515625" style="2" customWidth="1"/>
    <col min="25" max="26" width="4.7109375" style="2" customWidth="1"/>
    <col min="27" max="27" width="3.140625" style="2" customWidth="1"/>
    <col min="28" max="28" width="3.140625" style="4" customWidth="1"/>
    <col min="29" max="29" width="5.28515625" style="4" customWidth="1"/>
    <col min="30" max="30" width="8" style="14" customWidth="1"/>
    <col min="31" max="31" width="9.5703125" style="4" customWidth="1"/>
    <col min="32" max="32" width="15.140625" style="4" customWidth="1"/>
    <col min="33" max="33" width="5.28515625" style="2" customWidth="1"/>
    <col min="34" max="34" width="5.28515625" style="4" customWidth="1"/>
    <col min="35" max="35" width="9.5703125" style="4" customWidth="1"/>
    <col min="36" max="36" width="15.140625" style="4" customWidth="1"/>
    <col min="37" max="38" width="5.28515625" style="4" customWidth="1"/>
    <col min="39" max="39" width="9.5703125" style="4" customWidth="1"/>
    <col min="40" max="40" width="15.140625" style="4" customWidth="1"/>
    <col min="41" max="16384" width="11.42578125" style="4"/>
  </cols>
  <sheetData>
    <row r="3" spans="2:40" ht="36" customHeight="1" x14ac:dyDescent="0.55000000000000004">
      <c r="B3" s="1" t="s">
        <v>0</v>
      </c>
      <c r="AD3" s="126" t="s">
        <v>29</v>
      </c>
      <c r="AE3" s="126"/>
      <c r="AF3" s="126"/>
      <c r="AG3" s="126"/>
      <c r="AI3" s="126" t="s">
        <v>28</v>
      </c>
      <c r="AJ3" s="127"/>
      <c r="AK3" s="127"/>
      <c r="AM3" s="126" t="s">
        <v>27</v>
      </c>
      <c r="AN3" s="127"/>
    </row>
    <row r="4" spans="2:40" ht="15" customHeight="1" x14ac:dyDescent="0.25">
      <c r="AD4" s="126"/>
      <c r="AE4" s="126"/>
      <c r="AF4" s="126"/>
      <c r="AG4" s="126"/>
      <c r="AI4" s="127"/>
      <c r="AJ4" s="127"/>
      <c r="AK4" s="127"/>
      <c r="AM4" s="127"/>
      <c r="AN4" s="127"/>
    </row>
    <row r="5" spans="2:40" ht="15.75" x14ac:dyDescent="0.25">
      <c r="B5" s="6"/>
      <c r="C5" s="7" t="s">
        <v>73</v>
      </c>
      <c r="D5" s="7"/>
      <c r="E5" s="8" t="s">
        <v>1</v>
      </c>
      <c r="F5" s="8"/>
      <c r="G5" s="128" t="s">
        <v>74</v>
      </c>
      <c r="H5" s="128"/>
      <c r="I5" s="8"/>
      <c r="J5" s="9" t="s">
        <v>2</v>
      </c>
      <c r="K5" s="10"/>
      <c r="N5" s="11" t="s">
        <v>3</v>
      </c>
      <c r="O5" s="11"/>
      <c r="P5" s="12"/>
      <c r="Q5" s="12"/>
      <c r="R5" s="12"/>
      <c r="S5" s="13"/>
      <c r="T5" s="13"/>
      <c r="U5" s="13"/>
      <c r="V5" s="13"/>
      <c r="W5" s="13"/>
      <c r="X5" s="13"/>
      <c r="Y5" s="13"/>
      <c r="Z5" s="13"/>
      <c r="AA5" s="13"/>
    </row>
    <row r="6" spans="2:40" x14ac:dyDescent="0.25">
      <c r="B6" s="15" t="s">
        <v>72</v>
      </c>
      <c r="C6" s="16"/>
      <c r="D6" s="16"/>
      <c r="E6" s="17"/>
      <c r="F6" s="17"/>
      <c r="G6" s="17"/>
      <c r="H6" s="17"/>
      <c r="I6" s="17"/>
      <c r="J6" s="18"/>
      <c r="K6" s="19"/>
      <c r="N6" s="129" t="s">
        <v>14</v>
      </c>
      <c r="O6" s="129"/>
      <c r="P6" s="129"/>
      <c r="Q6" s="129"/>
      <c r="R6" s="129"/>
      <c r="S6" s="20" t="s">
        <v>64</v>
      </c>
      <c r="T6" s="20" t="s">
        <v>24</v>
      </c>
      <c r="U6" s="20" t="s">
        <v>25</v>
      </c>
      <c r="V6" s="20" t="s">
        <v>4</v>
      </c>
      <c r="W6" s="20" t="s">
        <v>58</v>
      </c>
      <c r="X6" s="20"/>
      <c r="Y6" s="20" t="s">
        <v>59</v>
      </c>
      <c r="Z6" s="20" t="s">
        <v>60</v>
      </c>
      <c r="AA6" s="20" t="s">
        <v>5</v>
      </c>
      <c r="AD6" s="21">
        <v>44281</v>
      </c>
      <c r="AI6" s="21">
        <v>44316</v>
      </c>
      <c r="AM6" s="21">
        <v>44352</v>
      </c>
    </row>
    <row r="7" spans="2:40" x14ac:dyDescent="0.25">
      <c r="B7" s="22">
        <v>1</v>
      </c>
      <c r="C7" s="83">
        <v>44450</v>
      </c>
      <c r="D7" s="23" t="s">
        <v>47</v>
      </c>
      <c r="E7" s="24" t="str">
        <f>IFERROR(INDEX(Calcul!C:C,MATCH(D7,Calcul!B:B,0)),"")</f>
        <v>Metz Handball</v>
      </c>
      <c r="F7" s="25"/>
      <c r="G7" s="26">
        <v>6</v>
      </c>
      <c r="H7" s="27">
        <v>0</v>
      </c>
      <c r="I7" s="25"/>
      <c r="J7" s="28" t="str">
        <f>IFERROR(INDEX(Calcul!C:C,MATCH(K7,Calcul!B:B,0)),"")</f>
        <v>CSKA</v>
      </c>
      <c r="K7" s="29" t="s">
        <v>42</v>
      </c>
      <c r="M7" s="4" t="str">
        <f>INDEX(Calcul!$B$6:$B$13, MATCH(Résultats!N7,Calcul!$Q$6:$Q$13,0))</f>
        <v>A1</v>
      </c>
      <c r="N7" s="30">
        <v>1</v>
      </c>
      <c r="O7" s="130" t="str">
        <f>INDEX(Calcul!$C$6:$C$13, MATCH(Résultats!N7,Calcul!$R$6:$R$13,0))</f>
        <v>FTC - Rail Cargo Hungaria</v>
      </c>
      <c r="P7" s="130"/>
      <c r="Q7" s="130"/>
      <c r="R7" s="130"/>
      <c r="S7" s="31">
        <f>INDEX(Calcul!G$6:G$13,MATCH(Résultats!$N7,Calcul!$R$6:$R$13,0))</f>
        <v>0</v>
      </c>
      <c r="T7" s="31">
        <f>INDEX(Calcul!H$6:H$13,MATCH(Résultats!$N7,Calcul!$R$6:$R$13,0))</f>
        <v>0</v>
      </c>
      <c r="U7" s="31">
        <f>INDEX(Calcul!I$6:I$13,MATCH(Résultats!$N7,Calcul!$R$6:$R$13,0))</f>
        <v>0</v>
      </c>
      <c r="V7" s="31">
        <f>INDEX(Calcul!J$6:J$13,MATCH(Résultats!$N7,Calcul!$R$6:$R$13,0))</f>
        <v>0</v>
      </c>
      <c r="W7" s="32">
        <f>INDEX(Calcul!K$6:K$13,MATCH(Résultats!$N7,Calcul!$R$6:$R$13,0))</f>
        <v>0</v>
      </c>
      <c r="X7" s="33" t="s">
        <v>26</v>
      </c>
      <c r="Y7" s="34">
        <f>INDEX(Calcul!L$6:L$13,MATCH(Résultats!$N7,Calcul!$R$6:$R$13,0))</f>
        <v>0</v>
      </c>
      <c r="Z7" s="31">
        <f>INDEX(Calcul!M$6:M$13,MATCH(Résultats!$N7,Calcul!$R$6:$R$13,0))</f>
        <v>0</v>
      </c>
      <c r="AA7" s="31">
        <f>INDEX(Calcul!N$6:N$13,MATCH(Résultats!$N7,Calcul!$R$6:$R$13,0))</f>
        <v>0</v>
      </c>
      <c r="AD7" s="139" t="s">
        <v>65</v>
      </c>
      <c r="AE7" s="131" t="str">
        <f>IF(AND(AA11=0,S11=0),"A5",Résultats!$O$11)</f>
        <v>A5</v>
      </c>
      <c r="AF7" s="132"/>
      <c r="AG7" s="35"/>
      <c r="AI7" s="131" t="str">
        <f>IF(AND(Calcul!AQ14=1,Calcul!AQ15=1),"W.P03",IF(AND(Calcul!AQ14=1,Calcul!AQ15=2),Calcul!AG14,IF(AND(Calcul!AQ14=2,Calcul!AQ15=1),Calcul!AG15)))</f>
        <v>W.P03</v>
      </c>
      <c r="AJ7" s="132"/>
      <c r="AK7" s="35"/>
      <c r="AM7" s="131" t="str">
        <f>IF(AND(Calcul!AQ27=1,Calcul!AQ28=1),"W.M01",IF(AND(Calcul!AQ27=1,Calcul!AQ28=2),Calcul!AG27,IF(AND(Calcul!AQ27=2,Calcul!AQ28=1),Calcul!AG28)))</f>
        <v>W.M01</v>
      </c>
      <c r="AN7" s="132"/>
    </row>
    <row r="8" spans="2:40" x14ac:dyDescent="0.25">
      <c r="B8" s="36">
        <v>2</v>
      </c>
      <c r="C8" s="84">
        <v>44450</v>
      </c>
      <c r="D8" s="37" t="s">
        <v>48</v>
      </c>
      <c r="E8" s="38" t="str">
        <f>IFERROR(INDEX(Calcul!C:C,MATCH(D8,Calcul!B:B,0)),"")</f>
        <v>Kastamonu Belediyesi GSK</v>
      </c>
      <c r="F8" s="39"/>
      <c r="G8" s="40">
        <v>12</v>
      </c>
      <c r="H8" s="41">
        <v>10</v>
      </c>
      <c r="I8" s="39"/>
      <c r="J8" s="42" t="str">
        <f>IFERROR(INDEX(Calcul!C:C,MATCH(K8,Calcul!B:B,0)),"")</f>
        <v>Odense Handbold</v>
      </c>
      <c r="K8" s="43" t="s">
        <v>45</v>
      </c>
      <c r="M8" s="4" t="str">
        <f>INDEX(Calcul!$B$6:$B$13, MATCH(Résultats!N8,Calcul!$Q$6:$Q$13,0))</f>
        <v>A2</v>
      </c>
      <c r="N8" s="44">
        <v>2</v>
      </c>
      <c r="O8" s="135" t="str">
        <f>INDEX(Calcul!$C$6:$C$13, MATCH(Résultats!N8,Calcul!$R$6:$R$13,0))</f>
        <v>Brest Bretagne Handball</v>
      </c>
      <c r="P8" s="135"/>
      <c r="Q8" s="135"/>
      <c r="R8" s="135"/>
      <c r="S8" s="45">
        <f>INDEX(Calcul!G$6:G$13,MATCH(Résultats!$N8,Calcul!$R$6:$R$13,0))</f>
        <v>0</v>
      </c>
      <c r="T8" s="45">
        <f>INDEX(Calcul!H$6:H$13,MATCH(Résultats!$N8,Calcul!$R$6:$R$13,0))</f>
        <v>0</v>
      </c>
      <c r="U8" s="45">
        <f>INDEX(Calcul!I$6:I$13,MATCH(Résultats!$N8,Calcul!$R$6:$R$13,0))</f>
        <v>0</v>
      </c>
      <c r="V8" s="45">
        <f>INDEX(Calcul!J$6:J$13,MATCH(Résultats!$N8,Calcul!$R$6:$R$13,0))</f>
        <v>0</v>
      </c>
      <c r="W8" s="46">
        <f>INDEX(Calcul!K$6:K$13,MATCH(Résultats!$N8,Calcul!$R$6:$R$13,0))</f>
        <v>0</v>
      </c>
      <c r="X8" s="47" t="s">
        <v>26</v>
      </c>
      <c r="Y8" s="48">
        <f>INDEX(Calcul!L$6:L$13,MATCH(Résultats!$N8,Calcul!$R$6:$R$13,0))</f>
        <v>0</v>
      </c>
      <c r="Z8" s="45">
        <f>INDEX(Calcul!M$6:M$13,MATCH(Résultats!$N8,Calcul!$R$6:$R$13,0))</f>
        <v>0</v>
      </c>
      <c r="AA8" s="45">
        <f>INDEX(Calcul!N$6:N$13,MATCH(Résultats!$N8,Calcul!$R$6:$R$13,0))</f>
        <v>0</v>
      </c>
      <c r="AD8" s="140"/>
      <c r="AE8" s="136" t="str">
        <f>IF(AND(AA21=0,S21=0),"B4",Résultats!$O$21)</f>
        <v>B4</v>
      </c>
      <c r="AF8" s="137"/>
      <c r="AG8" s="49"/>
      <c r="AI8" s="136" t="str">
        <f>IF(AND(S18=0,AA18=0),"B1",O18)</f>
        <v>Metz Handball</v>
      </c>
      <c r="AJ8" s="137"/>
      <c r="AK8" s="49"/>
      <c r="AM8" s="133" t="str">
        <f>IF(AND(Calcul!AQ30=1,Calcul!AQ31=1),"W.M02",IF(AND(Calcul!AQ30=1,Calcul!AQ31=2),Calcul!AG30,IF(AND(Calcul!AQ30=2,Calcul!AQ31=1),Calcul!AG31)))</f>
        <v>W.M02</v>
      </c>
      <c r="AN8" s="134"/>
    </row>
    <row r="9" spans="2:40" x14ac:dyDescent="0.25">
      <c r="B9" s="36">
        <v>3</v>
      </c>
      <c r="C9" s="84">
        <v>44450</v>
      </c>
      <c r="D9" s="37" t="s">
        <v>49</v>
      </c>
      <c r="E9" s="38" t="str">
        <f>IFERROR(INDEX(Calcul!C:C,MATCH(D9,Calcul!B:B,0)),"")</f>
        <v>IK Sävehof</v>
      </c>
      <c r="F9" s="39"/>
      <c r="G9" s="40"/>
      <c r="H9" s="41"/>
      <c r="I9" s="39"/>
      <c r="J9" s="42" t="str">
        <f>IFERROR(INDEX(Calcul!C:C,MATCH(K9,Calcul!B:B,0)),"")</f>
        <v>Krim Mercator Ljubljana</v>
      </c>
      <c r="K9" s="43" t="s">
        <v>44</v>
      </c>
      <c r="M9" s="4" t="str">
        <f>INDEX(Calcul!$B$6:$B$13, MATCH(Résultats!N9,Calcul!$Q$6:$Q$13,0))</f>
        <v>A3</v>
      </c>
      <c r="N9" s="44">
        <v>3</v>
      </c>
      <c r="O9" s="138" t="str">
        <f>INDEX(Calcul!$C$6:$C$13, MATCH(Résultats!N9,Calcul!$R$6:$R$13,0))</f>
        <v>Buducnost BEMAX</v>
      </c>
      <c r="P9" s="138"/>
      <c r="Q9" s="138"/>
      <c r="R9" s="138"/>
      <c r="S9" s="50">
        <f>INDEX(Calcul!G$6:G$13,MATCH(Résultats!$N9,Calcul!$R$6:$R$13,0))</f>
        <v>0</v>
      </c>
      <c r="T9" s="50">
        <f>INDEX(Calcul!H$6:H$13,MATCH(Résultats!$N9,Calcul!$R$6:$R$13,0))</f>
        <v>0</v>
      </c>
      <c r="U9" s="50">
        <f>INDEX(Calcul!I$6:I$13,MATCH(Résultats!$N9,Calcul!$R$6:$R$13,0))</f>
        <v>0</v>
      </c>
      <c r="V9" s="50">
        <f>INDEX(Calcul!J$6:J$13,MATCH(Résultats!$N9,Calcul!$R$6:$R$13,0))</f>
        <v>0</v>
      </c>
      <c r="W9" s="51">
        <f>INDEX(Calcul!K$6:K$13,MATCH(Résultats!$N9,Calcul!$R$6:$R$13,0))</f>
        <v>0</v>
      </c>
      <c r="X9" s="52" t="s">
        <v>26</v>
      </c>
      <c r="Y9" s="53">
        <f>INDEX(Calcul!L$6:L$13,MATCH(Résultats!$N9,Calcul!$R$6:$R$13,0))</f>
        <v>0</v>
      </c>
      <c r="Z9" s="50">
        <f>INDEX(Calcul!M$6:M$13,MATCH(Résultats!$N9,Calcul!$R$6:$R$13,0))</f>
        <v>0</v>
      </c>
      <c r="AA9" s="50">
        <f>INDEX(Calcul!N$6:N$13,MATCH(Résultats!$N9,Calcul!$R$6:$R$13,0))</f>
        <v>0</v>
      </c>
      <c r="AK9" s="2"/>
      <c r="AM9" s="133" t="str">
        <f>IF(AND(Calcul!AQ33=1,Calcul!AQ34=1),"L.M01",IF(AND(Calcul!AQ33=1,Calcul!AQ34=2),Calcul!AG33,IF(AND(Calcul!AQ33=2,Calcul!AQ34=1),Calcul!AG34)))</f>
        <v>L.M01</v>
      </c>
      <c r="AN9" s="134"/>
    </row>
    <row r="10" spans="2:40" x14ac:dyDescent="0.25">
      <c r="B10" s="36">
        <v>4</v>
      </c>
      <c r="C10" s="84">
        <v>44450</v>
      </c>
      <c r="D10" s="37" t="s">
        <v>39</v>
      </c>
      <c r="E10" s="38" t="str">
        <f>IFERROR(INDEX(Calcul!C:C,MATCH(D10,Calcul!B:B,0)),"")</f>
        <v>Rostov-Don</v>
      </c>
      <c r="F10" s="39"/>
      <c r="G10" s="40"/>
      <c r="H10" s="41"/>
      <c r="I10" s="39"/>
      <c r="J10" s="42" t="str">
        <f>IFERROR(INDEX(Calcul!C:C,MATCH(K10,Calcul!B:B,0)),"")</f>
        <v>Brest Bretagne Handball</v>
      </c>
      <c r="K10" s="43" t="s">
        <v>34</v>
      </c>
      <c r="M10" s="4" t="str">
        <f>INDEX(Calcul!$B$6:$B$13, MATCH(Résultats!N10,Calcul!$Q$6:$Q$13,0))</f>
        <v>A4</v>
      </c>
      <c r="N10" s="44">
        <v>4</v>
      </c>
      <c r="O10" s="142" t="str">
        <f>INDEX(Calcul!$C$6:$C$13, MATCH(Résultats!N10,Calcul!$R$6:$R$13,0))</f>
        <v>CSM Bucuresti</v>
      </c>
      <c r="P10" s="142"/>
      <c r="Q10" s="142"/>
      <c r="R10" s="142"/>
      <c r="S10" s="54">
        <f>INDEX(Calcul!G$6:G$13,MATCH(Résultats!$N10,Calcul!$R$6:$R$13,0))</f>
        <v>0</v>
      </c>
      <c r="T10" s="54">
        <f>INDEX(Calcul!H$6:H$13,MATCH(Résultats!$N10,Calcul!$R$6:$R$13,0))</f>
        <v>0</v>
      </c>
      <c r="U10" s="54">
        <f>INDEX(Calcul!I$6:I$13,MATCH(Résultats!$N10,Calcul!$R$6:$R$13,0))</f>
        <v>0</v>
      </c>
      <c r="V10" s="54">
        <f>INDEX(Calcul!J$6:J$13,MATCH(Résultats!$N10,Calcul!$R$6:$R$13,0))</f>
        <v>0</v>
      </c>
      <c r="W10" s="55">
        <f>INDEX(Calcul!K$6:K$13,MATCH(Résultats!$N10,Calcul!$R$6:$R$13,0))</f>
        <v>0</v>
      </c>
      <c r="X10" s="56" t="s">
        <v>26</v>
      </c>
      <c r="Y10" s="57">
        <f>INDEX(Calcul!L$6:L$13,MATCH(Résultats!$N10,Calcul!$R$6:$R$13,0))</f>
        <v>0</v>
      </c>
      <c r="Z10" s="54">
        <f>INDEX(Calcul!M$6:M$13,MATCH(Résultats!$N10,Calcul!$R$6:$R$13,0))</f>
        <v>0</v>
      </c>
      <c r="AA10" s="54">
        <f>INDEX(Calcul!N$6:N$13,MATCH(Résultats!$N10,Calcul!$R$6:$R$13,0))</f>
        <v>0</v>
      </c>
      <c r="AD10" s="139" t="s">
        <v>66</v>
      </c>
      <c r="AE10" s="131" t="str">
        <f>IF(AND(AA12=0,S12=0),"A6",Résultats!$O$12)</f>
        <v>A6</v>
      </c>
      <c r="AF10" s="132"/>
      <c r="AG10" s="35"/>
      <c r="AI10" s="131" t="str">
        <f>IF(AND(Calcul!AQ11=1,Calcul!AQ12=1),"W.P02",IF(AND(Calcul!AQ11=1,Calcul!AQ12=2),Calcul!AG11,IF(AND(Calcul!AQ11=2,Calcul!AQ12=1),Calcul!AG12)))</f>
        <v>W.P02</v>
      </c>
      <c r="AJ10" s="132"/>
      <c r="AK10" s="35"/>
      <c r="AM10" s="136" t="str">
        <f>IF(AND(Calcul!AQ36=1,Calcul!AQ37=1),"L.M02",IF(AND(Calcul!AQ36=1,Calcul!AQ37=2),Calcul!AG36,IF(AND(Calcul!AQ36=2,Calcul!AQ37=1),Calcul!AG37)))</f>
        <v>L.M02</v>
      </c>
      <c r="AN10" s="137"/>
    </row>
    <row r="11" spans="2:40" x14ac:dyDescent="0.25">
      <c r="B11" s="36">
        <v>5</v>
      </c>
      <c r="C11" s="84">
        <v>44450</v>
      </c>
      <c r="D11" s="37" t="s">
        <v>46</v>
      </c>
      <c r="E11" s="38" t="str">
        <f>IFERROR(INDEX(Calcul!C:C,MATCH(D11,Calcul!B:B,0)),"")</f>
        <v>Györi Audi ETO KC</v>
      </c>
      <c r="F11" s="39"/>
      <c r="G11" s="40"/>
      <c r="H11" s="41"/>
      <c r="I11" s="39"/>
      <c r="J11" s="42" t="str">
        <f>IFERROR(INDEX(Calcul!C:C,MATCH(K11,Calcul!B:B,0)),"")</f>
        <v>Vipers Kristiansand</v>
      </c>
      <c r="K11" s="43" t="s">
        <v>43</v>
      </c>
      <c r="M11" s="4" t="str">
        <f>INDEX(Calcul!$B$6:$B$13, MATCH(Résultats!N11,Calcul!$Q$6:$Q$13,0))</f>
        <v>A5</v>
      </c>
      <c r="N11" s="44">
        <v>5</v>
      </c>
      <c r="O11" s="143" t="str">
        <f>INDEX(Calcul!$C$6:$C$13, MATCH(Résultats!N11,Calcul!$R$6:$R$13,0))</f>
        <v>BV Borussia 09 Dortmund</v>
      </c>
      <c r="P11" s="143"/>
      <c r="Q11" s="143"/>
      <c r="R11" s="143"/>
      <c r="S11" s="58">
        <f>INDEX(Calcul!G$6:G$13,MATCH(Résultats!$N11,Calcul!$R$6:$R$13,0))</f>
        <v>0</v>
      </c>
      <c r="T11" s="58">
        <f>INDEX(Calcul!H$6:H$13,MATCH(Résultats!$N11,Calcul!$R$6:$R$13,0))</f>
        <v>0</v>
      </c>
      <c r="U11" s="58">
        <f>INDEX(Calcul!I$6:I$13,MATCH(Résultats!$N11,Calcul!$R$6:$R$13,0))</f>
        <v>0</v>
      </c>
      <c r="V11" s="58">
        <f>INDEX(Calcul!J$6:J$13,MATCH(Résultats!$N11,Calcul!$R$6:$R$13,0))</f>
        <v>0</v>
      </c>
      <c r="W11" s="59">
        <f>INDEX(Calcul!K$6:K$13,MATCH(Résultats!$N11,Calcul!$R$6:$R$13,0))</f>
        <v>0</v>
      </c>
      <c r="X11" s="60" t="s">
        <v>26</v>
      </c>
      <c r="Y11" s="61">
        <f>INDEX(Calcul!L$6:L$13,MATCH(Résultats!$N11,Calcul!$R$6:$R$13,0))</f>
        <v>0</v>
      </c>
      <c r="Z11" s="58">
        <f>INDEX(Calcul!M$6:M$13,MATCH(Résultats!$N11,Calcul!$R$6:$R$13,0))</f>
        <v>0</v>
      </c>
      <c r="AA11" s="58">
        <f>INDEX(Calcul!N$6:N$13,MATCH(Résultats!$N11,Calcul!$R$6:$R$13,0))</f>
        <v>0</v>
      </c>
      <c r="AD11" s="140"/>
      <c r="AE11" s="136" t="str">
        <f>IF(AND(AA20=0,S20=0),"B3",Résultats!$O$20)</f>
        <v>Kastamonu Belediyesi GSK</v>
      </c>
      <c r="AF11" s="137"/>
      <c r="AG11" s="49"/>
      <c r="AI11" s="136" t="str">
        <f>IF(AND(S8=0,AA8=0),"A2",O8)</f>
        <v>A2</v>
      </c>
      <c r="AJ11" s="137"/>
      <c r="AK11" s="49"/>
    </row>
    <row r="12" spans="2:40" x14ac:dyDescent="0.25">
      <c r="B12" s="36">
        <v>6</v>
      </c>
      <c r="C12" s="84">
        <v>44450</v>
      </c>
      <c r="D12" s="37" t="s">
        <v>41</v>
      </c>
      <c r="E12" s="38" t="str">
        <f>IFERROR(INDEX(Calcul!C:C,MATCH(D12,Calcul!B:B,0)),"")</f>
        <v>HC Podravka Vegeta</v>
      </c>
      <c r="F12" s="39"/>
      <c r="G12" s="40"/>
      <c r="H12" s="41"/>
      <c r="I12" s="39"/>
      <c r="J12" s="42" t="str">
        <f>IFERROR(INDEX(Calcul!C:C,MATCH(K12,Calcul!B:B,0)),"")</f>
        <v>Buducnost BEMAX</v>
      </c>
      <c r="K12" s="43" t="s">
        <v>36</v>
      </c>
      <c r="M12" s="4" t="str">
        <f>INDEX(Calcul!$B$6:$B$13, MATCH(Résultats!N12,Calcul!$Q$6:$Q$13,0))</f>
        <v>A6</v>
      </c>
      <c r="N12" s="44">
        <v>6</v>
      </c>
      <c r="O12" s="141" t="str">
        <f>INDEX(Calcul!$C$6:$C$13, MATCH(Résultats!N12,Calcul!$R$6:$R$13,0))</f>
        <v>Team Esbjerg</v>
      </c>
      <c r="P12" s="141"/>
      <c r="Q12" s="141"/>
      <c r="R12" s="141"/>
      <c r="S12" s="62">
        <f>INDEX(Calcul!G$6:G$13,MATCH(Résultats!$N12,Calcul!$R$6:$R$13,0))</f>
        <v>0</v>
      </c>
      <c r="T12" s="62">
        <f>INDEX(Calcul!H$6:H$13,MATCH(Résultats!$N12,Calcul!$R$6:$R$13,0))</f>
        <v>0</v>
      </c>
      <c r="U12" s="62">
        <f>INDEX(Calcul!I$6:I$13,MATCH(Résultats!$N12,Calcul!$R$6:$R$13,0))</f>
        <v>0</v>
      </c>
      <c r="V12" s="62">
        <f>INDEX(Calcul!J$6:J$13,MATCH(Résultats!$N12,Calcul!$R$6:$R$13,0))</f>
        <v>0</v>
      </c>
      <c r="W12" s="63">
        <f>INDEX(Calcul!K$6:K$13,MATCH(Résultats!$N12,Calcul!$R$6:$R$13,0))</f>
        <v>0</v>
      </c>
      <c r="X12" s="64" t="s">
        <v>26</v>
      </c>
      <c r="Y12" s="65">
        <f>INDEX(Calcul!L$6:L$13,MATCH(Résultats!$N12,Calcul!$R$6:$R$13,0))</f>
        <v>0</v>
      </c>
      <c r="Z12" s="62">
        <f>INDEX(Calcul!M$6:M$13,MATCH(Résultats!$N12,Calcul!$R$6:$R$13,0))</f>
        <v>0</v>
      </c>
      <c r="AA12" s="62">
        <f>INDEX(Calcul!N$6:N$13,MATCH(Résultats!$N12,Calcul!$R$6:$R$13,0))</f>
        <v>0</v>
      </c>
      <c r="AK12" s="2"/>
    </row>
    <row r="13" spans="2:40" x14ac:dyDescent="0.25">
      <c r="B13" s="36">
        <v>7</v>
      </c>
      <c r="C13" s="84">
        <v>44450</v>
      </c>
      <c r="D13" s="37" t="s">
        <v>38</v>
      </c>
      <c r="E13" s="38" t="str">
        <f>IFERROR(INDEX(Calcul!C:C,MATCH(D13,Calcul!B:B,0)),"")</f>
        <v>BV Borussia 09 Dortmund</v>
      </c>
      <c r="F13" s="39"/>
      <c r="G13" s="40"/>
      <c r="H13" s="41"/>
      <c r="I13" s="39"/>
      <c r="J13" s="42" t="str">
        <f>IFERROR(INDEX(Calcul!C:C,MATCH(K13,Calcul!B:B,0)),"")</f>
        <v>FTC - Rail Cargo Hungaria</v>
      </c>
      <c r="K13" s="43" t="s">
        <v>35</v>
      </c>
      <c r="M13" s="4" t="str">
        <f>INDEX(Calcul!$B$6:$B$13, MATCH(Résultats!N13,Calcul!$Q$6:$Q$13,0))</f>
        <v>A7</v>
      </c>
      <c r="N13" s="44">
        <v>7</v>
      </c>
      <c r="O13" s="145" t="str">
        <f>INDEX(Calcul!$C$6:$C$13, MATCH(Résultats!N13,Calcul!$R$6:$R$13,0))</f>
        <v>HC Podravka Vegeta</v>
      </c>
      <c r="P13" s="145"/>
      <c r="Q13" s="145"/>
      <c r="R13" s="145"/>
      <c r="S13" s="66">
        <f>INDEX(Calcul!G$6:G$13,MATCH(Résultats!$N13,Calcul!$R$6:$R$13,0))</f>
        <v>0</v>
      </c>
      <c r="T13" s="66">
        <f>INDEX(Calcul!H$6:H$13,MATCH(Résultats!$N13,Calcul!$R$6:$R$13,0))</f>
        <v>0</v>
      </c>
      <c r="U13" s="66">
        <f>INDEX(Calcul!I$6:I$13,MATCH(Résultats!$N13,Calcul!$R$6:$R$13,0))</f>
        <v>0</v>
      </c>
      <c r="V13" s="66">
        <f>INDEX(Calcul!J$6:J$13,MATCH(Résultats!$N13,Calcul!$R$6:$R$13,0))</f>
        <v>0</v>
      </c>
      <c r="W13" s="67">
        <f>INDEX(Calcul!K$6:K$13,MATCH(Résultats!$N13,Calcul!$R$6:$R$13,0))</f>
        <v>0</v>
      </c>
      <c r="X13" s="68" t="s">
        <v>26</v>
      </c>
      <c r="Y13" s="69">
        <f>INDEX(Calcul!L$6:L$13,MATCH(Résultats!$N13,Calcul!$R$6:$R$13,0))</f>
        <v>0</v>
      </c>
      <c r="Z13" s="66">
        <f>INDEX(Calcul!M$6:M$13,MATCH(Résultats!$N13,Calcul!$R$6:$R$13,0))</f>
        <v>0</v>
      </c>
      <c r="AA13" s="66">
        <f>INDEX(Calcul!N$6:N$13,MATCH(Résultats!$N13,Calcul!$R$6:$R$13,0))</f>
        <v>0</v>
      </c>
      <c r="AD13" s="139" t="s">
        <v>67</v>
      </c>
      <c r="AE13" s="131" t="str">
        <f>IF(AND(AA23=0,S23=0),"B6",Résultats!$O$23)</f>
        <v>B6</v>
      </c>
      <c r="AF13" s="132"/>
      <c r="AG13" s="35"/>
      <c r="AI13" s="131" t="str">
        <f>IF(AND(Calcul!AQ17=1,Calcul!AQ18=1),"W.P04",IF(AND(Calcul!AQ17=1,Calcul!AQ18=2),Calcul!AG17,IF(AND(Calcul!AQ17=2,Calcul!AQ18=1),Calcul!AG18)))</f>
        <v>W.P04</v>
      </c>
      <c r="AJ13" s="132"/>
      <c r="AK13" s="35"/>
    </row>
    <row r="14" spans="2:40" x14ac:dyDescent="0.25">
      <c r="B14" s="70">
        <v>8</v>
      </c>
      <c r="C14" s="85">
        <v>44450</v>
      </c>
      <c r="D14" s="71" t="s">
        <v>40</v>
      </c>
      <c r="E14" s="72" t="str">
        <f>IFERROR(INDEX(Calcul!C:C,MATCH(D14,Calcul!B:B,0)),"")</f>
        <v>Team Esbjerg</v>
      </c>
      <c r="F14" s="73"/>
      <c r="G14" s="74"/>
      <c r="H14" s="75"/>
      <c r="I14" s="73"/>
      <c r="J14" s="76" t="str">
        <f>IFERROR(INDEX(Calcul!C:C,MATCH(K14,Calcul!B:B,0)),"")</f>
        <v>CSM Bucuresti</v>
      </c>
      <c r="K14" s="77" t="s">
        <v>37</v>
      </c>
      <c r="M14" s="4" t="str">
        <f>INDEX(Calcul!$B$6:$B$13, MATCH(Résultats!N14,Calcul!$Q$6:$Q$13,0))</f>
        <v>A8</v>
      </c>
      <c r="N14" s="78">
        <v>8</v>
      </c>
      <c r="O14" s="144" t="str">
        <f>INDEX(Calcul!$C$6:$C$13, MATCH(Résultats!N14,Calcul!$R$6:$R$13,0))</f>
        <v>Rostov-Don</v>
      </c>
      <c r="P14" s="144"/>
      <c r="Q14" s="144"/>
      <c r="R14" s="144"/>
      <c r="S14" s="79">
        <f>INDEX(Calcul!G$6:G$13,MATCH(Résultats!$N14,Calcul!$R$6:$R$13,0))</f>
        <v>0</v>
      </c>
      <c r="T14" s="79">
        <f>INDEX(Calcul!H$6:H$13,MATCH(Résultats!$N14,Calcul!$R$6:$R$13,0))</f>
        <v>0</v>
      </c>
      <c r="U14" s="79">
        <f>INDEX(Calcul!I$6:I$13,MATCH(Résultats!$N14,Calcul!$R$6:$R$13,0))</f>
        <v>0</v>
      </c>
      <c r="V14" s="79">
        <f>INDEX(Calcul!J$6:J$13,MATCH(Résultats!$N14,Calcul!$R$6:$R$13,0))</f>
        <v>0</v>
      </c>
      <c r="W14" s="80">
        <f>INDEX(Calcul!K$6:K$13,MATCH(Résultats!$N14,Calcul!$R$6:$R$13,0))</f>
        <v>0</v>
      </c>
      <c r="X14" s="81" t="s">
        <v>26</v>
      </c>
      <c r="Y14" s="82">
        <f>INDEX(Calcul!L$6:L$13,MATCH(Résultats!$N14,Calcul!$R$6:$R$13,0))</f>
        <v>0</v>
      </c>
      <c r="Z14" s="79">
        <f>INDEX(Calcul!M$6:M$13,MATCH(Résultats!$N14,Calcul!$R$6:$R$13,0))</f>
        <v>0</v>
      </c>
      <c r="AA14" s="79">
        <f>INDEX(Calcul!N$6:N$13,MATCH(Résultats!$N14,Calcul!$R$6:$R$13,0))</f>
        <v>0</v>
      </c>
      <c r="AD14" s="140"/>
      <c r="AE14" s="136" t="str">
        <f>IF(AND(AA9=0,S9=0),"A3",Résultats!$O$9)</f>
        <v>A3</v>
      </c>
      <c r="AF14" s="137"/>
      <c r="AG14" s="49"/>
      <c r="AI14" s="136" t="str">
        <f>IF(AND(S7=0,AA7=0),"A1",O7)</f>
        <v>A1</v>
      </c>
      <c r="AJ14" s="137"/>
      <c r="AK14" s="49"/>
    </row>
    <row r="15" spans="2:40" x14ac:dyDescent="0.25">
      <c r="B15" s="22">
        <v>9</v>
      </c>
      <c r="C15" s="83">
        <v>44457</v>
      </c>
      <c r="D15" s="23" t="s">
        <v>45</v>
      </c>
      <c r="E15" s="24" t="str">
        <f>IFERROR(INDEX(Calcul!C:C,MATCH(D15,Calcul!B:B,0)),"")</f>
        <v>Odense Handbold</v>
      </c>
      <c r="F15" s="25"/>
      <c r="G15" s="26">
        <v>1</v>
      </c>
      <c r="H15" s="27">
        <v>4</v>
      </c>
      <c r="I15" s="25"/>
      <c r="J15" s="28" t="str">
        <f>IFERROR(INDEX(Calcul!C:C,MATCH(K15,Calcul!B:B,0)),"")</f>
        <v>Metz Handball</v>
      </c>
      <c r="K15" s="29" t="s">
        <v>47</v>
      </c>
      <c r="AK15" s="2"/>
    </row>
    <row r="16" spans="2:40" ht="15.75" x14ac:dyDescent="0.25">
      <c r="B16" s="36">
        <v>10</v>
      </c>
      <c r="C16" s="84">
        <v>44457</v>
      </c>
      <c r="D16" s="37" t="s">
        <v>43</v>
      </c>
      <c r="E16" s="38" t="str">
        <f>IFERROR(INDEX(Calcul!C:C,MATCH(D16,Calcul!B:B,0)),"")</f>
        <v>Vipers Kristiansand</v>
      </c>
      <c r="F16" s="39"/>
      <c r="G16" s="40"/>
      <c r="H16" s="41"/>
      <c r="I16" s="39"/>
      <c r="J16" s="42" t="str">
        <f>IFERROR(INDEX(Calcul!C:C,MATCH(K16,Calcul!B:B,0)),"")</f>
        <v>IK Sävehof</v>
      </c>
      <c r="K16" s="43" t="s">
        <v>49</v>
      </c>
      <c r="N16" s="11" t="s">
        <v>3</v>
      </c>
      <c r="O16" s="11"/>
      <c r="P16" s="12"/>
      <c r="Q16" s="12"/>
      <c r="R16" s="12"/>
      <c r="S16" s="13"/>
      <c r="T16" s="13"/>
      <c r="U16" s="13"/>
      <c r="V16" s="13"/>
      <c r="W16" s="13"/>
      <c r="X16" s="13"/>
      <c r="Y16" s="13"/>
      <c r="Z16" s="13"/>
      <c r="AA16" s="13"/>
      <c r="AD16" s="139" t="s">
        <v>68</v>
      </c>
      <c r="AE16" s="131" t="str">
        <f>IF(AND(AA22=0,S22=0),"B5",Résultats!$O$22)</f>
        <v>B5</v>
      </c>
      <c r="AF16" s="132"/>
      <c r="AG16" s="35"/>
      <c r="AI16" s="131" t="str">
        <f>IF(AND(Calcul!AQ8=1,Calcul!AQ9=1),"W.P01",IF(AND(Calcul!AQ8=1,Calcul!AQ9=2),Calcul!AG8,IF(AND(Calcul!AQ8=2,Calcul!AQ9=1),Calcul!AG9)))</f>
        <v>W.P01</v>
      </c>
      <c r="AJ16" s="132"/>
      <c r="AK16" s="35"/>
    </row>
    <row r="17" spans="2:37" x14ac:dyDescent="0.25">
      <c r="B17" s="36">
        <v>11</v>
      </c>
      <c r="C17" s="84">
        <v>44457</v>
      </c>
      <c r="D17" s="37" t="s">
        <v>34</v>
      </c>
      <c r="E17" s="38" t="str">
        <f>IFERROR(INDEX(Calcul!C:C,MATCH(D17,Calcul!B:B,0)),"")</f>
        <v>Brest Bretagne Handball</v>
      </c>
      <c r="F17" s="39"/>
      <c r="G17" s="40"/>
      <c r="H17" s="41"/>
      <c r="I17" s="39"/>
      <c r="J17" s="42" t="str">
        <f>IFERROR(INDEX(Calcul!C:C,MATCH(K17,Calcul!B:B,0)),"")</f>
        <v>Team Esbjerg</v>
      </c>
      <c r="K17" s="43" t="s">
        <v>40</v>
      </c>
      <c r="N17" s="129" t="s">
        <v>15</v>
      </c>
      <c r="O17" s="129"/>
      <c r="P17" s="129"/>
      <c r="Q17" s="129"/>
      <c r="R17" s="129"/>
      <c r="S17" s="20" t="s">
        <v>64</v>
      </c>
      <c r="T17" s="20" t="s">
        <v>24</v>
      </c>
      <c r="U17" s="20" t="s">
        <v>25</v>
      </c>
      <c r="V17" s="20" t="s">
        <v>4</v>
      </c>
      <c r="W17" s="20" t="s">
        <v>58</v>
      </c>
      <c r="X17" s="20"/>
      <c r="Y17" s="20" t="s">
        <v>59</v>
      </c>
      <c r="Z17" s="20" t="s">
        <v>60</v>
      </c>
      <c r="AA17" s="20" t="s">
        <v>5</v>
      </c>
      <c r="AD17" s="140"/>
      <c r="AE17" s="136" t="str">
        <f>IF(AND(AA10=0,S10=0),"A4",Résultats!$O$10)</f>
        <v>A4</v>
      </c>
      <c r="AF17" s="137"/>
      <c r="AG17" s="49"/>
      <c r="AI17" s="136" t="str">
        <f>IF(AND(S19=0,AA19=0),"B2",O19)</f>
        <v>CSKA</v>
      </c>
      <c r="AJ17" s="137"/>
      <c r="AK17" s="49"/>
    </row>
    <row r="18" spans="2:37" x14ac:dyDescent="0.25">
      <c r="B18" s="36">
        <v>12</v>
      </c>
      <c r="C18" s="84">
        <v>44457</v>
      </c>
      <c r="D18" s="37" t="s">
        <v>37</v>
      </c>
      <c r="E18" s="38" t="str">
        <f>IFERROR(INDEX(Calcul!C:C,MATCH(D18,Calcul!B:B,0)),"")</f>
        <v>CSM Bucuresti</v>
      </c>
      <c r="F18" s="39"/>
      <c r="G18" s="40"/>
      <c r="H18" s="41"/>
      <c r="I18" s="39"/>
      <c r="J18" s="42" t="str">
        <f>IFERROR(INDEX(Calcul!C:C,MATCH(K18,Calcul!B:B,0)),"")</f>
        <v>Rostov-Don</v>
      </c>
      <c r="K18" s="43" t="s">
        <v>39</v>
      </c>
      <c r="M18" s="4" t="str">
        <f>INDEX(Calcul!$B$16:$B$23,MATCH(Résultats!N18,Calcul!$Q$16:$Q$23,0))</f>
        <v>B1</v>
      </c>
      <c r="N18" s="30">
        <v>1</v>
      </c>
      <c r="O18" s="130" t="str">
        <f>INDEX(Calcul!$C$16:$C$23,MATCH(Résultats!N18,Calcul!$R$16:$R$23,0))</f>
        <v>Metz Handball</v>
      </c>
      <c r="P18" s="130"/>
      <c r="Q18" s="130"/>
      <c r="R18" s="130"/>
      <c r="S18" s="31">
        <f>INDEX(Calcul!G$16:G$23,MATCH(Résultats!$N18,Calcul!$R$16:$R$23,0))</f>
        <v>3</v>
      </c>
      <c r="T18" s="31">
        <f>INDEX(Calcul!H$16:H$23,MATCH(Résultats!$N18,Calcul!$R$16:$R$23,0))</f>
        <v>2</v>
      </c>
      <c r="U18" s="31">
        <f>INDEX(Calcul!I$16:I$23,MATCH(Résultats!$N18,Calcul!$R$16:$R$23,0))</f>
        <v>0</v>
      </c>
      <c r="V18" s="31">
        <f>INDEX(Calcul!J$16:J$23,MATCH(Résultats!$N18,Calcul!$R$16:$R$23,0))</f>
        <v>1</v>
      </c>
      <c r="W18" s="32">
        <f>INDEX(Calcul!K$16:K$23,MATCH(Résultats!$N18,Calcul!$R$16:$R$23,0))</f>
        <v>10</v>
      </c>
      <c r="X18" s="33" t="s">
        <v>26</v>
      </c>
      <c r="Y18" s="34">
        <f>INDEX(Calcul!L$16:L$23,MATCH(Résultats!$N18,Calcul!$R$16:$R$23,0))</f>
        <v>6</v>
      </c>
      <c r="Z18" s="31">
        <f>INDEX(Calcul!M$16:M$23,MATCH(Résultats!$N18,Calcul!$R$16:$R$23,0))</f>
        <v>4</v>
      </c>
      <c r="AA18" s="31">
        <f>INDEX(Calcul!N$16:N$23,MATCH(Résultats!$N18,Calcul!$R$16:$R$23,0))</f>
        <v>4</v>
      </c>
    </row>
    <row r="19" spans="2:37" ht="15" customHeight="1" x14ac:dyDescent="0.25">
      <c r="B19" s="36">
        <v>13</v>
      </c>
      <c r="C19" s="84">
        <v>44457</v>
      </c>
      <c r="D19" s="37" t="s">
        <v>42</v>
      </c>
      <c r="E19" s="38" t="str">
        <f>IFERROR(INDEX(Calcul!C:C,MATCH(D19,Calcul!B:B,0)),"")</f>
        <v>CSKA</v>
      </c>
      <c r="F19" s="39"/>
      <c r="G19" s="40">
        <v>5</v>
      </c>
      <c r="H19" s="41">
        <v>0</v>
      </c>
      <c r="I19" s="39"/>
      <c r="J19" s="42" t="str">
        <f>IFERROR(INDEX(Calcul!C:C,MATCH(K19,Calcul!B:B,0)),"")</f>
        <v>Kastamonu Belediyesi GSK</v>
      </c>
      <c r="K19" s="43" t="s">
        <v>48</v>
      </c>
      <c r="M19" s="4" t="str">
        <f>INDEX(Calcul!$B$16:$B$23,MATCH(Résultats!N19,Calcul!$Q$16:$Q$23,0))</f>
        <v>B6</v>
      </c>
      <c r="N19" s="44">
        <v>2</v>
      </c>
      <c r="O19" s="135" t="str">
        <f>INDEX(Calcul!$C$16:$C$23,MATCH(Résultats!N19,Calcul!$R$16:$R$23,0))</f>
        <v>CSKA</v>
      </c>
      <c r="P19" s="135"/>
      <c r="Q19" s="135"/>
      <c r="R19" s="135"/>
      <c r="S19" s="45">
        <f>INDEX(Calcul!G$16:G$23,MATCH(Résultats!$N19,Calcul!$R$16:$R$23,0))</f>
        <v>3</v>
      </c>
      <c r="T19" s="45">
        <f>INDEX(Calcul!H$16:H$23,MATCH(Résultats!$N19,Calcul!$R$16:$R$23,0))</f>
        <v>2</v>
      </c>
      <c r="U19" s="45">
        <f>INDEX(Calcul!I$16:I$23,MATCH(Résultats!$N19,Calcul!$R$16:$R$23,0))</f>
        <v>0</v>
      </c>
      <c r="V19" s="45">
        <f>INDEX(Calcul!J$16:J$23,MATCH(Résultats!$N19,Calcul!$R$16:$R$23,0))</f>
        <v>1</v>
      </c>
      <c r="W19" s="46">
        <f>INDEX(Calcul!K$16:K$23,MATCH(Résultats!$N19,Calcul!$R$16:$R$23,0))</f>
        <v>10</v>
      </c>
      <c r="X19" s="47" t="s">
        <v>26</v>
      </c>
      <c r="Y19" s="48">
        <f>INDEX(Calcul!L$16:L$23,MATCH(Résultats!$N19,Calcul!$R$16:$R$23,0))</f>
        <v>6</v>
      </c>
      <c r="Z19" s="45">
        <f>INDEX(Calcul!M$16:M$23,MATCH(Résultats!$N19,Calcul!$R$16:$R$23,0))</f>
        <v>4</v>
      </c>
      <c r="AA19" s="45">
        <f>INDEX(Calcul!N$16:N$23,MATCH(Résultats!$N19,Calcul!$R$16:$R$23,0))</f>
        <v>4</v>
      </c>
      <c r="AD19" s="126" t="s">
        <v>30</v>
      </c>
      <c r="AE19" s="126"/>
      <c r="AF19" s="126"/>
      <c r="AG19" s="126"/>
      <c r="AI19" s="126" t="s">
        <v>31</v>
      </c>
      <c r="AJ19" s="127"/>
      <c r="AK19" s="127"/>
    </row>
    <row r="20" spans="2:37" ht="15.75" customHeight="1" x14ac:dyDescent="0.25">
      <c r="B20" s="36">
        <v>14</v>
      </c>
      <c r="C20" s="84">
        <v>44457</v>
      </c>
      <c r="D20" s="37" t="s">
        <v>35</v>
      </c>
      <c r="E20" s="38" t="str">
        <f>IFERROR(INDEX(Calcul!C:C,MATCH(D20,Calcul!B:B,0)),"")</f>
        <v>FTC - Rail Cargo Hungaria</v>
      </c>
      <c r="F20" s="39"/>
      <c r="G20" s="40"/>
      <c r="H20" s="41"/>
      <c r="I20" s="39"/>
      <c r="J20" s="42" t="str">
        <f>IFERROR(INDEX(Calcul!C:C,MATCH(K20,Calcul!B:B,0)),"")</f>
        <v>HC Podravka Vegeta</v>
      </c>
      <c r="K20" s="43" t="s">
        <v>41</v>
      </c>
      <c r="M20" s="4" t="str">
        <f>INDEX(Calcul!$B$16:$B$23,MATCH(Résultats!N20,Calcul!$Q$16:$Q$23,0))</f>
        <v>B7</v>
      </c>
      <c r="N20" s="44">
        <v>3</v>
      </c>
      <c r="O20" s="138" t="str">
        <f>INDEX(Calcul!$C$16:$C$23,MATCH(Résultats!N20,Calcul!$R$16:$R$23,0))</f>
        <v>Kastamonu Belediyesi GSK</v>
      </c>
      <c r="P20" s="138"/>
      <c r="Q20" s="138"/>
      <c r="R20" s="138"/>
      <c r="S20" s="50">
        <f>INDEX(Calcul!G$16:G$23,MATCH(Résultats!$N20,Calcul!$R$16:$R$23,0))</f>
        <v>2</v>
      </c>
      <c r="T20" s="50">
        <f>INDEX(Calcul!H$16:H$23,MATCH(Résultats!$N20,Calcul!$R$16:$R$23,0))</f>
        <v>1</v>
      </c>
      <c r="U20" s="50">
        <f>INDEX(Calcul!I$16:I$23,MATCH(Résultats!$N20,Calcul!$R$16:$R$23,0))</f>
        <v>0</v>
      </c>
      <c r="V20" s="50">
        <f>INDEX(Calcul!J$16:J$23,MATCH(Résultats!$N20,Calcul!$R$16:$R$23,0))</f>
        <v>1</v>
      </c>
      <c r="W20" s="51">
        <f>INDEX(Calcul!K$16:K$23,MATCH(Résultats!$N20,Calcul!$R$16:$R$23,0))</f>
        <v>12</v>
      </c>
      <c r="X20" s="52" t="s">
        <v>26</v>
      </c>
      <c r="Y20" s="53">
        <f>INDEX(Calcul!L$16:L$23,MATCH(Résultats!$N20,Calcul!$R$16:$R$23,0))</f>
        <v>15</v>
      </c>
      <c r="Z20" s="50">
        <f>INDEX(Calcul!M$16:M$23,MATCH(Résultats!$N20,Calcul!$R$16:$R$23,0))</f>
        <v>-3</v>
      </c>
      <c r="AA20" s="50">
        <f>INDEX(Calcul!N$16:N$23,MATCH(Résultats!$N20,Calcul!$R$16:$R$23,0))</f>
        <v>2</v>
      </c>
      <c r="AD20" s="126"/>
      <c r="AE20" s="126"/>
      <c r="AF20" s="126"/>
      <c r="AG20" s="126"/>
      <c r="AI20" s="127"/>
      <c r="AJ20" s="127"/>
      <c r="AK20" s="127"/>
    </row>
    <row r="21" spans="2:37" ht="15.75" customHeight="1" x14ac:dyDescent="0.25">
      <c r="B21" s="36">
        <v>15</v>
      </c>
      <c r="C21" s="84">
        <v>44457</v>
      </c>
      <c r="D21" s="37" t="s">
        <v>44</v>
      </c>
      <c r="E21" s="38" t="str">
        <f>IFERROR(INDEX(Calcul!C:C,MATCH(D21,Calcul!B:B,0)),"")</f>
        <v>Krim Mercator Ljubljana</v>
      </c>
      <c r="F21" s="39"/>
      <c r="G21" s="40"/>
      <c r="H21" s="41"/>
      <c r="I21" s="39"/>
      <c r="J21" s="42" t="str">
        <f>IFERROR(INDEX(Calcul!C:C,MATCH(K21,Calcul!B:B,0)),"")</f>
        <v>Györi Audi ETO KC</v>
      </c>
      <c r="K21" s="43" t="s">
        <v>46</v>
      </c>
      <c r="M21" s="4" t="str">
        <f>INDEX(Calcul!$B$16:$B$23,MATCH(Résultats!N21,Calcul!$Q$16:$Q$23,0))</f>
        <v>B2</v>
      </c>
      <c r="N21" s="44">
        <v>4</v>
      </c>
      <c r="O21" s="142" t="str">
        <f>INDEX(Calcul!$C$16:$C$23,MATCH(Résultats!N21,Calcul!$R$16:$R$23,0))</f>
        <v>Vipers Kristiansand</v>
      </c>
      <c r="P21" s="142"/>
      <c r="Q21" s="142"/>
      <c r="R21" s="142"/>
      <c r="S21" s="54">
        <f>INDEX(Calcul!G$16:G$23,MATCH(Résultats!$N21,Calcul!$R$16:$R$23,0))</f>
        <v>0</v>
      </c>
      <c r="T21" s="54">
        <f>INDEX(Calcul!H$16:H$23,MATCH(Résultats!$N21,Calcul!$R$16:$R$23,0))</f>
        <v>0</v>
      </c>
      <c r="U21" s="54">
        <f>INDEX(Calcul!I$16:I$23,MATCH(Résultats!$N21,Calcul!$R$16:$R$23,0))</f>
        <v>0</v>
      </c>
      <c r="V21" s="54">
        <f>INDEX(Calcul!J$16:J$23,MATCH(Résultats!$N21,Calcul!$R$16:$R$23,0))</f>
        <v>0</v>
      </c>
      <c r="W21" s="55">
        <f>INDEX(Calcul!K$16:K$23,MATCH(Résultats!$N21,Calcul!$R$16:$R$23,0))</f>
        <v>0</v>
      </c>
      <c r="X21" s="56" t="s">
        <v>26</v>
      </c>
      <c r="Y21" s="57">
        <f>INDEX(Calcul!L$16:L$23,MATCH(Résultats!$N21,Calcul!$R$16:$R$23,0))</f>
        <v>0</v>
      </c>
      <c r="Z21" s="54">
        <f>INDEX(Calcul!M$16:M$23,MATCH(Résultats!$N21,Calcul!$R$16:$R$23,0))</f>
        <v>0</v>
      </c>
      <c r="AA21" s="54">
        <f>INDEX(Calcul!N$16:N$23,MATCH(Résultats!$N21,Calcul!$R$16:$R$23,0))</f>
        <v>0</v>
      </c>
      <c r="AD21" s="126"/>
      <c r="AE21" s="126"/>
      <c r="AF21" s="126"/>
      <c r="AG21" s="126"/>
      <c r="AI21" s="127"/>
      <c r="AJ21" s="127"/>
      <c r="AK21" s="127"/>
    </row>
    <row r="22" spans="2:37" x14ac:dyDescent="0.25">
      <c r="B22" s="70">
        <v>16</v>
      </c>
      <c r="C22" s="85">
        <v>44457</v>
      </c>
      <c r="D22" s="71" t="s">
        <v>36</v>
      </c>
      <c r="E22" s="72" t="str">
        <f>IFERROR(INDEX(Calcul!C:C,MATCH(D22,Calcul!B:B,0)),"")</f>
        <v>Buducnost BEMAX</v>
      </c>
      <c r="F22" s="73"/>
      <c r="G22" s="74"/>
      <c r="H22" s="75"/>
      <c r="I22" s="73"/>
      <c r="J22" s="76" t="str">
        <f>IFERROR(INDEX(Calcul!C:C,MATCH(K22,Calcul!B:B,0)),"")</f>
        <v>BV Borussia 09 Dortmund</v>
      </c>
      <c r="K22" s="77" t="s">
        <v>38</v>
      </c>
      <c r="M22" s="4" t="str">
        <f>INDEX(Calcul!$B$16:$B$23,MATCH(Résultats!N22,Calcul!$Q$16:$Q$23,0))</f>
        <v>B3</v>
      </c>
      <c r="N22" s="44">
        <v>5</v>
      </c>
      <c r="O22" s="143" t="str">
        <f>INDEX(Calcul!$C$16:$C$23,MATCH(Résultats!N22,Calcul!$R$16:$R$23,0))</f>
        <v>Krim Mercator Ljubljana</v>
      </c>
      <c r="P22" s="143"/>
      <c r="Q22" s="143"/>
      <c r="R22" s="143"/>
      <c r="S22" s="58">
        <f>INDEX(Calcul!G$16:G$23,MATCH(Résultats!$N22,Calcul!$R$16:$R$23,0))</f>
        <v>0</v>
      </c>
      <c r="T22" s="58">
        <f>INDEX(Calcul!H$16:H$23,MATCH(Résultats!$N22,Calcul!$R$16:$R$23,0))</f>
        <v>0</v>
      </c>
      <c r="U22" s="58">
        <f>INDEX(Calcul!I$16:I$23,MATCH(Résultats!$N22,Calcul!$R$16:$R$23,0))</f>
        <v>0</v>
      </c>
      <c r="V22" s="58">
        <f>INDEX(Calcul!J$16:J$23,MATCH(Résultats!$N22,Calcul!$R$16:$R$23,0))</f>
        <v>0</v>
      </c>
      <c r="W22" s="59">
        <f>INDEX(Calcul!K$16:K$23,MATCH(Résultats!$N22,Calcul!$R$16:$R$23,0))</f>
        <v>0</v>
      </c>
      <c r="X22" s="60" t="s">
        <v>26</v>
      </c>
      <c r="Y22" s="61">
        <f>INDEX(Calcul!L$16:L$23,MATCH(Résultats!$N22,Calcul!$R$16:$R$23,0))</f>
        <v>0</v>
      </c>
      <c r="Z22" s="58">
        <f>INDEX(Calcul!M$16:M$23,MATCH(Résultats!$N22,Calcul!$R$16:$R$23,0))</f>
        <v>0</v>
      </c>
      <c r="AA22" s="58">
        <f>INDEX(Calcul!N$16:N$23,MATCH(Résultats!$N22,Calcul!$R$16:$R$23,0))</f>
        <v>0</v>
      </c>
      <c r="AG22" s="4"/>
    </row>
    <row r="23" spans="2:37" x14ac:dyDescent="0.25">
      <c r="B23" s="22">
        <v>17</v>
      </c>
      <c r="C23" s="83">
        <v>44464</v>
      </c>
      <c r="D23" s="23" t="s">
        <v>38</v>
      </c>
      <c r="E23" s="24" t="str">
        <f>IFERROR(INDEX(Calcul!C:C,MATCH(D23,Calcul!B:B,0)),"")</f>
        <v>BV Borussia 09 Dortmund</v>
      </c>
      <c r="F23" s="25"/>
      <c r="G23" s="26"/>
      <c r="H23" s="27"/>
      <c r="I23" s="25"/>
      <c r="J23" s="28" t="str">
        <f>IFERROR(INDEX(Calcul!C:C,MATCH(K23,Calcul!B:B,0)),"")</f>
        <v>Brest Bretagne Handball</v>
      </c>
      <c r="K23" s="29" t="s">
        <v>34</v>
      </c>
      <c r="M23" s="4" t="str">
        <f>INDEX(Calcul!$B$16:$B$23,MATCH(Résultats!N23,Calcul!$Q$16:$Q$23,0))</f>
        <v>B5</v>
      </c>
      <c r="N23" s="44">
        <v>6</v>
      </c>
      <c r="O23" s="141" t="str">
        <f>INDEX(Calcul!$C$16:$C$23,MATCH(Résultats!N23,Calcul!$R$16:$R$23,0))</f>
        <v>Györi Audi ETO KC</v>
      </c>
      <c r="P23" s="141"/>
      <c r="Q23" s="141"/>
      <c r="R23" s="141"/>
      <c r="S23" s="62">
        <f>INDEX(Calcul!G$16:G$23,MATCH(Résultats!$N23,Calcul!$R$16:$R$23,0))</f>
        <v>0</v>
      </c>
      <c r="T23" s="62">
        <f>INDEX(Calcul!H$16:H$23,MATCH(Résultats!$N23,Calcul!$R$16:$R$23,0))</f>
        <v>0</v>
      </c>
      <c r="U23" s="62">
        <f>INDEX(Calcul!I$16:I$23,MATCH(Résultats!$N23,Calcul!$R$16:$R$23,0))</f>
        <v>0</v>
      </c>
      <c r="V23" s="62">
        <f>INDEX(Calcul!J$16:J$23,MATCH(Résultats!$N23,Calcul!$R$16:$R$23,0))</f>
        <v>0</v>
      </c>
      <c r="W23" s="63">
        <f>INDEX(Calcul!K$16:K$23,MATCH(Résultats!$N23,Calcul!$R$16:$R$23,0))</f>
        <v>0</v>
      </c>
      <c r="X23" s="64" t="s">
        <v>26</v>
      </c>
      <c r="Y23" s="65">
        <f>INDEX(Calcul!L$16:L$23,MATCH(Résultats!$N23,Calcul!$R$16:$R$23,0))</f>
        <v>0</v>
      </c>
      <c r="Z23" s="62">
        <f>INDEX(Calcul!M$16:M$23,MATCH(Résultats!$N23,Calcul!$R$16:$R$23,0))</f>
        <v>0</v>
      </c>
      <c r="AA23" s="62">
        <f>INDEX(Calcul!N$16:N$23,MATCH(Résultats!$N23,Calcul!$R$16:$R$23,0))</f>
        <v>0</v>
      </c>
      <c r="AD23" s="21">
        <v>44288</v>
      </c>
      <c r="AG23" s="4"/>
      <c r="AI23" s="21">
        <v>44323</v>
      </c>
    </row>
    <row r="24" spans="2:37" x14ac:dyDescent="0.25">
      <c r="B24" s="36">
        <v>18</v>
      </c>
      <c r="C24" s="84">
        <v>44464</v>
      </c>
      <c r="D24" s="37" t="s">
        <v>46</v>
      </c>
      <c r="E24" s="38" t="str">
        <f>IFERROR(INDEX(Calcul!C:C,MATCH(D24,Calcul!B:B,0)),"")</f>
        <v>Györi Audi ETO KC</v>
      </c>
      <c r="F24" s="39"/>
      <c r="G24" s="40"/>
      <c r="H24" s="41"/>
      <c r="I24" s="39"/>
      <c r="J24" s="42" t="str">
        <f>IFERROR(INDEX(Calcul!C:C,MATCH(K24,Calcul!B:B,0)),"")</f>
        <v>CSKA</v>
      </c>
      <c r="K24" s="43" t="s">
        <v>42</v>
      </c>
      <c r="M24" s="4" t="str">
        <f>INDEX(Calcul!$B$16:$B$23,MATCH(Résultats!N24,Calcul!$Q$16:$Q$23,0))</f>
        <v>B8</v>
      </c>
      <c r="N24" s="44">
        <v>7</v>
      </c>
      <c r="O24" s="145" t="str">
        <f>INDEX(Calcul!$C$16:$C$23,MATCH(Résultats!N24,Calcul!$R$16:$R$23,0))</f>
        <v>IK Sävehof</v>
      </c>
      <c r="P24" s="145"/>
      <c r="Q24" s="145"/>
      <c r="R24" s="145"/>
      <c r="S24" s="66">
        <f>INDEX(Calcul!G$16:G$23,MATCH(Résultats!$N24,Calcul!$R$16:$R$23,0))</f>
        <v>0</v>
      </c>
      <c r="T24" s="66">
        <f>INDEX(Calcul!H$16:H$23,MATCH(Résultats!$N24,Calcul!$R$16:$R$23,0))</f>
        <v>0</v>
      </c>
      <c r="U24" s="66">
        <f>INDEX(Calcul!I$16:I$23,MATCH(Résultats!$N24,Calcul!$R$16:$R$23,0))</f>
        <v>0</v>
      </c>
      <c r="V24" s="66">
        <f>INDEX(Calcul!J$16:J$23,MATCH(Résultats!$N24,Calcul!$R$16:$R$23,0))</f>
        <v>0</v>
      </c>
      <c r="W24" s="67">
        <f>INDEX(Calcul!K$16:K$23,MATCH(Résultats!$N24,Calcul!$R$16:$R$23,0))</f>
        <v>0</v>
      </c>
      <c r="X24" s="68" t="s">
        <v>26</v>
      </c>
      <c r="Y24" s="69">
        <f>INDEX(Calcul!L$16:L$23,MATCH(Résultats!$N24,Calcul!$R$16:$R$23,0))</f>
        <v>0</v>
      </c>
      <c r="Z24" s="66">
        <f>INDEX(Calcul!M$16:M$23,MATCH(Résultats!$N24,Calcul!$R$16:$R$23,0))</f>
        <v>0</v>
      </c>
      <c r="AA24" s="66">
        <f>INDEX(Calcul!N$16:N$23,MATCH(Résultats!$N24,Calcul!$R$16:$R$23,0))</f>
        <v>0</v>
      </c>
      <c r="AD24" s="139" t="s">
        <v>65</v>
      </c>
      <c r="AE24" s="131" t="str">
        <f>AE8</f>
        <v>B4</v>
      </c>
      <c r="AF24" s="132"/>
      <c r="AG24" s="35"/>
      <c r="AI24" s="131" t="str">
        <f>AI8</f>
        <v>Metz Handball</v>
      </c>
      <c r="AJ24" s="132"/>
      <c r="AK24" s="35"/>
    </row>
    <row r="25" spans="2:37" x14ac:dyDescent="0.25">
      <c r="B25" s="36">
        <v>19</v>
      </c>
      <c r="C25" s="84">
        <v>44464</v>
      </c>
      <c r="D25" s="37" t="s">
        <v>47</v>
      </c>
      <c r="E25" s="38" t="str">
        <f>IFERROR(INDEX(Calcul!C:C,MATCH(D25,Calcul!B:B,0)),"")</f>
        <v>Metz Handball</v>
      </c>
      <c r="F25" s="39"/>
      <c r="G25" s="40"/>
      <c r="H25" s="41"/>
      <c r="I25" s="39"/>
      <c r="J25" s="42" t="str">
        <f>IFERROR(INDEX(Calcul!C:C,MATCH(K25,Calcul!B:B,0)),"")</f>
        <v>Vipers Kristiansand</v>
      </c>
      <c r="K25" s="43" t="s">
        <v>43</v>
      </c>
      <c r="M25" s="4" t="str">
        <f>INDEX(Calcul!$B$16:$B$23,MATCH(Résultats!N25,Calcul!$Q$16:$Q$23,0))</f>
        <v>B4</v>
      </c>
      <c r="N25" s="78">
        <v>8</v>
      </c>
      <c r="O25" s="144" t="str">
        <f>INDEX(Calcul!$C$16:$C$23,MATCH(Résultats!N25,Calcul!$R$16:$R$23,0))</f>
        <v>Odense Handbold</v>
      </c>
      <c r="P25" s="144"/>
      <c r="Q25" s="144"/>
      <c r="R25" s="144"/>
      <c r="S25" s="79">
        <f>INDEX(Calcul!G$16:G$23,MATCH(Résultats!$N25,Calcul!$R$16:$R$23,0))</f>
        <v>2</v>
      </c>
      <c r="T25" s="79">
        <f>INDEX(Calcul!H$16:H$23,MATCH(Résultats!$N25,Calcul!$R$16:$R$23,0))</f>
        <v>0</v>
      </c>
      <c r="U25" s="79">
        <f>INDEX(Calcul!I$16:I$23,MATCH(Résultats!$N25,Calcul!$R$16:$R$23,0))</f>
        <v>0</v>
      </c>
      <c r="V25" s="79">
        <f>INDEX(Calcul!J$16:J$23,MATCH(Résultats!$N25,Calcul!$R$16:$R$23,0))</f>
        <v>2</v>
      </c>
      <c r="W25" s="80">
        <f>INDEX(Calcul!K$16:K$23,MATCH(Résultats!$N25,Calcul!$R$16:$R$23,0))</f>
        <v>11</v>
      </c>
      <c r="X25" s="81" t="s">
        <v>26</v>
      </c>
      <c r="Y25" s="82">
        <f>INDEX(Calcul!L$16:L$23,MATCH(Résultats!$N25,Calcul!$R$16:$R$23,0))</f>
        <v>16</v>
      </c>
      <c r="Z25" s="79">
        <f>INDEX(Calcul!M$16:M$23,MATCH(Résultats!$N25,Calcul!$R$16:$R$23,0))</f>
        <v>-5</v>
      </c>
      <c r="AA25" s="79">
        <f>INDEX(Calcul!N$16:N$23,MATCH(Résultats!$N25,Calcul!$R$16:$R$23,0))</f>
        <v>0</v>
      </c>
      <c r="AD25" s="140"/>
      <c r="AE25" s="136" t="str">
        <f>AE7</f>
        <v>A5</v>
      </c>
      <c r="AF25" s="137"/>
      <c r="AG25" s="49"/>
      <c r="AI25" s="136" t="str">
        <f>AI7</f>
        <v>W.P03</v>
      </c>
      <c r="AJ25" s="137"/>
      <c r="AK25" s="49"/>
    </row>
    <row r="26" spans="2:37" x14ac:dyDescent="0.25">
      <c r="B26" s="36">
        <v>20</v>
      </c>
      <c r="C26" s="84">
        <v>44464</v>
      </c>
      <c r="D26" s="37" t="s">
        <v>49</v>
      </c>
      <c r="E26" s="38" t="str">
        <f>IFERROR(INDEX(Calcul!C:C,MATCH(D26,Calcul!B:B,0)),"")</f>
        <v>IK Sävehof</v>
      </c>
      <c r="F26" s="39"/>
      <c r="G26" s="40"/>
      <c r="H26" s="41"/>
      <c r="I26" s="39"/>
      <c r="J26" s="42" t="str">
        <f>IFERROR(INDEX(Calcul!C:C,MATCH(K26,Calcul!B:B,0)),"")</f>
        <v>Odense Handbold</v>
      </c>
      <c r="K26" s="43" t="s">
        <v>45</v>
      </c>
      <c r="AK26" s="2"/>
    </row>
    <row r="27" spans="2:37" x14ac:dyDescent="0.25">
      <c r="B27" s="36">
        <v>21</v>
      </c>
      <c r="C27" s="84">
        <v>44464</v>
      </c>
      <c r="D27" s="37" t="s">
        <v>40</v>
      </c>
      <c r="E27" s="38" t="str">
        <f>IFERROR(INDEX(Calcul!C:C,MATCH(D27,Calcul!B:B,0)),"")</f>
        <v>Team Esbjerg</v>
      </c>
      <c r="F27" s="39"/>
      <c r="G27" s="40"/>
      <c r="H27" s="41"/>
      <c r="I27" s="39"/>
      <c r="J27" s="42" t="str">
        <f>IFERROR(INDEX(Calcul!C:C,MATCH(K27,Calcul!B:B,0)),"")</f>
        <v>Buducnost BEMAX</v>
      </c>
      <c r="K27" s="43" t="s">
        <v>36</v>
      </c>
      <c r="AD27" s="139" t="s">
        <v>66</v>
      </c>
      <c r="AE27" s="131" t="str">
        <f>AE11</f>
        <v>Kastamonu Belediyesi GSK</v>
      </c>
      <c r="AF27" s="132"/>
      <c r="AG27" s="35"/>
      <c r="AI27" s="131" t="str">
        <f>AI11</f>
        <v>A2</v>
      </c>
      <c r="AJ27" s="132"/>
      <c r="AK27" s="35"/>
    </row>
    <row r="28" spans="2:37" x14ac:dyDescent="0.25">
      <c r="B28" s="36">
        <v>22</v>
      </c>
      <c r="C28" s="84">
        <v>44464</v>
      </c>
      <c r="D28" s="37" t="s">
        <v>48</v>
      </c>
      <c r="E28" s="38" t="str">
        <f>IFERROR(INDEX(Calcul!C:C,MATCH(D28,Calcul!B:B,0)),"")</f>
        <v>Kastamonu Belediyesi GSK</v>
      </c>
      <c r="F28" s="39"/>
      <c r="G28" s="40"/>
      <c r="H28" s="41"/>
      <c r="I28" s="39"/>
      <c r="J28" s="42" t="str">
        <f>IFERROR(INDEX(Calcul!C:C,MATCH(K28,Calcul!B:B,0)),"")</f>
        <v>Krim Mercator Ljubljana</v>
      </c>
      <c r="K28" s="43" t="s">
        <v>44</v>
      </c>
      <c r="AD28" s="140"/>
      <c r="AE28" s="136" t="str">
        <f>AE10</f>
        <v>A6</v>
      </c>
      <c r="AF28" s="137"/>
      <c r="AG28" s="49"/>
      <c r="AI28" s="136" t="str">
        <f>AI10</f>
        <v>W.P02</v>
      </c>
      <c r="AJ28" s="137"/>
      <c r="AK28" s="49"/>
    </row>
    <row r="29" spans="2:37" x14ac:dyDescent="0.25">
      <c r="B29" s="36">
        <v>23</v>
      </c>
      <c r="C29" s="84">
        <v>44464</v>
      </c>
      <c r="D29" s="37" t="s">
        <v>41</v>
      </c>
      <c r="E29" s="38" t="str">
        <f>IFERROR(INDEX(Calcul!C:C,MATCH(D29,Calcul!B:B,0)),"")</f>
        <v>HC Podravka Vegeta</v>
      </c>
      <c r="F29" s="39"/>
      <c r="G29" s="40"/>
      <c r="H29" s="41"/>
      <c r="I29" s="39"/>
      <c r="J29" s="42" t="str">
        <f>IFERROR(INDEX(Calcul!C:C,MATCH(K29,Calcul!B:B,0)),"")</f>
        <v>CSM Bucuresti</v>
      </c>
      <c r="K29" s="43" t="s">
        <v>37</v>
      </c>
      <c r="AK29" s="2"/>
    </row>
    <row r="30" spans="2:37" x14ac:dyDescent="0.25">
      <c r="B30" s="70">
        <v>24</v>
      </c>
      <c r="C30" s="85">
        <v>44464</v>
      </c>
      <c r="D30" s="71" t="s">
        <v>39</v>
      </c>
      <c r="E30" s="72" t="str">
        <f>IFERROR(INDEX(Calcul!C:C,MATCH(D30,Calcul!B:B,0)),"")</f>
        <v>Rostov-Don</v>
      </c>
      <c r="F30" s="73"/>
      <c r="G30" s="74"/>
      <c r="H30" s="75"/>
      <c r="I30" s="73"/>
      <c r="J30" s="76" t="str">
        <f>IFERROR(INDEX(Calcul!C:C,MATCH(K30,Calcul!B:B,0)),"")</f>
        <v>FTC - Rail Cargo Hungaria</v>
      </c>
      <c r="K30" s="77" t="s">
        <v>35</v>
      </c>
      <c r="AD30" s="139" t="s">
        <v>67</v>
      </c>
      <c r="AE30" s="131" t="str">
        <f>AE14</f>
        <v>A3</v>
      </c>
      <c r="AF30" s="132"/>
      <c r="AG30" s="35"/>
      <c r="AI30" s="131" t="str">
        <f>AI14</f>
        <v>A1</v>
      </c>
      <c r="AJ30" s="132"/>
      <c r="AK30" s="35"/>
    </row>
    <row r="31" spans="2:37" x14ac:dyDescent="0.25">
      <c r="B31" s="22">
        <v>25</v>
      </c>
      <c r="C31" s="83">
        <v>44485</v>
      </c>
      <c r="D31" s="23" t="s">
        <v>44</v>
      </c>
      <c r="E31" s="24" t="str">
        <f>IFERROR(INDEX(Calcul!C:C,MATCH(D31,Calcul!B:B,0)),"")</f>
        <v>Krim Mercator Ljubljana</v>
      </c>
      <c r="F31" s="25"/>
      <c r="G31" s="26"/>
      <c r="H31" s="27"/>
      <c r="I31" s="25"/>
      <c r="J31" s="28" t="str">
        <f>IFERROR(INDEX(Calcul!C:C,MATCH(K31,Calcul!B:B,0)),"")</f>
        <v>Metz Handball</v>
      </c>
      <c r="K31" s="29" t="s">
        <v>47</v>
      </c>
      <c r="AD31" s="140"/>
      <c r="AE31" s="136" t="str">
        <f>AE13</f>
        <v>B6</v>
      </c>
      <c r="AF31" s="137"/>
      <c r="AG31" s="49"/>
      <c r="AI31" s="136" t="str">
        <f>AI13</f>
        <v>W.P04</v>
      </c>
      <c r="AJ31" s="137"/>
      <c r="AK31" s="49"/>
    </row>
    <row r="32" spans="2:37" x14ac:dyDescent="0.25">
      <c r="B32" s="36">
        <v>26</v>
      </c>
      <c r="C32" s="84">
        <v>44485</v>
      </c>
      <c r="D32" s="37" t="s">
        <v>42</v>
      </c>
      <c r="E32" s="38" t="str">
        <f>IFERROR(INDEX(Calcul!C:C,MATCH(D32,Calcul!B:B,0)),"")</f>
        <v>CSKA</v>
      </c>
      <c r="F32" s="39"/>
      <c r="G32" s="40"/>
      <c r="H32" s="41"/>
      <c r="I32" s="39"/>
      <c r="J32" s="42" t="str">
        <f>IFERROR(INDEX(Calcul!C:C,MATCH(K32,Calcul!B:B,0)),"")</f>
        <v>IK Sävehof</v>
      </c>
      <c r="K32" s="43" t="s">
        <v>49</v>
      </c>
      <c r="AK32" s="2"/>
    </row>
    <row r="33" spans="2:37" x14ac:dyDescent="0.25">
      <c r="B33" s="36">
        <v>27</v>
      </c>
      <c r="C33" s="84">
        <v>44485</v>
      </c>
      <c r="D33" s="37" t="s">
        <v>40</v>
      </c>
      <c r="E33" s="38" t="str">
        <f>IFERROR(INDEX(Calcul!C:C,MATCH(D33,Calcul!B:B,0)),"")</f>
        <v>Team Esbjerg</v>
      </c>
      <c r="F33" s="39"/>
      <c r="G33" s="40"/>
      <c r="H33" s="41"/>
      <c r="I33" s="39"/>
      <c r="J33" s="42" t="str">
        <f>IFERROR(INDEX(Calcul!C:C,MATCH(K33,Calcul!B:B,0)),"")</f>
        <v>FTC - Rail Cargo Hungaria</v>
      </c>
      <c r="K33" s="43" t="s">
        <v>35</v>
      </c>
      <c r="AD33" s="139" t="s">
        <v>68</v>
      </c>
      <c r="AE33" s="131" t="str">
        <f>AE17</f>
        <v>A4</v>
      </c>
      <c r="AF33" s="132"/>
      <c r="AG33" s="35"/>
      <c r="AI33" s="131" t="str">
        <f>AI17</f>
        <v>CSKA</v>
      </c>
      <c r="AJ33" s="132"/>
      <c r="AK33" s="35"/>
    </row>
    <row r="34" spans="2:37" x14ac:dyDescent="0.25">
      <c r="B34" s="36">
        <v>28</v>
      </c>
      <c r="C34" s="84">
        <v>44485</v>
      </c>
      <c r="D34" s="37" t="s">
        <v>43</v>
      </c>
      <c r="E34" s="38" t="str">
        <f>IFERROR(INDEX(Calcul!C:C,MATCH(D34,Calcul!B:B,0)),"")</f>
        <v>Vipers Kristiansand</v>
      </c>
      <c r="F34" s="39"/>
      <c r="G34" s="40"/>
      <c r="H34" s="41"/>
      <c r="I34" s="39"/>
      <c r="J34" s="42" t="str">
        <f>IFERROR(INDEX(Calcul!C:C,MATCH(K34,Calcul!B:B,0)),"")</f>
        <v>Kastamonu Belediyesi GSK</v>
      </c>
      <c r="K34" s="43" t="s">
        <v>48</v>
      </c>
      <c r="AD34" s="140"/>
      <c r="AE34" s="136" t="str">
        <f>AE16</f>
        <v>B5</v>
      </c>
      <c r="AF34" s="137"/>
      <c r="AG34" s="49"/>
      <c r="AI34" s="136" t="str">
        <f>AI16</f>
        <v>W.P01</v>
      </c>
      <c r="AJ34" s="137"/>
      <c r="AK34" s="49"/>
    </row>
    <row r="35" spans="2:37" x14ac:dyDescent="0.25">
      <c r="B35" s="36">
        <v>29</v>
      </c>
      <c r="C35" s="84">
        <v>44485</v>
      </c>
      <c r="D35" s="37" t="s">
        <v>36</v>
      </c>
      <c r="E35" s="38" t="str">
        <f>IFERROR(INDEX(Calcul!C:C,MATCH(D35,Calcul!B:B,0)),"")</f>
        <v>Buducnost BEMAX</v>
      </c>
      <c r="F35" s="39"/>
      <c r="G35" s="40"/>
      <c r="H35" s="41"/>
      <c r="I35" s="39"/>
      <c r="J35" s="42" t="str">
        <f>IFERROR(INDEX(Calcul!C:C,MATCH(K35,Calcul!B:B,0)),"")</f>
        <v>Rostov-Don</v>
      </c>
      <c r="K35" s="43" t="s">
        <v>39</v>
      </c>
    </row>
    <row r="36" spans="2:37" x14ac:dyDescent="0.25">
      <c r="B36" s="36">
        <v>30</v>
      </c>
      <c r="C36" s="84">
        <v>44485</v>
      </c>
      <c r="D36" s="37" t="s">
        <v>34</v>
      </c>
      <c r="E36" s="38" t="str">
        <f>IFERROR(INDEX(Calcul!C:C,MATCH(D36,Calcul!B:B,0)),"")</f>
        <v>Brest Bretagne Handball</v>
      </c>
      <c r="F36" s="39"/>
      <c r="G36" s="40"/>
      <c r="H36" s="41"/>
      <c r="I36" s="39"/>
      <c r="J36" s="42" t="str">
        <f>IFERROR(INDEX(Calcul!C:C,MATCH(K36,Calcul!B:B,0)),"")</f>
        <v>HC Podravka Vegeta</v>
      </c>
      <c r="K36" s="43" t="s">
        <v>41</v>
      </c>
    </row>
    <row r="37" spans="2:37" x14ac:dyDescent="0.25">
      <c r="B37" s="36">
        <v>31</v>
      </c>
      <c r="C37" s="84">
        <v>44485</v>
      </c>
      <c r="D37" s="37" t="s">
        <v>37</v>
      </c>
      <c r="E37" s="38" t="str">
        <f>IFERROR(INDEX(Calcul!C:C,MATCH(D37,Calcul!B:B,0)),"")</f>
        <v>CSM Bucuresti</v>
      </c>
      <c r="F37" s="39"/>
      <c r="G37" s="40"/>
      <c r="H37" s="41"/>
      <c r="I37" s="39"/>
      <c r="J37" s="42" t="str">
        <f>IFERROR(INDEX(Calcul!C:C,MATCH(K37,Calcul!B:B,0)),"")</f>
        <v>BV Borussia 09 Dortmund</v>
      </c>
      <c r="K37" s="43" t="s">
        <v>38</v>
      </c>
    </row>
    <row r="38" spans="2:37" x14ac:dyDescent="0.25">
      <c r="B38" s="70">
        <v>32</v>
      </c>
      <c r="C38" s="85">
        <v>44485</v>
      </c>
      <c r="D38" s="71" t="s">
        <v>45</v>
      </c>
      <c r="E38" s="72" t="str">
        <f>IFERROR(INDEX(Calcul!C:C,MATCH(D38,Calcul!B:B,0)),"")</f>
        <v>Odense Handbold</v>
      </c>
      <c r="F38" s="73"/>
      <c r="G38" s="74"/>
      <c r="H38" s="75"/>
      <c r="I38" s="73"/>
      <c r="J38" s="76" t="str">
        <f>IFERROR(INDEX(Calcul!C:C,MATCH(K38,Calcul!B:B,0)),"")</f>
        <v>Györi Audi ETO KC</v>
      </c>
      <c r="K38" s="77" t="s">
        <v>46</v>
      </c>
    </row>
    <row r="39" spans="2:37" x14ac:dyDescent="0.25">
      <c r="B39" s="22">
        <v>33</v>
      </c>
      <c r="C39" s="83">
        <v>44492</v>
      </c>
      <c r="D39" s="23" t="s">
        <v>49</v>
      </c>
      <c r="E39" s="24" t="str">
        <f>IFERROR(INDEX(Calcul!C:C,MATCH(D39,Calcul!B:B,0)),"")</f>
        <v>IK Sävehof</v>
      </c>
      <c r="F39" s="25"/>
      <c r="G39" s="26"/>
      <c r="H39" s="27"/>
      <c r="I39" s="25"/>
      <c r="J39" s="28" t="str">
        <f>IFERROR(INDEX(Calcul!C:C,MATCH(K39,Calcul!B:B,0)),"")</f>
        <v>Kastamonu Belediyesi GSK</v>
      </c>
      <c r="K39" s="29" t="s">
        <v>48</v>
      </c>
    </row>
    <row r="40" spans="2:37" x14ac:dyDescent="0.25">
      <c r="B40" s="36">
        <v>34</v>
      </c>
      <c r="C40" s="84">
        <v>44492</v>
      </c>
      <c r="D40" s="37" t="s">
        <v>45</v>
      </c>
      <c r="E40" s="38" t="str">
        <f>IFERROR(INDEX(Calcul!C:C,MATCH(D40,Calcul!B:B,0)),"")</f>
        <v>Odense Handbold</v>
      </c>
      <c r="F40" s="39"/>
      <c r="G40" s="40"/>
      <c r="H40" s="41"/>
      <c r="I40" s="39"/>
      <c r="J40" s="42" t="str">
        <f>IFERROR(INDEX(Calcul!C:C,MATCH(K40,Calcul!B:B,0)),"")</f>
        <v>Krim Mercator Ljubljana</v>
      </c>
      <c r="K40" s="43" t="s">
        <v>44</v>
      </c>
    </row>
    <row r="41" spans="2:37" x14ac:dyDescent="0.25">
      <c r="B41" s="36">
        <v>35</v>
      </c>
      <c r="C41" s="84">
        <v>44492</v>
      </c>
      <c r="D41" s="37" t="s">
        <v>39</v>
      </c>
      <c r="E41" s="38" t="str">
        <f>IFERROR(INDEX(Calcul!C:C,MATCH(D41,Calcul!B:B,0)),"")</f>
        <v>Rostov-Don</v>
      </c>
      <c r="F41" s="39"/>
      <c r="G41" s="40"/>
      <c r="H41" s="41"/>
      <c r="I41" s="39"/>
      <c r="J41" s="42" t="str">
        <f>IFERROR(INDEX(Calcul!C:C,MATCH(K41,Calcul!B:B,0)),"")</f>
        <v>BV Borussia 09 Dortmund</v>
      </c>
      <c r="K41" s="43" t="s">
        <v>38</v>
      </c>
    </row>
    <row r="42" spans="2:37" x14ac:dyDescent="0.25">
      <c r="B42" s="36">
        <v>36</v>
      </c>
      <c r="C42" s="84">
        <v>44492</v>
      </c>
      <c r="D42" s="37" t="s">
        <v>41</v>
      </c>
      <c r="E42" s="38" t="str">
        <f>IFERROR(INDEX(Calcul!C:C,MATCH(D42,Calcul!B:B,0)),"")</f>
        <v>HC Podravka Vegeta</v>
      </c>
      <c r="F42" s="39"/>
      <c r="G42" s="40"/>
      <c r="H42" s="41"/>
      <c r="I42" s="39"/>
      <c r="J42" s="42" t="str">
        <f>IFERROR(INDEX(Calcul!C:C,MATCH(K42,Calcul!B:B,0)),"")</f>
        <v>Team Esbjerg</v>
      </c>
      <c r="K42" s="43" t="s">
        <v>40</v>
      </c>
    </row>
    <row r="43" spans="2:37" x14ac:dyDescent="0.25">
      <c r="B43" s="36">
        <v>37</v>
      </c>
      <c r="C43" s="84">
        <v>44492</v>
      </c>
      <c r="D43" s="37" t="s">
        <v>35</v>
      </c>
      <c r="E43" s="38" t="str">
        <f>IFERROR(INDEX(Calcul!C:C,MATCH(D43,Calcul!B:B,0)),"")</f>
        <v>FTC - Rail Cargo Hungaria</v>
      </c>
      <c r="F43" s="39"/>
      <c r="G43" s="40"/>
      <c r="H43" s="41"/>
      <c r="I43" s="39"/>
      <c r="J43" s="42" t="str">
        <f>IFERROR(INDEX(Calcul!C:C,MATCH(K43,Calcul!B:B,0)),"")</f>
        <v>Brest Bretagne Handball</v>
      </c>
      <c r="K43" s="43" t="s">
        <v>34</v>
      </c>
    </row>
    <row r="44" spans="2:37" x14ac:dyDescent="0.25">
      <c r="B44" s="36">
        <v>38</v>
      </c>
      <c r="C44" s="84">
        <v>44492</v>
      </c>
      <c r="D44" s="37" t="s">
        <v>47</v>
      </c>
      <c r="E44" s="38" t="str">
        <f>IFERROR(INDEX(Calcul!C:C,MATCH(D44,Calcul!B:B,0)),"")</f>
        <v>Metz Handball</v>
      </c>
      <c r="F44" s="39"/>
      <c r="G44" s="40"/>
      <c r="H44" s="41"/>
      <c r="I44" s="39"/>
      <c r="J44" s="42" t="str">
        <f>IFERROR(INDEX(Calcul!C:C,MATCH(K44,Calcul!B:B,0)),"")</f>
        <v>Györi Audi ETO KC</v>
      </c>
      <c r="K44" s="43" t="s">
        <v>46</v>
      </c>
    </row>
    <row r="45" spans="2:37" x14ac:dyDescent="0.25">
      <c r="B45" s="36">
        <v>39</v>
      </c>
      <c r="C45" s="84">
        <v>44492</v>
      </c>
      <c r="D45" s="37" t="s">
        <v>43</v>
      </c>
      <c r="E45" s="38" t="str">
        <f>IFERROR(INDEX(Calcul!C:C,MATCH(D45,Calcul!B:B,0)),"")</f>
        <v>Vipers Kristiansand</v>
      </c>
      <c r="F45" s="39"/>
      <c r="G45" s="40"/>
      <c r="H45" s="41"/>
      <c r="I45" s="39"/>
      <c r="J45" s="42" t="str">
        <f>IFERROR(INDEX(Calcul!C:C,MATCH(K45,Calcul!B:B,0)),"")</f>
        <v>CSKA</v>
      </c>
      <c r="K45" s="43" t="s">
        <v>42</v>
      </c>
    </row>
    <row r="46" spans="2:37" x14ac:dyDescent="0.25">
      <c r="B46" s="70">
        <v>40</v>
      </c>
      <c r="C46" s="85">
        <v>44492</v>
      </c>
      <c r="D46" s="71" t="s">
        <v>37</v>
      </c>
      <c r="E46" s="72" t="str">
        <f>IFERROR(INDEX(Calcul!C:C,MATCH(D46,Calcul!B:B,0)),"")</f>
        <v>CSM Bucuresti</v>
      </c>
      <c r="F46" s="73"/>
      <c r="G46" s="74"/>
      <c r="H46" s="75"/>
      <c r="I46" s="73"/>
      <c r="J46" s="76" t="str">
        <f>IFERROR(INDEX(Calcul!C:C,MATCH(K46,Calcul!B:B,0)),"")</f>
        <v>Buducnost BEMAX</v>
      </c>
      <c r="K46" s="77" t="s">
        <v>36</v>
      </c>
    </row>
    <row r="47" spans="2:37" x14ac:dyDescent="0.25">
      <c r="B47" s="22">
        <v>41</v>
      </c>
      <c r="C47" s="83">
        <v>44499</v>
      </c>
      <c r="D47" s="23" t="s">
        <v>38</v>
      </c>
      <c r="E47" s="24" t="str">
        <f>IFERROR(INDEX(Calcul!C:C,MATCH(D47,Calcul!B:B,0)),"")</f>
        <v>BV Borussia 09 Dortmund</v>
      </c>
      <c r="F47" s="25"/>
      <c r="G47" s="26"/>
      <c r="H47" s="27"/>
      <c r="I47" s="25"/>
      <c r="J47" s="28" t="str">
        <f>IFERROR(INDEX(Calcul!C:C,MATCH(K47,Calcul!B:B,0)),"")</f>
        <v>HC Podravka Vegeta</v>
      </c>
      <c r="K47" s="29" t="s">
        <v>41</v>
      </c>
    </row>
    <row r="48" spans="2:37" x14ac:dyDescent="0.25">
      <c r="B48" s="36">
        <v>42</v>
      </c>
      <c r="C48" s="84">
        <v>44499</v>
      </c>
      <c r="D48" s="37" t="s">
        <v>42</v>
      </c>
      <c r="E48" s="38" t="str">
        <f>IFERROR(INDEX(Calcul!C:C,MATCH(D48,Calcul!B:B,0)),"")</f>
        <v>CSKA</v>
      </c>
      <c r="F48" s="39"/>
      <c r="G48" s="40"/>
      <c r="H48" s="41"/>
      <c r="I48" s="39"/>
      <c r="J48" s="42" t="str">
        <f>IFERROR(INDEX(Calcul!C:C,MATCH(K48,Calcul!B:B,0)),"")</f>
        <v>Odense Handbold</v>
      </c>
      <c r="K48" s="43" t="s">
        <v>45</v>
      </c>
    </row>
    <row r="49" spans="2:11" x14ac:dyDescent="0.25">
      <c r="B49" s="36">
        <v>43</v>
      </c>
      <c r="C49" s="84">
        <v>44499</v>
      </c>
      <c r="D49" s="37" t="s">
        <v>46</v>
      </c>
      <c r="E49" s="38" t="str">
        <f>IFERROR(INDEX(Calcul!C:C,MATCH(D49,Calcul!B:B,0)),"")</f>
        <v>Györi Audi ETO KC</v>
      </c>
      <c r="F49" s="39"/>
      <c r="G49" s="40"/>
      <c r="H49" s="41"/>
      <c r="I49" s="39"/>
      <c r="J49" s="42" t="str">
        <f>IFERROR(INDEX(Calcul!C:C,MATCH(K49,Calcul!B:B,0)),"")</f>
        <v>IK Sävehof</v>
      </c>
      <c r="K49" s="43" t="s">
        <v>49</v>
      </c>
    </row>
    <row r="50" spans="2:11" x14ac:dyDescent="0.25">
      <c r="B50" s="36">
        <v>44</v>
      </c>
      <c r="C50" s="84">
        <v>44499</v>
      </c>
      <c r="D50" s="37" t="s">
        <v>48</v>
      </c>
      <c r="E50" s="38" t="str">
        <f>IFERROR(INDEX(Calcul!C:C,MATCH(D50,Calcul!B:B,0)),"")</f>
        <v>Kastamonu Belediyesi GSK</v>
      </c>
      <c r="F50" s="39"/>
      <c r="G50" s="40"/>
      <c r="H50" s="41"/>
      <c r="I50" s="39"/>
      <c r="J50" s="42" t="str">
        <f>IFERROR(INDEX(Calcul!C:C,MATCH(K50,Calcul!B:B,0)),"")</f>
        <v>Metz Handball</v>
      </c>
      <c r="K50" s="43" t="s">
        <v>47</v>
      </c>
    </row>
    <row r="51" spans="2:11" x14ac:dyDescent="0.25">
      <c r="B51" s="36">
        <v>45</v>
      </c>
      <c r="C51" s="84">
        <v>44499</v>
      </c>
      <c r="D51" s="37" t="s">
        <v>40</v>
      </c>
      <c r="E51" s="38" t="str">
        <f>IFERROR(INDEX(Calcul!C:C,MATCH(D51,Calcul!B:B,0)),"")</f>
        <v>Team Esbjerg</v>
      </c>
      <c r="F51" s="39"/>
      <c r="G51" s="40"/>
      <c r="H51" s="41"/>
      <c r="I51" s="39"/>
      <c r="J51" s="42" t="str">
        <f>IFERROR(INDEX(Calcul!C:C,MATCH(K51,Calcul!B:B,0)),"")</f>
        <v>Rostov-Don</v>
      </c>
      <c r="K51" s="43" t="s">
        <v>39</v>
      </c>
    </row>
    <row r="52" spans="2:11" x14ac:dyDescent="0.25">
      <c r="B52" s="36">
        <v>46</v>
      </c>
      <c r="C52" s="84">
        <v>44499</v>
      </c>
      <c r="D52" s="37" t="s">
        <v>35</v>
      </c>
      <c r="E52" s="38" t="str">
        <f>IFERROR(INDEX(Calcul!C:C,MATCH(D52,Calcul!B:B,0)),"")</f>
        <v>FTC - Rail Cargo Hungaria</v>
      </c>
      <c r="F52" s="39"/>
      <c r="G52" s="40"/>
      <c r="H52" s="41"/>
      <c r="I52" s="39"/>
      <c r="J52" s="42" t="str">
        <f>IFERROR(INDEX(Calcul!C:C,MATCH(K52,Calcul!B:B,0)),"")</f>
        <v>Buducnost BEMAX</v>
      </c>
      <c r="K52" s="43" t="s">
        <v>36</v>
      </c>
    </row>
    <row r="53" spans="2:11" x14ac:dyDescent="0.25">
      <c r="B53" s="36">
        <v>47</v>
      </c>
      <c r="C53" s="84">
        <v>44499</v>
      </c>
      <c r="D53" s="37" t="s">
        <v>34</v>
      </c>
      <c r="E53" s="38" t="str">
        <f>IFERROR(INDEX(Calcul!C:C,MATCH(D53,Calcul!B:B,0)),"")</f>
        <v>Brest Bretagne Handball</v>
      </c>
      <c r="F53" s="39"/>
      <c r="G53" s="40"/>
      <c r="H53" s="41"/>
      <c r="I53" s="39"/>
      <c r="J53" s="42" t="str">
        <f>IFERROR(INDEX(Calcul!C:C,MATCH(K53,Calcul!B:B,0)),"")</f>
        <v>CSM Bucuresti</v>
      </c>
      <c r="K53" s="43" t="s">
        <v>37</v>
      </c>
    </row>
    <row r="54" spans="2:11" x14ac:dyDescent="0.25">
      <c r="B54" s="70">
        <v>48</v>
      </c>
      <c r="C54" s="85">
        <v>44499</v>
      </c>
      <c r="D54" s="71" t="s">
        <v>44</v>
      </c>
      <c r="E54" s="72" t="str">
        <f>IFERROR(INDEX(Calcul!C:C,MATCH(D54,Calcul!B:B,0)),"")</f>
        <v>Krim Mercator Ljubljana</v>
      </c>
      <c r="F54" s="73"/>
      <c r="G54" s="74"/>
      <c r="H54" s="75"/>
      <c r="I54" s="73"/>
      <c r="J54" s="76" t="str">
        <f>IFERROR(INDEX(Calcul!C:C,MATCH(K54,Calcul!B:B,0)),"")</f>
        <v>Vipers Kristiansand</v>
      </c>
      <c r="K54" s="77" t="s">
        <v>43</v>
      </c>
    </row>
    <row r="55" spans="2:11" x14ac:dyDescent="0.25">
      <c r="B55" s="22">
        <v>49</v>
      </c>
      <c r="C55" s="83">
        <v>44513</v>
      </c>
      <c r="D55" s="23" t="s">
        <v>35</v>
      </c>
      <c r="E55" s="24" t="str">
        <f>IFERROR(INDEX(Calcul!C:C,MATCH(D55,Calcul!B:B,0)),"")</f>
        <v>FTC - Rail Cargo Hungaria</v>
      </c>
      <c r="F55" s="25"/>
      <c r="G55" s="26"/>
      <c r="H55" s="27"/>
      <c r="I55" s="25"/>
      <c r="J55" s="28" t="str">
        <f>IFERROR(INDEX(Calcul!C:C,MATCH(K55,Calcul!B:B,0)),"")</f>
        <v>CSM Bucuresti</v>
      </c>
      <c r="K55" s="29" t="s">
        <v>37</v>
      </c>
    </row>
    <row r="56" spans="2:11" x14ac:dyDescent="0.25">
      <c r="B56" s="36">
        <v>50</v>
      </c>
      <c r="C56" s="84">
        <v>44513</v>
      </c>
      <c r="D56" s="37" t="s">
        <v>38</v>
      </c>
      <c r="E56" s="38" t="str">
        <f>IFERROR(INDEX(Calcul!C:C,MATCH(D56,Calcul!B:B,0)),"")</f>
        <v>BV Borussia 09 Dortmund</v>
      </c>
      <c r="F56" s="39"/>
      <c r="G56" s="40"/>
      <c r="H56" s="41"/>
      <c r="I56" s="39"/>
      <c r="J56" s="42" t="str">
        <f>IFERROR(INDEX(Calcul!C:C,MATCH(K56,Calcul!B:B,0)),"")</f>
        <v>Team Esbjerg</v>
      </c>
      <c r="K56" s="43" t="s">
        <v>40</v>
      </c>
    </row>
    <row r="57" spans="2:11" x14ac:dyDescent="0.25">
      <c r="B57" s="36">
        <v>51</v>
      </c>
      <c r="C57" s="84">
        <v>44513</v>
      </c>
      <c r="D57" s="37" t="s">
        <v>41</v>
      </c>
      <c r="E57" s="38" t="str">
        <f>IFERROR(INDEX(Calcul!C:C,MATCH(D57,Calcul!B:B,0)),"")</f>
        <v>HC Podravka Vegeta</v>
      </c>
      <c r="F57" s="39"/>
      <c r="G57" s="40"/>
      <c r="H57" s="41"/>
      <c r="I57" s="39"/>
      <c r="J57" s="42" t="str">
        <f>IFERROR(INDEX(Calcul!C:C,MATCH(K57,Calcul!B:B,0)),"")</f>
        <v>Rostov-Don</v>
      </c>
      <c r="K57" s="43" t="s">
        <v>39</v>
      </c>
    </row>
    <row r="58" spans="2:11" x14ac:dyDescent="0.25">
      <c r="B58" s="36">
        <v>52</v>
      </c>
      <c r="C58" s="84">
        <v>44513</v>
      </c>
      <c r="D58" s="37" t="s">
        <v>47</v>
      </c>
      <c r="E58" s="38" t="str">
        <f>IFERROR(INDEX(Calcul!C:C,MATCH(D58,Calcul!B:B,0)),"")</f>
        <v>Metz Handball</v>
      </c>
      <c r="F58" s="39"/>
      <c r="G58" s="40"/>
      <c r="H58" s="41"/>
      <c r="I58" s="39"/>
      <c r="J58" s="42" t="str">
        <f>IFERROR(INDEX(Calcul!C:C,MATCH(K58,Calcul!B:B,0)),"")</f>
        <v>IK Sävehof</v>
      </c>
      <c r="K58" s="43" t="s">
        <v>49</v>
      </c>
    </row>
    <row r="59" spans="2:11" x14ac:dyDescent="0.25">
      <c r="B59" s="36">
        <v>53</v>
      </c>
      <c r="C59" s="84">
        <v>44513</v>
      </c>
      <c r="D59" s="37" t="s">
        <v>46</v>
      </c>
      <c r="E59" s="38" t="str">
        <f>IFERROR(INDEX(Calcul!C:C,MATCH(D59,Calcul!B:B,0)),"")</f>
        <v>Györi Audi ETO KC</v>
      </c>
      <c r="F59" s="39"/>
      <c r="G59" s="40"/>
      <c r="H59" s="41"/>
      <c r="I59" s="39"/>
      <c r="J59" s="42" t="str">
        <f>IFERROR(INDEX(Calcul!C:C,MATCH(K59,Calcul!B:B,0)),"")</f>
        <v>Kastamonu Belediyesi GSK</v>
      </c>
      <c r="K59" s="43" t="s">
        <v>48</v>
      </c>
    </row>
    <row r="60" spans="2:11" x14ac:dyDescent="0.25">
      <c r="B60" s="36">
        <v>54</v>
      </c>
      <c r="C60" s="84">
        <v>44513</v>
      </c>
      <c r="D60" s="37" t="s">
        <v>36</v>
      </c>
      <c r="E60" s="38" t="str">
        <f>IFERROR(INDEX(Calcul!C:C,MATCH(D60,Calcul!B:B,0)),"")</f>
        <v>Buducnost BEMAX</v>
      </c>
      <c r="F60" s="39"/>
      <c r="G60" s="40"/>
      <c r="H60" s="41"/>
      <c r="I60" s="39"/>
      <c r="J60" s="42" t="str">
        <f>IFERROR(INDEX(Calcul!C:C,MATCH(K60,Calcul!B:B,0)),"")</f>
        <v>Brest Bretagne Handball</v>
      </c>
      <c r="K60" s="43" t="s">
        <v>34</v>
      </c>
    </row>
    <row r="61" spans="2:11" x14ac:dyDescent="0.25">
      <c r="B61" s="36">
        <v>55</v>
      </c>
      <c r="C61" s="84">
        <v>44513</v>
      </c>
      <c r="D61" s="37" t="s">
        <v>42</v>
      </c>
      <c r="E61" s="38" t="str">
        <f>IFERROR(INDEX(Calcul!C:C,MATCH(D61,Calcul!B:B,0)),"")</f>
        <v>CSKA</v>
      </c>
      <c r="F61" s="39"/>
      <c r="G61" s="40"/>
      <c r="H61" s="41"/>
      <c r="I61" s="39"/>
      <c r="J61" s="42" t="str">
        <f>IFERROR(INDEX(Calcul!C:C,MATCH(K61,Calcul!B:B,0)),"")</f>
        <v>Krim Mercator Ljubljana</v>
      </c>
      <c r="K61" s="43" t="s">
        <v>44</v>
      </c>
    </row>
    <row r="62" spans="2:11" x14ac:dyDescent="0.25">
      <c r="B62" s="70">
        <v>56</v>
      </c>
      <c r="C62" s="85">
        <v>44513</v>
      </c>
      <c r="D62" s="71" t="s">
        <v>45</v>
      </c>
      <c r="E62" s="72" t="str">
        <f>IFERROR(INDEX(Calcul!C:C,MATCH(D62,Calcul!B:B,0)),"")</f>
        <v>Odense Handbold</v>
      </c>
      <c r="F62" s="73"/>
      <c r="G62" s="74"/>
      <c r="H62" s="75"/>
      <c r="I62" s="73"/>
      <c r="J62" s="76" t="str">
        <f>IFERROR(INDEX(Calcul!C:C,MATCH(K62,Calcul!B:B,0)),"")</f>
        <v>Vipers Kristiansand</v>
      </c>
      <c r="K62" s="77" t="s">
        <v>43</v>
      </c>
    </row>
    <row r="63" spans="2:11" x14ac:dyDescent="0.25">
      <c r="B63" s="22">
        <v>57</v>
      </c>
      <c r="C63" s="83">
        <v>44520</v>
      </c>
      <c r="D63" s="23" t="s">
        <v>40</v>
      </c>
      <c r="E63" s="24" t="str">
        <f>IFERROR(INDEX(Calcul!C:C,MATCH(D63,Calcul!B:B,0)),"")</f>
        <v>Team Esbjerg</v>
      </c>
      <c r="F63" s="25"/>
      <c r="G63" s="26"/>
      <c r="H63" s="27"/>
      <c r="I63" s="25"/>
      <c r="J63" s="28" t="str">
        <f>IFERROR(INDEX(Calcul!C:C,MATCH(K63,Calcul!B:B,0)),"")</f>
        <v>BV Borussia 09 Dortmund</v>
      </c>
      <c r="K63" s="29" t="s">
        <v>38</v>
      </c>
    </row>
    <row r="64" spans="2:11" x14ac:dyDescent="0.25">
      <c r="B64" s="36">
        <v>58</v>
      </c>
      <c r="C64" s="84">
        <v>44520</v>
      </c>
      <c r="D64" s="37" t="s">
        <v>39</v>
      </c>
      <c r="E64" s="38" t="str">
        <f>IFERROR(INDEX(Calcul!C:C,MATCH(D64,Calcul!B:B,0)),"")</f>
        <v>Rostov-Don</v>
      </c>
      <c r="F64" s="39"/>
      <c r="G64" s="40"/>
      <c r="H64" s="41"/>
      <c r="I64" s="39"/>
      <c r="J64" s="42" t="str">
        <f>IFERROR(INDEX(Calcul!C:C,MATCH(K64,Calcul!B:B,0)),"")</f>
        <v>HC Podravka Vegeta</v>
      </c>
      <c r="K64" s="43" t="s">
        <v>41</v>
      </c>
    </row>
    <row r="65" spans="2:11" x14ac:dyDescent="0.25">
      <c r="B65" s="36">
        <v>59</v>
      </c>
      <c r="C65" s="84">
        <v>44520</v>
      </c>
      <c r="D65" s="37" t="s">
        <v>49</v>
      </c>
      <c r="E65" s="38" t="str">
        <f>IFERROR(INDEX(Calcul!C:C,MATCH(D65,Calcul!B:B,0)),"")</f>
        <v>IK Sävehof</v>
      </c>
      <c r="F65" s="39"/>
      <c r="G65" s="40"/>
      <c r="H65" s="41"/>
      <c r="I65" s="39"/>
      <c r="J65" s="42" t="str">
        <f>IFERROR(INDEX(Calcul!C:C,MATCH(K65,Calcul!B:B,0)),"")</f>
        <v>Metz Handball</v>
      </c>
      <c r="K65" s="43" t="s">
        <v>47</v>
      </c>
    </row>
    <row r="66" spans="2:11" x14ac:dyDescent="0.25">
      <c r="B66" s="36">
        <v>60</v>
      </c>
      <c r="C66" s="84">
        <v>44520</v>
      </c>
      <c r="D66" s="37" t="s">
        <v>44</v>
      </c>
      <c r="E66" s="38" t="str">
        <f>IFERROR(INDEX(Calcul!C:C,MATCH(D66,Calcul!B:B,0)),"")</f>
        <v>Krim Mercator Ljubljana</v>
      </c>
      <c r="F66" s="39"/>
      <c r="G66" s="40"/>
      <c r="H66" s="41"/>
      <c r="I66" s="39"/>
      <c r="J66" s="42" t="str">
        <f>IFERROR(INDEX(Calcul!C:C,MATCH(K66,Calcul!B:B,0)),"")</f>
        <v>CSKA</v>
      </c>
      <c r="K66" s="43" t="s">
        <v>42</v>
      </c>
    </row>
    <row r="67" spans="2:11" x14ac:dyDescent="0.25">
      <c r="B67" s="36">
        <v>61</v>
      </c>
      <c r="C67" s="84">
        <v>44520</v>
      </c>
      <c r="D67" s="37" t="s">
        <v>43</v>
      </c>
      <c r="E67" s="38" t="str">
        <f>IFERROR(INDEX(Calcul!C:C,MATCH(D67,Calcul!B:B,0)),"")</f>
        <v>Vipers Kristiansand</v>
      </c>
      <c r="F67" s="39"/>
      <c r="G67" s="40"/>
      <c r="H67" s="41"/>
      <c r="I67" s="39"/>
      <c r="J67" s="42" t="str">
        <f>IFERROR(INDEX(Calcul!C:C,MATCH(K67,Calcul!B:B,0)),"")</f>
        <v>Odense Handbold</v>
      </c>
      <c r="K67" s="43" t="s">
        <v>45</v>
      </c>
    </row>
    <row r="68" spans="2:11" x14ac:dyDescent="0.25">
      <c r="B68" s="36">
        <v>62</v>
      </c>
      <c r="C68" s="84">
        <v>44520</v>
      </c>
      <c r="D68" s="37" t="s">
        <v>37</v>
      </c>
      <c r="E68" s="38" t="str">
        <f>IFERROR(INDEX(Calcul!C:C,MATCH(D68,Calcul!B:B,0)),"")</f>
        <v>CSM Bucuresti</v>
      </c>
      <c r="F68" s="39"/>
      <c r="G68" s="40"/>
      <c r="H68" s="41"/>
      <c r="I68" s="39"/>
      <c r="J68" s="42" t="str">
        <f>IFERROR(INDEX(Calcul!C:C,MATCH(K68,Calcul!B:B,0)),"")</f>
        <v>FTC - Rail Cargo Hungaria</v>
      </c>
      <c r="K68" s="43" t="s">
        <v>35</v>
      </c>
    </row>
    <row r="69" spans="2:11" x14ac:dyDescent="0.25">
      <c r="B69" s="36">
        <v>63</v>
      </c>
      <c r="C69" s="84">
        <v>44520</v>
      </c>
      <c r="D69" s="37" t="s">
        <v>34</v>
      </c>
      <c r="E69" s="38" t="str">
        <f>IFERROR(INDEX(Calcul!C:C,MATCH(D69,Calcul!B:B,0)),"")</f>
        <v>Brest Bretagne Handball</v>
      </c>
      <c r="F69" s="39"/>
      <c r="G69" s="40"/>
      <c r="H69" s="41"/>
      <c r="I69" s="39"/>
      <c r="J69" s="42" t="str">
        <f>IFERROR(INDEX(Calcul!C:C,MATCH(K69,Calcul!B:B,0)),"")</f>
        <v>Buducnost BEMAX</v>
      </c>
      <c r="K69" s="43" t="s">
        <v>36</v>
      </c>
    </row>
    <row r="70" spans="2:11" x14ac:dyDescent="0.25">
      <c r="B70" s="70">
        <v>64</v>
      </c>
      <c r="C70" s="85">
        <v>44520</v>
      </c>
      <c r="D70" s="71" t="s">
        <v>48</v>
      </c>
      <c r="E70" s="72" t="str">
        <f>IFERROR(INDEX(Calcul!C:C,MATCH(D70,Calcul!B:B,0)),"")</f>
        <v>Kastamonu Belediyesi GSK</v>
      </c>
      <c r="F70" s="73"/>
      <c r="G70" s="74"/>
      <c r="H70" s="75"/>
      <c r="I70" s="73"/>
      <c r="J70" s="76" t="str">
        <f>IFERROR(INDEX(Calcul!C:C,MATCH(K70,Calcul!B:B,0)),"")</f>
        <v>Györi Audi ETO KC</v>
      </c>
      <c r="K70" s="77" t="s">
        <v>46</v>
      </c>
    </row>
    <row r="71" spans="2:11" x14ac:dyDescent="0.25">
      <c r="B71" s="22">
        <v>65</v>
      </c>
      <c r="C71" s="83">
        <v>44204</v>
      </c>
      <c r="D71" s="23" t="s">
        <v>41</v>
      </c>
      <c r="E71" s="24" t="str">
        <f>IFERROR(INDEX(Calcul!C:C,MATCH(D71,Calcul!B:B,0)),"")</f>
        <v>HC Podravka Vegeta</v>
      </c>
      <c r="F71" s="25"/>
      <c r="G71" s="26"/>
      <c r="H71" s="27"/>
      <c r="I71" s="25"/>
      <c r="J71" s="28" t="str">
        <f>IFERROR(INDEX(Calcul!C:C,MATCH(K71,Calcul!B:B,0)),"")</f>
        <v>BV Borussia 09 Dortmund</v>
      </c>
      <c r="K71" s="29" t="s">
        <v>38</v>
      </c>
    </row>
    <row r="72" spans="2:11" x14ac:dyDescent="0.25">
      <c r="B72" s="36">
        <v>66</v>
      </c>
      <c r="C72" s="84">
        <v>44204</v>
      </c>
      <c r="D72" s="37" t="s">
        <v>49</v>
      </c>
      <c r="E72" s="38" t="str">
        <f>IFERROR(INDEX(Calcul!C:C,MATCH(D72,Calcul!B:B,0)),"")</f>
        <v>IK Sävehof</v>
      </c>
      <c r="F72" s="39"/>
      <c r="G72" s="40"/>
      <c r="H72" s="41"/>
      <c r="I72" s="39"/>
      <c r="J72" s="42" t="str">
        <f>IFERROR(INDEX(Calcul!C:C,MATCH(K72,Calcul!B:B,0)),"")</f>
        <v>Györi Audi ETO KC</v>
      </c>
      <c r="K72" s="43" t="s">
        <v>46</v>
      </c>
    </row>
    <row r="73" spans="2:11" x14ac:dyDescent="0.25">
      <c r="B73" s="36">
        <v>67</v>
      </c>
      <c r="C73" s="84">
        <v>44204</v>
      </c>
      <c r="D73" s="37" t="s">
        <v>39</v>
      </c>
      <c r="E73" s="38" t="str">
        <f>IFERROR(INDEX(Calcul!C:C,MATCH(D73,Calcul!B:B,0)),"")</f>
        <v>Rostov-Don</v>
      </c>
      <c r="F73" s="39"/>
      <c r="G73" s="40"/>
      <c r="H73" s="41"/>
      <c r="I73" s="39"/>
      <c r="J73" s="42" t="str">
        <f>IFERROR(INDEX(Calcul!C:C,MATCH(K73,Calcul!B:B,0)),"")</f>
        <v>Team Esbjerg</v>
      </c>
      <c r="K73" s="43" t="s">
        <v>40</v>
      </c>
    </row>
    <row r="74" spans="2:11" x14ac:dyDescent="0.25">
      <c r="B74" s="36">
        <v>68</v>
      </c>
      <c r="C74" s="84">
        <v>44204</v>
      </c>
      <c r="D74" s="37" t="s">
        <v>45</v>
      </c>
      <c r="E74" s="38" t="str">
        <f>IFERROR(INDEX(Calcul!C:C,MATCH(D74,Calcul!B:B,0)),"")</f>
        <v>Odense Handbold</v>
      </c>
      <c r="F74" s="39"/>
      <c r="G74" s="40"/>
      <c r="H74" s="41"/>
      <c r="I74" s="39"/>
      <c r="J74" s="42" t="str">
        <f>IFERROR(INDEX(Calcul!C:C,MATCH(K74,Calcul!B:B,0)),"")</f>
        <v>CSKA</v>
      </c>
      <c r="K74" s="43" t="s">
        <v>42</v>
      </c>
    </row>
    <row r="75" spans="2:11" x14ac:dyDescent="0.25">
      <c r="B75" s="36">
        <v>69</v>
      </c>
      <c r="C75" s="84">
        <v>44204</v>
      </c>
      <c r="D75" s="37" t="s">
        <v>47</v>
      </c>
      <c r="E75" s="38" t="str">
        <f>IFERROR(INDEX(Calcul!C:C,MATCH(D75,Calcul!B:B,0)),"")</f>
        <v>Metz Handball</v>
      </c>
      <c r="F75" s="39"/>
      <c r="G75" s="40"/>
      <c r="H75" s="41"/>
      <c r="I75" s="39"/>
      <c r="J75" s="42" t="str">
        <f>IFERROR(INDEX(Calcul!C:C,MATCH(K75,Calcul!B:B,0)),"")</f>
        <v>Kastamonu Belediyesi GSK</v>
      </c>
      <c r="K75" s="43" t="s">
        <v>48</v>
      </c>
    </row>
    <row r="76" spans="2:11" x14ac:dyDescent="0.25">
      <c r="B76" s="36">
        <v>70</v>
      </c>
      <c r="C76" s="84">
        <v>44204</v>
      </c>
      <c r="D76" s="37" t="s">
        <v>37</v>
      </c>
      <c r="E76" s="38" t="str">
        <f>IFERROR(INDEX(Calcul!C:C,MATCH(D76,Calcul!B:B,0)),"")</f>
        <v>CSM Bucuresti</v>
      </c>
      <c r="F76" s="39"/>
      <c r="G76" s="40"/>
      <c r="H76" s="41"/>
      <c r="I76" s="39"/>
      <c r="J76" s="42" t="str">
        <f>IFERROR(INDEX(Calcul!C:C,MATCH(K76,Calcul!B:B,0)),"")</f>
        <v>Brest Bretagne Handball</v>
      </c>
      <c r="K76" s="43" t="s">
        <v>34</v>
      </c>
    </row>
    <row r="77" spans="2:11" x14ac:dyDescent="0.25">
      <c r="B77" s="36">
        <v>71</v>
      </c>
      <c r="C77" s="84">
        <v>44204</v>
      </c>
      <c r="D77" s="37" t="s">
        <v>43</v>
      </c>
      <c r="E77" s="38" t="str">
        <f>IFERROR(INDEX(Calcul!C:C,MATCH(D77,Calcul!B:B,0)),"")</f>
        <v>Vipers Kristiansand</v>
      </c>
      <c r="F77" s="39"/>
      <c r="G77" s="40"/>
      <c r="H77" s="41"/>
      <c r="I77" s="39"/>
      <c r="J77" s="42" t="str">
        <f>IFERROR(INDEX(Calcul!C:C,MATCH(K77,Calcul!B:B,0)),"")</f>
        <v>Krim Mercator Ljubljana</v>
      </c>
      <c r="K77" s="43" t="s">
        <v>44</v>
      </c>
    </row>
    <row r="78" spans="2:11" x14ac:dyDescent="0.25">
      <c r="B78" s="70">
        <v>72</v>
      </c>
      <c r="C78" s="85">
        <v>44204</v>
      </c>
      <c r="D78" s="71" t="s">
        <v>36</v>
      </c>
      <c r="E78" s="72" t="str">
        <f>IFERROR(INDEX(Calcul!C:C,MATCH(D78,Calcul!B:B,0)),"")</f>
        <v>Buducnost BEMAX</v>
      </c>
      <c r="F78" s="73"/>
      <c r="G78" s="74"/>
      <c r="H78" s="75"/>
      <c r="I78" s="73"/>
      <c r="J78" s="76" t="str">
        <f>IFERROR(INDEX(Calcul!C:C,MATCH(K78,Calcul!B:B,0)),"")</f>
        <v>FTC - Rail Cargo Hungaria</v>
      </c>
      <c r="K78" s="77" t="s">
        <v>35</v>
      </c>
    </row>
    <row r="79" spans="2:11" x14ac:dyDescent="0.25">
      <c r="B79" s="22">
        <v>73</v>
      </c>
      <c r="C79" s="83">
        <v>44211</v>
      </c>
      <c r="D79" s="23" t="s">
        <v>42</v>
      </c>
      <c r="E79" s="24" t="str">
        <f>IFERROR(INDEX(Calcul!C:C,MATCH(D79,Calcul!B:B,0)),"")</f>
        <v>CSKA</v>
      </c>
      <c r="F79" s="25"/>
      <c r="G79" s="26"/>
      <c r="H79" s="27"/>
      <c r="I79" s="25"/>
      <c r="J79" s="28" t="str">
        <f>IFERROR(INDEX(Calcul!C:C,MATCH(K79,Calcul!B:B,0)),"")</f>
        <v>Vipers Kristiansand</v>
      </c>
      <c r="K79" s="29" t="s">
        <v>43</v>
      </c>
    </row>
    <row r="80" spans="2:11" x14ac:dyDescent="0.25">
      <c r="B80" s="36">
        <v>74</v>
      </c>
      <c r="C80" s="84">
        <v>44211</v>
      </c>
      <c r="D80" s="37" t="s">
        <v>38</v>
      </c>
      <c r="E80" s="38" t="str">
        <f>IFERROR(INDEX(Calcul!C:C,MATCH(D80,Calcul!B:B,0)),"")</f>
        <v>BV Borussia 09 Dortmund</v>
      </c>
      <c r="F80" s="39"/>
      <c r="G80" s="40"/>
      <c r="H80" s="41"/>
      <c r="I80" s="39"/>
      <c r="J80" s="42" t="str">
        <f>IFERROR(INDEX(Calcul!C:C,MATCH(K80,Calcul!B:B,0)),"")</f>
        <v>Rostov-Don</v>
      </c>
      <c r="K80" s="43" t="s">
        <v>39</v>
      </c>
    </row>
    <row r="81" spans="2:11" x14ac:dyDescent="0.25">
      <c r="B81" s="36">
        <v>75</v>
      </c>
      <c r="C81" s="84">
        <v>44211</v>
      </c>
      <c r="D81" s="37" t="s">
        <v>34</v>
      </c>
      <c r="E81" s="38" t="str">
        <f>IFERROR(INDEX(Calcul!C:C,MATCH(D81,Calcul!B:B,0)),"")</f>
        <v>Brest Bretagne Handball</v>
      </c>
      <c r="F81" s="39"/>
      <c r="G81" s="40"/>
      <c r="H81" s="41"/>
      <c r="I81" s="39"/>
      <c r="J81" s="42" t="str">
        <f>IFERROR(INDEX(Calcul!C:C,MATCH(K81,Calcul!B:B,0)),"")</f>
        <v>FTC - Rail Cargo Hungaria</v>
      </c>
      <c r="K81" s="43" t="s">
        <v>35</v>
      </c>
    </row>
    <row r="82" spans="2:11" x14ac:dyDescent="0.25">
      <c r="B82" s="36">
        <v>76</v>
      </c>
      <c r="C82" s="84">
        <v>44211</v>
      </c>
      <c r="D82" s="37" t="s">
        <v>40</v>
      </c>
      <c r="E82" s="38" t="str">
        <f>IFERROR(INDEX(Calcul!C:C,MATCH(D82,Calcul!B:B,0)),"")</f>
        <v>Team Esbjerg</v>
      </c>
      <c r="F82" s="39"/>
      <c r="G82" s="40"/>
      <c r="H82" s="41"/>
      <c r="I82" s="39"/>
      <c r="J82" s="42" t="str">
        <f>IFERROR(INDEX(Calcul!C:C,MATCH(K82,Calcul!B:B,0)),"")</f>
        <v>HC Podravka Vegeta</v>
      </c>
      <c r="K82" s="43" t="s">
        <v>41</v>
      </c>
    </row>
    <row r="83" spans="2:11" x14ac:dyDescent="0.25">
      <c r="B83" s="36">
        <v>77</v>
      </c>
      <c r="C83" s="84">
        <v>44211</v>
      </c>
      <c r="D83" s="37" t="s">
        <v>46</v>
      </c>
      <c r="E83" s="38" t="str">
        <f>IFERROR(INDEX(Calcul!C:C,MATCH(D83,Calcul!B:B,0)),"")</f>
        <v>Györi Audi ETO KC</v>
      </c>
      <c r="F83" s="39"/>
      <c r="G83" s="40"/>
      <c r="H83" s="41"/>
      <c r="I83" s="39"/>
      <c r="J83" s="42" t="str">
        <f>IFERROR(INDEX(Calcul!C:C,MATCH(K83,Calcul!B:B,0)),"")</f>
        <v>Metz Handball</v>
      </c>
      <c r="K83" s="43" t="s">
        <v>47</v>
      </c>
    </row>
    <row r="84" spans="2:11" x14ac:dyDescent="0.25">
      <c r="B84" s="36">
        <v>78</v>
      </c>
      <c r="C84" s="84">
        <v>44211</v>
      </c>
      <c r="D84" s="37" t="s">
        <v>48</v>
      </c>
      <c r="E84" s="38" t="str">
        <f>IFERROR(INDEX(Calcul!C:C,MATCH(D84,Calcul!B:B,0)),"")</f>
        <v>Kastamonu Belediyesi GSK</v>
      </c>
      <c r="F84" s="39"/>
      <c r="G84" s="40"/>
      <c r="H84" s="41"/>
      <c r="I84" s="39"/>
      <c r="J84" s="42" t="str">
        <f>IFERROR(INDEX(Calcul!C:C,MATCH(K84,Calcul!B:B,0)),"")</f>
        <v>IK Sävehof</v>
      </c>
      <c r="K84" s="43" t="s">
        <v>49</v>
      </c>
    </row>
    <row r="85" spans="2:11" x14ac:dyDescent="0.25">
      <c r="B85" s="36">
        <v>79</v>
      </c>
      <c r="C85" s="84">
        <v>44211</v>
      </c>
      <c r="D85" s="37" t="s">
        <v>44</v>
      </c>
      <c r="E85" s="38" t="str">
        <f>IFERROR(INDEX(Calcul!C:C,MATCH(D85,Calcul!B:B,0)),"")</f>
        <v>Krim Mercator Ljubljana</v>
      </c>
      <c r="F85" s="39"/>
      <c r="G85" s="40"/>
      <c r="H85" s="41"/>
      <c r="I85" s="39"/>
      <c r="J85" s="42" t="str">
        <f>IFERROR(INDEX(Calcul!C:C,MATCH(K85,Calcul!B:B,0)),"")</f>
        <v>Odense Handbold</v>
      </c>
      <c r="K85" s="43" t="s">
        <v>45</v>
      </c>
    </row>
    <row r="86" spans="2:11" x14ac:dyDescent="0.25">
      <c r="B86" s="70">
        <v>80</v>
      </c>
      <c r="C86" s="85">
        <v>44211</v>
      </c>
      <c r="D86" s="71" t="s">
        <v>36</v>
      </c>
      <c r="E86" s="72" t="str">
        <f>IFERROR(INDEX(Calcul!C:C,MATCH(D86,Calcul!B:B,0)),"")</f>
        <v>Buducnost BEMAX</v>
      </c>
      <c r="F86" s="73"/>
      <c r="G86" s="74"/>
      <c r="H86" s="75"/>
      <c r="I86" s="73"/>
      <c r="J86" s="76" t="str">
        <f>IFERROR(INDEX(Calcul!C:C,MATCH(K86,Calcul!B:B,0)),"")</f>
        <v>CSM Bucuresti</v>
      </c>
      <c r="K86" s="77" t="s">
        <v>37</v>
      </c>
    </row>
    <row r="87" spans="2:11" x14ac:dyDescent="0.25">
      <c r="B87" s="22">
        <v>81</v>
      </c>
      <c r="C87" s="83">
        <v>44218</v>
      </c>
      <c r="D87" s="23" t="s">
        <v>46</v>
      </c>
      <c r="E87" s="24" t="str">
        <f>IFERROR(INDEX(Calcul!C:C,MATCH(D87,Calcul!B:B,0)),"")</f>
        <v>Györi Audi ETO KC</v>
      </c>
      <c r="F87" s="25"/>
      <c r="G87" s="26"/>
      <c r="H87" s="27"/>
      <c r="I87" s="25"/>
      <c r="J87" s="28" t="str">
        <f>IFERROR(INDEX(Calcul!C:C,MATCH(K87,Calcul!B:B,0)),"")</f>
        <v>Odense Handbold</v>
      </c>
      <c r="K87" s="29" t="s">
        <v>45</v>
      </c>
    </row>
    <row r="88" spans="2:11" x14ac:dyDescent="0.25">
      <c r="B88" s="36">
        <v>82</v>
      </c>
      <c r="C88" s="84">
        <v>44218</v>
      </c>
      <c r="D88" s="37" t="s">
        <v>41</v>
      </c>
      <c r="E88" s="38" t="str">
        <f>IFERROR(INDEX(Calcul!C:C,MATCH(D88,Calcul!B:B,0)),"")</f>
        <v>HC Podravka Vegeta</v>
      </c>
      <c r="F88" s="39"/>
      <c r="G88" s="40"/>
      <c r="H88" s="41"/>
      <c r="I88" s="39"/>
      <c r="J88" s="42" t="str">
        <f>IFERROR(INDEX(Calcul!C:C,MATCH(K88,Calcul!B:B,0)),"")</f>
        <v>Brest Bretagne Handball</v>
      </c>
      <c r="K88" s="43" t="s">
        <v>34</v>
      </c>
    </row>
    <row r="89" spans="2:11" x14ac:dyDescent="0.25">
      <c r="B89" s="36">
        <v>83</v>
      </c>
      <c r="C89" s="84">
        <v>44218</v>
      </c>
      <c r="D89" s="37" t="s">
        <v>38</v>
      </c>
      <c r="E89" s="38" t="str">
        <f>IFERROR(INDEX(Calcul!C:C,MATCH(D89,Calcul!B:B,0)),"")</f>
        <v>BV Borussia 09 Dortmund</v>
      </c>
      <c r="F89" s="39"/>
      <c r="G89" s="40"/>
      <c r="H89" s="41"/>
      <c r="I89" s="39"/>
      <c r="J89" s="42" t="str">
        <f>IFERROR(INDEX(Calcul!C:C,MATCH(K89,Calcul!B:B,0)),"")</f>
        <v>CSM Bucuresti</v>
      </c>
      <c r="K89" s="43" t="s">
        <v>37</v>
      </c>
    </row>
    <row r="90" spans="2:11" x14ac:dyDescent="0.25">
      <c r="B90" s="36">
        <v>84</v>
      </c>
      <c r="C90" s="84">
        <v>44218</v>
      </c>
      <c r="D90" s="37" t="s">
        <v>49</v>
      </c>
      <c r="E90" s="38" t="str">
        <f>IFERROR(INDEX(Calcul!C:C,MATCH(D90,Calcul!B:B,0)),"")</f>
        <v>IK Sävehof</v>
      </c>
      <c r="F90" s="39"/>
      <c r="G90" s="40"/>
      <c r="H90" s="41"/>
      <c r="I90" s="39"/>
      <c r="J90" s="42" t="str">
        <f>IFERROR(INDEX(Calcul!C:C,MATCH(K90,Calcul!B:B,0)),"")</f>
        <v>CSKA</v>
      </c>
      <c r="K90" s="43" t="s">
        <v>42</v>
      </c>
    </row>
    <row r="91" spans="2:11" x14ac:dyDescent="0.25">
      <c r="B91" s="36">
        <v>85</v>
      </c>
      <c r="C91" s="84">
        <v>44218</v>
      </c>
      <c r="D91" s="37" t="s">
        <v>39</v>
      </c>
      <c r="E91" s="38" t="str">
        <f>IFERROR(INDEX(Calcul!C:C,MATCH(D91,Calcul!B:B,0)),"")</f>
        <v>Rostov-Don</v>
      </c>
      <c r="F91" s="39"/>
      <c r="G91" s="40"/>
      <c r="H91" s="41"/>
      <c r="I91" s="39"/>
      <c r="J91" s="42" t="str">
        <f>IFERROR(INDEX(Calcul!C:C,MATCH(K91,Calcul!B:B,0)),"")</f>
        <v>Buducnost BEMAX</v>
      </c>
      <c r="K91" s="43" t="s">
        <v>36</v>
      </c>
    </row>
    <row r="92" spans="2:11" x14ac:dyDescent="0.25">
      <c r="B92" s="36">
        <v>86</v>
      </c>
      <c r="C92" s="84">
        <v>44218</v>
      </c>
      <c r="D92" s="37" t="s">
        <v>35</v>
      </c>
      <c r="E92" s="38" t="str">
        <f>IFERROR(INDEX(Calcul!C:C,MATCH(D92,Calcul!B:B,0)),"")</f>
        <v>FTC - Rail Cargo Hungaria</v>
      </c>
      <c r="F92" s="39"/>
      <c r="G92" s="40"/>
      <c r="H92" s="41"/>
      <c r="I92" s="39"/>
      <c r="J92" s="42" t="str">
        <f>IFERROR(INDEX(Calcul!C:C,MATCH(K92,Calcul!B:B,0)),"")</f>
        <v>Team Esbjerg</v>
      </c>
      <c r="K92" s="43" t="s">
        <v>40</v>
      </c>
    </row>
    <row r="93" spans="2:11" x14ac:dyDescent="0.25">
      <c r="B93" s="36">
        <v>87</v>
      </c>
      <c r="C93" s="84">
        <v>44218</v>
      </c>
      <c r="D93" s="37" t="s">
        <v>47</v>
      </c>
      <c r="E93" s="38" t="str">
        <f>IFERROR(INDEX(Calcul!C:C,MATCH(D93,Calcul!B:B,0)),"")</f>
        <v>Metz Handball</v>
      </c>
      <c r="F93" s="39"/>
      <c r="G93" s="40"/>
      <c r="H93" s="41"/>
      <c r="I93" s="39"/>
      <c r="J93" s="42" t="str">
        <f>IFERROR(INDEX(Calcul!C:C,MATCH(K93,Calcul!B:B,0)),"")</f>
        <v>Krim Mercator Ljubljana</v>
      </c>
      <c r="K93" s="43" t="s">
        <v>44</v>
      </c>
    </row>
    <row r="94" spans="2:11" x14ac:dyDescent="0.25">
      <c r="B94" s="70">
        <v>88</v>
      </c>
      <c r="C94" s="85">
        <v>44218</v>
      </c>
      <c r="D94" s="71" t="s">
        <v>48</v>
      </c>
      <c r="E94" s="72" t="str">
        <f>IFERROR(INDEX(Calcul!C:C,MATCH(D94,Calcul!B:B,0)),"")</f>
        <v>Kastamonu Belediyesi GSK</v>
      </c>
      <c r="F94" s="73"/>
      <c r="G94" s="74"/>
      <c r="H94" s="75"/>
      <c r="I94" s="73"/>
      <c r="J94" s="76" t="str">
        <f>IFERROR(INDEX(Calcul!C:C,MATCH(K94,Calcul!B:B,0)),"")</f>
        <v>Vipers Kristiansand</v>
      </c>
      <c r="K94" s="77" t="s">
        <v>43</v>
      </c>
    </row>
    <row r="95" spans="2:11" x14ac:dyDescent="0.25">
      <c r="B95" s="22">
        <v>89</v>
      </c>
      <c r="C95" s="83">
        <v>44232</v>
      </c>
      <c r="D95" s="23" t="s">
        <v>42</v>
      </c>
      <c r="E95" s="24" t="str">
        <f>IFERROR(INDEX(Calcul!C:C,MATCH(D95,Calcul!B:B,0)),"")</f>
        <v>CSKA</v>
      </c>
      <c r="F95" s="25"/>
      <c r="G95" s="26"/>
      <c r="H95" s="27"/>
      <c r="I95" s="25"/>
      <c r="J95" s="28" t="str">
        <f>IFERROR(INDEX(Calcul!C:C,MATCH(K95,Calcul!B:B,0)),"")</f>
        <v>Györi Audi ETO KC</v>
      </c>
      <c r="K95" s="29" t="s">
        <v>46</v>
      </c>
    </row>
    <row r="96" spans="2:11" x14ac:dyDescent="0.25">
      <c r="B96" s="36">
        <v>90</v>
      </c>
      <c r="C96" s="84">
        <v>44232</v>
      </c>
      <c r="D96" s="37" t="s">
        <v>37</v>
      </c>
      <c r="E96" s="38" t="str">
        <f>IFERROR(INDEX(Calcul!C:C,MATCH(D96,Calcul!B:B,0)),"")</f>
        <v>CSM Bucuresti</v>
      </c>
      <c r="F96" s="39"/>
      <c r="G96" s="40"/>
      <c r="H96" s="41"/>
      <c r="I96" s="39"/>
      <c r="J96" s="42" t="str">
        <f>IFERROR(INDEX(Calcul!C:C,MATCH(K96,Calcul!B:B,0)),"")</f>
        <v>HC Podravka Vegeta</v>
      </c>
      <c r="K96" s="43" t="s">
        <v>41</v>
      </c>
    </row>
    <row r="97" spans="2:11" x14ac:dyDescent="0.25">
      <c r="B97" s="36">
        <v>91</v>
      </c>
      <c r="C97" s="84">
        <v>44232</v>
      </c>
      <c r="D97" s="37" t="s">
        <v>35</v>
      </c>
      <c r="E97" s="38" t="str">
        <f>IFERROR(INDEX(Calcul!C:C,MATCH(D97,Calcul!B:B,0)),"")</f>
        <v>FTC - Rail Cargo Hungaria</v>
      </c>
      <c r="F97" s="39"/>
      <c r="G97" s="40"/>
      <c r="H97" s="41"/>
      <c r="I97" s="39"/>
      <c r="J97" s="42" t="str">
        <f>IFERROR(INDEX(Calcul!C:C,MATCH(K97,Calcul!B:B,0)),"")</f>
        <v>Rostov-Don</v>
      </c>
      <c r="K97" s="43" t="s">
        <v>39</v>
      </c>
    </row>
    <row r="98" spans="2:11" x14ac:dyDescent="0.25">
      <c r="B98" s="36">
        <v>92</v>
      </c>
      <c r="C98" s="84">
        <v>44232</v>
      </c>
      <c r="D98" s="37" t="s">
        <v>45</v>
      </c>
      <c r="E98" s="38" t="str">
        <f>IFERROR(INDEX(Calcul!C:C,MATCH(D98,Calcul!B:B,0)),"")</f>
        <v>Odense Handbold</v>
      </c>
      <c r="F98" s="39"/>
      <c r="G98" s="40"/>
      <c r="H98" s="41"/>
      <c r="I98" s="39"/>
      <c r="J98" s="42" t="str">
        <f>IFERROR(INDEX(Calcul!C:C,MATCH(K98,Calcul!B:B,0)),"")</f>
        <v>IK Sävehof</v>
      </c>
      <c r="K98" s="43" t="s">
        <v>49</v>
      </c>
    </row>
    <row r="99" spans="2:11" x14ac:dyDescent="0.25">
      <c r="B99" s="36">
        <v>93</v>
      </c>
      <c r="C99" s="84">
        <v>44232</v>
      </c>
      <c r="D99" s="37" t="s">
        <v>36</v>
      </c>
      <c r="E99" s="38" t="str">
        <f>IFERROR(INDEX(Calcul!C:C,MATCH(D99,Calcul!B:B,0)),"")</f>
        <v>Buducnost BEMAX</v>
      </c>
      <c r="F99" s="39"/>
      <c r="G99" s="40"/>
      <c r="H99" s="41"/>
      <c r="I99" s="39"/>
      <c r="J99" s="42" t="str">
        <f>IFERROR(INDEX(Calcul!C:C,MATCH(K99,Calcul!B:B,0)),"")</f>
        <v>Team Esbjerg</v>
      </c>
      <c r="K99" s="43" t="s">
        <v>40</v>
      </c>
    </row>
    <row r="100" spans="2:11" x14ac:dyDescent="0.25">
      <c r="B100" s="36">
        <v>94</v>
      </c>
      <c r="C100" s="84">
        <v>44232</v>
      </c>
      <c r="D100" s="37" t="s">
        <v>43</v>
      </c>
      <c r="E100" s="38" t="str">
        <f>IFERROR(INDEX(Calcul!C:C,MATCH(D100,Calcul!B:B,0)),"")</f>
        <v>Vipers Kristiansand</v>
      </c>
      <c r="F100" s="39"/>
      <c r="G100" s="40"/>
      <c r="H100" s="41"/>
      <c r="I100" s="39"/>
      <c r="J100" s="42" t="str">
        <f>IFERROR(INDEX(Calcul!C:C,MATCH(K100,Calcul!B:B,0)),"")</f>
        <v>Metz Handball</v>
      </c>
      <c r="K100" s="43" t="s">
        <v>47</v>
      </c>
    </row>
    <row r="101" spans="2:11" x14ac:dyDescent="0.25">
      <c r="B101" s="36">
        <v>95</v>
      </c>
      <c r="C101" s="84">
        <v>44232</v>
      </c>
      <c r="D101" s="37" t="s">
        <v>44</v>
      </c>
      <c r="E101" s="38" t="str">
        <f>IFERROR(INDEX(Calcul!C:C,MATCH(D101,Calcul!B:B,0)),"")</f>
        <v>Krim Mercator Ljubljana</v>
      </c>
      <c r="F101" s="39"/>
      <c r="G101" s="40"/>
      <c r="H101" s="41"/>
      <c r="I101" s="39"/>
      <c r="J101" s="42" t="str">
        <f>IFERROR(INDEX(Calcul!C:C,MATCH(K101,Calcul!B:B,0)),"")</f>
        <v>Kastamonu Belediyesi GSK</v>
      </c>
      <c r="K101" s="43" t="s">
        <v>48</v>
      </c>
    </row>
    <row r="102" spans="2:11" x14ac:dyDescent="0.25">
      <c r="B102" s="70">
        <v>96</v>
      </c>
      <c r="C102" s="85">
        <v>44232</v>
      </c>
      <c r="D102" s="71" t="s">
        <v>34</v>
      </c>
      <c r="E102" s="72" t="str">
        <f>IFERROR(INDEX(Calcul!C:C,MATCH(D102,Calcul!B:B,0)),"")</f>
        <v>Brest Bretagne Handball</v>
      </c>
      <c r="F102" s="73"/>
      <c r="G102" s="74"/>
      <c r="H102" s="75"/>
      <c r="I102" s="73"/>
      <c r="J102" s="76" t="str">
        <f>IFERROR(INDEX(Calcul!C:C,MATCH(K102,Calcul!B:B,0)),"")</f>
        <v>BV Borussia 09 Dortmund</v>
      </c>
      <c r="K102" s="77" t="s">
        <v>38</v>
      </c>
    </row>
    <row r="103" spans="2:11" x14ac:dyDescent="0.25">
      <c r="B103" s="22">
        <v>97</v>
      </c>
      <c r="C103" s="83">
        <v>44239</v>
      </c>
      <c r="D103" s="23" t="s">
        <v>38</v>
      </c>
      <c r="E103" s="24" t="str">
        <f>IFERROR(INDEX(Calcul!C:C,MATCH(D103,Calcul!B:B,0)),"")</f>
        <v>BV Borussia 09 Dortmund</v>
      </c>
      <c r="F103" s="25"/>
      <c r="G103" s="26"/>
      <c r="H103" s="27"/>
      <c r="I103" s="25"/>
      <c r="J103" s="28" t="str">
        <f>IFERROR(INDEX(Calcul!C:C,MATCH(K103,Calcul!B:B,0)),"")</f>
        <v>Buducnost BEMAX</v>
      </c>
      <c r="K103" s="29" t="s">
        <v>36</v>
      </c>
    </row>
    <row r="104" spans="2:11" x14ac:dyDescent="0.25">
      <c r="B104" s="36">
        <v>98</v>
      </c>
      <c r="C104" s="84">
        <v>44239</v>
      </c>
      <c r="D104" s="37" t="s">
        <v>47</v>
      </c>
      <c r="E104" s="38" t="str">
        <f>IFERROR(INDEX(Calcul!C:C,MATCH(D104,Calcul!B:B,0)),"")</f>
        <v>Metz Handball</v>
      </c>
      <c r="F104" s="39"/>
      <c r="G104" s="40"/>
      <c r="H104" s="41"/>
      <c r="I104" s="39"/>
      <c r="J104" s="42" t="str">
        <f>IFERROR(INDEX(Calcul!C:C,MATCH(K104,Calcul!B:B,0)),"")</f>
        <v>Odense Handbold</v>
      </c>
      <c r="K104" s="43" t="s">
        <v>45</v>
      </c>
    </row>
    <row r="105" spans="2:11" x14ac:dyDescent="0.25">
      <c r="B105" s="36">
        <v>99</v>
      </c>
      <c r="C105" s="84">
        <v>44239</v>
      </c>
      <c r="D105" s="37" t="s">
        <v>46</v>
      </c>
      <c r="E105" s="38" t="str">
        <f>IFERROR(INDEX(Calcul!C:C,MATCH(D105,Calcul!B:B,0)),"")</f>
        <v>Györi Audi ETO KC</v>
      </c>
      <c r="F105" s="39"/>
      <c r="G105" s="40"/>
      <c r="H105" s="41"/>
      <c r="I105" s="39"/>
      <c r="J105" s="42" t="str">
        <f>IFERROR(INDEX(Calcul!C:C,MATCH(K105,Calcul!B:B,0)),"")</f>
        <v>Krim Mercator Ljubljana</v>
      </c>
      <c r="K105" s="43" t="s">
        <v>44</v>
      </c>
    </row>
    <row r="106" spans="2:11" x14ac:dyDescent="0.25">
      <c r="B106" s="36">
        <v>100</v>
      </c>
      <c r="C106" s="84">
        <v>44239</v>
      </c>
      <c r="D106" s="37" t="s">
        <v>48</v>
      </c>
      <c r="E106" s="38" t="str">
        <f>IFERROR(INDEX(Calcul!C:C,MATCH(D106,Calcul!B:B,0)),"")</f>
        <v>Kastamonu Belediyesi GSK</v>
      </c>
      <c r="F106" s="39"/>
      <c r="G106" s="40"/>
      <c r="H106" s="41"/>
      <c r="I106" s="39"/>
      <c r="J106" s="42" t="str">
        <f>IFERROR(INDEX(Calcul!C:C,MATCH(K106,Calcul!B:B,0)),"")</f>
        <v>CSKA</v>
      </c>
      <c r="K106" s="43" t="s">
        <v>42</v>
      </c>
    </row>
    <row r="107" spans="2:11" x14ac:dyDescent="0.25">
      <c r="B107" s="36">
        <v>101</v>
      </c>
      <c r="C107" s="84">
        <v>44239</v>
      </c>
      <c r="D107" s="37" t="s">
        <v>40</v>
      </c>
      <c r="E107" s="38" t="str">
        <f>IFERROR(INDEX(Calcul!C:C,MATCH(D107,Calcul!B:B,0)),"")</f>
        <v>Team Esbjerg</v>
      </c>
      <c r="F107" s="39"/>
      <c r="G107" s="40"/>
      <c r="H107" s="41"/>
      <c r="I107" s="39"/>
      <c r="J107" s="42" t="str">
        <f>IFERROR(INDEX(Calcul!C:C,MATCH(K107,Calcul!B:B,0)),"")</f>
        <v>Brest Bretagne Handball</v>
      </c>
      <c r="K107" s="43" t="s">
        <v>34</v>
      </c>
    </row>
    <row r="108" spans="2:11" x14ac:dyDescent="0.25">
      <c r="B108" s="36">
        <v>102</v>
      </c>
      <c r="C108" s="84">
        <v>44239</v>
      </c>
      <c r="D108" s="37" t="s">
        <v>39</v>
      </c>
      <c r="E108" s="38" t="str">
        <f>IFERROR(INDEX(Calcul!C:C,MATCH(D108,Calcul!B:B,0)),"")</f>
        <v>Rostov-Don</v>
      </c>
      <c r="F108" s="39"/>
      <c r="G108" s="40"/>
      <c r="H108" s="41"/>
      <c r="I108" s="39"/>
      <c r="J108" s="42" t="str">
        <f>IFERROR(INDEX(Calcul!C:C,MATCH(K108,Calcul!B:B,0)),"")</f>
        <v>CSM Bucuresti</v>
      </c>
      <c r="K108" s="43" t="s">
        <v>37</v>
      </c>
    </row>
    <row r="109" spans="2:11" x14ac:dyDescent="0.25">
      <c r="B109" s="36">
        <v>103</v>
      </c>
      <c r="C109" s="84">
        <v>44239</v>
      </c>
      <c r="D109" s="37" t="s">
        <v>41</v>
      </c>
      <c r="E109" s="38" t="str">
        <f>IFERROR(INDEX(Calcul!C:C,MATCH(D109,Calcul!B:B,0)),"")</f>
        <v>HC Podravka Vegeta</v>
      </c>
      <c r="F109" s="39"/>
      <c r="G109" s="40"/>
      <c r="H109" s="41"/>
      <c r="I109" s="39"/>
      <c r="J109" s="42" t="str">
        <f>IFERROR(INDEX(Calcul!C:C,MATCH(K109,Calcul!B:B,0)),"")</f>
        <v>FTC - Rail Cargo Hungaria</v>
      </c>
      <c r="K109" s="43" t="s">
        <v>35</v>
      </c>
    </row>
    <row r="110" spans="2:11" x14ac:dyDescent="0.25">
      <c r="B110" s="70">
        <v>104</v>
      </c>
      <c r="C110" s="85">
        <v>44239</v>
      </c>
      <c r="D110" s="71" t="s">
        <v>49</v>
      </c>
      <c r="E110" s="72" t="str">
        <f>IFERROR(INDEX(Calcul!C:C,MATCH(D110,Calcul!B:B,0)),"")</f>
        <v>IK Sävehof</v>
      </c>
      <c r="F110" s="73"/>
      <c r="G110" s="74"/>
      <c r="H110" s="75"/>
      <c r="I110" s="73"/>
      <c r="J110" s="76" t="str">
        <f>IFERROR(INDEX(Calcul!C:C,MATCH(K110,Calcul!B:B,0)),"")</f>
        <v>Vipers Kristiansand</v>
      </c>
      <c r="K110" s="77" t="s">
        <v>43</v>
      </c>
    </row>
    <row r="111" spans="2:11" x14ac:dyDescent="0.25">
      <c r="B111" s="22">
        <v>105</v>
      </c>
      <c r="C111" s="83">
        <v>44246</v>
      </c>
      <c r="D111" s="23" t="s">
        <v>45</v>
      </c>
      <c r="E111" s="24" t="str">
        <f>IFERROR(INDEX(Calcul!C:C,MATCH(D111,Calcul!B:B,0)),"")</f>
        <v>Odense Handbold</v>
      </c>
      <c r="F111" s="25"/>
      <c r="G111" s="26"/>
      <c r="H111" s="27"/>
      <c r="I111" s="25"/>
      <c r="J111" s="28" t="str">
        <f>IFERROR(INDEX(Calcul!C:C,MATCH(K111,Calcul!B:B,0)),"")</f>
        <v>Kastamonu Belediyesi GSK</v>
      </c>
      <c r="K111" s="29" t="s">
        <v>48</v>
      </c>
    </row>
    <row r="112" spans="2:11" x14ac:dyDescent="0.25">
      <c r="B112" s="36">
        <v>106</v>
      </c>
      <c r="C112" s="84">
        <v>44246</v>
      </c>
      <c r="D112" s="37" t="s">
        <v>36</v>
      </c>
      <c r="E112" s="38" t="str">
        <f>IFERROR(INDEX(Calcul!C:C,MATCH(D112,Calcul!B:B,0)),"")</f>
        <v>Buducnost BEMAX</v>
      </c>
      <c r="F112" s="39"/>
      <c r="G112" s="40"/>
      <c r="H112" s="41"/>
      <c r="I112" s="39"/>
      <c r="J112" s="42" t="str">
        <f>IFERROR(INDEX(Calcul!C:C,MATCH(K112,Calcul!B:B,0)),"")</f>
        <v>HC Podravka Vegeta</v>
      </c>
      <c r="K112" s="43" t="s">
        <v>41</v>
      </c>
    </row>
    <row r="113" spans="2:11" x14ac:dyDescent="0.25">
      <c r="B113" s="36">
        <v>107</v>
      </c>
      <c r="C113" s="84">
        <v>44246</v>
      </c>
      <c r="D113" s="37" t="s">
        <v>34</v>
      </c>
      <c r="E113" s="38" t="str">
        <f>IFERROR(INDEX(Calcul!C:C,MATCH(D113,Calcul!B:B,0)),"")</f>
        <v>Brest Bretagne Handball</v>
      </c>
      <c r="F113" s="39"/>
      <c r="G113" s="40"/>
      <c r="H113" s="41"/>
      <c r="I113" s="39"/>
      <c r="J113" s="42" t="str">
        <f>IFERROR(INDEX(Calcul!C:C,MATCH(K113,Calcul!B:B,0)),"")</f>
        <v>Rostov-Don</v>
      </c>
      <c r="K113" s="43" t="s">
        <v>39</v>
      </c>
    </row>
    <row r="114" spans="2:11" x14ac:dyDescent="0.25">
      <c r="B114" s="36">
        <v>108</v>
      </c>
      <c r="C114" s="84">
        <v>44246</v>
      </c>
      <c r="D114" s="37" t="s">
        <v>43</v>
      </c>
      <c r="E114" s="38" t="str">
        <f>IFERROR(INDEX(Calcul!C:C,MATCH(D114,Calcul!B:B,0)),"")</f>
        <v>Vipers Kristiansand</v>
      </c>
      <c r="F114" s="39"/>
      <c r="G114" s="40"/>
      <c r="H114" s="41"/>
      <c r="I114" s="39"/>
      <c r="J114" s="42" t="str">
        <f>IFERROR(INDEX(Calcul!C:C,MATCH(K114,Calcul!B:B,0)),"")</f>
        <v>Györi Audi ETO KC</v>
      </c>
      <c r="K114" s="43" t="s">
        <v>46</v>
      </c>
    </row>
    <row r="115" spans="2:11" x14ac:dyDescent="0.25">
      <c r="B115" s="36">
        <v>109</v>
      </c>
      <c r="C115" s="84">
        <v>44246</v>
      </c>
      <c r="D115" s="37" t="s">
        <v>44</v>
      </c>
      <c r="E115" s="38" t="str">
        <f>IFERROR(INDEX(Calcul!C:C,MATCH(D115,Calcul!B:B,0)),"")</f>
        <v>Krim Mercator Ljubljana</v>
      </c>
      <c r="F115" s="39"/>
      <c r="G115" s="40"/>
      <c r="H115" s="41"/>
      <c r="I115" s="39"/>
      <c r="J115" s="42" t="str">
        <f>IFERROR(INDEX(Calcul!C:C,MATCH(K115,Calcul!B:B,0)),"")</f>
        <v>IK Sävehof</v>
      </c>
      <c r="K115" s="43" t="s">
        <v>49</v>
      </c>
    </row>
    <row r="116" spans="2:11" x14ac:dyDescent="0.25">
      <c r="B116" s="36">
        <v>110</v>
      </c>
      <c r="C116" s="84">
        <v>44246</v>
      </c>
      <c r="D116" s="37" t="s">
        <v>37</v>
      </c>
      <c r="E116" s="38" t="str">
        <f>IFERROR(INDEX(Calcul!C:C,MATCH(D116,Calcul!B:B,0)),"")</f>
        <v>CSM Bucuresti</v>
      </c>
      <c r="F116" s="39"/>
      <c r="G116" s="40"/>
      <c r="H116" s="41"/>
      <c r="I116" s="39"/>
      <c r="J116" s="42" t="str">
        <f>IFERROR(INDEX(Calcul!C:C,MATCH(K116,Calcul!B:B,0)),"")</f>
        <v>Team Esbjerg</v>
      </c>
      <c r="K116" s="43" t="s">
        <v>40</v>
      </c>
    </row>
    <row r="117" spans="2:11" x14ac:dyDescent="0.25">
      <c r="B117" s="36">
        <v>111</v>
      </c>
      <c r="C117" s="84">
        <v>44246</v>
      </c>
      <c r="D117" s="37" t="s">
        <v>42</v>
      </c>
      <c r="E117" s="38" t="str">
        <f>IFERROR(INDEX(Calcul!C:C,MATCH(D117,Calcul!B:B,0)),"")</f>
        <v>CSKA</v>
      </c>
      <c r="F117" s="39"/>
      <c r="G117" s="40">
        <v>5</v>
      </c>
      <c r="H117" s="41">
        <v>0</v>
      </c>
      <c r="I117" s="39"/>
      <c r="J117" s="42" t="str">
        <f>IFERROR(INDEX(Calcul!C:C,MATCH(K117,Calcul!B:B,0)),"")</f>
        <v>Metz Handball</v>
      </c>
      <c r="K117" s="43" t="s">
        <v>47</v>
      </c>
    </row>
    <row r="118" spans="2:11" x14ac:dyDescent="0.25">
      <c r="B118" s="70">
        <v>112</v>
      </c>
      <c r="C118" s="85">
        <v>44246</v>
      </c>
      <c r="D118" s="71" t="s">
        <v>35</v>
      </c>
      <c r="E118" s="72" t="str">
        <f>IFERROR(INDEX(Calcul!C:C,MATCH(D118,Calcul!B:B,0)),"")</f>
        <v>FTC - Rail Cargo Hungaria</v>
      </c>
      <c r="F118" s="73"/>
      <c r="G118" s="74"/>
      <c r="H118" s="75"/>
      <c r="I118" s="73"/>
      <c r="J118" s="76" t="str">
        <f>IFERROR(INDEX(Calcul!C:C,MATCH(K118,Calcul!B:B,0)),"")</f>
        <v>BV Borussia 09 Dortmund</v>
      </c>
      <c r="K118" s="77" t="s">
        <v>38</v>
      </c>
    </row>
  </sheetData>
  <mergeCells count="68">
    <mergeCell ref="AD27:AD28"/>
    <mergeCell ref="AD30:AD31"/>
    <mergeCell ref="AD33:AD34"/>
    <mergeCell ref="AD3:AG4"/>
    <mergeCell ref="AD19:AG21"/>
    <mergeCell ref="AE31:AF31"/>
    <mergeCell ref="AE27:AF27"/>
    <mergeCell ref="AD16:AD17"/>
    <mergeCell ref="AI31:AJ31"/>
    <mergeCell ref="AE33:AF33"/>
    <mergeCell ref="AI33:AJ33"/>
    <mergeCell ref="AE34:AF34"/>
    <mergeCell ref="AI34:AJ34"/>
    <mergeCell ref="AI27:AJ27"/>
    <mergeCell ref="AE28:AF28"/>
    <mergeCell ref="AI28:AJ28"/>
    <mergeCell ref="AE30:AF30"/>
    <mergeCell ref="AI30:AJ30"/>
    <mergeCell ref="O24:R24"/>
    <mergeCell ref="O22:R22"/>
    <mergeCell ref="O25:R25"/>
    <mergeCell ref="AE24:AF24"/>
    <mergeCell ref="AI24:AJ24"/>
    <mergeCell ref="AE25:AF25"/>
    <mergeCell ref="AI25:AJ25"/>
    <mergeCell ref="AD24:AD25"/>
    <mergeCell ref="AE17:AF17"/>
    <mergeCell ref="AI17:AJ17"/>
    <mergeCell ref="O19:R19"/>
    <mergeCell ref="N17:R17"/>
    <mergeCell ref="AE16:AF16"/>
    <mergeCell ref="AI16:AJ16"/>
    <mergeCell ref="O20:R20"/>
    <mergeCell ref="AI19:AK21"/>
    <mergeCell ref="O21:R21"/>
    <mergeCell ref="O23:R23"/>
    <mergeCell ref="O18:R18"/>
    <mergeCell ref="O14:R14"/>
    <mergeCell ref="AE14:AF14"/>
    <mergeCell ref="AI14:AJ14"/>
    <mergeCell ref="AD13:AD14"/>
    <mergeCell ref="O13:R13"/>
    <mergeCell ref="AE13:AF13"/>
    <mergeCell ref="AI13:AJ13"/>
    <mergeCell ref="AM10:AN10"/>
    <mergeCell ref="O12:R12"/>
    <mergeCell ref="AD10:AD11"/>
    <mergeCell ref="O10:R10"/>
    <mergeCell ref="AE10:AF10"/>
    <mergeCell ref="AI10:AJ10"/>
    <mergeCell ref="O11:R11"/>
    <mergeCell ref="AE11:AF11"/>
    <mergeCell ref="AI11:AJ11"/>
    <mergeCell ref="AM9:AN9"/>
    <mergeCell ref="O8:R8"/>
    <mergeCell ref="AE8:AF8"/>
    <mergeCell ref="AI8:AJ8"/>
    <mergeCell ref="AM8:AN8"/>
    <mergeCell ref="O9:R9"/>
    <mergeCell ref="AD7:AD8"/>
    <mergeCell ref="AI3:AK4"/>
    <mergeCell ref="AM3:AN4"/>
    <mergeCell ref="G5:H5"/>
    <mergeCell ref="N6:R6"/>
    <mergeCell ref="O7:R7"/>
    <mergeCell ref="AE7:AF7"/>
    <mergeCell ref="AI7:AJ7"/>
    <mergeCell ref="AM7:AN7"/>
  </mergeCells>
  <conditionalFormatting sqref="G7:H118">
    <cfRule type="expression" dxfId="0" priority="1">
      <formula>ISTEXT(G7)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Antec</dc:creator>
  <cp:lastModifiedBy>h2so4</cp:lastModifiedBy>
  <dcterms:created xsi:type="dcterms:W3CDTF">2021-07-03T07:10:41Z</dcterms:created>
  <dcterms:modified xsi:type="dcterms:W3CDTF">2021-08-23T21:37:45Z</dcterms:modified>
</cp:coreProperties>
</file>