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5258F33-7F34-4792-B660-D7AFDDE28192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config" sheetId="2" r:id="rId1"/>
    <sheet name="Tableau des congés" sheetId="1" r:id="rId2"/>
  </sheets>
  <externalReferences>
    <externalReference r:id="rId3"/>
  </externalReferences>
  <definedNames>
    <definedName name="Année" localSheetId="0">'[1]Tableau des congés'!$B$6</definedName>
    <definedName name="Année">'Tableau des congés'!$B$6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65" i="1" l="1" a="1"/>
  <c r="AK65" i="1" s="1"/>
  <c r="AK64" i="1" a="1"/>
  <c r="AK64" i="1" s="1"/>
  <c r="AK60" i="1" a="1"/>
  <c r="AK60" i="1" s="1"/>
  <c r="AK59" i="1" a="1"/>
  <c r="AK59" i="1" s="1"/>
  <c r="AK61" i="1" s="1"/>
  <c r="AK55" i="1" a="1"/>
  <c r="AK55" i="1" s="1"/>
  <c r="AK54" i="1" a="1"/>
  <c r="AK54" i="1" s="1"/>
  <c r="AK50" i="1" a="1"/>
  <c r="AK50" i="1" s="1"/>
  <c r="AK49" i="1" a="1"/>
  <c r="AK49" i="1" s="1"/>
  <c r="AK45" i="1" a="1"/>
  <c r="AK45" i="1" s="1"/>
  <c r="AK44" i="1" a="1"/>
  <c r="AK44" i="1" s="1"/>
  <c r="AK40" i="1" a="1"/>
  <c r="AK40" i="1" s="1"/>
  <c r="AK39" i="1" a="1"/>
  <c r="AK39" i="1" s="1"/>
  <c r="AK35" i="1" a="1"/>
  <c r="AK35" i="1" s="1"/>
  <c r="AK34" i="1" a="1"/>
  <c r="AK34" i="1" s="1"/>
  <c r="AK30" i="1" a="1"/>
  <c r="AK30" i="1" s="1"/>
  <c r="AK29" i="1" a="1"/>
  <c r="AK29" i="1" s="1"/>
  <c r="AK25" i="1" a="1"/>
  <c r="AK25" i="1" s="1"/>
  <c r="AK24" i="1" a="1"/>
  <c r="AK24" i="1" s="1"/>
  <c r="AK20" i="1" a="1"/>
  <c r="AK20" i="1" s="1"/>
  <c r="AK19" i="1" a="1"/>
  <c r="AK19" i="1" s="1"/>
  <c r="AK15" i="1" a="1"/>
  <c r="AK15" i="1" s="1"/>
  <c r="AK14" i="1" a="1"/>
  <c r="AK14" i="1" s="1"/>
  <c r="AK9" i="1" a="1"/>
  <c r="AK9" i="1" s="1"/>
  <c r="AK10" i="1" a="1"/>
  <c r="AK10" i="1" s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L65" i="1"/>
  <c r="AB65" i="1"/>
  <c r="C64" i="1"/>
  <c r="C65" i="1" s="1"/>
  <c r="D64" i="1"/>
  <c r="D65" i="1" s="1"/>
  <c r="E64" i="1"/>
  <c r="E65" i="1" s="1"/>
  <c r="F64" i="1"/>
  <c r="F65" i="1" s="1"/>
  <c r="G64" i="1"/>
  <c r="G65" i="1" s="1"/>
  <c r="H64" i="1"/>
  <c r="H65" i="1" s="1"/>
  <c r="I64" i="1"/>
  <c r="I65" i="1" s="1"/>
  <c r="J64" i="1"/>
  <c r="J65" i="1" s="1"/>
  <c r="K64" i="1"/>
  <c r="K65" i="1" s="1"/>
  <c r="L64" i="1"/>
  <c r="M64" i="1"/>
  <c r="M65" i="1" s="1"/>
  <c r="N64" i="1"/>
  <c r="N65" i="1" s="1"/>
  <c r="O64" i="1"/>
  <c r="O65" i="1" s="1"/>
  <c r="P64" i="1"/>
  <c r="P65" i="1" s="1"/>
  <c r="Q64" i="1"/>
  <c r="Q65" i="1" s="1"/>
  <c r="R64" i="1"/>
  <c r="R65" i="1" s="1"/>
  <c r="S64" i="1"/>
  <c r="S65" i="1" s="1"/>
  <c r="T64" i="1"/>
  <c r="T65" i="1" s="1"/>
  <c r="U64" i="1"/>
  <c r="U65" i="1" s="1"/>
  <c r="V64" i="1"/>
  <c r="V65" i="1" s="1"/>
  <c r="W64" i="1"/>
  <c r="W65" i="1" s="1"/>
  <c r="X64" i="1"/>
  <c r="X65" i="1" s="1"/>
  <c r="Y64" i="1"/>
  <c r="Y65" i="1" s="1"/>
  <c r="Z64" i="1"/>
  <c r="Z65" i="1" s="1"/>
  <c r="AA64" i="1"/>
  <c r="AA65" i="1" s="1"/>
  <c r="AB64" i="1"/>
  <c r="AC64" i="1"/>
  <c r="AC65" i="1" s="1"/>
  <c r="AD64" i="1"/>
  <c r="AD65" i="1" s="1"/>
  <c r="AE64" i="1"/>
  <c r="AE65" i="1" s="1"/>
  <c r="AF64" i="1"/>
  <c r="AF65" i="1" s="1"/>
  <c r="L60" i="1"/>
  <c r="M60" i="1"/>
  <c r="U60" i="1"/>
  <c r="AB60" i="1"/>
  <c r="AC60" i="1"/>
  <c r="C59" i="1"/>
  <c r="C60" i="1" s="1"/>
  <c r="D59" i="1"/>
  <c r="D60" i="1" s="1"/>
  <c r="E59" i="1"/>
  <c r="E60" i="1" s="1"/>
  <c r="F59" i="1"/>
  <c r="F60" i="1" s="1"/>
  <c r="G59" i="1"/>
  <c r="G60" i="1" s="1"/>
  <c r="H59" i="1"/>
  <c r="H60" i="1" s="1"/>
  <c r="I59" i="1"/>
  <c r="I60" i="1" s="1"/>
  <c r="J59" i="1"/>
  <c r="J60" i="1" s="1"/>
  <c r="K59" i="1"/>
  <c r="K60" i="1" s="1"/>
  <c r="L59" i="1"/>
  <c r="M59" i="1"/>
  <c r="N59" i="1"/>
  <c r="N60" i="1" s="1"/>
  <c r="O59" i="1"/>
  <c r="O60" i="1" s="1"/>
  <c r="P59" i="1"/>
  <c r="P60" i="1" s="1"/>
  <c r="Q59" i="1"/>
  <c r="Q60" i="1" s="1"/>
  <c r="R59" i="1"/>
  <c r="R60" i="1" s="1"/>
  <c r="S59" i="1"/>
  <c r="S60" i="1" s="1"/>
  <c r="T59" i="1"/>
  <c r="T60" i="1" s="1"/>
  <c r="U59" i="1"/>
  <c r="V59" i="1"/>
  <c r="V60" i="1" s="1"/>
  <c r="W59" i="1"/>
  <c r="W60" i="1" s="1"/>
  <c r="X59" i="1"/>
  <c r="X60" i="1" s="1"/>
  <c r="Y59" i="1"/>
  <c r="Y60" i="1" s="1"/>
  <c r="Z59" i="1"/>
  <c r="Z60" i="1" s="1"/>
  <c r="AA59" i="1"/>
  <c r="AA60" i="1" s="1"/>
  <c r="AB59" i="1"/>
  <c r="AC59" i="1"/>
  <c r="AD59" i="1"/>
  <c r="AD60" i="1" s="1"/>
  <c r="AE59" i="1"/>
  <c r="AE60" i="1" s="1"/>
  <c r="AF59" i="1"/>
  <c r="AF60" i="1" s="1"/>
  <c r="I55" i="1"/>
  <c r="Y55" i="1"/>
  <c r="C54" i="1"/>
  <c r="C55" i="1" s="1"/>
  <c r="D54" i="1"/>
  <c r="D55" i="1" s="1"/>
  <c r="E54" i="1"/>
  <c r="E55" i="1" s="1"/>
  <c r="F54" i="1"/>
  <c r="F55" i="1" s="1"/>
  <c r="G54" i="1"/>
  <c r="G55" i="1" s="1"/>
  <c r="H54" i="1"/>
  <c r="H55" i="1" s="1"/>
  <c r="I54" i="1"/>
  <c r="J54" i="1"/>
  <c r="J55" i="1" s="1"/>
  <c r="K54" i="1"/>
  <c r="K55" i="1" s="1"/>
  <c r="L54" i="1"/>
  <c r="L55" i="1" s="1"/>
  <c r="M54" i="1"/>
  <c r="M55" i="1" s="1"/>
  <c r="N54" i="1"/>
  <c r="N55" i="1" s="1"/>
  <c r="O54" i="1"/>
  <c r="O55" i="1" s="1"/>
  <c r="P54" i="1"/>
  <c r="P55" i="1" s="1"/>
  <c r="Q54" i="1"/>
  <c r="Q55" i="1" s="1"/>
  <c r="R54" i="1"/>
  <c r="R55" i="1" s="1"/>
  <c r="S54" i="1"/>
  <c r="S55" i="1" s="1"/>
  <c r="T54" i="1"/>
  <c r="T55" i="1" s="1"/>
  <c r="U54" i="1"/>
  <c r="U55" i="1" s="1"/>
  <c r="V54" i="1"/>
  <c r="V55" i="1" s="1"/>
  <c r="W54" i="1"/>
  <c r="W55" i="1" s="1"/>
  <c r="X54" i="1"/>
  <c r="X55" i="1" s="1"/>
  <c r="Y54" i="1"/>
  <c r="Z54" i="1"/>
  <c r="Z55" i="1" s="1"/>
  <c r="AA54" i="1"/>
  <c r="AA55" i="1" s="1"/>
  <c r="AB54" i="1"/>
  <c r="AB55" i="1" s="1"/>
  <c r="AC54" i="1"/>
  <c r="AC55" i="1" s="1"/>
  <c r="AD54" i="1"/>
  <c r="AD55" i="1" s="1"/>
  <c r="AE54" i="1"/>
  <c r="AE55" i="1" s="1"/>
  <c r="AF54" i="1"/>
  <c r="AF55" i="1" s="1"/>
  <c r="M50" i="1"/>
  <c r="C49" i="1"/>
  <c r="C50" i="1" s="1"/>
  <c r="D49" i="1"/>
  <c r="D50" i="1" s="1"/>
  <c r="E49" i="1"/>
  <c r="E50" i="1" s="1"/>
  <c r="F49" i="1"/>
  <c r="F50" i="1" s="1"/>
  <c r="G49" i="1"/>
  <c r="G50" i="1" s="1"/>
  <c r="H49" i="1"/>
  <c r="H50" i="1" s="1"/>
  <c r="I49" i="1"/>
  <c r="I50" i="1" s="1"/>
  <c r="J49" i="1"/>
  <c r="J50" i="1" s="1"/>
  <c r="K49" i="1"/>
  <c r="K50" i="1" s="1"/>
  <c r="L49" i="1"/>
  <c r="L50" i="1" s="1"/>
  <c r="M49" i="1"/>
  <c r="N49" i="1"/>
  <c r="N50" i="1" s="1"/>
  <c r="O49" i="1"/>
  <c r="O50" i="1" s="1"/>
  <c r="P49" i="1"/>
  <c r="P50" i="1" s="1"/>
  <c r="Q49" i="1"/>
  <c r="Q50" i="1" s="1"/>
  <c r="R49" i="1"/>
  <c r="R50" i="1" s="1"/>
  <c r="S49" i="1"/>
  <c r="S50" i="1" s="1"/>
  <c r="T49" i="1"/>
  <c r="T50" i="1" s="1"/>
  <c r="U49" i="1"/>
  <c r="U50" i="1" s="1"/>
  <c r="V49" i="1"/>
  <c r="V50" i="1" s="1"/>
  <c r="W49" i="1"/>
  <c r="W50" i="1" s="1"/>
  <c r="X49" i="1"/>
  <c r="X50" i="1" s="1"/>
  <c r="Y49" i="1"/>
  <c r="Y50" i="1" s="1"/>
  <c r="Z49" i="1"/>
  <c r="Z50" i="1" s="1"/>
  <c r="AA49" i="1"/>
  <c r="AA50" i="1" s="1"/>
  <c r="AB49" i="1"/>
  <c r="AB50" i="1" s="1"/>
  <c r="AC49" i="1"/>
  <c r="AC50" i="1" s="1"/>
  <c r="AD49" i="1"/>
  <c r="AD50" i="1" s="1"/>
  <c r="AE49" i="1"/>
  <c r="AE50" i="1" s="1"/>
  <c r="AF49" i="1"/>
  <c r="AF50" i="1" s="1"/>
  <c r="P45" i="1"/>
  <c r="Q45" i="1"/>
  <c r="C44" i="1"/>
  <c r="C45" i="1" s="1"/>
  <c r="D44" i="1"/>
  <c r="D45" i="1" s="1"/>
  <c r="E44" i="1"/>
  <c r="E45" i="1" s="1"/>
  <c r="F44" i="1"/>
  <c r="F45" i="1" s="1"/>
  <c r="G44" i="1"/>
  <c r="G45" i="1" s="1"/>
  <c r="H44" i="1"/>
  <c r="H45" i="1" s="1"/>
  <c r="I44" i="1"/>
  <c r="I45" i="1" s="1"/>
  <c r="J44" i="1"/>
  <c r="J45" i="1" s="1"/>
  <c r="K44" i="1"/>
  <c r="K45" i="1" s="1"/>
  <c r="L44" i="1"/>
  <c r="L45" i="1" s="1"/>
  <c r="M44" i="1"/>
  <c r="M45" i="1" s="1"/>
  <c r="N44" i="1"/>
  <c r="N45" i="1" s="1"/>
  <c r="O44" i="1"/>
  <c r="O45" i="1" s="1"/>
  <c r="P44" i="1"/>
  <c r="Q44" i="1"/>
  <c r="R44" i="1"/>
  <c r="R45" i="1" s="1"/>
  <c r="S44" i="1"/>
  <c r="S45" i="1" s="1"/>
  <c r="T44" i="1"/>
  <c r="T45" i="1" s="1"/>
  <c r="U44" i="1"/>
  <c r="U45" i="1" s="1"/>
  <c r="V44" i="1"/>
  <c r="V45" i="1" s="1"/>
  <c r="W44" i="1"/>
  <c r="W45" i="1" s="1"/>
  <c r="X44" i="1"/>
  <c r="X45" i="1" s="1"/>
  <c r="Y44" i="1"/>
  <c r="Y45" i="1" s="1"/>
  <c r="Z44" i="1"/>
  <c r="Z45" i="1" s="1"/>
  <c r="AA44" i="1"/>
  <c r="AA45" i="1" s="1"/>
  <c r="AB44" i="1"/>
  <c r="AB45" i="1" s="1"/>
  <c r="AC44" i="1"/>
  <c r="AC45" i="1" s="1"/>
  <c r="AD44" i="1"/>
  <c r="AD45" i="1" s="1"/>
  <c r="AE44" i="1"/>
  <c r="AE45" i="1" s="1"/>
  <c r="AF44" i="1"/>
  <c r="AF45" i="1" s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C34" i="1"/>
  <c r="C35" i="1" s="1"/>
  <c r="D34" i="1"/>
  <c r="D35" i="1" s="1"/>
  <c r="E34" i="1"/>
  <c r="E35" i="1" s="1"/>
  <c r="F34" i="1"/>
  <c r="F35" i="1" s="1"/>
  <c r="G34" i="1"/>
  <c r="G35" i="1" s="1"/>
  <c r="H34" i="1"/>
  <c r="H35" i="1" s="1"/>
  <c r="I34" i="1"/>
  <c r="I35" i="1" s="1"/>
  <c r="J34" i="1"/>
  <c r="J35" i="1" s="1"/>
  <c r="K34" i="1"/>
  <c r="K35" i="1" s="1"/>
  <c r="L34" i="1"/>
  <c r="L35" i="1" s="1"/>
  <c r="M34" i="1"/>
  <c r="M35" i="1" s="1"/>
  <c r="N34" i="1"/>
  <c r="N35" i="1" s="1"/>
  <c r="O34" i="1"/>
  <c r="O35" i="1" s="1"/>
  <c r="P34" i="1"/>
  <c r="P35" i="1" s="1"/>
  <c r="Q34" i="1"/>
  <c r="Q35" i="1" s="1"/>
  <c r="R34" i="1"/>
  <c r="R35" i="1" s="1"/>
  <c r="S34" i="1"/>
  <c r="S35" i="1" s="1"/>
  <c r="T34" i="1"/>
  <c r="T35" i="1" s="1"/>
  <c r="U34" i="1"/>
  <c r="U35" i="1" s="1"/>
  <c r="V34" i="1"/>
  <c r="V35" i="1" s="1"/>
  <c r="W34" i="1"/>
  <c r="W35" i="1" s="1"/>
  <c r="X34" i="1"/>
  <c r="X35" i="1" s="1"/>
  <c r="Y34" i="1"/>
  <c r="Y35" i="1" s="1"/>
  <c r="Z34" i="1"/>
  <c r="Z35" i="1" s="1"/>
  <c r="AA34" i="1"/>
  <c r="AA35" i="1" s="1"/>
  <c r="AB34" i="1"/>
  <c r="AB35" i="1" s="1"/>
  <c r="AC34" i="1"/>
  <c r="AC35" i="1" s="1"/>
  <c r="AD34" i="1"/>
  <c r="AD35" i="1" s="1"/>
  <c r="AE34" i="1"/>
  <c r="AE35" i="1" s="1"/>
  <c r="AF34" i="1"/>
  <c r="AF35" i="1" s="1"/>
  <c r="C30" i="1"/>
  <c r="C29" i="1"/>
  <c r="D29" i="1"/>
  <c r="D30" i="1" s="1"/>
  <c r="E29" i="1"/>
  <c r="E30" i="1" s="1"/>
  <c r="F29" i="1"/>
  <c r="F30" i="1" s="1"/>
  <c r="G29" i="1"/>
  <c r="G30" i="1" s="1"/>
  <c r="H29" i="1"/>
  <c r="H30" i="1" s="1"/>
  <c r="I29" i="1"/>
  <c r="I30" i="1" s="1"/>
  <c r="J29" i="1"/>
  <c r="J30" i="1" s="1"/>
  <c r="K29" i="1"/>
  <c r="K30" i="1" s="1"/>
  <c r="L29" i="1"/>
  <c r="L30" i="1" s="1"/>
  <c r="M29" i="1"/>
  <c r="M30" i="1" s="1"/>
  <c r="N29" i="1"/>
  <c r="N30" i="1" s="1"/>
  <c r="O29" i="1"/>
  <c r="O30" i="1" s="1"/>
  <c r="P29" i="1"/>
  <c r="P30" i="1" s="1"/>
  <c r="Q29" i="1"/>
  <c r="Q30" i="1" s="1"/>
  <c r="R29" i="1"/>
  <c r="R30" i="1" s="1"/>
  <c r="S29" i="1"/>
  <c r="S30" i="1" s="1"/>
  <c r="T29" i="1"/>
  <c r="T30" i="1" s="1"/>
  <c r="U29" i="1"/>
  <c r="U30" i="1" s="1"/>
  <c r="V29" i="1"/>
  <c r="V30" i="1" s="1"/>
  <c r="W29" i="1"/>
  <c r="W30" i="1" s="1"/>
  <c r="X29" i="1"/>
  <c r="X30" i="1" s="1"/>
  <c r="Y29" i="1"/>
  <c r="Y30" i="1" s="1"/>
  <c r="Z29" i="1"/>
  <c r="Z30" i="1" s="1"/>
  <c r="AA29" i="1"/>
  <c r="AA30" i="1" s="1"/>
  <c r="AB29" i="1"/>
  <c r="AB30" i="1" s="1"/>
  <c r="AC29" i="1"/>
  <c r="AC30" i="1" s="1"/>
  <c r="AD29" i="1"/>
  <c r="AD30" i="1" s="1"/>
  <c r="AE29" i="1"/>
  <c r="AE30" i="1" s="1"/>
  <c r="AF29" i="1"/>
  <c r="AF30" i="1" s="1"/>
  <c r="B29" i="1"/>
  <c r="B30" i="1" s="1"/>
  <c r="B34" i="1"/>
  <c r="B35" i="1" s="1"/>
  <c r="B39" i="1"/>
  <c r="B40" i="1" s="1"/>
  <c r="B44" i="1"/>
  <c r="B45" i="1" s="1"/>
  <c r="B49" i="1"/>
  <c r="B50" i="1" s="1"/>
  <c r="B54" i="1"/>
  <c r="B55" i="1" s="1"/>
  <c r="B59" i="1"/>
  <c r="B60" i="1" s="1"/>
  <c r="B64" i="1"/>
  <c r="B65" i="1" s="1"/>
  <c r="C24" i="1"/>
  <c r="C25" i="1" s="1"/>
  <c r="D24" i="1"/>
  <c r="D25" i="1" s="1"/>
  <c r="E24" i="1"/>
  <c r="E25" i="1" s="1"/>
  <c r="F24" i="1"/>
  <c r="F25" i="1" s="1"/>
  <c r="G24" i="1"/>
  <c r="G25" i="1" s="1"/>
  <c r="H24" i="1"/>
  <c r="H25" i="1" s="1"/>
  <c r="I24" i="1"/>
  <c r="I25" i="1" s="1"/>
  <c r="J24" i="1"/>
  <c r="J25" i="1" s="1"/>
  <c r="K24" i="1"/>
  <c r="K25" i="1" s="1"/>
  <c r="L24" i="1"/>
  <c r="L25" i="1" s="1"/>
  <c r="M24" i="1"/>
  <c r="M25" i="1" s="1"/>
  <c r="N24" i="1"/>
  <c r="N25" i="1" s="1"/>
  <c r="O24" i="1"/>
  <c r="O25" i="1" s="1"/>
  <c r="P24" i="1"/>
  <c r="P25" i="1" s="1"/>
  <c r="Q24" i="1"/>
  <c r="Q25" i="1" s="1"/>
  <c r="R24" i="1"/>
  <c r="R25" i="1" s="1"/>
  <c r="S24" i="1"/>
  <c r="S25" i="1" s="1"/>
  <c r="T24" i="1"/>
  <c r="T25" i="1" s="1"/>
  <c r="U24" i="1"/>
  <c r="U25" i="1" s="1"/>
  <c r="V24" i="1"/>
  <c r="V25" i="1" s="1"/>
  <c r="W24" i="1"/>
  <c r="W25" i="1" s="1"/>
  <c r="X24" i="1"/>
  <c r="X25" i="1" s="1"/>
  <c r="Y24" i="1"/>
  <c r="Y25" i="1" s="1"/>
  <c r="Z24" i="1"/>
  <c r="Z25" i="1" s="1"/>
  <c r="AA24" i="1"/>
  <c r="AA25" i="1" s="1"/>
  <c r="AB24" i="1"/>
  <c r="AB25" i="1" s="1"/>
  <c r="AC24" i="1"/>
  <c r="AC25" i="1" s="1"/>
  <c r="AD24" i="1"/>
  <c r="AD25" i="1" s="1"/>
  <c r="AE24" i="1"/>
  <c r="AE25" i="1" s="1"/>
  <c r="AF24" i="1"/>
  <c r="AF25" i="1" s="1"/>
  <c r="C19" i="1"/>
  <c r="C20" i="1" s="1"/>
  <c r="D19" i="1"/>
  <c r="D20" i="1" s="1"/>
  <c r="E19" i="1"/>
  <c r="E20" i="1" s="1"/>
  <c r="F19" i="1"/>
  <c r="G19" i="1"/>
  <c r="G20" i="1" s="1"/>
  <c r="H19" i="1"/>
  <c r="I19" i="1"/>
  <c r="I20" i="1" s="1"/>
  <c r="J19" i="1"/>
  <c r="J20" i="1" s="1"/>
  <c r="K19" i="1"/>
  <c r="K20" i="1" s="1"/>
  <c r="L19" i="1"/>
  <c r="L20" i="1" s="1"/>
  <c r="M19" i="1"/>
  <c r="M20" i="1" s="1"/>
  <c r="N19" i="1"/>
  <c r="N20" i="1" s="1"/>
  <c r="O19" i="1"/>
  <c r="O20" i="1" s="1"/>
  <c r="P19" i="1"/>
  <c r="Q19" i="1"/>
  <c r="Q20" i="1" s="1"/>
  <c r="R19" i="1"/>
  <c r="R20" i="1" s="1"/>
  <c r="S19" i="1"/>
  <c r="S20" i="1" s="1"/>
  <c r="T19" i="1"/>
  <c r="T20" i="1" s="1"/>
  <c r="U19" i="1"/>
  <c r="U20" i="1" s="1"/>
  <c r="V19" i="1"/>
  <c r="W19" i="1"/>
  <c r="W20" i="1" s="1"/>
  <c r="X19" i="1"/>
  <c r="Y19" i="1"/>
  <c r="Y20" i="1" s="1"/>
  <c r="Z19" i="1"/>
  <c r="Z20" i="1" s="1"/>
  <c r="AA19" i="1"/>
  <c r="AA20" i="1" s="1"/>
  <c r="AB19" i="1"/>
  <c r="AB20" i="1" s="1"/>
  <c r="AC19" i="1"/>
  <c r="AC20" i="1" s="1"/>
  <c r="AD19" i="1"/>
  <c r="AD20" i="1" s="1"/>
  <c r="AE19" i="1"/>
  <c r="AE20" i="1" s="1"/>
  <c r="AF19" i="1"/>
  <c r="B19" i="1"/>
  <c r="B24" i="1"/>
  <c r="B25" i="1" s="1"/>
  <c r="F20" i="1"/>
  <c r="H20" i="1"/>
  <c r="P20" i="1"/>
  <c r="V20" i="1"/>
  <c r="X20" i="1"/>
  <c r="AF20" i="1"/>
  <c r="C14" i="1"/>
  <c r="C15" i="1" s="1"/>
  <c r="D14" i="1"/>
  <c r="D15" i="1" s="1"/>
  <c r="E14" i="1"/>
  <c r="E15" i="1" s="1"/>
  <c r="F14" i="1"/>
  <c r="F15" i="1" s="1"/>
  <c r="G14" i="1"/>
  <c r="G15" i="1" s="1"/>
  <c r="H14" i="1"/>
  <c r="H15" i="1" s="1"/>
  <c r="I14" i="1"/>
  <c r="I15" i="1" s="1"/>
  <c r="J14" i="1"/>
  <c r="J15" i="1" s="1"/>
  <c r="K14" i="1"/>
  <c r="K15" i="1" s="1"/>
  <c r="L14" i="1"/>
  <c r="L15" i="1" s="1"/>
  <c r="M14" i="1"/>
  <c r="M15" i="1" s="1"/>
  <c r="N14" i="1"/>
  <c r="N15" i="1" s="1"/>
  <c r="O14" i="1"/>
  <c r="O15" i="1" s="1"/>
  <c r="P14" i="1"/>
  <c r="P15" i="1" s="1"/>
  <c r="Q14" i="1"/>
  <c r="Q15" i="1" s="1"/>
  <c r="R14" i="1"/>
  <c r="R15" i="1" s="1"/>
  <c r="S14" i="1"/>
  <c r="S15" i="1" s="1"/>
  <c r="T14" i="1"/>
  <c r="T15" i="1" s="1"/>
  <c r="U14" i="1"/>
  <c r="U15" i="1" s="1"/>
  <c r="V14" i="1"/>
  <c r="V15" i="1" s="1"/>
  <c r="W14" i="1"/>
  <c r="W15" i="1" s="1"/>
  <c r="X14" i="1"/>
  <c r="X15" i="1" s="1"/>
  <c r="Y14" i="1"/>
  <c r="Y15" i="1" s="1"/>
  <c r="Z14" i="1"/>
  <c r="Z15" i="1" s="1"/>
  <c r="AA14" i="1"/>
  <c r="AA15" i="1" s="1"/>
  <c r="AB14" i="1"/>
  <c r="AB15" i="1" s="1"/>
  <c r="AC14" i="1"/>
  <c r="AC15" i="1" s="1"/>
  <c r="AD14" i="1"/>
  <c r="AD15" i="1" s="1"/>
  <c r="AE14" i="1"/>
  <c r="AE15" i="1" s="1"/>
  <c r="AF14" i="1"/>
  <c r="AF15" i="1" s="1"/>
  <c r="B14" i="1"/>
  <c r="B15" i="1" s="1"/>
  <c r="C9" i="1"/>
  <c r="C10" i="1" s="1"/>
  <c r="D9" i="1"/>
  <c r="D10" i="1" s="1"/>
  <c r="E9" i="1"/>
  <c r="E10" i="1" s="1"/>
  <c r="F9" i="1"/>
  <c r="F10" i="1" s="1"/>
  <c r="G9" i="1"/>
  <c r="G10" i="1" s="1"/>
  <c r="H9" i="1"/>
  <c r="H10" i="1" s="1"/>
  <c r="I9" i="1"/>
  <c r="I10" i="1" s="1"/>
  <c r="J9" i="1"/>
  <c r="J10" i="1" s="1"/>
  <c r="K9" i="1"/>
  <c r="K10" i="1" s="1"/>
  <c r="L9" i="1"/>
  <c r="L10" i="1" s="1"/>
  <c r="M9" i="1"/>
  <c r="M10" i="1" s="1"/>
  <c r="N9" i="1"/>
  <c r="N10" i="1" s="1"/>
  <c r="O9" i="1"/>
  <c r="O10" i="1" s="1"/>
  <c r="P9" i="1"/>
  <c r="P10" i="1" s="1"/>
  <c r="Q9" i="1"/>
  <c r="Q10" i="1" s="1"/>
  <c r="R9" i="1"/>
  <c r="R10" i="1" s="1"/>
  <c r="S9" i="1"/>
  <c r="S10" i="1" s="1"/>
  <c r="T9" i="1"/>
  <c r="T10" i="1" s="1"/>
  <c r="U9" i="1"/>
  <c r="U10" i="1" s="1"/>
  <c r="V9" i="1"/>
  <c r="V10" i="1" s="1"/>
  <c r="W9" i="1"/>
  <c r="W10" i="1" s="1"/>
  <c r="X9" i="1"/>
  <c r="X10" i="1" s="1"/>
  <c r="Y9" i="1"/>
  <c r="Y10" i="1" s="1"/>
  <c r="Z9" i="1"/>
  <c r="Z10" i="1" s="1"/>
  <c r="AA9" i="1"/>
  <c r="AA10" i="1" s="1"/>
  <c r="AB9" i="1"/>
  <c r="AB10" i="1" s="1"/>
  <c r="AC9" i="1"/>
  <c r="AC10" i="1" s="1"/>
  <c r="AD9" i="1"/>
  <c r="AD10" i="1" s="1"/>
  <c r="AE9" i="1"/>
  <c r="AE10" i="1" s="1"/>
  <c r="AF9" i="1"/>
  <c r="AF10" i="1" s="1"/>
  <c r="B9" i="1"/>
  <c r="B10" i="1" s="1"/>
  <c r="AK66" i="1" l="1"/>
  <c r="AK56" i="1"/>
  <c r="AK51" i="1"/>
  <c r="AK46" i="1"/>
  <c r="AK41" i="1"/>
  <c r="AK36" i="1"/>
  <c r="AK31" i="1"/>
  <c r="AK26" i="1"/>
  <c r="AK21" i="1"/>
  <c r="AK16" i="1"/>
  <c r="AK11" i="1"/>
  <c r="C2" i="2"/>
  <c r="C5" i="2" s="1"/>
  <c r="D5" i="2" l="1"/>
  <c r="C6" i="2"/>
  <c r="F5" i="2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D19" i="2"/>
  <c r="D20" i="2"/>
  <c r="D22" i="2"/>
  <c r="D23" i="2"/>
  <c r="D27" i="2"/>
  <c r="D28" i="2"/>
  <c r="D29" i="2"/>
  <c r="D30" i="2"/>
  <c r="D31" i="2"/>
  <c r="AG66" i="1"/>
  <c r="AG65" i="1"/>
  <c r="AG61" i="1"/>
  <c r="AG60" i="1"/>
  <c r="AG56" i="1"/>
  <c r="AG55" i="1"/>
  <c r="AG51" i="1"/>
  <c r="AG50" i="1"/>
  <c r="AG46" i="1"/>
  <c r="AG45" i="1"/>
  <c r="AG41" i="1"/>
  <c r="AG40" i="1"/>
  <c r="AG36" i="1"/>
  <c r="AG35" i="1"/>
  <c r="AG31" i="1"/>
  <c r="AG30" i="1"/>
  <c r="AG26" i="1"/>
  <c r="AG25" i="1"/>
  <c r="AG21" i="1"/>
  <c r="AG20" i="1"/>
  <c r="AG16" i="1"/>
  <c r="AG15" i="1"/>
  <c r="AG11" i="1"/>
  <c r="AG10" i="1"/>
  <c r="AG67" i="1" l="1"/>
  <c r="AA67" i="1"/>
  <c r="F6" i="2"/>
  <c r="D6" i="2"/>
  <c r="C7" i="2"/>
  <c r="D21" i="2"/>
  <c r="D24" i="2"/>
  <c r="D25" i="2"/>
  <c r="D26" i="2" s="1"/>
  <c r="AH5" i="2"/>
  <c r="AA69" i="1"/>
  <c r="G6" i="2" l="1"/>
  <c r="AI5" i="2"/>
  <c r="D7" i="2"/>
  <c r="C8" i="2"/>
  <c r="F7" i="2"/>
  <c r="G7" i="2" l="1"/>
  <c r="B20" i="1"/>
  <c r="H6" i="2"/>
  <c r="D8" i="2"/>
  <c r="F8" i="2"/>
  <c r="C9" i="2"/>
  <c r="AJ5" i="2"/>
  <c r="H7" i="2" l="1"/>
  <c r="F9" i="2"/>
  <c r="C10" i="2"/>
  <c r="D9" i="2"/>
  <c r="G8" i="2"/>
  <c r="I6" i="2"/>
  <c r="H8" i="2" l="1"/>
  <c r="F10" i="2"/>
  <c r="D10" i="2"/>
  <c r="C11" i="2"/>
  <c r="I7" i="2"/>
  <c r="J6" i="2"/>
  <c r="G9" i="2"/>
  <c r="K6" i="2" l="1"/>
  <c r="D11" i="2"/>
  <c r="C12" i="2"/>
  <c r="F11" i="2"/>
  <c r="H9" i="2"/>
  <c r="I8" i="2"/>
  <c r="G10" i="2"/>
  <c r="J7" i="2"/>
  <c r="J8" i="2" l="1"/>
  <c r="G11" i="2"/>
  <c r="H10" i="2"/>
  <c r="C13" i="2"/>
  <c r="D12" i="2"/>
  <c r="F12" i="2"/>
  <c r="L6" i="2"/>
  <c r="K7" i="2"/>
  <c r="I9" i="2"/>
  <c r="D13" i="2" l="1"/>
  <c r="F13" i="2"/>
  <c r="C14" i="2"/>
  <c r="M6" i="2"/>
  <c r="K8" i="2"/>
  <c r="L7" i="2"/>
  <c r="G12" i="2"/>
  <c r="H11" i="2"/>
  <c r="J9" i="2"/>
  <c r="I10" i="2"/>
  <c r="J10" i="2" l="1"/>
  <c r="M7" i="2"/>
  <c r="G13" i="2"/>
  <c r="H12" i="2"/>
  <c r="I11" i="2"/>
  <c r="N6" i="2"/>
  <c r="K9" i="2"/>
  <c r="L8" i="2"/>
  <c r="F14" i="2"/>
  <c r="D14" i="2"/>
  <c r="C15" i="2"/>
  <c r="M8" i="2" l="1"/>
  <c r="I12" i="2"/>
  <c r="G14" i="2"/>
  <c r="J11" i="2"/>
  <c r="K10" i="2"/>
  <c r="O6" i="2"/>
  <c r="N7" i="2"/>
  <c r="D15" i="2"/>
  <c r="F15" i="2"/>
  <c r="C16" i="2"/>
  <c r="L9" i="2"/>
  <c r="H13" i="2"/>
  <c r="K11" i="2" l="1"/>
  <c r="M9" i="2"/>
  <c r="L10" i="2"/>
  <c r="N8" i="2"/>
  <c r="I13" i="2"/>
  <c r="D16" i="2"/>
  <c r="F16" i="2"/>
  <c r="P6" i="2"/>
  <c r="J12" i="2"/>
  <c r="G15" i="2"/>
  <c r="O7" i="2"/>
  <c r="H14" i="2"/>
  <c r="B19" i="2"/>
  <c r="I14" i="2" l="1"/>
  <c r="Q6" i="2"/>
  <c r="O8" i="2"/>
  <c r="K12" i="2"/>
  <c r="G16" i="2"/>
  <c r="J13" i="2"/>
  <c r="L11" i="2"/>
  <c r="H15" i="2"/>
  <c r="A19" i="2"/>
  <c r="A22" i="2" s="1"/>
  <c r="N9" i="2"/>
  <c r="P7" i="2"/>
  <c r="M10" i="2"/>
  <c r="O9" i="2" l="1"/>
  <c r="I15" i="2"/>
  <c r="L12" i="2"/>
  <c r="Q7" i="2"/>
  <c r="H16" i="2"/>
  <c r="J14" i="2"/>
  <c r="N10" i="2"/>
  <c r="K13" i="2"/>
  <c r="R6" i="2"/>
  <c r="M11" i="2"/>
  <c r="P8" i="2"/>
  <c r="L13" i="2" l="1"/>
  <c r="R7" i="2"/>
  <c r="S6" i="2"/>
  <c r="I16" i="2"/>
  <c r="P9" i="2"/>
  <c r="N11" i="2"/>
  <c r="K14" i="2"/>
  <c r="J15" i="2"/>
  <c r="Q8" i="2"/>
  <c r="O10" i="2"/>
  <c r="M12" i="2"/>
  <c r="K15" i="2" l="1"/>
  <c r="J16" i="2"/>
  <c r="R8" i="2"/>
  <c r="Q9" i="2"/>
  <c r="M13" i="2"/>
  <c r="P10" i="2"/>
  <c r="O11" i="2"/>
  <c r="S7" i="2"/>
  <c r="N12" i="2"/>
  <c r="L14" i="2"/>
  <c r="T6" i="2"/>
  <c r="T7" i="2" l="1"/>
  <c r="R9" i="2"/>
  <c r="O12" i="2"/>
  <c r="N13" i="2"/>
  <c r="L15" i="2"/>
  <c r="M14" i="2"/>
  <c r="Q10" i="2"/>
  <c r="K16" i="2"/>
  <c r="U6" i="2"/>
  <c r="P11" i="2"/>
  <c r="S8" i="2"/>
  <c r="L16" i="2" l="1"/>
  <c r="O13" i="2"/>
  <c r="V6" i="2"/>
  <c r="M15" i="2"/>
  <c r="U7" i="2"/>
  <c r="Q11" i="2"/>
  <c r="N14" i="2"/>
  <c r="S9" i="2"/>
  <c r="T8" i="2"/>
  <c r="R10" i="2"/>
  <c r="P12" i="2"/>
  <c r="T9" i="2" l="1"/>
  <c r="N15" i="2"/>
  <c r="U8" i="2"/>
  <c r="V7" i="2"/>
  <c r="M16" i="2"/>
  <c r="S10" i="2"/>
  <c r="R11" i="2"/>
  <c r="P13" i="2"/>
  <c r="Q12" i="2"/>
  <c r="O14" i="2"/>
  <c r="W6" i="2"/>
  <c r="Q13" i="2" l="1"/>
  <c r="W7" i="2"/>
  <c r="R12" i="2"/>
  <c r="N16" i="2"/>
  <c r="U9" i="2"/>
  <c r="P14" i="2"/>
  <c r="T10" i="2"/>
  <c r="O15" i="2"/>
  <c r="X6" i="2"/>
  <c r="S11" i="2"/>
  <c r="V8" i="2"/>
  <c r="P15" i="2" l="1"/>
  <c r="O16" i="2"/>
  <c r="Y6" i="2"/>
  <c r="V9" i="2"/>
  <c r="R13" i="2"/>
  <c r="T11" i="2"/>
  <c r="Q14" i="2"/>
  <c r="X7" i="2"/>
  <c r="W8" i="2"/>
  <c r="U10" i="2"/>
  <c r="S12" i="2"/>
  <c r="Y7" i="2" l="1"/>
  <c r="W9" i="2"/>
  <c r="X8" i="2"/>
  <c r="S13" i="2"/>
  <c r="Q15" i="2"/>
  <c r="V10" i="2"/>
  <c r="U11" i="2"/>
  <c r="P16" i="2"/>
  <c r="T12" i="2"/>
  <c r="R14" i="2"/>
  <c r="Z6" i="2"/>
  <c r="Q16" i="2" l="1"/>
  <c r="T13" i="2"/>
  <c r="U12" i="2"/>
  <c r="R15" i="2"/>
  <c r="Z7" i="2"/>
  <c r="S14" i="2"/>
  <c r="W10" i="2"/>
  <c r="X9" i="2"/>
  <c r="AA6" i="2"/>
  <c r="V11" i="2"/>
  <c r="Y8" i="2"/>
  <c r="Y9" i="2" l="1"/>
  <c r="S15" i="2"/>
  <c r="AB6" i="2"/>
  <c r="AA7" i="2"/>
  <c r="R16" i="2"/>
  <c r="W11" i="2"/>
  <c r="T14" i="2"/>
  <c r="U13" i="2"/>
  <c r="Z8" i="2"/>
  <c r="X10" i="2"/>
  <c r="V12" i="2"/>
  <c r="V13" i="2" l="1"/>
  <c r="AB7" i="2"/>
  <c r="AA8" i="2"/>
  <c r="S16" i="2"/>
  <c r="Z9" i="2"/>
  <c r="Y10" i="2"/>
  <c r="X11" i="2"/>
  <c r="T15" i="2"/>
  <c r="W12" i="2"/>
  <c r="U14" i="2"/>
  <c r="AC6" i="2"/>
  <c r="U15" i="2" l="1"/>
  <c r="T16" i="2"/>
  <c r="X12" i="2"/>
  <c r="AA9" i="2"/>
  <c r="W13" i="2"/>
  <c r="V14" i="2"/>
  <c r="Z10" i="2"/>
  <c r="AC7" i="2"/>
  <c r="AD6" i="2"/>
  <c r="Y11" i="2"/>
  <c r="AB8" i="2"/>
  <c r="AD7" i="2" l="1"/>
  <c r="AB9" i="2"/>
  <c r="AE6" i="2"/>
  <c r="X13" i="2"/>
  <c r="V15" i="2"/>
  <c r="Z11" i="2"/>
  <c r="W14" i="2"/>
  <c r="U16" i="2"/>
  <c r="AC8" i="2"/>
  <c r="AA10" i="2"/>
  <c r="Y12" i="2"/>
  <c r="V16" i="2" l="1"/>
  <c r="Y13" i="2"/>
  <c r="AD8" i="2"/>
  <c r="W15" i="2"/>
  <c r="AE7" i="2"/>
  <c r="AB10" i="2"/>
  <c r="AA11" i="2"/>
  <c r="AC9" i="2"/>
  <c r="Z12" i="2"/>
  <c r="X14" i="2"/>
  <c r="AF6" i="2"/>
  <c r="AD9" i="2" l="1"/>
  <c r="X15" i="2"/>
  <c r="AA12" i="2"/>
  <c r="AF7" i="2"/>
  <c r="W16" i="2"/>
  <c r="Y14" i="2"/>
  <c r="AC10" i="2"/>
  <c r="Z13" i="2"/>
  <c r="AG6" i="2"/>
  <c r="AB11" i="2"/>
  <c r="AE8" i="2"/>
  <c r="AA13" i="2" l="1"/>
  <c r="AG7" i="2"/>
  <c r="AH6" i="2"/>
  <c r="X16" i="2"/>
  <c r="AE9" i="2"/>
  <c r="AC11" i="2"/>
  <c r="Z14" i="2"/>
  <c r="Y15" i="2"/>
  <c r="AF8" i="2"/>
  <c r="AD10" i="2"/>
  <c r="AB12" i="2"/>
  <c r="Z15" i="2" l="1"/>
  <c r="Y16" i="2"/>
  <c r="AG8" i="2"/>
  <c r="AF9" i="2"/>
  <c r="AB13" i="2"/>
  <c r="AE10" i="2"/>
  <c r="AD11" i="2"/>
  <c r="AH7" i="2"/>
  <c r="AC12" i="2"/>
  <c r="AA14" i="2"/>
  <c r="AI6" i="2"/>
  <c r="AI7" i="2" l="1"/>
  <c r="AG9" i="2"/>
  <c r="AD12" i="2"/>
  <c r="AC13" i="2"/>
  <c r="AA15" i="2"/>
  <c r="AB14" i="2"/>
  <c r="AF10" i="2"/>
  <c r="Z16" i="2"/>
  <c r="AJ6" i="2"/>
  <c r="AE11" i="2"/>
  <c r="AH8" i="2"/>
  <c r="AA16" i="2" l="1"/>
  <c r="AD13" i="2"/>
  <c r="AB15" i="2"/>
  <c r="AJ7" i="2"/>
  <c r="AF11" i="2"/>
  <c r="AC14" i="2"/>
  <c r="AH9" i="2"/>
  <c r="AI8" i="2"/>
  <c r="AG10" i="2"/>
  <c r="AE12" i="2"/>
  <c r="AF12" i="2" l="1"/>
  <c r="AD14" i="2"/>
  <c r="AI9" i="2"/>
  <c r="AC15" i="2"/>
  <c r="AB16" i="2"/>
  <c r="AJ8" i="2"/>
  <c r="AE13" i="2"/>
  <c r="AH10" i="2"/>
  <c r="AG11" i="2"/>
  <c r="AD15" i="2" l="1"/>
  <c r="AF13" i="2"/>
  <c r="AC16" i="2"/>
  <c r="AG12" i="2"/>
  <c r="AI10" i="2"/>
  <c r="AE14" i="2"/>
  <c r="AH11" i="2"/>
  <c r="AJ9" i="2"/>
  <c r="AF14" i="2" l="1"/>
  <c r="AH12" i="2"/>
  <c r="AI11" i="2"/>
  <c r="AJ10" i="2"/>
  <c r="AE15" i="2"/>
  <c r="AG13" i="2"/>
  <c r="AD16" i="2"/>
  <c r="AH13" i="2" l="1"/>
  <c r="AE16" i="2"/>
  <c r="AF15" i="2"/>
  <c r="AG14" i="2"/>
  <c r="AI12" i="2"/>
  <c r="AJ11" i="2"/>
  <c r="AF16" i="2" l="1"/>
  <c r="AG15" i="2"/>
  <c r="AI13" i="2"/>
  <c r="AH14" i="2"/>
  <c r="AJ12" i="2"/>
  <c r="AH15" i="2" l="1"/>
  <c r="AJ13" i="2"/>
  <c r="AI14" i="2"/>
  <c r="AG16" i="2"/>
  <c r="AI15" i="2" l="1"/>
  <c r="AH16" i="2"/>
  <c r="AJ14" i="2"/>
  <c r="AJ15" i="2" l="1"/>
  <c r="AI16" i="2"/>
  <c r="AJ1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<sst xmlns="http://schemas.openxmlformats.org/spreadsheetml/2006/main" count="103" uniqueCount="59">
  <si>
    <t>TABLEAU DES CONGES</t>
  </si>
  <si>
    <t>JANVIER</t>
  </si>
  <si>
    <t>TOTAL</t>
  </si>
  <si>
    <t>Nombre d'heures totales :</t>
  </si>
  <si>
    <t>Nombre d'heures effectuées :</t>
  </si>
  <si>
    <t>Nombre d'heures restantes :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</si>
  <si>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</si>
  <si>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</si>
  <si>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</si>
  <si>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</si>
  <si>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</si>
  <si>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</si>
  <si>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</si>
  <si>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</si>
  <si>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</si>
  <si>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</si>
  <si>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</si>
  <si>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CONGES PRIS</t>
  </si>
  <si>
    <t>CONGES RESTANTS</t>
  </si>
  <si>
    <t>Noël</t>
  </si>
  <si>
    <t>Armistice 1918</t>
  </si>
  <si>
    <t>Toussaint</t>
  </si>
  <si>
    <t>Assomption</t>
  </si>
  <si>
    <t>Fête nationale</t>
  </si>
  <si>
    <t>Lundi de Pentecôte</t>
  </si>
  <si>
    <t>Pentecôte</t>
  </si>
  <si>
    <t>Ascension</t>
  </si>
  <si>
    <t>Victoire 1945</t>
  </si>
  <si>
    <t>Fête du travail</t>
  </si>
  <si>
    <t>Lundi de Pâques</t>
  </si>
  <si>
    <t>Jours ouvrés sans mercredis</t>
  </si>
  <si>
    <t>Pâques</t>
  </si>
  <si>
    <t>Jour de l'an</t>
  </si>
  <si>
    <t>Jours fériés</t>
  </si>
  <si>
    <t>Mercredis</t>
  </si>
  <si>
    <t>Jours ouvrés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</si>
  <si>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</si>
  <si>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</si>
  <si>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</si>
  <si>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</si>
  <si>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</si>
  <si>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</si>
  <si>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</si>
  <si>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</si>
  <si>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</si>
  <si>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</si>
  <si>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</si>
  <si>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</si>
  <si>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stop</t>
  </si>
  <si>
    <t>start</t>
  </si>
  <si>
    <t>date d'entrée</t>
  </si>
  <si>
    <t>lundi</t>
  </si>
  <si>
    <t>mardi</t>
  </si>
  <si>
    <t>mercredi</t>
  </si>
  <si>
    <t>jeudi</t>
  </si>
  <si>
    <t>vendredi</t>
  </si>
  <si>
    <t>samedi</t>
  </si>
  <si>
    <t>dimanche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</si>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</sst>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General\ &quot;j&quot;"/>
    <numFmt numFmtId="165" formatCode="General\ &quot;h&quot;"/>
    <numFmt numFmtId="166" formatCode="General\ &quot;J&quot;"/>
    <numFmt numFmtId="167" formatCode="General\ &quot;H&quot;"/>
    <numFmt numFmtId="168" formatCode="[$-F800]dddd\,\ mmmm\ dd\,\ yyyy"/>
    <numFmt numFmtId="169" formatCode="dd"/>
    <numFmt numFmtId="170" formatCode="ddd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0"/>
      <name val="Gisha"/>
      <family val="2"/>
    </font>
    <font>
      <b/>
      <sz val="26"/>
      <color theme="0"/>
      <name val="Gisha"/>
      <family val="2"/>
    </font>
    <font>
      <b/>
      <sz val="36"/>
      <color theme="1"/>
      <name val="Gisha"/>
      <family val="2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1A1A1A"/>
      <name val="Open Sans"/>
    </font>
    <font>
      <b/>
      <sz val="12"/>
      <color theme="1"/>
      <name val="Calibri"/>
      <family val="2"/>
      <scheme val="minor"/>
    </font>
    <font>
      <b/>
      <sz val="12"/>
      <color rgb="FF1A1A1A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darkGray">
        <bgColor theme="2" tint="-0.49998474074526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165" fontId="1" fillId="6" borderId="15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165" fontId="1" fillId="6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9" fillId="0" borderId="0" xfId="0" applyFont="1"/>
    <xf numFmtId="14" fontId="10" fillId="0" borderId="8" xfId="0" applyNumberFormat="1" applyFont="1" applyBorder="1"/>
    <xf numFmtId="0" fontId="11" fillId="0" borderId="19" xfId="0" applyFont="1" applyBorder="1"/>
    <xf numFmtId="14" fontId="10" fillId="0" borderId="5" xfId="0" applyNumberFormat="1" applyFont="1" applyBorder="1"/>
    <xf numFmtId="0" fontId="11" fillId="0" borderId="20" xfId="0" applyFont="1" applyBorder="1"/>
    <xf numFmtId="14" fontId="11" fillId="0" borderId="5" xfId="0" applyNumberFormat="1" applyFont="1" applyBorder="1" applyAlignment="1">
      <alignment horizontal="center" vertical="center"/>
    </xf>
    <xf numFmtId="14" fontId="11" fillId="0" borderId="20" xfId="0" applyNumberFormat="1" applyFont="1" applyBorder="1"/>
    <xf numFmtId="14" fontId="12" fillId="9" borderId="5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0" fontId="11" fillId="0" borderId="13" xfId="0" applyFont="1" applyBorder="1"/>
    <xf numFmtId="0" fontId="11" fillId="0" borderId="6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14" fontId="9" fillId="0" borderId="0" xfId="0" applyNumberFormat="1" applyFont="1"/>
    <xf numFmtId="168" fontId="0" fillId="0" borderId="0" xfId="0" applyNumberFormat="1"/>
    <xf numFmtId="169" fontId="1" fillId="0" borderId="9" xfId="0" applyNumberFormat="1" applyFont="1" applyBorder="1" applyAlignment="1">
      <alignment horizontal="center" vertical="center"/>
    </xf>
    <xf numFmtId="170" fontId="1" fillId="0" borderId="14" xfId="0" applyNumberFormat="1" applyFon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/>
    </xf>
    <xf numFmtId="167" fontId="8" fillId="7" borderId="3" xfId="0" applyNumberFormat="1" applyFont="1" applyFill="1" applyBorder="1" applyAlignment="1">
      <alignment horizontal="center" vertical="center"/>
    </xf>
    <xf numFmtId="167" fontId="8" fillId="7" borderId="6" xfId="0" applyNumberFormat="1" applyFont="1" applyFill="1" applyBorder="1" applyAlignment="1">
      <alignment horizontal="center" vertical="center"/>
    </xf>
    <xf numFmtId="167" fontId="8" fillId="7" borderId="8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/>
    </xf>
    <xf numFmtId="166" fontId="8" fillId="7" borderId="3" xfId="0" applyNumberFormat="1" applyFont="1" applyFill="1" applyBorder="1" applyAlignment="1">
      <alignment horizontal="center" vertical="center"/>
    </xf>
    <xf numFmtId="166" fontId="8" fillId="7" borderId="6" xfId="0" applyNumberFormat="1" applyFont="1" applyFill="1" applyBorder="1" applyAlignment="1">
      <alignment horizontal="center" vertical="center"/>
    </xf>
    <xf numFmtId="166" fontId="8" fillId="7" borderId="8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166" fontId="8" fillId="8" borderId="13" xfId="0" applyNumberFormat="1" applyFont="1" applyFill="1" applyBorder="1" applyAlignment="1">
      <alignment horizontal="center" vertical="center"/>
    </xf>
    <xf numFmtId="166" fontId="8" fillId="8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MBRES\Desktop\R&#233;my\AnnieFla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Tableau des congés"/>
    </sheetNames>
    <sheetDataSet>
      <sheetData sheetId="0"/>
      <sheetData sheetId="1">
        <row r="6">
          <cell r="B6">
            <v>2021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31"/>
  <sheetViews>
    <sheetView workbookViewId="0">
      <selection activeCell="B16" sqref="B16"/>
    </sheetView>
  </sheetViews>
  <sheetFormatPr defaultColWidth="11.42578125" defaultRowHeight="15.75"/>
  <cols>
    <col min="1" max="1" width="28.42578125" style="14" bestFit="1" customWidth="1"/>
    <col min="2" max="2" width="11.5703125" style="14" bestFit="1" customWidth="1"/>
    <col min="3" max="3" width="20.140625" style="14" bestFit="1" customWidth="1"/>
    <col min="4" max="4" width="12.7109375" style="14" bestFit="1" customWidth="1"/>
    <col min="5" max="5" width="11.42578125" style="14"/>
    <col min="6" max="36" width="11.85546875" style="14" bestFit="1" customWidth="1"/>
    <col min="37" max="16384" width="11.42578125" style="14"/>
  </cols>
  <sheetData>
    <row r="1" spans="2:36">
      <c r="B1" s="14">
        <v>2021</v>
      </c>
    </row>
    <row r="2" spans="2:36">
      <c r="B2" s="14" t="s">
        <v>50</v>
      </c>
      <c r="C2" s="30">
        <f>DATE(2021,1,1)</f>
        <v>44197</v>
      </c>
    </row>
    <row r="4" spans="2:36">
      <c r="C4" s="14" t="s">
        <v>49</v>
      </c>
      <c r="D4" s="14" t="s">
        <v>48</v>
      </c>
    </row>
    <row r="5" spans="2:36">
      <c r="B5" s="14" t="s">
        <v>47</v>
      </c>
      <c r="C5" s="30">
        <f>C2</f>
        <v>44197</v>
      </c>
      <c r="D5" s="30">
        <f t="shared" ref="D5:D16" si="0">EOMONTH(C5,0)</f>
        <v>44227</v>
      </c>
      <c r="F5" s="30">
        <f t="shared" ref="F5:F16" si="1">C5</f>
        <v>44197</v>
      </c>
      <c r="G5" s="30">
        <f t="shared" ref="G5:AG5" si="2">F5+1</f>
        <v>44198</v>
      </c>
      <c r="H5" s="30">
        <f t="shared" si="2"/>
        <v>44199</v>
      </c>
      <c r="I5" s="30">
        <f t="shared" si="2"/>
        <v>44200</v>
      </c>
      <c r="J5" s="30">
        <f t="shared" si="2"/>
        <v>44201</v>
      </c>
      <c r="K5" s="30">
        <f t="shared" si="2"/>
        <v>44202</v>
      </c>
      <c r="L5" s="30">
        <f t="shared" si="2"/>
        <v>44203</v>
      </c>
      <c r="M5" s="30">
        <f t="shared" si="2"/>
        <v>44204</v>
      </c>
      <c r="N5" s="30">
        <f t="shared" si="2"/>
        <v>44205</v>
      </c>
      <c r="O5" s="30">
        <f t="shared" si="2"/>
        <v>44206</v>
      </c>
      <c r="P5" s="30">
        <f t="shared" si="2"/>
        <v>44207</v>
      </c>
      <c r="Q5" s="30">
        <f t="shared" si="2"/>
        <v>44208</v>
      </c>
      <c r="R5" s="30">
        <f t="shared" si="2"/>
        <v>44209</v>
      </c>
      <c r="S5" s="30">
        <f t="shared" si="2"/>
        <v>44210</v>
      </c>
      <c r="T5" s="30">
        <f t="shared" si="2"/>
        <v>44211</v>
      </c>
      <c r="U5" s="30">
        <f t="shared" si="2"/>
        <v>44212</v>
      </c>
      <c r="V5" s="30">
        <f t="shared" si="2"/>
        <v>44213</v>
      </c>
      <c r="W5" s="30">
        <f t="shared" si="2"/>
        <v>44214</v>
      </c>
      <c r="X5" s="30">
        <f t="shared" si="2"/>
        <v>44215</v>
      </c>
      <c r="Y5" s="30">
        <f t="shared" si="2"/>
        <v>44216</v>
      </c>
      <c r="Z5" s="30">
        <f t="shared" si="2"/>
        <v>44217</v>
      </c>
      <c r="AA5" s="30">
        <f t="shared" si="2"/>
        <v>44218</v>
      </c>
      <c r="AB5" s="30">
        <f t="shared" si="2"/>
        <v>44219</v>
      </c>
      <c r="AC5" s="30">
        <f t="shared" si="2"/>
        <v>44220</v>
      </c>
      <c r="AD5" s="30">
        <f t="shared" si="2"/>
        <v>44221</v>
      </c>
      <c r="AE5" s="30">
        <f t="shared" si="2"/>
        <v>44222</v>
      </c>
      <c r="AF5" s="30">
        <f t="shared" si="2"/>
        <v>44223</v>
      </c>
      <c r="AG5" s="30">
        <f t="shared" si="2"/>
        <v>44224</v>
      </c>
      <c r="AH5" s="30">
        <f>IFERROR(IF(AG5+1&gt;$D$5,"",AG5+1),"")</f>
        <v>44225</v>
      </c>
      <c r="AI5" s="30">
        <f>IFERROR(IF(AH5+1&gt;$D$5,"",AH5+1),"")</f>
        <v>44226</v>
      </c>
      <c r="AJ5" s="30">
        <f>IFERROR(IF(AI5+1&gt;$D$5,"",AI5+1),"")</f>
        <v>44227</v>
      </c>
    </row>
    <row r="6" spans="2:36">
      <c r="B6" s="14" t="s">
        <v>46</v>
      </c>
      <c r="C6" s="30">
        <f t="shared" ref="C6:C16" si="3">EDATE(C5,1)</f>
        <v>44228</v>
      </c>
      <c r="D6" s="30">
        <f t="shared" si="0"/>
        <v>44255</v>
      </c>
      <c r="F6" s="30">
        <f t="shared" si="1"/>
        <v>44228</v>
      </c>
      <c r="G6" s="30">
        <f t="shared" ref="G6:AG6" si="4">F6+1</f>
        <v>44229</v>
      </c>
      <c r="H6" s="30">
        <f t="shared" si="4"/>
        <v>44230</v>
      </c>
      <c r="I6" s="30">
        <f t="shared" si="4"/>
        <v>44231</v>
      </c>
      <c r="J6" s="30">
        <f t="shared" si="4"/>
        <v>44232</v>
      </c>
      <c r="K6" s="30">
        <f t="shared" si="4"/>
        <v>44233</v>
      </c>
      <c r="L6" s="30">
        <f t="shared" si="4"/>
        <v>44234</v>
      </c>
      <c r="M6" s="30">
        <f t="shared" si="4"/>
        <v>44235</v>
      </c>
      <c r="N6" s="30">
        <f t="shared" si="4"/>
        <v>44236</v>
      </c>
      <c r="O6" s="30">
        <f t="shared" si="4"/>
        <v>44237</v>
      </c>
      <c r="P6" s="30">
        <f t="shared" si="4"/>
        <v>44238</v>
      </c>
      <c r="Q6" s="30">
        <f t="shared" si="4"/>
        <v>44239</v>
      </c>
      <c r="R6" s="30">
        <f t="shared" si="4"/>
        <v>44240</v>
      </c>
      <c r="S6" s="30">
        <f t="shared" si="4"/>
        <v>44241</v>
      </c>
      <c r="T6" s="30">
        <f t="shared" si="4"/>
        <v>44242</v>
      </c>
      <c r="U6" s="30">
        <f t="shared" si="4"/>
        <v>44243</v>
      </c>
      <c r="V6" s="30">
        <f t="shared" si="4"/>
        <v>44244</v>
      </c>
      <c r="W6" s="30">
        <f t="shared" si="4"/>
        <v>44245</v>
      </c>
      <c r="X6" s="30">
        <f t="shared" si="4"/>
        <v>44246</v>
      </c>
      <c r="Y6" s="30">
        <f t="shared" si="4"/>
        <v>44247</v>
      </c>
      <c r="Z6" s="30">
        <f t="shared" si="4"/>
        <v>44248</v>
      </c>
      <c r="AA6" s="30">
        <f t="shared" si="4"/>
        <v>44249</v>
      </c>
      <c r="AB6" s="30">
        <f t="shared" si="4"/>
        <v>44250</v>
      </c>
      <c r="AC6" s="30">
        <f t="shared" si="4"/>
        <v>44251</v>
      </c>
      <c r="AD6" s="30">
        <f t="shared" si="4"/>
        <v>44252</v>
      </c>
      <c r="AE6" s="30">
        <f t="shared" si="4"/>
        <v>44253</v>
      </c>
      <c r="AF6" s="30">
        <f t="shared" si="4"/>
        <v>44254</v>
      </c>
      <c r="AG6" s="30">
        <f t="shared" si="4"/>
        <v>44255</v>
      </c>
      <c r="AH6" s="30" t="str">
        <f>IFERROR(IF(AG6+1&gt;D6,"",AG6+1),"")</f>
        <v/>
      </c>
      <c r="AI6" s="30" t="str">
        <f>IFERROR(IF(AH6+1&gt;E6,"",AH6+1),"")</f>
        <v/>
      </c>
      <c r="AJ6" s="30" t="str">
        <f>IFERROR(IF(AI6+1&gt;F6,"",AI6+1),"")</f>
        <v/>
      </c>
    </row>
    <row r="7" spans="2:36">
      <c r="B7" s="14" t="s">
        <v>45</v>
      </c>
      <c r="C7" s="30">
        <f t="shared" si="3"/>
        <v>44256</v>
      </c>
      <c r="D7" s="30">
        <f t="shared" si="0"/>
        <v>44286</v>
      </c>
      <c r="F7" s="30">
        <f t="shared" si="1"/>
        <v>44256</v>
      </c>
      <c r="G7" s="30">
        <f t="shared" ref="G7:AG7" si="5">F7+1</f>
        <v>44257</v>
      </c>
      <c r="H7" s="30">
        <f t="shared" si="5"/>
        <v>44258</v>
      </c>
      <c r="I7" s="30">
        <f t="shared" si="5"/>
        <v>44259</v>
      </c>
      <c r="J7" s="30">
        <f t="shared" si="5"/>
        <v>44260</v>
      </c>
      <c r="K7" s="30">
        <f t="shared" si="5"/>
        <v>44261</v>
      </c>
      <c r="L7" s="30">
        <f t="shared" si="5"/>
        <v>44262</v>
      </c>
      <c r="M7" s="30">
        <f t="shared" si="5"/>
        <v>44263</v>
      </c>
      <c r="N7" s="30">
        <f t="shared" si="5"/>
        <v>44264</v>
      </c>
      <c r="O7" s="30">
        <f t="shared" si="5"/>
        <v>44265</v>
      </c>
      <c r="P7" s="30">
        <f t="shared" si="5"/>
        <v>44266</v>
      </c>
      <c r="Q7" s="30">
        <f t="shared" si="5"/>
        <v>44267</v>
      </c>
      <c r="R7" s="30">
        <f t="shared" si="5"/>
        <v>44268</v>
      </c>
      <c r="S7" s="30">
        <f t="shared" si="5"/>
        <v>44269</v>
      </c>
      <c r="T7" s="30">
        <f t="shared" si="5"/>
        <v>44270</v>
      </c>
      <c r="U7" s="30">
        <f t="shared" si="5"/>
        <v>44271</v>
      </c>
      <c r="V7" s="30">
        <f t="shared" si="5"/>
        <v>44272</v>
      </c>
      <c r="W7" s="30">
        <f t="shared" si="5"/>
        <v>44273</v>
      </c>
      <c r="X7" s="30">
        <f t="shared" si="5"/>
        <v>44274</v>
      </c>
      <c r="Y7" s="30">
        <f t="shared" si="5"/>
        <v>44275</v>
      </c>
      <c r="Z7" s="30">
        <f t="shared" si="5"/>
        <v>44276</v>
      </c>
      <c r="AA7" s="30">
        <f t="shared" si="5"/>
        <v>44277</v>
      </c>
      <c r="AB7" s="30">
        <f t="shared" si="5"/>
        <v>44278</v>
      </c>
      <c r="AC7" s="30">
        <f t="shared" si="5"/>
        <v>44279</v>
      </c>
      <c r="AD7" s="30">
        <f t="shared" si="5"/>
        <v>44280</v>
      </c>
      <c r="AE7" s="30">
        <f t="shared" si="5"/>
        <v>44281</v>
      </c>
      <c r="AF7" s="30">
        <f t="shared" si="5"/>
        <v>44282</v>
      </c>
      <c r="AG7" s="30">
        <f t="shared" si="5"/>
        <v>44283</v>
      </c>
      <c r="AH7" s="30">
        <f>IFERROR(IF(AG7+1&gt;D7,"",AG7+1),"")</f>
        <v>44284</v>
      </c>
      <c r="AI7" s="30">
        <f>IFERROR(IF(AH7+1&gt;D7,"",AH7+1),"")</f>
        <v>44285</v>
      </c>
      <c r="AJ7" s="30">
        <f>IFERROR(IF(AI7+1&gt;D7,"",AI7+1),"")</f>
        <v>44286</v>
      </c>
    </row>
    <row r="8" spans="2:36">
      <c r="B8" s="14" t="s">
        <v>44</v>
      </c>
      <c r="C8" s="30">
        <f t="shared" si="3"/>
        <v>44287</v>
      </c>
      <c r="D8" s="30">
        <f t="shared" si="0"/>
        <v>44316</v>
      </c>
      <c r="F8" s="30">
        <f t="shared" si="1"/>
        <v>44287</v>
      </c>
      <c r="G8" s="30">
        <f t="shared" ref="G8:AG8" si="6">F8+1</f>
        <v>44288</v>
      </c>
      <c r="H8" s="30">
        <f t="shared" si="6"/>
        <v>44289</v>
      </c>
      <c r="I8" s="30">
        <f t="shared" si="6"/>
        <v>44290</v>
      </c>
      <c r="J8" s="30">
        <f t="shared" si="6"/>
        <v>44291</v>
      </c>
      <c r="K8" s="30">
        <f t="shared" si="6"/>
        <v>44292</v>
      </c>
      <c r="L8" s="30">
        <f t="shared" si="6"/>
        <v>44293</v>
      </c>
      <c r="M8" s="30">
        <f t="shared" si="6"/>
        <v>44294</v>
      </c>
      <c r="N8" s="30">
        <f t="shared" si="6"/>
        <v>44295</v>
      </c>
      <c r="O8" s="30">
        <f t="shared" si="6"/>
        <v>44296</v>
      </c>
      <c r="P8" s="30">
        <f t="shared" si="6"/>
        <v>44297</v>
      </c>
      <c r="Q8" s="30">
        <f t="shared" si="6"/>
        <v>44298</v>
      </c>
      <c r="R8" s="30">
        <f t="shared" si="6"/>
        <v>44299</v>
      </c>
      <c r="S8" s="30">
        <f t="shared" si="6"/>
        <v>44300</v>
      </c>
      <c r="T8" s="30">
        <f t="shared" si="6"/>
        <v>44301</v>
      </c>
      <c r="U8" s="30">
        <f t="shared" si="6"/>
        <v>44302</v>
      </c>
      <c r="V8" s="30">
        <f t="shared" si="6"/>
        <v>44303</v>
      </c>
      <c r="W8" s="30">
        <f t="shared" si="6"/>
        <v>44304</v>
      </c>
      <c r="X8" s="30">
        <f t="shared" si="6"/>
        <v>44305</v>
      </c>
      <c r="Y8" s="30">
        <f t="shared" si="6"/>
        <v>44306</v>
      </c>
      <c r="Z8" s="30">
        <f t="shared" si="6"/>
        <v>44307</v>
      </c>
      <c r="AA8" s="30">
        <f t="shared" si="6"/>
        <v>44308</v>
      </c>
      <c r="AB8" s="30">
        <f t="shared" si="6"/>
        <v>44309</v>
      </c>
      <c r="AC8" s="30">
        <f t="shared" si="6"/>
        <v>44310</v>
      </c>
      <c r="AD8" s="30">
        <f t="shared" si="6"/>
        <v>44311</v>
      </c>
      <c r="AE8" s="30">
        <f t="shared" si="6"/>
        <v>44312</v>
      </c>
      <c r="AF8" s="30">
        <f t="shared" si="6"/>
        <v>44313</v>
      </c>
      <c r="AG8" s="30">
        <f t="shared" si="6"/>
        <v>44314</v>
      </c>
      <c r="AH8" s="30">
        <f>IFERROR(IF(AG8+1&gt;$D$8,"",AG8+1),"")</f>
        <v>44315</v>
      </c>
      <c r="AI8" s="30">
        <f>IFERROR(IF(AH8+1&gt;$D$8,"",AH8+1),"")</f>
        <v>44316</v>
      </c>
      <c r="AJ8" s="30" t="str">
        <f>IFERROR(IF(AI8+1&gt;$D$8,"",AI8+1),"")</f>
        <v/>
      </c>
    </row>
    <row r="9" spans="2:36">
      <c r="B9" s="14" t="s">
        <v>43</v>
      </c>
      <c r="C9" s="30">
        <f t="shared" si="3"/>
        <v>44317</v>
      </c>
      <c r="D9" s="30">
        <f t="shared" si="0"/>
        <v>44347</v>
      </c>
      <c r="F9" s="30">
        <f t="shared" si="1"/>
        <v>44317</v>
      </c>
      <c r="G9" s="30">
        <f t="shared" ref="G9:AG9" si="7">F9+1</f>
        <v>44318</v>
      </c>
      <c r="H9" s="30">
        <f t="shared" si="7"/>
        <v>44319</v>
      </c>
      <c r="I9" s="30">
        <f t="shared" si="7"/>
        <v>44320</v>
      </c>
      <c r="J9" s="30">
        <f t="shared" si="7"/>
        <v>44321</v>
      </c>
      <c r="K9" s="30">
        <f t="shared" si="7"/>
        <v>44322</v>
      </c>
      <c r="L9" s="30">
        <f t="shared" si="7"/>
        <v>44323</v>
      </c>
      <c r="M9" s="30">
        <f t="shared" si="7"/>
        <v>44324</v>
      </c>
      <c r="N9" s="30">
        <f t="shared" si="7"/>
        <v>44325</v>
      </c>
      <c r="O9" s="30">
        <f t="shared" si="7"/>
        <v>44326</v>
      </c>
      <c r="P9" s="30">
        <f t="shared" si="7"/>
        <v>44327</v>
      </c>
      <c r="Q9" s="30">
        <f t="shared" si="7"/>
        <v>44328</v>
      </c>
      <c r="R9" s="30">
        <f t="shared" si="7"/>
        <v>44329</v>
      </c>
      <c r="S9" s="30">
        <f t="shared" si="7"/>
        <v>44330</v>
      </c>
      <c r="T9" s="30">
        <f t="shared" si="7"/>
        <v>44331</v>
      </c>
      <c r="U9" s="30">
        <f t="shared" si="7"/>
        <v>44332</v>
      </c>
      <c r="V9" s="30">
        <f t="shared" si="7"/>
        <v>44333</v>
      </c>
      <c r="W9" s="30">
        <f t="shared" si="7"/>
        <v>44334</v>
      </c>
      <c r="X9" s="30">
        <f t="shared" si="7"/>
        <v>44335</v>
      </c>
      <c r="Y9" s="30">
        <f t="shared" si="7"/>
        <v>44336</v>
      </c>
      <c r="Z9" s="30">
        <f t="shared" si="7"/>
        <v>44337</v>
      </c>
      <c r="AA9" s="30">
        <f t="shared" si="7"/>
        <v>44338</v>
      </c>
      <c r="AB9" s="30">
        <f t="shared" si="7"/>
        <v>44339</v>
      </c>
      <c r="AC9" s="30">
        <f t="shared" si="7"/>
        <v>44340</v>
      </c>
      <c r="AD9" s="30">
        <f t="shared" si="7"/>
        <v>44341</v>
      </c>
      <c r="AE9" s="30">
        <f t="shared" si="7"/>
        <v>44342</v>
      </c>
      <c r="AF9" s="30">
        <f t="shared" si="7"/>
        <v>44343</v>
      </c>
      <c r="AG9" s="30">
        <f t="shared" si="7"/>
        <v>44344</v>
      </c>
      <c r="AH9" s="30">
        <f>IFERROR(IF(AG9+1&gt;$D$9,"",AG9+1),"")</f>
        <v>44345</v>
      </c>
      <c r="AI9" s="30">
        <f>IFERROR(IF(AH9+1&gt;$D$9,"",AH9+1),"")</f>
        <v>44346</v>
      </c>
      <c r="AJ9" s="30">
        <f>IFERROR(IF(AI9+1&gt;$D$9,"",AI9+1),"")</f>
        <v>44347</v>
      </c>
    </row>
    <row r="10" spans="2:36">
      <c r="B10" s="14" t="s">
        <v>42</v>
      </c>
      <c r="C10" s="30">
        <f t="shared" si="3"/>
        <v>44348</v>
      </c>
      <c r="D10" s="30">
        <f t="shared" si="0"/>
        <v>44377</v>
      </c>
      <c r="F10" s="30">
        <f t="shared" si="1"/>
        <v>44348</v>
      </c>
      <c r="G10" s="30">
        <f t="shared" ref="G10:AG10" si="8">F10+1</f>
        <v>44349</v>
      </c>
      <c r="H10" s="30">
        <f t="shared" si="8"/>
        <v>44350</v>
      </c>
      <c r="I10" s="30">
        <f t="shared" si="8"/>
        <v>44351</v>
      </c>
      <c r="J10" s="30">
        <f t="shared" si="8"/>
        <v>44352</v>
      </c>
      <c r="K10" s="30">
        <f t="shared" si="8"/>
        <v>44353</v>
      </c>
      <c r="L10" s="30">
        <f t="shared" si="8"/>
        <v>44354</v>
      </c>
      <c r="M10" s="30">
        <f t="shared" si="8"/>
        <v>44355</v>
      </c>
      <c r="N10" s="30">
        <f t="shared" si="8"/>
        <v>44356</v>
      </c>
      <c r="O10" s="30">
        <f t="shared" si="8"/>
        <v>44357</v>
      </c>
      <c r="P10" s="30">
        <f t="shared" si="8"/>
        <v>44358</v>
      </c>
      <c r="Q10" s="30">
        <f t="shared" si="8"/>
        <v>44359</v>
      </c>
      <c r="R10" s="30">
        <f t="shared" si="8"/>
        <v>44360</v>
      </c>
      <c r="S10" s="30">
        <f t="shared" si="8"/>
        <v>44361</v>
      </c>
      <c r="T10" s="30">
        <f t="shared" si="8"/>
        <v>44362</v>
      </c>
      <c r="U10" s="30">
        <f t="shared" si="8"/>
        <v>44363</v>
      </c>
      <c r="V10" s="30">
        <f t="shared" si="8"/>
        <v>44364</v>
      </c>
      <c r="W10" s="30">
        <f t="shared" si="8"/>
        <v>44365</v>
      </c>
      <c r="X10" s="30">
        <f t="shared" si="8"/>
        <v>44366</v>
      </c>
      <c r="Y10" s="30">
        <f t="shared" si="8"/>
        <v>44367</v>
      </c>
      <c r="Z10" s="30">
        <f t="shared" si="8"/>
        <v>44368</v>
      </c>
      <c r="AA10" s="30">
        <f t="shared" si="8"/>
        <v>44369</v>
      </c>
      <c r="AB10" s="30">
        <f t="shared" si="8"/>
        <v>44370</v>
      </c>
      <c r="AC10" s="30">
        <f t="shared" si="8"/>
        <v>44371</v>
      </c>
      <c r="AD10" s="30">
        <f t="shared" si="8"/>
        <v>44372</v>
      </c>
      <c r="AE10" s="30">
        <f t="shared" si="8"/>
        <v>44373</v>
      </c>
      <c r="AF10" s="30">
        <f t="shared" si="8"/>
        <v>44374</v>
      </c>
      <c r="AG10" s="30">
        <f t="shared" si="8"/>
        <v>44375</v>
      </c>
      <c r="AH10" s="30">
        <f>IFERROR(IF(AG10+1&gt;$D$10,"",AG10+1),"")</f>
        <v>44376</v>
      </c>
      <c r="AI10" s="30">
        <f>IFERROR(IF(AH10+1&gt;$D$10,"",AH10+1),"")</f>
        <v>44377</v>
      </c>
      <c r="AJ10" s="30" t="str">
        <f>IFERROR(IF(AI10+1&gt;$D$10,"",AI10+1),"")</f>
        <v/>
      </c>
    </row>
    <row r="11" spans="2:36">
      <c r="B11" s="14" t="s">
        <v>41</v>
      </c>
      <c r="C11" s="30">
        <f t="shared" si="3"/>
        <v>44378</v>
      </c>
      <c r="D11" s="30">
        <f t="shared" si="0"/>
        <v>44408</v>
      </c>
      <c r="F11" s="30">
        <f t="shared" si="1"/>
        <v>44378</v>
      </c>
      <c r="G11" s="30">
        <f t="shared" ref="G11:AG11" si="9">F11+1</f>
        <v>44379</v>
      </c>
      <c r="H11" s="30">
        <f t="shared" si="9"/>
        <v>44380</v>
      </c>
      <c r="I11" s="30">
        <f t="shared" si="9"/>
        <v>44381</v>
      </c>
      <c r="J11" s="30">
        <f t="shared" si="9"/>
        <v>44382</v>
      </c>
      <c r="K11" s="30">
        <f t="shared" si="9"/>
        <v>44383</v>
      </c>
      <c r="L11" s="30">
        <f t="shared" si="9"/>
        <v>44384</v>
      </c>
      <c r="M11" s="30">
        <f t="shared" si="9"/>
        <v>44385</v>
      </c>
      <c r="N11" s="30">
        <f t="shared" si="9"/>
        <v>44386</v>
      </c>
      <c r="O11" s="30">
        <f t="shared" si="9"/>
        <v>44387</v>
      </c>
      <c r="P11" s="30">
        <f t="shared" si="9"/>
        <v>44388</v>
      </c>
      <c r="Q11" s="30">
        <f t="shared" si="9"/>
        <v>44389</v>
      </c>
      <c r="R11" s="30">
        <f t="shared" si="9"/>
        <v>44390</v>
      </c>
      <c r="S11" s="30">
        <f t="shared" si="9"/>
        <v>44391</v>
      </c>
      <c r="T11" s="30">
        <f t="shared" si="9"/>
        <v>44392</v>
      </c>
      <c r="U11" s="30">
        <f t="shared" si="9"/>
        <v>44393</v>
      </c>
      <c r="V11" s="30">
        <f t="shared" si="9"/>
        <v>44394</v>
      </c>
      <c r="W11" s="30">
        <f t="shared" si="9"/>
        <v>44395</v>
      </c>
      <c r="X11" s="30">
        <f t="shared" si="9"/>
        <v>44396</v>
      </c>
      <c r="Y11" s="30">
        <f t="shared" si="9"/>
        <v>44397</v>
      </c>
      <c r="Z11" s="30">
        <f t="shared" si="9"/>
        <v>44398</v>
      </c>
      <c r="AA11" s="30">
        <f t="shared" si="9"/>
        <v>44399</v>
      </c>
      <c r="AB11" s="30">
        <f t="shared" si="9"/>
        <v>44400</v>
      </c>
      <c r="AC11" s="30">
        <f t="shared" si="9"/>
        <v>44401</v>
      </c>
      <c r="AD11" s="30">
        <f t="shared" si="9"/>
        <v>44402</v>
      </c>
      <c r="AE11" s="30">
        <f t="shared" si="9"/>
        <v>44403</v>
      </c>
      <c r="AF11" s="30">
        <f t="shared" si="9"/>
        <v>44404</v>
      </c>
      <c r="AG11" s="30">
        <f t="shared" si="9"/>
        <v>44405</v>
      </c>
      <c r="AH11" s="30">
        <f>IFERROR(IF(AG11+1&gt;$D$11,"",AG11+1),"")</f>
        <v>44406</v>
      </c>
      <c r="AI11" s="30">
        <f>IFERROR(IF(AH11+1&gt;$D$11,"",AH11+1),"")</f>
        <v>44407</v>
      </c>
      <c r="AJ11" s="30">
        <f>IFERROR(IF(AI11+1&gt;$D$11,"",AI11+1),"")</f>
        <v>44408</v>
      </c>
    </row>
    <row r="12" spans="2:36">
      <c r="B12" s="14" t="s">
        <v>40</v>
      </c>
      <c r="C12" s="30">
        <f t="shared" si="3"/>
        <v>44409</v>
      </c>
      <c r="D12" s="30">
        <f t="shared" si="0"/>
        <v>44439</v>
      </c>
      <c r="F12" s="30">
        <f t="shared" si="1"/>
        <v>44409</v>
      </c>
      <c r="G12" s="30">
        <f t="shared" ref="G12:AG12" si="10">F12+1</f>
        <v>44410</v>
      </c>
      <c r="H12" s="30">
        <f t="shared" si="10"/>
        <v>44411</v>
      </c>
      <c r="I12" s="30">
        <f t="shared" si="10"/>
        <v>44412</v>
      </c>
      <c r="J12" s="30">
        <f t="shared" si="10"/>
        <v>44413</v>
      </c>
      <c r="K12" s="30">
        <f t="shared" si="10"/>
        <v>44414</v>
      </c>
      <c r="L12" s="30">
        <f t="shared" si="10"/>
        <v>44415</v>
      </c>
      <c r="M12" s="30">
        <f t="shared" si="10"/>
        <v>44416</v>
      </c>
      <c r="N12" s="30">
        <f t="shared" si="10"/>
        <v>44417</v>
      </c>
      <c r="O12" s="30">
        <f t="shared" si="10"/>
        <v>44418</v>
      </c>
      <c r="P12" s="30">
        <f t="shared" si="10"/>
        <v>44419</v>
      </c>
      <c r="Q12" s="30">
        <f t="shared" si="10"/>
        <v>44420</v>
      </c>
      <c r="R12" s="30">
        <f t="shared" si="10"/>
        <v>44421</v>
      </c>
      <c r="S12" s="30">
        <f t="shared" si="10"/>
        <v>44422</v>
      </c>
      <c r="T12" s="30">
        <f t="shared" si="10"/>
        <v>44423</v>
      </c>
      <c r="U12" s="30">
        <f t="shared" si="10"/>
        <v>44424</v>
      </c>
      <c r="V12" s="30">
        <f t="shared" si="10"/>
        <v>44425</v>
      </c>
      <c r="W12" s="30">
        <f t="shared" si="10"/>
        <v>44426</v>
      </c>
      <c r="X12" s="30">
        <f t="shared" si="10"/>
        <v>44427</v>
      </c>
      <c r="Y12" s="30">
        <f t="shared" si="10"/>
        <v>44428</v>
      </c>
      <c r="Z12" s="30">
        <f t="shared" si="10"/>
        <v>44429</v>
      </c>
      <c r="AA12" s="30">
        <f t="shared" si="10"/>
        <v>44430</v>
      </c>
      <c r="AB12" s="30">
        <f t="shared" si="10"/>
        <v>44431</v>
      </c>
      <c r="AC12" s="30">
        <f t="shared" si="10"/>
        <v>44432</v>
      </c>
      <c r="AD12" s="30">
        <f t="shared" si="10"/>
        <v>44433</v>
      </c>
      <c r="AE12" s="30">
        <f t="shared" si="10"/>
        <v>44434</v>
      </c>
      <c r="AF12" s="30">
        <f t="shared" si="10"/>
        <v>44435</v>
      </c>
      <c r="AG12" s="30">
        <f t="shared" si="10"/>
        <v>44436</v>
      </c>
      <c r="AH12" s="30">
        <f>IFERROR(IF(AG12+1&gt;$D$12,"",AG12+1),"")</f>
        <v>44437</v>
      </c>
      <c r="AI12" s="30">
        <f>IFERROR(IF(AH12+1&gt;$D$12,"",AH12+1),"")</f>
        <v>44438</v>
      </c>
      <c r="AJ12" s="30">
        <f>IFERROR(IF(AI12+1&gt;$D$12,"",AI12+1),"")</f>
        <v>44439</v>
      </c>
    </row>
    <row r="13" spans="2:36">
      <c r="B13" s="14" t="s">
        <v>39</v>
      </c>
      <c r="C13" s="30">
        <f t="shared" si="3"/>
        <v>44440</v>
      </c>
      <c r="D13" s="30">
        <f t="shared" si="0"/>
        <v>44469</v>
      </c>
      <c r="F13" s="30">
        <f t="shared" si="1"/>
        <v>44440</v>
      </c>
      <c r="G13" s="30">
        <f t="shared" ref="G13:AG13" si="11">F13+1</f>
        <v>44441</v>
      </c>
      <c r="H13" s="30">
        <f t="shared" si="11"/>
        <v>44442</v>
      </c>
      <c r="I13" s="30">
        <f t="shared" si="11"/>
        <v>44443</v>
      </c>
      <c r="J13" s="30">
        <f t="shared" si="11"/>
        <v>44444</v>
      </c>
      <c r="K13" s="30">
        <f t="shared" si="11"/>
        <v>44445</v>
      </c>
      <c r="L13" s="30">
        <f t="shared" si="11"/>
        <v>44446</v>
      </c>
      <c r="M13" s="30">
        <f t="shared" si="11"/>
        <v>44447</v>
      </c>
      <c r="N13" s="30">
        <f t="shared" si="11"/>
        <v>44448</v>
      </c>
      <c r="O13" s="30">
        <f t="shared" si="11"/>
        <v>44449</v>
      </c>
      <c r="P13" s="30">
        <f t="shared" si="11"/>
        <v>44450</v>
      </c>
      <c r="Q13" s="30">
        <f t="shared" si="11"/>
        <v>44451</v>
      </c>
      <c r="R13" s="30">
        <f t="shared" si="11"/>
        <v>44452</v>
      </c>
      <c r="S13" s="30">
        <f t="shared" si="11"/>
        <v>44453</v>
      </c>
      <c r="T13" s="30">
        <f t="shared" si="11"/>
        <v>44454</v>
      </c>
      <c r="U13" s="30">
        <f t="shared" si="11"/>
        <v>44455</v>
      </c>
      <c r="V13" s="30">
        <f t="shared" si="11"/>
        <v>44456</v>
      </c>
      <c r="W13" s="30">
        <f t="shared" si="11"/>
        <v>44457</v>
      </c>
      <c r="X13" s="30">
        <f t="shared" si="11"/>
        <v>44458</v>
      </c>
      <c r="Y13" s="30">
        <f t="shared" si="11"/>
        <v>44459</v>
      </c>
      <c r="Z13" s="30">
        <f t="shared" si="11"/>
        <v>44460</v>
      </c>
      <c r="AA13" s="30">
        <f t="shared" si="11"/>
        <v>44461</v>
      </c>
      <c r="AB13" s="30">
        <f t="shared" si="11"/>
        <v>44462</v>
      </c>
      <c r="AC13" s="30">
        <f t="shared" si="11"/>
        <v>44463</v>
      </c>
      <c r="AD13" s="30">
        <f t="shared" si="11"/>
        <v>44464</v>
      </c>
      <c r="AE13" s="30">
        <f t="shared" si="11"/>
        <v>44465</v>
      </c>
      <c r="AF13" s="30">
        <f t="shared" si="11"/>
        <v>44466</v>
      </c>
      <c r="AG13" s="30">
        <f t="shared" si="11"/>
        <v>44467</v>
      </c>
      <c r="AH13" s="30">
        <f>IFERROR(IF(AG13+1&gt;$D$13,"",AG13+1),"")</f>
        <v>44468</v>
      </c>
      <c r="AI13" s="30">
        <f>IFERROR(IF(AH13+1&gt;$D$13,"",AH13+1),"")</f>
        <v>44469</v>
      </c>
      <c r="AJ13" s="30" t="str">
        <f>IFERROR(IF(AI13+1&gt;$D$13,"",AI13+1),"")</f>
        <v/>
      </c>
    </row>
    <row r="14" spans="2:36">
      <c r="B14" s="14" t="s">
        <v>38</v>
      </c>
      <c r="C14" s="30">
        <f t="shared" si="3"/>
        <v>44470</v>
      </c>
      <c r="D14" s="30">
        <f t="shared" si="0"/>
        <v>44500</v>
      </c>
      <c r="F14" s="30">
        <f t="shared" si="1"/>
        <v>44470</v>
      </c>
      <c r="G14" s="30">
        <f t="shared" ref="G14:AG14" si="12">F14+1</f>
        <v>44471</v>
      </c>
      <c r="H14" s="30">
        <f t="shared" si="12"/>
        <v>44472</v>
      </c>
      <c r="I14" s="30">
        <f t="shared" si="12"/>
        <v>44473</v>
      </c>
      <c r="J14" s="30">
        <f t="shared" si="12"/>
        <v>44474</v>
      </c>
      <c r="K14" s="30">
        <f t="shared" si="12"/>
        <v>44475</v>
      </c>
      <c r="L14" s="30">
        <f t="shared" si="12"/>
        <v>44476</v>
      </c>
      <c r="M14" s="30">
        <f t="shared" si="12"/>
        <v>44477</v>
      </c>
      <c r="N14" s="30">
        <f t="shared" si="12"/>
        <v>44478</v>
      </c>
      <c r="O14" s="30">
        <f t="shared" si="12"/>
        <v>44479</v>
      </c>
      <c r="P14" s="30">
        <f t="shared" si="12"/>
        <v>44480</v>
      </c>
      <c r="Q14" s="30">
        <f t="shared" si="12"/>
        <v>44481</v>
      </c>
      <c r="R14" s="30">
        <f t="shared" si="12"/>
        <v>44482</v>
      </c>
      <c r="S14" s="30">
        <f t="shared" si="12"/>
        <v>44483</v>
      </c>
      <c r="T14" s="30">
        <f t="shared" si="12"/>
        <v>44484</v>
      </c>
      <c r="U14" s="30">
        <f t="shared" si="12"/>
        <v>44485</v>
      </c>
      <c r="V14" s="30">
        <f t="shared" si="12"/>
        <v>44486</v>
      </c>
      <c r="W14" s="30">
        <f t="shared" si="12"/>
        <v>44487</v>
      </c>
      <c r="X14" s="30">
        <f t="shared" si="12"/>
        <v>44488</v>
      </c>
      <c r="Y14" s="30">
        <f t="shared" si="12"/>
        <v>44489</v>
      </c>
      <c r="Z14" s="30">
        <f t="shared" si="12"/>
        <v>44490</v>
      </c>
      <c r="AA14" s="30">
        <f t="shared" si="12"/>
        <v>44491</v>
      </c>
      <c r="AB14" s="30">
        <f t="shared" si="12"/>
        <v>44492</v>
      </c>
      <c r="AC14" s="30">
        <f t="shared" si="12"/>
        <v>44493</v>
      </c>
      <c r="AD14" s="30">
        <f t="shared" si="12"/>
        <v>44494</v>
      </c>
      <c r="AE14" s="30">
        <f t="shared" si="12"/>
        <v>44495</v>
      </c>
      <c r="AF14" s="30">
        <f t="shared" si="12"/>
        <v>44496</v>
      </c>
      <c r="AG14" s="30">
        <f t="shared" si="12"/>
        <v>44497</v>
      </c>
      <c r="AH14" s="30">
        <f>IFERROR(IF(AG14+1&gt;$D$14,"",AG14+1),"")</f>
        <v>44498</v>
      </c>
      <c r="AI14" s="30">
        <f>IFERROR(IF(AH14+1&gt;$D$14,"",AH14+1),"")</f>
        <v>44499</v>
      </c>
      <c r="AJ14" s="30">
        <f>IFERROR(IF(AI14+1&gt;$D$14,"",AI14+1),"")</f>
        <v>44500</v>
      </c>
    </row>
    <row r="15" spans="2:36">
      <c r="B15" s="14" t="s">
        <v>37</v>
      </c>
      <c r="C15" s="30">
        <f t="shared" si="3"/>
        <v>44501</v>
      </c>
      <c r="D15" s="30">
        <f t="shared" si="0"/>
        <v>44530</v>
      </c>
      <c r="F15" s="30">
        <f t="shared" si="1"/>
        <v>44501</v>
      </c>
      <c r="G15" s="30">
        <f t="shared" ref="G15:AG15" si="13">F15+1</f>
        <v>44502</v>
      </c>
      <c r="H15" s="30">
        <f t="shared" si="13"/>
        <v>44503</v>
      </c>
      <c r="I15" s="30">
        <f t="shared" si="13"/>
        <v>44504</v>
      </c>
      <c r="J15" s="30">
        <f t="shared" si="13"/>
        <v>44505</v>
      </c>
      <c r="K15" s="30">
        <f t="shared" si="13"/>
        <v>44506</v>
      </c>
      <c r="L15" s="30">
        <f t="shared" si="13"/>
        <v>44507</v>
      </c>
      <c r="M15" s="30">
        <f t="shared" si="13"/>
        <v>44508</v>
      </c>
      <c r="N15" s="30">
        <f t="shared" si="13"/>
        <v>44509</v>
      </c>
      <c r="O15" s="30">
        <f t="shared" si="13"/>
        <v>44510</v>
      </c>
      <c r="P15" s="30">
        <f t="shared" si="13"/>
        <v>44511</v>
      </c>
      <c r="Q15" s="30">
        <f t="shared" si="13"/>
        <v>44512</v>
      </c>
      <c r="R15" s="30">
        <f t="shared" si="13"/>
        <v>44513</v>
      </c>
      <c r="S15" s="30">
        <f t="shared" si="13"/>
        <v>44514</v>
      </c>
      <c r="T15" s="30">
        <f t="shared" si="13"/>
        <v>44515</v>
      </c>
      <c r="U15" s="30">
        <f t="shared" si="13"/>
        <v>44516</v>
      </c>
      <c r="V15" s="30">
        <f t="shared" si="13"/>
        <v>44517</v>
      </c>
      <c r="W15" s="30">
        <f t="shared" si="13"/>
        <v>44518</v>
      </c>
      <c r="X15" s="30">
        <f t="shared" si="13"/>
        <v>44519</v>
      </c>
      <c r="Y15" s="30">
        <f t="shared" si="13"/>
        <v>44520</v>
      </c>
      <c r="Z15" s="30">
        <f t="shared" si="13"/>
        <v>44521</v>
      </c>
      <c r="AA15" s="30">
        <f t="shared" si="13"/>
        <v>44522</v>
      </c>
      <c r="AB15" s="30">
        <f t="shared" si="13"/>
        <v>44523</v>
      </c>
      <c r="AC15" s="30">
        <f t="shared" si="13"/>
        <v>44524</v>
      </c>
      <c r="AD15" s="30">
        <f t="shared" si="13"/>
        <v>44525</v>
      </c>
      <c r="AE15" s="30">
        <f t="shared" si="13"/>
        <v>44526</v>
      </c>
      <c r="AF15" s="30">
        <f t="shared" si="13"/>
        <v>44527</v>
      </c>
      <c r="AG15" s="30">
        <f t="shared" si="13"/>
        <v>44528</v>
      </c>
      <c r="AH15" s="30">
        <f>IFERROR(IF(AG15+1&gt;$D$15,"",AG15+1),"")</f>
        <v>44529</v>
      </c>
      <c r="AI15" s="30">
        <f>IFERROR(IF(AH15+1&gt;$D$15,"",AH15+1),"")</f>
        <v>44530</v>
      </c>
      <c r="AJ15" s="30" t="str">
        <f>IFERROR(IF(AI15+1&gt;$D$15,"",AI15+1),"")</f>
        <v/>
      </c>
    </row>
    <row r="16" spans="2:36">
      <c r="B16" s="14" t="s">
        <v>36</v>
      </c>
      <c r="C16" s="30">
        <f t="shared" si="3"/>
        <v>44531</v>
      </c>
      <c r="D16" s="30">
        <f t="shared" si="0"/>
        <v>44561</v>
      </c>
      <c r="F16" s="30">
        <f t="shared" si="1"/>
        <v>44531</v>
      </c>
      <c r="G16" s="30">
        <f t="shared" ref="G16:AG16" si="14">F16+1</f>
        <v>44532</v>
      </c>
      <c r="H16" s="30">
        <f t="shared" si="14"/>
        <v>44533</v>
      </c>
      <c r="I16" s="30">
        <f t="shared" si="14"/>
        <v>44534</v>
      </c>
      <c r="J16" s="30">
        <f t="shared" si="14"/>
        <v>44535</v>
      </c>
      <c r="K16" s="30">
        <f t="shared" si="14"/>
        <v>44536</v>
      </c>
      <c r="L16" s="30">
        <f t="shared" si="14"/>
        <v>44537</v>
      </c>
      <c r="M16" s="30">
        <f t="shared" si="14"/>
        <v>44538</v>
      </c>
      <c r="N16" s="30">
        <f t="shared" si="14"/>
        <v>44539</v>
      </c>
      <c r="O16" s="30">
        <f t="shared" si="14"/>
        <v>44540</v>
      </c>
      <c r="P16" s="30">
        <f t="shared" si="14"/>
        <v>44541</v>
      </c>
      <c r="Q16" s="30">
        <f t="shared" si="14"/>
        <v>44542</v>
      </c>
      <c r="R16" s="30">
        <f t="shared" si="14"/>
        <v>44543</v>
      </c>
      <c r="S16" s="30">
        <f t="shared" si="14"/>
        <v>44544</v>
      </c>
      <c r="T16" s="30">
        <f t="shared" si="14"/>
        <v>44545</v>
      </c>
      <c r="U16" s="30">
        <f t="shared" si="14"/>
        <v>44546</v>
      </c>
      <c r="V16" s="30">
        <f t="shared" si="14"/>
        <v>44547</v>
      </c>
      <c r="W16" s="30">
        <f t="shared" si="14"/>
        <v>44548</v>
      </c>
      <c r="X16" s="30">
        <f t="shared" si="14"/>
        <v>44549</v>
      </c>
      <c r="Y16" s="30">
        <f t="shared" si="14"/>
        <v>44550</v>
      </c>
      <c r="Z16" s="30">
        <f t="shared" si="14"/>
        <v>44551</v>
      </c>
      <c r="AA16" s="30">
        <f t="shared" si="14"/>
        <v>44552</v>
      </c>
      <c r="AB16" s="30">
        <f t="shared" si="14"/>
        <v>44553</v>
      </c>
      <c r="AC16" s="30">
        <f t="shared" si="14"/>
        <v>44554</v>
      </c>
      <c r="AD16" s="30">
        <f t="shared" si="14"/>
        <v>44555</v>
      </c>
      <c r="AE16" s="30">
        <f t="shared" si="14"/>
        <v>44556</v>
      </c>
      <c r="AF16" s="30">
        <f t="shared" si="14"/>
        <v>44557</v>
      </c>
      <c r="AG16" s="30">
        <f t="shared" si="14"/>
        <v>44558</v>
      </c>
      <c r="AH16" s="30">
        <f>IFERROR(IF(AG16+1&gt;$D$16,"",AG16+1),"")</f>
        <v>44559</v>
      </c>
      <c r="AI16" s="30">
        <f>IFERROR(IF(AH16+1&gt;$D$16,"",AH16+1),"")</f>
        <v>44560</v>
      </c>
      <c r="AJ16" s="30">
        <f>IFERROR(IF(AI16+1&gt;$D$16,"",AI16+1),"")</f>
        <v>44561</v>
      </c>
    </row>
    <row r="17" spans="1:8" ht="16.5" thickBot="1"/>
    <row r="18" spans="1:8" ht="16.5" thickBot="1">
      <c r="A18" s="29" t="s">
        <v>35</v>
      </c>
      <c r="B18" s="29" t="s">
        <v>34</v>
      </c>
      <c r="D18" s="28" t="s">
        <v>33</v>
      </c>
      <c r="F18" s="14" t="s">
        <v>51</v>
      </c>
      <c r="G18">
        <v>1</v>
      </c>
      <c r="H18">
        <v>9</v>
      </c>
    </row>
    <row r="19" spans="1:8" ht="16.5" thickBot="1">
      <c r="A19" s="23">
        <f>NETWORKDAYS(C5,D16,D19:D31)</f>
        <v>254</v>
      </c>
      <c r="B19" s="27">
        <f ca="1">SUMPRODUCT(N(WEEKDAY(ROW(INDIRECT(C5&amp;":"&amp;D16)),2)=3))</f>
        <v>52</v>
      </c>
      <c r="C19" s="26" t="s">
        <v>32</v>
      </c>
      <c r="D19" s="25">
        <f>DATE(B1,1,1)</f>
        <v>44197</v>
      </c>
      <c r="F19" s="14" t="s">
        <v>52</v>
      </c>
      <c r="G19">
        <v>2</v>
      </c>
      <c r="H19">
        <v>9</v>
      </c>
    </row>
    <row r="20" spans="1:8" ht="16.5" thickBot="1">
      <c r="C20" s="18" t="s">
        <v>31</v>
      </c>
      <c r="D20" s="19">
        <f>ROUND(DATE(B1,4,MOD(234-11*MOD(B1,19),30))/7,0)*7-6</f>
        <v>44290</v>
      </c>
      <c r="F20" s="14" t="s">
        <v>53</v>
      </c>
      <c r="G20">
        <v>3</v>
      </c>
      <c r="H20">
        <v>3</v>
      </c>
    </row>
    <row r="21" spans="1:8">
      <c r="A21" s="24" t="s">
        <v>30</v>
      </c>
      <c r="C21" s="18" t="s">
        <v>29</v>
      </c>
      <c r="D21" s="22">
        <f>D20+1</f>
        <v>44291</v>
      </c>
      <c r="F21" s="14" t="s">
        <v>54</v>
      </c>
      <c r="G21">
        <v>4</v>
      </c>
      <c r="H21">
        <v>9</v>
      </c>
    </row>
    <row r="22" spans="1:8" ht="16.5" thickBot="1">
      <c r="A22" s="23">
        <f ca="1">A19-B19</f>
        <v>202</v>
      </c>
      <c r="C22" s="18" t="s">
        <v>28</v>
      </c>
      <c r="D22" s="22">
        <f>DATE(B1,5,1)</f>
        <v>44317</v>
      </c>
      <c r="F22" s="14" t="s">
        <v>55</v>
      </c>
      <c r="G22">
        <v>5</v>
      </c>
      <c r="H22">
        <v>9</v>
      </c>
    </row>
    <row r="23" spans="1:8">
      <c r="C23" s="18" t="s">
        <v>27</v>
      </c>
      <c r="D23" s="22">
        <f>DATE(B1,5,8)</f>
        <v>44324</v>
      </c>
      <c r="F23" s="14" t="s">
        <v>56</v>
      </c>
      <c r="G23">
        <v>6</v>
      </c>
      <c r="H23">
        <v>0</v>
      </c>
    </row>
    <row r="24" spans="1:8">
      <c r="C24" s="18" t="s">
        <v>26</v>
      </c>
      <c r="D24" s="21">
        <f>D20+39</f>
        <v>44329</v>
      </c>
      <c r="F24" s="14" t="s">
        <v>57</v>
      </c>
      <c r="G24">
        <v>7</v>
      </c>
      <c r="H24">
        <v>0</v>
      </c>
    </row>
    <row r="25" spans="1:8">
      <c r="C25" s="20" t="s">
        <v>25</v>
      </c>
      <c r="D25" s="19">
        <f>D20+49</f>
        <v>44339</v>
      </c>
      <c r="F25" s="14" t="s">
        <v>58</v>
      </c>
      <c r="G25" s="14">
        <v>8</v>
      </c>
      <c r="H25" s="14">
        <v>0</v>
      </c>
    </row>
    <row r="26" spans="1:8">
      <c r="C26" s="20" t="s">
        <v>24</v>
      </c>
      <c r="D26" s="19">
        <f>D25+1</f>
        <v>44340</v>
      </c>
    </row>
    <row r="27" spans="1:8">
      <c r="C27" s="18" t="s">
        <v>23</v>
      </c>
      <c r="D27" s="17">
        <f>DATE(B1,7,14)</f>
        <v>44391</v>
      </c>
    </row>
    <row r="28" spans="1:8">
      <c r="C28" s="18" t="s">
        <v>22</v>
      </c>
      <c r="D28" s="17">
        <f>DATE(B1,8,15)</f>
        <v>44423</v>
      </c>
    </row>
    <row r="29" spans="1:8">
      <c r="C29" s="18" t="s">
        <v>21</v>
      </c>
      <c r="D29" s="17">
        <f>DATE(B1,11,1)</f>
        <v>44501</v>
      </c>
    </row>
    <row r="30" spans="1:8">
      <c r="C30" s="18" t="s">
        <v>20</v>
      </c>
      <c r="D30" s="17">
        <f>DATE(B1,11,11)</f>
        <v>44511</v>
      </c>
    </row>
    <row r="31" spans="1:8" ht="16.5" thickBot="1">
      <c r="C31" s="16" t="s">
        <v>19</v>
      </c>
      <c r="D31" s="15">
        <f>DATE(B1,12,25)</f>
        <v>44555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AL72"/>
  <sheetViews>
    <sheetView tabSelected="1" zoomScale="85" zoomScaleNormal="85" workbookViewId="0">
      <selection activeCell="AG11" sqref="AG11"/>
    </sheetView>
  </sheetViews>
  <sheetFormatPr defaultColWidth="11.42578125" defaultRowHeight="15"/>
  <cols>
    <col min="1" max="32" width="5.28515625" customWidth="1"/>
    <col min="38" max="38" width="14.7109375" bestFit="1" customWidth="1"/>
  </cols>
  <sheetData>
    <row r="1" spans="2:38" ht="15.75" thickBot="1"/>
    <row r="2" spans="2:38">
      <c r="B2" s="43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5"/>
    </row>
    <row r="3" spans="2:38">
      <c r="B3" s="4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8"/>
    </row>
    <row r="4" spans="2:38" ht="31.5" customHeight="1">
      <c r="B4" s="4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8"/>
    </row>
    <row r="5" spans="2:38" ht="15.75" customHeight="1">
      <c r="B5" s="46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8"/>
    </row>
    <row r="6" spans="2:38" ht="34.5" thickBot="1">
      <c r="B6" s="49">
        <v>2021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1"/>
      <c r="AL6" s="31"/>
    </row>
    <row r="7" spans="2:38" s="1" customFormat="1" ht="23.25" customHeight="1">
      <c r="B7" s="37" t="s">
        <v>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9"/>
    </row>
    <row r="8" spans="2:38" s="1" customFormat="1" ht="23.25" customHeight="1" thickBot="1"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42"/>
    </row>
    <row r="9" spans="2:38" ht="15.75" customHeight="1" thickBot="1">
      <c r="B9" s="32">
        <f>config!F5</f>
        <v>44197</v>
      </c>
      <c r="C9" s="32">
        <f>config!G5</f>
        <v>44198</v>
      </c>
      <c r="D9" s="32">
        <f>config!H5</f>
        <v>44199</v>
      </c>
      <c r="E9" s="32">
        <f>config!I5</f>
        <v>44200</v>
      </c>
      <c r="F9" s="32">
        <f>config!J5</f>
        <v>44201</v>
      </c>
      <c r="G9" s="32">
        <f>config!K5</f>
        <v>44202</v>
      </c>
      <c r="H9" s="32">
        <f>config!L5</f>
        <v>44203</v>
      </c>
      <c r="I9" s="32">
        <f>config!M5</f>
        <v>44204</v>
      </c>
      <c r="J9" s="32">
        <f>config!N5</f>
        <v>44205</v>
      </c>
      <c r="K9" s="32">
        <f>config!O5</f>
        <v>44206</v>
      </c>
      <c r="L9" s="32">
        <f>config!P5</f>
        <v>44207</v>
      </c>
      <c r="M9" s="32">
        <f>config!Q5</f>
        <v>44208</v>
      </c>
      <c r="N9" s="32">
        <f>config!R5</f>
        <v>44209</v>
      </c>
      <c r="O9" s="32">
        <f>config!S5</f>
        <v>44210</v>
      </c>
      <c r="P9" s="32">
        <f>config!T5</f>
        <v>44211</v>
      </c>
      <c r="Q9" s="32">
        <f>config!U5</f>
        <v>44212</v>
      </c>
      <c r="R9" s="32">
        <f>config!V5</f>
        <v>44213</v>
      </c>
      <c r="S9" s="32">
        <f>config!W5</f>
        <v>44214</v>
      </c>
      <c r="T9" s="32">
        <f>config!X5</f>
        <v>44215</v>
      </c>
      <c r="U9" s="32">
        <f>config!Y5</f>
        <v>44216</v>
      </c>
      <c r="V9" s="32">
        <f>config!Z5</f>
        <v>44217</v>
      </c>
      <c r="W9" s="32">
        <f>config!AA5</f>
        <v>44218</v>
      </c>
      <c r="X9" s="32">
        <f>config!AB5</f>
        <v>44219</v>
      </c>
      <c r="Y9" s="32">
        <f>config!AC5</f>
        <v>44220</v>
      </c>
      <c r="Z9" s="32">
        <f>config!AD5</f>
        <v>44221</v>
      </c>
      <c r="AA9" s="32">
        <f>config!AE5</f>
        <v>44222</v>
      </c>
      <c r="AB9" s="32">
        <f>config!AF5</f>
        <v>44223</v>
      </c>
      <c r="AC9" s="32">
        <f>config!AG5</f>
        <v>44224</v>
      </c>
      <c r="AD9" s="32">
        <f>config!AH5</f>
        <v>44225</v>
      </c>
      <c r="AE9" s="32">
        <f>config!AI5</f>
        <v>44226</v>
      </c>
      <c r="AF9" s="32">
        <f>config!AJ5</f>
        <v>44227</v>
      </c>
      <c r="AG9" s="2" t="s">
        <v>2</v>
      </c>
      <c r="AH9" s="34" t="s">
        <v>3</v>
      </c>
      <c r="AI9" s="35"/>
      <c r="AJ9" s="36"/>
      <c r="AK9" s="3" cm="1">
        <f t="array" ref="AK9">SUMPRODUCT(VLOOKUP(IFERROR(WEEKDAY(B9:AF9,2),8),config!$G$18:$H$25,2,FALSE)*(IFERROR(IF(MATCH(B9:AF9,config!$D$19:$D$31,0)&gt;0,0,1),1)))</f>
        <v>156</v>
      </c>
    </row>
    <row r="10" spans="2:38" ht="15.75" customHeight="1" thickBot="1">
      <c r="B10" s="33">
        <f>B9</f>
        <v>44197</v>
      </c>
      <c r="C10" s="33">
        <f t="shared" ref="C10:AF10" si="0">C9</f>
        <v>44198</v>
      </c>
      <c r="D10" s="33">
        <f t="shared" si="0"/>
        <v>44199</v>
      </c>
      <c r="E10" s="33">
        <f t="shared" si="0"/>
        <v>44200</v>
      </c>
      <c r="F10" s="33">
        <f t="shared" si="0"/>
        <v>44201</v>
      </c>
      <c r="G10" s="33">
        <f t="shared" si="0"/>
        <v>44202</v>
      </c>
      <c r="H10" s="33">
        <f t="shared" si="0"/>
        <v>44203</v>
      </c>
      <c r="I10" s="33">
        <f t="shared" si="0"/>
        <v>44204</v>
      </c>
      <c r="J10" s="33">
        <f t="shared" si="0"/>
        <v>44205</v>
      </c>
      <c r="K10" s="33">
        <f t="shared" si="0"/>
        <v>44206</v>
      </c>
      <c r="L10" s="33">
        <f t="shared" si="0"/>
        <v>44207</v>
      </c>
      <c r="M10" s="33">
        <f t="shared" si="0"/>
        <v>44208</v>
      </c>
      <c r="N10" s="33">
        <f t="shared" si="0"/>
        <v>44209</v>
      </c>
      <c r="O10" s="33">
        <f t="shared" si="0"/>
        <v>44210</v>
      </c>
      <c r="P10" s="33">
        <f t="shared" si="0"/>
        <v>44211</v>
      </c>
      <c r="Q10" s="33">
        <f t="shared" si="0"/>
        <v>44212</v>
      </c>
      <c r="R10" s="33">
        <f t="shared" si="0"/>
        <v>44213</v>
      </c>
      <c r="S10" s="33">
        <f t="shared" si="0"/>
        <v>44214</v>
      </c>
      <c r="T10" s="33">
        <f t="shared" si="0"/>
        <v>44215</v>
      </c>
      <c r="U10" s="33">
        <f t="shared" si="0"/>
        <v>44216</v>
      </c>
      <c r="V10" s="33">
        <f t="shared" si="0"/>
        <v>44217</v>
      </c>
      <c r="W10" s="33">
        <f t="shared" si="0"/>
        <v>44218</v>
      </c>
      <c r="X10" s="33">
        <f t="shared" si="0"/>
        <v>44219</v>
      </c>
      <c r="Y10" s="33">
        <f t="shared" si="0"/>
        <v>44220</v>
      </c>
      <c r="Z10" s="33">
        <f t="shared" si="0"/>
        <v>44221</v>
      </c>
      <c r="AA10" s="33">
        <f t="shared" si="0"/>
        <v>44222</v>
      </c>
      <c r="AB10" s="33">
        <f t="shared" si="0"/>
        <v>44223</v>
      </c>
      <c r="AC10" s="33">
        <f t="shared" si="0"/>
        <v>44224</v>
      </c>
      <c r="AD10" s="33">
        <f t="shared" si="0"/>
        <v>44225</v>
      </c>
      <c r="AE10" s="33">
        <f t="shared" si="0"/>
        <v>44226</v>
      </c>
      <c r="AF10" s="33">
        <f t="shared" si="0"/>
        <v>44227</v>
      </c>
      <c r="AG10" s="4">
        <f>COUNTA(B11:AF11)</f>
        <v>0</v>
      </c>
      <c r="AH10" s="34" t="s">
        <v>4</v>
      </c>
      <c r="AI10" s="35"/>
      <c r="AJ10" s="36"/>
      <c r="AK10" s="5" cm="1">
        <f t="array" aca="1" ref="AK10" ca="1">SUMPRODUCT(VLOOKUP(IFERROR(WEEKDAY(B9:AF9,2),8),config!$G$18:$H$25,2,FALSE)*(IFERROR(IF(MATCH(B9:AF9,config!$D$19:$D$31,0)&gt;0,0,1),1))*(B9:AF9&lt;=TODAY())*(B11:AF11=""))</f>
        <v>156</v>
      </c>
    </row>
    <row r="11" spans="2:38" ht="19.5" customHeight="1" thickBot="1"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9">
        <f>SUM(B11:AF11)</f>
        <v>0</v>
      </c>
      <c r="AH11" s="34" t="s">
        <v>5</v>
      </c>
      <c r="AI11" s="35"/>
      <c r="AJ11" s="36"/>
      <c r="AK11" s="10">
        <f ca="1">AK9-AK10</f>
        <v>0</v>
      </c>
    </row>
    <row r="12" spans="2:38" s="1" customFormat="1" ht="23.25" customHeight="1">
      <c r="B12" s="37" t="s">
        <v>6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9"/>
    </row>
    <row r="13" spans="2:38" s="1" customFormat="1" ht="23.25" customHeight="1" thickBot="1"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2"/>
    </row>
    <row r="14" spans="2:38" ht="15.75" thickBot="1">
      <c r="B14" s="32">
        <f>config!F6</f>
        <v>44228</v>
      </c>
      <c r="C14" s="32">
        <f>config!G6</f>
        <v>44229</v>
      </c>
      <c r="D14" s="32">
        <f>config!H6</f>
        <v>44230</v>
      </c>
      <c r="E14" s="32">
        <f>config!I6</f>
        <v>44231</v>
      </c>
      <c r="F14" s="32">
        <f>config!J6</f>
        <v>44232</v>
      </c>
      <c r="G14" s="32">
        <f>config!K6</f>
        <v>44233</v>
      </c>
      <c r="H14" s="32">
        <f>config!L6</f>
        <v>44234</v>
      </c>
      <c r="I14" s="32">
        <f>config!M6</f>
        <v>44235</v>
      </c>
      <c r="J14" s="32">
        <f>config!N6</f>
        <v>44236</v>
      </c>
      <c r="K14" s="32">
        <f>config!O6</f>
        <v>44237</v>
      </c>
      <c r="L14" s="32">
        <f>config!P6</f>
        <v>44238</v>
      </c>
      <c r="M14" s="32">
        <f>config!Q6</f>
        <v>44239</v>
      </c>
      <c r="N14" s="32">
        <f>config!R6</f>
        <v>44240</v>
      </c>
      <c r="O14" s="32">
        <f>config!S6</f>
        <v>44241</v>
      </c>
      <c r="P14" s="32">
        <f>config!T6</f>
        <v>44242</v>
      </c>
      <c r="Q14" s="32">
        <f>config!U6</f>
        <v>44243</v>
      </c>
      <c r="R14" s="32">
        <f>config!V6</f>
        <v>44244</v>
      </c>
      <c r="S14" s="32">
        <f>config!W6</f>
        <v>44245</v>
      </c>
      <c r="T14" s="32">
        <f>config!X6</f>
        <v>44246</v>
      </c>
      <c r="U14" s="32">
        <f>config!Y6</f>
        <v>44247</v>
      </c>
      <c r="V14" s="32">
        <f>config!Z6</f>
        <v>44248</v>
      </c>
      <c r="W14" s="32">
        <f>config!AA6</f>
        <v>44249</v>
      </c>
      <c r="X14" s="32">
        <f>config!AB6</f>
        <v>44250</v>
      </c>
      <c r="Y14" s="32">
        <f>config!AC6</f>
        <v>44251</v>
      </c>
      <c r="Z14" s="32">
        <f>config!AD6</f>
        <v>44252</v>
      </c>
      <c r="AA14" s="32">
        <f>config!AE6</f>
        <v>44253</v>
      </c>
      <c r="AB14" s="32">
        <f>config!AF6</f>
        <v>44254</v>
      </c>
      <c r="AC14" s="32">
        <f>config!AG6</f>
        <v>44255</v>
      </c>
      <c r="AD14" s="32" t="str">
        <f>config!AH6</f>
        <v/>
      </c>
      <c r="AE14" s="32" t="str">
        <f>config!AI6</f>
        <v/>
      </c>
      <c r="AF14" s="32" t="str">
        <f>config!AJ6</f>
        <v/>
      </c>
      <c r="AG14" s="2" t="s">
        <v>2</v>
      </c>
      <c r="AH14" s="34" t="s">
        <v>3</v>
      </c>
      <c r="AI14" s="35"/>
      <c r="AJ14" s="36"/>
      <c r="AK14" s="3" cm="1">
        <f t="array" ref="AK14">SUMPRODUCT(VLOOKUP(IFERROR(WEEKDAY(B14:AF14,2),8),config!$G$18:$H$25,2,FALSE)*(IFERROR(IF(MATCH(B14:AF14,config!$D$19:$D$31,0)&gt;0,0,1),1)))</f>
        <v>156</v>
      </c>
    </row>
    <row r="15" spans="2:38" ht="15.75" thickBot="1">
      <c r="B15" s="33">
        <f>B14</f>
        <v>44228</v>
      </c>
      <c r="C15" s="33">
        <f t="shared" ref="C15:AF15" si="1">C14</f>
        <v>44229</v>
      </c>
      <c r="D15" s="33">
        <f t="shared" si="1"/>
        <v>44230</v>
      </c>
      <c r="E15" s="33">
        <f t="shared" si="1"/>
        <v>44231</v>
      </c>
      <c r="F15" s="33">
        <f t="shared" si="1"/>
        <v>44232</v>
      </c>
      <c r="G15" s="33">
        <f t="shared" si="1"/>
        <v>44233</v>
      </c>
      <c r="H15" s="33">
        <f t="shared" si="1"/>
        <v>44234</v>
      </c>
      <c r="I15" s="33">
        <f t="shared" si="1"/>
        <v>44235</v>
      </c>
      <c r="J15" s="33">
        <f t="shared" si="1"/>
        <v>44236</v>
      </c>
      <c r="K15" s="33">
        <f t="shared" si="1"/>
        <v>44237</v>
      </c>
      <c r="L15" s="33">
        <f t="shared" si="1"/>
        <v>44238</v>
      </c>
      <c r="M15" s="33">
        <f t="shared" si="1"/>
        <v>44239</v>
      </c>
      <c r="N15" s="33">
        <f t="shared" si="1"/>
        <v>44240</v>
      </c>
      <c r="O15" s="33">
        <f t="shared" si="1"/>
        <v>44241</v>
      </c>
      <c r="P15" s="33">
        <f t="shared" si="1"/>
        <v>44242</v>
      </c>
      <c r="Q15" s="33">
        <f t="shared" si="1"/>
        <v>44243</v>
      </c>
      <c r="R15" s="33">
        <f t="shared" si="1"/>
        <v>44244</v>
      </c>
      <c r="S15" s="33">
        <f t="shared" si="1"/>
        <v>44245</v>
      </c>
      <c r="T15" s="33">
        <f t="shared" si="1"/>
        <v>44246</v>
      </c>
      <c r="U15" s="33">
        <f t="shared" si="1"/>
        <v>44247</v>
      </c>
      <c r="V15" s="33">
        <f t="shared" si="1"/>
        <v>44248</v>
      </c>
      <c r="W15" s="33">
        <f t="shared" si="1"/>
        <v>44249</v>
      </c>
      <c r="X15" s="33">
        <f t="shared" si="1"/>
        <v>44250</v>
      </c>
      <c r="Y15" s="33">
        <f t="shared" si="1"/>
        <v>44251</v>
      </c>
      <c r="Z15" s="33">
        <f t="shared" si="1"/>
        <v>44252</v>
      </c>
      <c r="AA15" s="33">
        <f t="shared" si="1"/>
        <v>44253</v>
      </c>
      <c r="AB15" s="33">
        <f t="shared" si="1"/>
        <v>44254</v>
      </c>
      <c r="AC15" s="33">
        <f t="shared" si="1"/>
        <v>44255</v>
      </c>
      <c r="AD15" s="33" t="str">
        <f t="shared" si="1"/>
        <v/>
      </c>
      <c r="AE15" s="33" t="str">
        <f t="shared" si="1"/>
        <v/>
      </c>
      <c r="AF15" s="33" t="str">
        <f t="shared" si="1"/>
        <v/>
      </c>
      <c r="AG15" s="4">
        <f>COUNTA(B16:AF16)</f>
        <v>0</v>
      </c>
      <c r="AH15" s="34" t="s">
        <v>4</v>
      </c>
      <c r="AI15" s="35"/>
      <c r="AJ15" s="36"/>
      <c r="AK15" s="5" cm="1">
        <f t="array" aca="1" ref="AK15" ca="1">SUMPRODUCT(VLOOKUP(IFERROR(WEEKDAY(B14:AF14,2),8),config!$G$18:$H$25,2,FALSE)*(IFERROR(IF(MATCH(B14:AF14,config!$D$19:$D$31,0)&gt;0,0,1),1))*(B14:AF14&lt;=TODAY())*(B16:AF16=""))</f>
        <v>156</v>
      </c>
    </row>
    <row r="16" spans="2:38" ht="19.5" thickBot="1">
      <c r="B16" s="6"/>
      <c r="C16" s="7"/>
      <c r="D16" s="7"/>
      <c r="E16" s="7"/>
      <c r="F16" s="7"/>
      <c r="G16" s="7"/>
      <c r="H16" s="7"/>
      <c r="I16" s="6"/>
      <c r="J16" s="7"/>
      <c r="K16" s="7"/>
      <c r="L16" s="7"/>
      <c r="M16" s="7"/>
      <c r="N16" s="7"/>
      <c r="O16" s="7"/>
      <c r="P16" s="6"/>
      <c r="Q16" s="7"/>
      <c r="R16" s="7"/>
      <c r="S16" s="7"/>
      <c r="T16" s="7"/>
      <c r="U16" s="7"/>
      <c r="V16" s="7"/>
      <c r="W16" s="6"/>
      <c r="X16" s="7"/>
      <c r="Y16" s="7"/>
      <c r="Z16" s="7"/>
      <c r="AA16" s="7"/>
      <c r="AB16" s="7"/>
      <c r="AC16" s="7"/>
      <c r="AD16" s="7"/>
      <c r="AE16" s="7"/>
      <c r="AF16" s="8"/>
      <c r="AG16" s="11">
        <f>SUM(B16:AF16)</f>
        <v>0</v>
      </c>
      <c r="AH16" s="34" t="s">
        <v>5</v>
      </c>
      <c r="AI16" s="35"/>
      <c r="AJ16" s="36"/>
      <c r="AK16" s="10">
        <f ca="1">AK14-AK15</f>
        <v>0</v>
      </c>
    </row>
    <row r="17" spans="2:37" s="1" customFormat="1" ht="23.25" customHeight="1">
      <c r="B17" s="37" t="s">
        <v>7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9"/>
    </row>
    <row r="18" spans="2:37" s="1" customFormat="1" ht="23.25" customHeight="1" thickBot="1">
      <c r="B18" s="40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2"/>
    </row>
    <row r="19" spans="2:37" ht="15.75" thickBot="1">
      <c r="B19" s="32">
        <f>config!F7</f>
        <v>44256</v>
      </c>
      <c r="C19" s="32">
        <f>config!G7</f>
        <v>44257</v>
      </c>
      <c r="D19" s="32">
        <f>config!H7</f>
        <v>44258</v>
      </c>
      <c r="E19" s="32">
        <f>config!I7</f>
        <v>44259</v>
      </c>
      <c r="F19" s="32">
        <f>config!J7</f>
        <v>44260</v>
      </c>
      <c r="G19" s="32">
        <f>config!K7</f>
        <v>44261</v>
      </c>
      <c r="H19" s="32">
        <f>config!L7</f>
        <v>44262</v>
      </c>
      <c r="I19" s="32">
        <f>config!M7</f>
        <v>44263</v>
      </c>
      <c r="J19" s="32">
        <f>config!N7</f>
        <v>44264</v>
      </c>
      <c r="K19" s="32">
        <f>config!O7</f>
        <v>44265</v>
      </c>
      <c r="L19" s="32">
        <f>config!P7</f>
        <v>44266</v>
      </c>
      <c r="M19" s="32">
        <f>config!Q7</f>
        <v>44267</v>
      </c>
      <c r="N19" s="32">
        <f>config!R7</f>
        <v>44268</v>
      </c>
      <c r="O19" s="32">
        <f>config!S7</f>
        <v>44269</v>
      </c>
      <c r="P19" s="32">
        <f>config!T7</f>
        <v>44270</v>
      </c>
      <c r="Q19" s="32">
        <f>config!U7</f>
        <v>44271</v>
      </c>
      <c r="R19" s="32">
        <f>config!V7</f>
        <v>44272</v>
      </c>
      <c r="S19" s="32">
        <f>config!W7</f>
        <v>44273</v>
      </c>
      <c r="T19" s="32">
        <f>config!X7</f>
        <v>44274</v>
      </c>
      <c r="U19" s="32">
        <f>config!Y7</f>
        <v>44275</v>
      </c>
      <c r="V19" s="32">
        <f>config!Z7</f>
        <v>44276</v>
      </c>
      <c r="W19" s="32">
        <f>config!AA7</f>
        <v>44277</v>
      </c>
      <c r="X19" s="32">
        <f>config!AB7</f>
        <v>44278</v>
      </c>
      <c r="Y19" s="32">
        <f>config!AC7</f>
        <v>44279</v>
      </c>
      <c r="Z19" s="32">
        <f>config!AD7</f>
        <v>44280</v>
      </c>
      <c r="AA19" s="32">
        <f>config!AE7</f>
        <v>44281</v>
      </c>
      <c r="AB19" s="32">
        <f>config!AF7</f>
        <v>44282</v>
      </c>
      <c r="AC19" s="32">
        <f>config!AG7</f>
        <v>44283</v>
      </c>
      <c r="AD19" s="32">
        <f>config!AH7</f>
        <v>44284</v>
      </c>
      <c r="AE19" s="32">
        <f>config!AI7</f>
        <v>44285</v>
      </c>
      <c r="AF19" s="32">
        <f>config!AJ7</f>
        <v>44286</v>
      </c>
      <c r="AG19" s="2" t="s">
        <v>2</v>
      </c>
      <c r="AH19" s="34" t="s">
        <v>3</v>
      </c>
      <c r="AI19" s="35"/>
      <c r="AJ19" s="36"/>
      <c r="AK19" s="3" cm="1">
        <f t="array" ref="AK19">SUMPRODUCT(VLOOKUP(IFERROR(WEEKDAY(B19:AF19,2),8),config!$G$18:$H$25,2,FALSE)*(IFERROR(IF(MATCH(B19:AF19,config!$D$19:$D$31,0)&gt;0,0,1),1)))</f>
        <v>177</v>
      </c>
    </row>
    <row r="20" spans="2:37" ht="15.75" thickBot="1">
      <c r="B20" s="33">
        <f>B19</f>
        <v>44256</v>
      </c>
      <c r="C20" s="33">
        <f t="shared" ref="C20:AF20" si="2">C19</f>
        <v>44257</v>
      </c>
      <c r="D20" s="33">
        <f t="shared" si="2"/>
        <v>44258</v>
      </c>
      <c r="E20" s="33">
        <f t="shared" si="2"/>
        <v>44259</v>
      </c>
      <c r="F20" s="33">
        <f t="shared" si="2"/>
        <v>44260</v>
      </c>
      <c r="G20" s="33">
        <f t="shared" si="2"/>
        <v>44261</v>
      </c>
      <c r="H20" s="33">
        <f t="shared" si="2"/>
        <v>44262</v>
      </c>
      <c r="I20" s="33">
        <f t="shared" si="2"/>
        <v>44263</v>
      </c>
      <c r="J20" s="33">
        <f t="shared" si="2"/>
        <v>44264</v>
      </c>
      <c r="K20" s="33">
        <f t="shared" si="2"/>
        <v>44265</v>
      </c>
      <c r="L20" s="33">
        <f t="shared" si="2"/>
        <v>44266</v>
      </c>
      <c r="M20" s="33">
        <f t="shared" si="2"/>
        <v>44267</v>
      </c>
      <c r="N20" s="33">
        <f t="shared" si="2"/>
        <v>44268</v>
      </c>
      <c r="O20" s="33">
        <f t="shared" si="2"/>
        <v>44269</v>
      </c>
      <c r="P20" s="33">
        <f t="shared" si="2"/>
        <v>44270</v>
      </c>
      <c r="Q20" s="33">
        <f t="shared" si="2"/>
        <v>44271</v>
      </c>
      <c r="R20" s="33">
        <f t="shared" si="2"/>
        <v>44272</v>
      </c>
      <c r="S20" s="33">
        <f t="shared" si="2"/>
        <v>44273</v>
      </c>
      <c r="T20" s="33">
        <f t="shared" si="2"/>
        <v>44274</v>
      </c>
      <c r="U20" s="33">
        <f t="shared" si="2"/>
        <v>44275</v>
      </c>
      <c r="V20" s="33">
        <f t="shared" si="2"/>
        <v>44276</v>
      </c>
      <c r="W20" s="33">
        <f t="shared" si="2"/>
        <v>44277</v>
      </c>
      <c r="X20" s="33">
        <f t="shared" si="2"/>
        <v>44278</v>
      </c>
      <c r="Y20" s="33">
        <f t="shared" si="2"/>
        <v>44279</v>
      </c>
      <c r="Z20" s="33">
        <f t="shared" si="2"/>
        <v>44280</v>
      </c>
      <c r="AA20" s="33">
        <f t="shared" si="2"/>
        <v>44281</v>
      </c>
      <c r="AB20" s="33">
        <f t="shared" si="2"/>
        <v>44282</v>
      </c>
      <c r="AC20" s="33">
        <f t="shared" si="2"/>
        <v>44283</v>
      </c>
      <c r="AD20" s="33">
        <f t="shared" si="2"/>
        <v>44284</v>
      </c>
      <c r="AE20" s="33">
        <f t="shared" si="2"/>
        <v>44285</v>
      </c>
      <c r="AF20" s="33">
        <f t="shared" si="2"/>
        <v>44286</v>
      </c>
      <c r="AG20" s="4">
        <f>COUNTA(B21:AF21)</f>
        <v>0</v>
      </c>
      <c r="AH20" s="34" t="s">
        <v>4</v>
      </c>
      <c r="AI20" s="35"/>
      <c r="AJ20" s="36"/>
      <c r="AK20" s="5" cm="1">
        <f t="array" aca="1" ref="AK20" ca="1">SUMPRODUCT(VLOOKUP(IFERROR(WEEKDAY(B19:AF19,2),8),config!$G$18:$H$25,2,FALSE)*(IFERROR(IF(MATCH(B19:AF19,config!$D$19:$D$31,0)&gt;0,0,1),1))*(B19:AF19&lt;=TODAY())*(B21:AF21=""))</f>
        <v>147</v>
      </c>
    </row>
    <row r="21" spans="2:37" ht="19.5" thickBot="1"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  <c r="AG21" s="11">
        <f>SUM(B21:AF21)</f>
        <v>0</v>
      </c>
      <c r="AH21" s="34" t="s">
        <v>5</v>
      </c>
      <c r="AI21" s="35"/>
      <c r="AJ21" s="36"/>
      <c r="AK21" s="10">
        <f ca="1">AK19-AK20</f>
        <v>30</v>
      </c>
    </row>
    <row r="22" spans="2:37" s="1" customFormat="1" ht="23.25" customHeight="1">
      <c r="B22" s="37" t="s">
        <v>8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9"/>
    </row>
    <row r="23" spans="2:37" s="1" customFormat="1" ht="23.25" customHeight="1" thickBot="1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2"/>
    </row>
    <row r="24" spans="2:37" ht="15.75" thickBot="1">
      <c r="B24" s="32">
        <f>config!F8</f>
        <v>44287</v>
      </c>
      <c r="C24" s="32">
        <f>config!G8</f>
        <v>44288</v>
      </c>
      <c r="D24" s="32">
        <f>config!H8</f>
        <v>44289</v>
      </c>
      <c r="E24" s="32">
        <f>config!I8</f>
        <v>44290</v>
      </c>
      <c r="F24" s="32">
        <f>config!J8</f>
        <v>44291</v>
      </c>
      <c r="G24" s="32">
        <f>config!K8</f>
        <v>44292</v>
      </c>
      <c r="H24" s="32">
        <f>config!L8</f>
        <v>44293</v>
      </c>
      <c r="I24" s="32">
        <f>config!M8</f>
        <v>44294</v>
      </c>
      <c r="J24" s="32">
        <f>config!N8</f>
        <v>44295</v>
      </c>
      <c r="K24" s="32">
        <f>config!O8</f>
        <v>44296</v>
      </c>
      <c r="L24" s="32">
        <f>config!P8</f>
        <v>44297</v>
      </c>
      <c r="M24" s="32">
        <f>config!Q8</f>
        <v>44298</v>
      </c>
      <c r="N24" s="32">
        <f>config!R8</f>
        <v>44299</v>
      </c>
      <c r="O24" s="32">
        <f>config!S8</f>
        <v>44300</v>
      </c>
      <c r="P24" s="32">
        <f>config!T8</f>
        <v>44301</v>
      </c>
      <c r="Q24" s="32">
        <f>config!U8</f>
        <v>44302</v>
      </c>
      <c r="R24" s="32">
        <f>config!V8</f>
        <v>44303</v>
      </c>
      <c r="S24" s="32">
        <f>config!W8</f>
        <v>44304</v>
      </c>
      <c r="T24" s="32">
        <f>config!X8</f>
        <v>44305</v>
      </c>
      <c r="U24" s="32">
        <f>config!Y8</f>
        <v>44306</v>
      </c>
      <c r="V24" s="32">
        <f>config!Z8</f>
        <v>44307</v>
      </c>
      <c r="W24" s="32">
        <f>config!AA8</f>
        <v>44308</v>
      </c>
      <c r="X24" s="32">
        <f>config!AB8</f>
        <v>44309</v>
      </c>
      <c r="Y24" s="32">
        <f>config!AC8</f>
        <v>44310</v>
      </c>
      <c r="Z24" s="32">
        <f>config!AD8</f>
        <v>44311</v>
      </c>
      <c r="AA24" s="32">
        <f>config!AE8</f>
        <v>44312</v>
      </c>
      <c r="AB24" s="32">
        <f>config!AF8</f>
        <v>44313</v>
      </c>
      <c r="AC24" s="32">
        <f>config!AG8</f>
        <v>44314</v>
      </c>
      <c r="AD24" s="32">
        <f>config!AH8</f>
        <v>44315</v>
      </c>
      <c r="AE24" s="32">
        <f>config!AI8</f>
        <v>44316</v>
      </c>
      <c r="AF24" s="32" t="str">
        <f>config!AJ8</f>
        <v/>
      </c>
      <c r="AG24" s="2" t="s">
        <v>2</v>
      </c>
      <c r="AH24" s="34" t="s">
        <v>3</v>
      </c>
      <c r="AI24" s="35"/>
      <c r="AJ24" s="36"/>
      <c r="AK24" s="3" cm="1">
        <f t="array" ref="AK24">SUMPRODUCT(VLOOKUP(IFERROR(WEEKDAY(B24:AF24,2),8),config!$G$18:$H$25,2,FALSE)*(IFERROR(IF(MATCH(B24:AF24,config!$D$19:$D$31,0)&gt;0,0,1),1)))</f>
        <v>165</v>
      </c>
    </row>
    <row r="25" spans="2:37" ht="15.75" thickBot="1">
      <c r="B25" s="33">
        <f>B24</f>
        <v>44287</v>
      </c>
      <c r="C25" s="33">
        <f t="shared" ref="C25:AF25" si="3">C24</f>
        <v>44288</v>
      </c>
      <c r="D25" s="33">
        <f t="shared" si="3"/>
        <v>44289</v>
      </c>
      <c r="E25" s="33">
        <f t="shared" si="3"/>
        <v>44290</v>
      </c>
      <c r="F25" s="33">
        <f t="shared" si="3"/>
        <v>44291</v>
      </c>
      <c r="G25" s="33">
        <f t="shared" si="3"/>
        <v>44292</v>
      </c>
      <c r="H25" s="33">
        <f t="shared" si="3"/>
        <v>44293</v>
      </c>
      <c r="I25" s="33">
        <f t="shared" si="3"/>
        <v>44294</v>
      </c>
      <c r="J25" s="33">
        <f t="shared" si="3"/>
        <v>44295</v>
      </c>
      <c r="K25" s="33">
        <f t="shared" si="3"/>
        <v>44296</v>
      </c>
      <c r="L25" s="33">
        <f t="shared" si="3"/>
        <v>44297</v>
      </c>
      <c r="M25" s="33">
        <f t="shared" si="3"/>
        <v>44298</v>
      </c>
      <c r="N25" s="33">
        <f t="shared" si="3"/>
        <v>44299</v>
      </c>
      <c r="O25" s="33">
        <f t="shared" si="3"/>
        <v>44300</v>
      </c>
      <c r="P25" s="33">
        <f t="shared" si="3"/>
        <v>44301</v>
      </c>
      <c r="Q25" s="33">
        <f t="shared" si="3"/>
        <v>44302</v>
      </c>
      <c r="R25" s="33">
        <f t="shared" si="3"/>
        <v>44303</v>
      </c>
      <c r="S25" s="33">
        <f t="shared" si="3"/>
        <v>44304</v>
      </c>
      <c r="T25" s="33">
        <f t="shared" si="3"/>
        <v>44305</v>
      </c>
      <c r="U25" s="33">
        <f t="shared" si="3"/>
        <v>44306</v>
      </c>
      <c r="V25" s="33">
        <f t="shared" si="3"/>
        <v>44307</v>
      </c>
      <c r="W25" s="33">
        <f t="shared" si="3"/>
        <v>44308</v>
      </c>
      <c r="X25" s="33">
        <f t="shared" si="3"/>
        <v>44309</v>
      </c>
      <c r="Y25" s="33">
        <f t="shared" si="3"/>
        <v>44310</v>
      </c>
      <c r="Z25" s="33">
        <f t="shared" si="3"/>
        <v>44311</v>
      </c>
      <c r="AA25" s="33">
        <f t="shared" si="3"/>
        <v>44312</v>
      </c>
      <c r="AB25" s="33">
        <f t="shared" si="3"/>
        <v>44313</v>
      </c>
      <c r="AC25" s="33">
        <f t="shared" si="3"/>
        <v>44314</v>
      </c>
      <c r="AD25" s="33">
        <f t="shared" si="3"/>
        <v>44315</v>
      </c>
      <c r="AE25" s="33">
        <f t="shared" si="3"/>
        <v>44316</v>
      </c>
      <c r="AF25" s="33" t="str">
        <f t="shared" si="3"/>
        <v/>
      </c>
      <c r="AG25" s="4">
        <f>COUNTA(B26:AF26)</f>
        <v>0</v>
      </c>
      <c r="AH25" s="34" t="s">
        <v>4</v>
      </c>
      <c r="AI25" s="35"/>
      <c r="AJ25" s="36"/>
      <c r="AK25" s="5" cm="1">
        <f t="array" aca="1" ref="AK25" ca="1">SUMPRODUCT(VLOOKUP(IFERROR(WEEKDAY(B24:AF24,2),8),config!$G$18:$H$25,2,FALSE)*(IFERROR(IF(MATCH(B24:AF24,config!$D$19:$D$31,0)&gt;0,0,1),1))*(B24:AF24&lt;=TODAY())*(B26:AF26=""))</f>
        <v>0</v>
      </c>
    </row>
    <row r="26" spans="2:37" ht="19.5" thickBot="1"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  <c r="AG26" s="11">
        <f>SUM(B26:AF26)</f>
        <v>0</v>
      </c>
      <c r="AH26" s="34" t="s">
        <v>5</v>
      </c>
      <c r="AI26" s="35"/>
      <c r="AJ26" s="36"/>
      <c r="AK26" s="10">
        <f ca="1">AK24-AK25</f>
        <v>165</v>
      </c>
    </row>
    <row r="27" spans="2:37" s="1" customFormat="1" ht="23.25" customHeight="1">
      <c r="B27" s="37" t="s">
        <v>9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9"/>
    </row>
    <row r="28" spans="2:37" s="1" customFormat="1" ht="23.25" customHeight="1" thickBot="1"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2"/>
    </row>
    <row r="29" spans="2:37" ht="15.75" thickBot="1">
      <c r="B29" s="32">
        <f>config!F9</f>
        <v>44317</v>
      </c>
      <c r="C29" s="32">
        <f>config!G9</f>
        <v>44318</v>
      </c>
      <c r="D29" s="32">
        <f>config!H9</f>
        <v>44319</v>
      </c>
      <c r="E29" s="32">
        <f>config!I9</f>
        <v>44320</v>
      </c>
      <c r="F29" s="32">
        <f>config!J9</f>
        <v>44321</v>
      </c>
      <c r="G29" s="32">
        <f>config!K9</f>
        <v>44322</v>
      </c>
      <c r="H29" s="32">
        <f>config!L9</f>
        <v>44323</v>
      </c>
      <c r="I29" s="32">
        <f>config!M9</f>
        <v>44324</v>
      </c>
      <c r="J29" s="32">
        <f>config!N9</f>
        <v>44325</v>
      </c>
      <c r="K29" s="32">
        <f>config!O9</f>
        <v>44326</v>
      </c>
      <c r="L29" s="32">
        <f>config!P9</f>
        <v>44327</v>
      </c>
      <c r="M29" s="32">
        <f>config!Q9</f>
        <v>44328</v>
      </c>
      <c r="N29" s="32">
        <f>config!R9</f>
        <v>44329</v>
      </c>
      <c r="O29" s="32">
        <f>config!S9</f>
        <v>44330</v>
      </c>
      <c r="P29" s="32">
        <f>config!T9</f>
        <v>44331</v>
      </c>
      <c r="Q29" s="32">
        <f>config!U9</f>
        <v>44332</v>
      </c>
      <c r="R29" s="32">
        <f>config!V9</f>
        <v>44333</v>
      </c>
      <c r="S29" s="32">
        <f>config!W9</f>
        <v>44334</v>
      </c>
      <c r="T29" s="32">
        <f>config!X9</f>
        <v>44335</v>
      </c>
      <c r="U29" s="32">
        <f>config!Y9</f>
        <v>44336</v>
      </c>
      <c r="V29" s="32">
        <f>config!Z9</f>
        <v>44337</v>
      </c>
      <c r="W29" s="32">
        <f>config!AA9</f>
        <v>44338</v>
      </c>
      <c r="X29" s="32">
        <f>config!AB9</f>
        <v>44339</v>
      </c>
      <c r="Y29" s="32">
        <f>config!AC9</f>
        <v>44340</v>
      </c>
      <c r="Z29" s="32">
        <f>config!AD9</f>
        <v>44341</v>
      </c>
      <c r="AA29" s="32">
        <f>config!AE9</f>
        <v>44342</v>
      </c>
      <c r="AB29" s="32">
        <f>config!AF9</f>
        <v>44343</v>
      </c>
      <c r="AC29" s="32">
        <f>config!AG9</f>
        <v>44344</v>
      </c>
      <c r="AD29" s="32">
        <f>config!AH9</f>
        <v>44345</v>
      </c>
      <c r="AE29" s="32">
        <f>config!AI9</f>
        <v>44346</v>
      </c>
      <c r="AF29" s="32">
        <f>config!AJ9</f>
        <v>44347</v>
      </c>
      <c r="AG29" s="2" t="s">
        <v>2</v>
      </c>
      <c r="AH29" s="34" t="s">
        <v>3</v>
      </c>
      <c r="AI29" s="35"/>
      <c r="AJ29" s="36"/>
      <c r="AK29" s="3" cm="1">
        <f t="array" ref="AK29">SUMPRODUCT(VLOOKUP(IFERROR(WEEKDAY(B29:AF29,2),8),config!$G$18:$H$25,2,FALSE)*(IFERROR(IF(MATCH(B29:AF29,config!$D$19:$D$31,0)&gt;0,0,1),1)))</f>
        <v>147</v>
      </c>
    </row>
    <row r="30" spans="2:37" ht="15.75" thickBot="1">
      <c r="B30" s="33">
        <f>B29</f>
        <v>44317</v>
      </c>
      <c r="C30" s="33">
        <f t="shared" ref="C30:AF30" si="4">C29</f>
        <v>44318</v>
      </c>
      <c r="D30" s="33">
        <f t="shared" si="4"/>
        <v>44319</v>
      </c>
      <c r="E30" s="33">
        <f t="shared" si="4"/>
        <v>44320</v>
      </c>
      <c r="F30" s="33">
        <f t="shared" si="4"/>
        <v>44321</v>
      </c>
      <c r="G30" s="33">
        <f t="shared" si="4"/>
        <v>44322</v>
      </c>
      <c r="H30" s="33">
        <f t="shared" si="4"/>
        <v>44323</v>
      </c>
      <c r="I30" s="33">
        <f t="shared" si="4"/>
        <v>44324</v>
      </c>
      <c r="J30" s="33">
        <f t="shared" si="4"/>
        <v>44325</v>
      </c>
      <c r="K30" s="33">
        <f t="shared" si="4"/>
        <v>44326</v>
      </c>
      <c r="L30" s="33">
        <f t="shared" si="4"/>
        <v>44327</v>
      </c>
      <c r="M30" s="33">
        <f t="shared" si="4"/>
        <v>44328</v>
      </c>
      <c r="N30" s="33">
        <f t="shared" si="4"/>
        <v>44329</v>
      </c>
      <c r="O30" s="33">
        <f t="shared" si="4"/>
        <v>44330</v>
      </c>
      <c r="P30" s="33">
        <f t="shared" si="4"/>
        <v>44331</v>
      </c>
      <c r="Q30" s="33">
        <f t="shared" si="4"/>
        <v>44332</v>
      </c>
      <c r="R30" s="33">
        <f t="shared" si="4"/>
        <v>44333</v>
      </c>
      <c r="S30" s="33">
        <f t="shared" si="4"/>
        <v>44334</v>
      </c>
      <c r="T30" s="33">
        <f t="shared" si="4"/>
        <v>44335</v>
      </c>
      <c r="U30" s="33">
        <f t="shared" si="4"/>
        <v>44336</v>
      </c>
      <c r="V30" s="33">
        <f t="shared" si="4"/>
        <v>44337</v>
      </c>
      <c r="W30" s="33">
        <f t="shared" si="4"/>
        <v>44338</v>
      </c>
      <c r="X30" s="33">
        <f t="shared" si="4"/>
        <v>44339</v>
      </c>
      <c r="Y30" s="33">
        <f t="shared" si="4"/>
        <v>44340</v>
      </c>
      <c r="Z30" s="33">
        <f t="shared" si="4"/>
        <v>44341</v>
      </c>
      <c r="AA30" s="33">
        <f t="shared" si="4"/>
        <v>44342</v>
      </c>
      <c r="AB30" s="33">
        <f t="shared" si="4"/>
        <v>44343</v>
      </c>
      <c r="AC30" s="33">
        <f t="shared" si="4"/>
        <v>44344</v>
      </c>
      <c r="AD30" s="33">
        <f t="shared" si="4"/>
        <v>44345</v>
      </c>
      <c r="AE30" s="33">
        <f t="shared" si="4"/>
        <v>44346</v>
      </c>
      <c r="AF30" s="33">
        <f t="shared" si="4"/>
        <v>44347</v>
      </c>
      <c r="AG30" s="4">
        <f>COUNTA(B31:AF31)</f>
        <v>0</v>
      </c>
      <c r="AH30" s="34" t="s">
        <v>4</v>
      </c>
      <c r="AI30" s="35"/>
      <c r="AJ30" s="36"/>
      <c r="AK30" s="5" cm="1">
        <f t="array" aca="1" ref="AK30" ca="1">SUMPRODUCT(VLOOKUP(IFERROR(WEEKDAY(B29:AF29,2),8),config!$G$18:$H$25,2,FALSE)*(IFERROR(IF(MATCH(B29:AF29,config!$D$19:$D$31,0)&gt;0,0,1),1))*(B29:AF29&lt;=TODAY())*(B31:AF31=""))</f>
        <v>0</v>
      </c>
    </row>
    <row r="31" spans="2:37" ht="19.5" thickBot="1"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  <c r="AG31" s="11">
        <f>SUM(B31:AF31)</f>
        <v>0</v>
      </c>
      <c r="AH31" s="34" t="s">
        <v>5</v>
      </c>
      <c r="AI31" s="35"/>
      <c r="AJ31" s="36"/>
      <c r="AK31" s="10">
        <f ca="1">AK29-AK30</f>
        <v>147</v>
      </c>
    </row>
    <row r="32" spans="2:37" s="1" customFormat="1" ht="23.25" customHeight="1">
      <c r="B32" s="37" t="s">
        <v>10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9"/>
    </row>
    <row r="33" spans="2:37" s="1" customFormat="1" ht="23.25" customHeight="1" thickBot="1">
      <c r="B33" s="40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2"/>
    </row>
    <row r="34" spans="2:37" ht="15.75" thickBot="1">
      <c r="B34" s="32">
        <f>config!F10</f>
        <v>44348</v>
      </c>
      <c r="C34" s="32">
        <f>config!G10</f>
        <v>44349</v>
      </c>
      <c r="D34" s="32">
        <f>config!H10</f>
        <v>44350</v>
      </c>
      <c r="E34" s="32">
        <f>config!I10</f>
        <v>44351</v>
      </c>
      <c r="F34" s="32">
        <f>config!J10</f>
        <v>44352</v>
      </c>
      <c r="G34" s="32">
        <f>config!K10</f>
        <v>44353</v>
      </c>
      <c r="H34" s="32">
        <f>config!L10</f>
        <v>44354</v>
      </c>
      <c r="I34" s="32">
        <f>config!M10</f>
        <v>44355</v>
      </c>
      <c r="J34" s="32">
        <f>config!N10</f>
        <v>44356</v>
      </c>
      <c r="K34" s="32">
        <f>config!O10</f>
        <v>44357</v>
      </c>
      <c r="L34" s="32">
        <f>config!P10</f>
        <v>44358</v>
      </c>
      <c r="M34" s="32">
        <f>config!Q10</f>
        <v>44359</v>
      </c>
      <c r="N34" s="32">
        <f>config!R10</f>
        <v>44360</v>
      </c>
      <c r="O34" s="32">
        <f>config!S10</f>
        <v>44361</v>
      </c>
      <c r="P34" s="32">
        <f>config!T10</f>
        <v>44362</v>
      </c>
      <c r="Q34" s="32">
        <f>config!U10</f>
        <v>44363</v>
      </c>
      <c r="R34" s="32">
        <f>config!V10</f>
        <v>44364</v>
      </c>
      <c r="S34" s="32">
        <f>config!W10</f>
        <v>44365</v>
      </c>
      <c r="T34" s="32">
        <f>config!X10</f>
        <v>44366</v>
      </c>
      <c r="U34" s="32">
        <f>config!Y10</f>
        <v>44367</v>
      </c>
      <c r="V34" s="32">
        <f>config!Z10</f>
        <v>44368</v>
      </c>
      <c r="W34" s="32">
        <f>config!AA10</f>
        <v>44369</v>
      </c>
      <c r="X34" s="32">
        <f>config!AB10</f>
        <v>44370</v>
      </c>
      <c r="Y34" s="32">
        <f>config!AC10</f>
        <v>44371</v>
      </c>
      <c r="Z34" s="32">
        <f>config!AD10</f>
        <v>44372</v>
      </c>
      <c r="AA34" s="32">
        <f>config!AE10</f>
        <v>44373</v>
      </c>
      <c r="AB34" s="32">
        <f>config!AF10</f>
        <v>44374</v>
      </c>
      <c r="AC34" s="32">
        <f>config!AG10</f>
        <v>44375</v>
      </c>
      <c r="AD34" s="32">
        <f>config!AH10</f>
        <v>44376</v>
      </c>
      <c r="AE34" s="32">
        <f>config!AI10</f>
        <v>44377</v>
      </c>
      <c r="AF34" s="32" t="str">
        <f>config!AJ10</f>
        <v/>
      </c>
      <c r="AG34" s="2" t="s">
        <v>2</v>
      </c>
      <c r="AH34" s="34" t="s">
        <v>3</v>
      </c>
      <c r="AI34" s="35"/>
      <c r="AJ34" s="36"/>
      <c r="AK34" s="3" cm="1">
        <f t="array" ref="AK34">SUMPRODUCT(VLOOKUP(IFERROR(WEEKDAY(B34:AF34,2),8),config!$G$18:$H$25,2,FALSE)*(IFERROR(IF(MATCH(B34:AF34,config!$D$19:$D$31,0)&gt;0,0,1),1)))</f>
        <v>168</v>
      </c>
    </row>
    <row r="35" spans="2:37" ht="15.75" thickBot="1">
      <c r="B35" s="33">
        <f>B34</f>
        <v>44348</v>
      </c>
      <c r="C35" s="33">
        <f t="shared" ref="C35:AF35" si="5">C34</f>
        <v>44349</v>
      </c>
      <c r="D35" s="33">
        <f t="shared" si="5"/>
        <v>44350</v>
      </c>
      <c r="E35" s="33">
        <f t="shared" si="5"/>
        <v>44351</v>
      </c>
      <c r="F35" s="33">
        <f t="shared" si="5"/>
        <v>44352</v>
      </c>
      <c r="G35" s="33">
        <f t="shared" si="5"/>
        <v>44353</v>
      </c>
      <c r="H35" s="33">
        <f t="shared" si="5"/>
        <v>44354</v>
      </c>
      <c r="I35" s="33">
        <f t="shared" si="5"/>
        <v>44355</v>
      </c>
      <c r="J35" s="33">
        <f t="shared" si="5"/>
        <v>44356</v>
      </c>
      <c r="K35" s="33">
        <f t="shared" si="5"/>
        <v>44357</v>
      </c>
      <c r="L35" s="33">
        <f t="shared" si="5"/>
        <v>44358</v>
      </c>
      <c r="M35" s="33">
        <f t="shared" si="5"/>
        <v>44359</v>
      </c>
      <c r="N35" s="33">
        <f t="shared" si="5"/>
        <v>44360</v>
      </c>
      <c r="O35" s="33">
        <f t="shared" si="5"/>
        <v>44361</v>
      </c>
      <c r="P35" s="33">
        <f t="shared" si="5"/>
        <v>44362</v>
      </c>
      <c r="Q35" s="33">
        <f t="shared" si="5"/>
        <v>44363</v>
      </c>
      <c r="R35" s="33">
        <f t="shared" si="5"/>
        <v>44364</v>
      </c>
      <c r="S35" s="33">
        <f t="shared" si="5"/>
        <v>44365</v>
      </c>
      <c r="T35" s="33">
        <f t="shared" si="5"/>
        <v>44366</v>
      </c>
      <c r="U35" s="33">
        <f t="shared" si="5"/>
        <v>44367</v>
      </c>
      <c r="V35" s="33">
        <f t="shared" si="5"/>
        <v>44368</v>
      </c>
      <c r="W35" s="33">
        <f t="shared" si="5"/>
        <v>44369</v>
      </c>
      <c r="X35" s="33">
        <f t="shared" si="5"/>
        <v>44370</v>
      </c>
      <c r="Y35" s="33">
        <f t="shared" si="5"/>
        <v>44371</v>
      </c>
      <c r="Z35" s="33">
        <f t="shared" si="5"/>
        <v>44372</v>
      </c>
      <c r="AA35" s="33">
        <f t="shared" si="5"/>
        <v>44373</v>
      </c>
      <c r="AB35" s="33">
        <f t="shared" si="5"/>
        <v>44374</v>
      </c>
      <c r="AC35" s="33">
        <f t="shared" si="5"/>
        <v>44375</v>
      </c>
      <c r="AD35" s="33">
        <f t="shared" si="5"/>
        <v>44376</v>
      </c>
      <c r="AE35" s="33">
        <f t="shared" si="5"/>
        <v>44377</v>
      </c>
      <c r="AF35" s="33" t="str">
        <f t="shared" si="5"/>
        <v/>
      </c>
      <c r="AG35" s="4">
        <f>COUNTA(B36:AF36)</f>
        <v>0</v>
      </c>
      <c r="AH35" s="34" t="s">
        <v>4</v>
      </c>
      <c r="AI35" s="35"/>
      <c r="AJ35" s="36"/>
      <c r="AK35" s="5" cm="1">
        <f t="array" aca="1" ref="AK35" ca="1">SUMPRODUCT(VLOOKUP(IFERROR(WEEKDAY(B34:AF34,2),8),config!$G$18:$H$25,2,FALSE)*(IFERROR(IF(MATCH(B34:AF34,config!$D$19:$D$31,0)&gt;0,0,1),1))*(B34:AF34&lt;=TODAY())*(B36:AF36=""))</f>
        <v>0</v>
      </c>
    </row>
    <row r="36" spans="2:37" ht="19.5" thickBot="1"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8"/>
      <c r="AG36" s="11">
        <f>SUM(B36:AF36)</f>
        <v>0</v>
      </c>
      <c r="AH36" s="34" t="s">
        <v>5</v>
      </c>
      <c r="AI36" s="35"/>
      <c r="AJ36" s="36"/>
      <c r="AK36" s="10">
        <f ca="1">AK34-AK35</f>
        <v>168</v>
      </c>
    </row>
    <row r="37" spans="2:37" s="1" customFormat="1" ht="23.25" customHeight="1">
      <c r="B37" s="37" t="s">
        <v>11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9"/>
    </row>
    <row r="38" spans="2:37" s="1" customFormat="1" ht="23.25" customHeight="1" thickBot="1">
      <c r="B38" s="40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2"/>
    </row>
    <row r="39" spans="2:37" ht="15.75" thickBot="1">
      <c r="B39" s="32">
        <f>config!F11</f>
        <v>44378</v>
      </c>
      <c r="C39" s="32">
        <f>config!G11</f>
        <v>44379</v>
      </c>
      <c r="D39" s="32">
        <f>config!H11</f>
        <v>44380</v>
      </c>
      <c r="E39" s="32">
        <f>config!I11</f>
        <v>44381</v>
      </c>
      <c r="F39" s="32">
        <f>config!J11</f>
        <v>44382</v>
      </c>
      <c r="G39" s="32">
        <f>config!K11</f>
        <v>44383</v>
      </c>
      <c r="H39" s="32">
        <f>config!L11</f>
        <v>44384</v>
      </c>
      <c r="I39" s="32">
        <f>config!M11</f>
        <v>44385</v>
      </c>
      <c r="J39" s="32">
        <f>config!N11</f>
        <v>44386</v>
      </c>
      <c r="K39" s="32">
        <f>config!O11</f>
        <v>44387</v>
      </c>
      <c r="L39" s="32">
        <f>config!P11</f>
        <v>44388</v>
      </c>
      <c r="M39" s="32">
        <f>config!Q11</f>
        <v>44389</v>
      </c>
      <c r="N39" s="32">
        <f>config!R11</f>
        <v>44390</v>
      </c>
      <c r="O39" s="32">
        <f>config!S11</f>
        <v>44391</v>
      </c>
      <c r="P39" s="32">
        <f>config!T11</f>
        <v>44392</v>
      </c>
      <c r="Q39" s="32">
        <f>config!U11</f>
        <v>44393</v>
      </c>
      <c r="R39" s="32">
        <f>config!V11</f>
        <v>44394</v>
      </c>
      <c r="S39" s="32">
        <f>config!W11</f>
        <v>44395</v>
      </c>
      <c r="T39" s="32">
        <f>config!X11</f>
        <v>44396</v>
      </c>
      <c r="U39" s="32">
        <f>config!Y11</f>
        <v>44397</v>
      </c>
      <c r="V39" s="32">
        <f>config!Z11</f>
        <v>44398</v>
      </c>
      <c r="W39" s="32">
        <f>config!AA11</f>
        <v>44399</v>
      </c>
      <c r="X39" s="32">
        <f>config!AB11</f>
        <v>44400</v>
      </c>
      <c r="Y39" s="32">
        <f>config!AC11</f>
        <v>44401</v>
      </c>
      <c r="Z39" s="32">
        <f>config!AD11</f>
        <v>44402</v>
      </c>
      <c r="AA39" s="32">
        <f>config!AE11</f>
        <v>44403</v>
      </c>
      <c r="AB39" s="32">
        <f>config!AF11</f>
        <v>44404</v>
      </c>
      <c r="AC39" s="32">
        <f>config!AG11</f>
        <v>44405</v>
      </c>
      <c r="AD39" s="32">
        <f>config!AH11</f>
        <v>44406</v>
      </c>
      <c r="AE39" s="32">
        <f>config!AI11</f>
        <v>44407</v>
      </c>
      <c r="AF39" s="32">
        <f>config!AJ11</f>
        <v>44408</v>
      </c>
      <c r="AG39" s="2" t="s">
        <v>2</v>
      </c>
      <c r="AH39" s="34" t="s">
        <v>3</v>
      </c>
      <c r="AI39" s="35"/>
      <c r="AJ39" s="36"/>
      <c r="AK39" s="3" cm="1">
        <f t="array" ref="AK39">SUMPRODUCT(VLOOKUP(IFERROR(WEEKDAY(B39:AF39,2),8),config!$G$18:$H$25,2,FALSE)*(IFERROR(IF(MATCH(B39:AF39,config!$D$19:$D$31,0)&gt;0,0,1),1)))</f>
        <v>171</v>
      </c>
    </row>
    <row r="40" spans="2:37" ht="15.75" thickBot="1">
      <c r="B40" s="33">
        <f>B39</f>
        <v>44378</v>
      </c>
      <c r="C40" s="33">
        <f t="shared" ref="C40:AF40" si="6">C39</f>
        <v>44379</v>
      </c>
      <c r="D40" s="33">
        <f t="shared" si="6"/>
        <v>44380</v>
      </c>
      <c r="E40" s="33">
        <f t="shared" si="6"/>
        <v>44381</v>
      </c>
      <c r="F40" s="33">
        <f t="shared" si="6"/>
        <v>44382</v>
      </c>
      <c r="G40" s="33">
        <f t="shared" si="6"/>
        <v>44383</v>
      </c>
      <c r="H40" s="33">
        <f t="shared" si="6"/>
        <v>44384</v>
      </c>
      <c r="I40" s="33">
        <f t="shared" si="6"/>
        <v>44385</v>
      </c>
      <c r="J40" s="33">
        <f t="shared" si="6"/>
        <v>44386</v>
      </c>
      <c r="K40" s="33">
        <f t="shared" si="6"/>
        <v>44387</v>
      </c>
      <c r="L40" s="33">
        <f t="shared" si="6"/>
        <v>44388</v>
      </c>
      <c r="M40" s="33">
        <f t="shared" si="6"/>
        <v>44389</v>
      </c>
      <c r="N40" s="33">
        <f t="shared" si="6"/>
        <v>44390</v>
      </c>
      <c r="O40" s="33">
        <f t="shared" si="6"/>
        <v>44391</v>
      </c>
      <c r="P40" s="33">
        <f t="shared" si="6"/>
        <v>44392</v>
      </c>
      <c r="Q40" s="33">
        <f t="shared" si="6"/>
        <v>44393</v>
      </c>
      <c r="R40" s="33">
        <f t="shared" si="6"/>
        <v>44394</v>
      </c>
      <c r="S40" s="33">
        <f t="shared" si="6"/>
        <v>44395</v>
      </c>
      <c r="T40" s="33">
        <f t="shared" si="6"/>
        <v>44396</v>
      </c>
      <c r="U40" s="33">
        <f t="shared" si="6"/>
        <v>44397</v>
      </c>
      <c r="V40" s="33">
        <f t="shared" si="6"/>
        <v>44398</v>
      </c>
      <c r="W40" s="33">
        <f t="shared" si="6"/>
        <v>44399</v>
      </c>
      <c r="X40" s="33">
        <f t="shared" si="6"/>
        <v>44400</v>
      </c>
      <c r="Y40" s="33">
        <f t="shared" si="6"/>
        <v>44401</v>
      </c>
      <c r="Z40" s="33">
        <f t="shared" si="6"/>
        <v>44402</v>
      </c>
      <c r="AA40" s="33">
        <f t="shared" si="6"/>
        <v>44403</v>
      </c>
      <c r="AB40" s="33">
        <f t="shared" si="6"/>
        <v>44404</v>
      </c>
      <c r="AC40" s="33">
        <f t="shared" si="6"/>
        <v>44405</v>
      </c>
      <c r="AD40" s="33">
        <f t="shared" si="6"/>
        <v>44406</v>
      </c>
      <c r="AE40" s="33">
        <f t="shared" si="6"/>
        <v>44407</v>
      </c>
      <c r="AF40" s="33">
        <f t="shared" si="6"/>
        <v>44408</v>
      </c>
      <c r="AG40" s="4">
        <f>COUNTA(B41:AF41)</f>
        <v>0</v>
      </c>
      <c r="AH40" s="34" t="s">
        <v>4</v>
      </c>
      <c r="AI40" s="35"/>
      <c r="AJ40" s="36"/>
      <c r="AK40" s="5" cm="1">
        <f t="array" aca="1" ref="AK40" ca="1">SUMPRODUCT(VLOOKUP(IFERROR(WEEKDAY(B39:AF39,2),8),config!$G$18:$H$25,2,FALSE)*(IFERROR(IF(MATCH(B39:AF39,config!$D$19:$D$31,0)&gt;0,0,1),1))*(B39:AF39&lt;=TODAY())*(B41:AF41=""))</f>
        <v>0</v>
      </c>
    </row>
    <row r="41" spans="2:37" ht="19.5" thickBo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11">
        <f>SUM(B41:AF41)</f>
        <v>0</v>
      </c>
      <c r="AH41" s="34" t="s">
        <v>5</v>
      </c>
      <c r="AI41" s="35"/>
      <c r="AJ41" s="36"/>
      <c r="AK41" s="10">
        <f ca="1">AK39-AK40</f>
        <v>171</v>
      </c>
    </row>
    <row r="42" spans="2:37" s="1" customFormat="1" ht="23.25" customHeight="1">
      <c r="B42" s="37" t="s">
        <v>12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9"/>
    </row>
    <row r="43" spans="2:37" s="1" customFormat="1" ht="23.25" customHeight="1" thickBot="1"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2"/>
    </row>
    <row r="44" spans="2:37" ht="15.75" thickBot="1">
      <c r="B44" s="32">
        <f>config!F12</f>
        <v>44409</v>
      </c>
      <c r="C44" s="32">
        <f>config!G12</f>
        <v>44410</v>
      </c>
      <c r="D44" s="32">
        <f>config!H12</f>
        <v>44411</v>
      </c>
      <c r="E44" s="32">
        <f>config!I12</f>
        <v>44412</v>
      </c>
      <c r="F44" s="32">
        <f>config!J12</f>
        <v>44413</v>
      </c>
      <c r="G44" s="32">
        <f>config!K12</f>
        <v>44414</v>
      </c>
      <c r="H44" s="32">
        <f>config!L12</f>
        <v>44415</v>
      </c>
      <c r="I44" s="32">
        <f>config!M12</f>
        <v>44416</v>
      </c>
      <c r="J44" s="32">
        <f>config!N12</f>
        <v>44417</v>
      </c>
      <c r="K44" s="32">
        <f>config!O12</f>
        <v>44418</v>
      </c>
      <c r="L44" s="32">
        <f>config!P12</f>
        <v>44419</v>
      </c>
      <c r="M44" s="32">
        <f>config!Q12</f>
        <v>44420</v>
      </c>
      <c r="N44" s="32">
        <f>config!R12</f>
        <v>44421</v>
      </c>
      <c r="O44" s="32">
        <f>config!S12</f>
        <v>44422</v>
      </c>
      <c r="P44" s="32">
        <f>config!T12</f>
        <v>44423</v>
      </c>
      <c r="Q44" s="32">
        <f>config!U12</f>
        <v>44424</v>
      </c>
      <c r="R44" s="32">
        <f>config!V12</f>
        <v>44425</v>
      </c>
      <c r="S44" s="32">
        <f>config!W12</f>
        <v>44426</v>
      </c>
      <c r="T44" s="32">
        <f>config!X12</f>
        <v>44427</v>
      </c>
      <c r="U44" s="32">
        <f>config!Y12</f>
        <v>44428</v>
      </c>
      <c r="V44" s="32">
        <f>config!Z12</f>
        <v>44429</v>
      </c>
      <c r="W44" s="32">
        <f>config!AA12</f>
        <v>44430</v>
      </c>
      <c r="X44" s="32">
        <f>config!AB12</f>
        <v>44431</v>
      </c>
      <c r="Y44" s="32">
        <f>config!AC12</f>
        <v>44432</v>
      </c>
      <c r="Z44" s="32">
        <f>config!AD12</f>
        <v>44433</v>
      </c>
      <c r="AA44" s="32">
        <f>config!AE12</f>
        <v>44434</v>
      </c>
      <c r="AB44" s="32">
        <f>config!AF12</f>
        <v>44435</v>
      </c>
      <c r="AC44" s="32">
        <f>config!AG12</f>
        <v>44436</v>
      </c>
      <c r="AD44" s="32">
        <f>config!AH12</f>
        <v>44437</v>
      </c>
      <c r="AE44" s="32">
        <f>config!AI12</f>
        <v>44438</v>
      </c>
      <c r="AF44" s="32">
        <f>config!AJ12</f>
        <v>44439</v>
      </c>
      <c r="AG44" s="2" t="s">
        <v>2</v>
      </c>
      <c r="AH44" s="34" t="s">
        <v>3</v>
      </c>
      <c r="AI44" s="35"/>
      <c r="AJ44" s="36"/>
      <c r="AK44" s="3" cm="1">
        <f t="array" ref="AK44">SUMPRODUCT(VLOOKUP(IFERROR(WEEKDAY(B44:AF44,2),8),config!$G$18:$H$25,2,FALSE)*(IFERROR(IF(MATCH(B44:AF44,config!$D$19:$D$31,0)&gt;0,0,1),1)))</f>
        <v>174</v>
      </c>
    </row>
    <row r="45" spans="2:37" ht="15.75" thickBot="1">
      <c r="B45" s="33">
        <f>B44</f>
        <v>44409</v>
      </c>
      <c r="C45" s="33">
        <f t="shared" ref="C45:AF45" si="7">C44</f>
        <v>44410</v>
      </c>
      <c r="D45" s="33">
        <f t="shared" si="7"/>
        <v>44411</v>
      </c>
      <c r="E45" s="33">
        <f t="shared" si="7"/>
        <v>44412</v>
      </c>
      <c r="F45" s="33">
        <f t="shared" si="7"/>
        <v>44413</v>
      </c>
      <c r="G45" s="33">
        <f t="shared" si="7"/>
        <v>44414</v>
      </c>
      <c r="H45" s="33">
        <f t="shared" si="7"/>
        <v>44415</v>
      </c>
      <c r="I45" s="33">
        <f t="shared" si="7"/>
        <v>44416</v>
      </c>
      <c r="J45" s="33">
        <f t="shared" si="7"/>
        <v>44417</v>
      </c>
      <c r="K45" s="33">
        <f t="shared" si="7"/>
        <v>44418</v>
      </c>
      <c r="L45" s="33">
        <f t="shared" si="7"/>
        <v>44419</v>
      </c>
      <c r="M45" s="33">
        <f t="shared" si="7"/>
        <v>44420</v>
      </c>
      <c r="N45" s="33">
        <f t="shared" si="7"/>
        <v>44421</v>
      </c>
      <c r="O45" s="33">
        <f t="shared" si="7"/>
        <v>44422</v>
      </c>
      <c r="P45" s="33">
        <f t="shared" si="7"/>
        <v>44423</v>
      </c>
      <c r="Q45" s="33">
        <f t="shared" si="7"/>
        <v>44424</v>
      </c>
      <c r="R45" s="33">
        <f t="shared" si="7"/>
        <v>44425</v>
      </c>
      <c r="S45" s="33">
        <f t="shared" si="7"/>
        <v>44426</v>
      </c>
      <c r="T45" s="33">
        <f t="shared" si="7"/>
        <v>44427</v>
      </c>
      <c r="U45" s="33">
        <f t="shared" si="7"/>
        <v>44428</v>
      </c>
      <c r="V45" s="33">
        <f t="shared" si="7"/>
        <v>44429</v>
      </c>
      <c r="W45" s="33">
        <f t="shared" si="7"/>
        <v>44430</v>
      </c>
      <c r="X45" s="33">
        <f t="shared" si="7"/>
        <v>44431</v>
      </c>
      <c r="Y45" s="33">
        <f t="shared" si="7"/>
        <v>44432</v>
      </c>
      <c r="Z45" s="33">
        <f t="shared" si="7"/>
        <v>44433</v>
      </c>
      <c r="AA45" s="33">
        <f t="shared" si="7"/>
        <v>44434</v>
      </c>
      <c r="AB45" s="33">
        <f t="shared" si="7"/>
        <v>44435</v>
      </c>
      <c r="AC45" s="33">
        <f t="shared" si="7"/>
        <v>44436</v>
      </c>
      <c r="AD45" s="33">
        <f t="shared" si="7"/>
        <v>44437</v>
      </c>
      <c r="AE45" s="33">
        <f t="shared" si="7"/>
        <v>44438</v>
      </c>
      <c r="AF45" s="33">
        <f t="shared" si="7"/>
        <v>44439</v>
      </c>
      <c r="AG45" s="4">
        <f>COUNTA(B46:AF46)</f>
        <v>0</v>
      </c>
      <c r="AH45" s="34" t="s">
        <v>4</v>
      </c>
      <c r="AI45" s="35"/>
      <c r="AJ45" s="36"/>
      <c r="AK45" s="5" cm="1">
        <f t="array" aca="1" ref="AK45" ca="1">SUMPRODUCT(VLOOKUP(IFERROR(WEEKDAY(B44:AF44,2),8),config!$G$18:$H$25,2,FALSE)*(IFERROR(IF(MATCH(B44:AF44,config!$D$19:$D$31,0)&gt;0,0,1),1))*(B44:AF44&lt;=TODAY())*(B46:AF46=""))</f>
        <v>0</v>
      </c>
    </row>
    <row r="46" spans="2:37" ht="19.5" thickBot="1"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8"/>
      <c r="AG46" s="11">
        <f>SUM(B46:AF46)</f>
        <v>0</v>
      </c>
      <c r="AH46" s="34" t="s">
        <v>5</v>
      </c>
      <c r="AI46" s="35"/>
      <c r="AJ46" s="36"/>
      <c r="AK46" s="10">
        <f ca="1">AK44-AK45</f>
        <v>174</v>
      </c>
    </row>
    <row r="47" spans="2:37" s="1" customFormat="1" ht="23.25" customHeight="1">
      <c r="B47" s="37" t="s">
        <v>13</v>
      </c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9"/>
    </row>
    <row r="48" spans="2:37" s="1" customFormat="1" ht="23.25" customHeight="1" thickBot="1"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2"/>
    </row>
    <row r="49" spans="2:37" ht="15.75" thickBot="1">
      <c r="B49" s="32">
        <f>config!F13</f>
        <v>44440</v>
      </c>
      <c r="C49" s="32">
        <f>config!G13</f>
        <v>44441</v>
      </c>
      <c r="D49" s="32">
        <f>config!H13</f>
        <v>44442</v>
      </c>
      <c r="E49" s="32">
        <f>config!I13</f>
        <v>44443</v>
      </c>
      <c r="F49" s="32">
        <f>config!J13</f>
        <v>44444</v>
      </c>
      <c r="G49" s="32">
        <f>config!K13</f>
        <v>44445</v>
      </c>
      <c r="H49" s="32">
        <f>config!L13</f>
        <v>44446</v>
      </c>
      <c r="I49" s="32">
        <f>config!M13</f>
        <v>44447</v>
      </c>
      <c r="J49" s="32">
        <f>config!N13</f>
        <v>44448</v>
      </c>
      <c r="K49" s="32">
        <f>config!O13</f>
        <v>44449</v>
      </c>
      <c r="L49" s="32">
        <f>config!P13</f>
        <v>44450</v>
      </c>
      <c r="M49" s="32">
        <f>config!Q13</f>
        <v>44451</v>
      </c>
      <c r="N49" s="32">
        <f>config!R13</f>
        <v>44452</v>
      </c>
      <c r="O49" s="32">
        <f>config!S13</f>
        <v>44453</v>
      </c>
      <c r="P49" s="32">
        <f>config!T13</f>
        <v>44454</v>
      </c>
      <c r="Q49" s="32">
        <f>config!U13</f>
        <v>44455</v>
      </c>
      <c r="R49" s="32">
        <f>config!V13</f>
        <v>44456</v>
      </c>
      <c r="S49" s="32">
        <f>config!W13</f>
        <v>44457</v>
      </c>
      <c r="T49" s="32">
        <f>config!X13</f>
        <v>44458</v>
      </c>
      <c r="U49" s="32">
        <f>config!Y13</f>
        <v>44459</v>
      </c>
      <c r="V49" s="32">
        <f>config!Z13</f>
        <v>44460</v>
      </c>
      <c r="W49" s="32">
        <f>config!AA13</f>
        <v>44461</v>
      </c>
      <c r="X49" s="32">
        <f>config!AB13</f>
        <v>44462</v>
      </c>
      <c r="Y49" s="32">
        <f>config!AC13</f>
        <v>44463</v>
      </c>
      <c r="Z49" s="32">
        <f>config!AD13</f>
        <v>44464</v>
      </c>
      <c r="AA49" s="32">
        <f>config!AE13</f>
        <v>44465</v>
      </c>
      <c r="AB49" s="32">
        <f>config!AF13</f>
        <v>44466</v>
      </c>
      <c r="AC49" s="32">
        <f>config!AG13</f>
        <v>44467</v>
      </c>
      <c r="AD49" s="32">
        <f>config!AH13</f>
        <v>44468</v>
      </c>
      <c r="AE49" s="32">
        <f>config!AI13</f>
        <v>44469</v>
      </c>
      <c r="AF49" s="32" t="str">
        <f>config!AJ13</f>
        <v/>
      </c>
      <c r="AG49" s="2" t="s">
        <v>2</v>
      </c>
      <c r="AH49" s="34" t="s">
        <v>3</v>
      </c>
      <c r="AI49" s="35"/>
      <c r="AJ49" s="36"/>
      <c r="AK49" s="3" cm="1">
        <f t="array" ref="AK49">SUMPRODUCT(VLOOKUP(IFERROR(WEEKDAY(B49:AF49,2),8),config!$G$18:$H$25,2,FALSE)*(IFERROR(IF(MATCH(B49:AF49,config!$D$19:$D$31,0)&gt;0,0,1),1)))</f>
        <v>168</v>
      </c>
    </row>
    <row r="50" spans="2:37" ht="15.75" thickBot="1">
      <c r="B50" s="33">
        <f>B49</f>
        <v>44440</v>
      </c>
      <c r="C50" s="33">
        <f t="shared" ref="C50:AF50" si="8">C49</f>
        <v>44441</v>
      </c>
      <c r="D50" s="33">
        <f t="shared" si="8"/>
        <v>44442</v>
      </c>
      <c r="E50" s="33">
        <f t="shared" si="8"/>
        <v>44443</v>
      </c>
      <c r="F50" s="33">
        <f t="shared" si="8"/>
        <v>44444</v>
      </c>
      <c r="G50" s="33">
        <f t="shared" si="8"/>
        <v>44445</v>
      </c>
      <c r="H50" s="33">
        <f t="shared" si="8"/>
        <v>44446</v>
      </c>
      <c r="I50" s="33">
        <f t="shared" si="8"/>
        <v>44447</v>
      </c>
      <c r="J50" s="33">
        <f t="shared" si="8"/>
        <v>44448</v>
      </c>
      <c r="K50" s="33">
        <f t="shared" si="8"/>
        <v>44449</v>
      </c>
      <c r="L50" s="33">
        <f t="shared" si="8"/>
        <v>44450</v>
      </c>
      <c r="M50" s="33">
        <f t="shared" si="8"/>
        <v>44451</v>
      </c>
      <c r="N50" s="33">
        <f t="shared" si="8"/>
        <v>44452</v>
      </c>
      <c r="O50" s="33">
        <f t="shared" si="8"/>
        <v>44453</v>
      </c>
      <c r="P50" s="33">
        <f t="shared" si="8"/>
        <v>44454</v>
      </c>
      <c r="Q50" s="33">
        <f t="shared" si="8"/>
        <v>44455</v>
      </c>
      <c r="R50" s="33">
        <f t="shared" si="8"/>
        <v>44456</v>
      </c>
      <c r="S50" s="33">
        <f t="shared" si="8"/>
        <v>44457</v>
      </c>
      <c r="T50" s="33">
        <f t="shared" si="8"/>
        <v>44458</v>
      </c>
      <c r="U50" s="33">
        <f t="shared" si="8"/>
        <v>44459</v>
      </c>
      <c r="V50" s="33">
        <f t="shared" si="8"/>
        <v>44460</v>
      </c>
      <c r="W50" s="33">
        <f t="shared" si="8"/>
        <v>44461</v>
      </c>
      <c r="X50" s="33">
        <f t="shared" si="8"/>
        <v>44462</v>
      </c>
      <c r="Y50" s="33">
        <f t="shared" si="8"/>
        <v>44463</v>
      </c>
      <c r="Z50" s="33">
        <f t="shared" si="8"/>
        <v>44464</v>
      </c>
      <c r="AA50" s="33">
        <f t="shared" si="8"/>
        <v>44465</v>
      </c>
      <c r="AB50" s="33">
        <f t="shared" si="8"/>
        <v>44466</v>
      </c>
      <c r="AC50" s="33">
        <f t="shared" si="8"/>
        <v>44467</v>
      </c>
      <c r="AD50" s="33">
        <f t="shared" si="8"/>
        <v>44468</v>
      </c>
      <c r="AE50" s="33">
        <f t="shared" si="8"/>
        <v>44469</v>
      </c>
      <c r="AF50" s="33" t="str">
        <f t="shared" si="8"/>
        <v/>
      </c>
      <c r="AG50" s="4">
        <f>COUNTA(B51:AF51)</f>
        <v>0</v>
      </c>
      <c r="AH50" s="34" t="s">
        <v>4</v>
      </c>
      <c r="AI50" s="35"/>
      <c r="AJ50" s="36"/>
      <c r="AK50" s="5" cm="1">
        <f t="array" aca="1" ref="AK50" ca="1">SUMPRODUCT(VLOOKUP(IFERROR(WEEKDAY(B49:AF49,2),8),config!$G$18:$H$25,2,FALSE)*(IFERROR(IF(MATCH(B49:AF49,config!$D$19:$D$31,0)&gt;0,0,1),1))*(B49:AF49&lt;=TODAY())*(B51:AF51=""))</f>
        <v>0</v>
      </c>
    </row>
    <row r="51" spans="2:37" ht="19.5" thickBot="1"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8"/>
      <c r="AG51" s="11">
        <f>SUM(B51:AF51)</f>
        <v>0</v>
      </c>
      <c r="AH51" s="34" t="s">
        <v>5</v>
      </c>
      <c r="AI51" s="35"/>
      <c r="AJ51" s="36"/>
      <c r="AK51" s="10">
        <f ca="1">AK49-AK50</f>
        <v>168</v>
      </c>
    </row>
    <row r="52" spans="2:37" s="1" customFormat="1" ht="23.25" customHeight="1">
      <c r="B52" s="37" t="s">
        <v>14</v>
      </c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9"/>
    </row>
    <row r="53" spans="2:37" s="1" customFormat="1" ht="23.25" customHeight="1" thickBot="1"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2"/>
    </row>
    <row r="54" spans="2:37" ht="15.75" thickBot="1">
      <c r="B54" s="32">
        <f>config!F14</f>
        <v>44470</v>
      </c>
      <c r="C54" s="32">
        <f>config!G14</f>
        <v>44471</v>
      </c>
      <c r="D54" s="32">
        <f>config!H14</f>
        <v>44472</v>
      </c>
      <c r="E54" s="32">
        <f>config!I14</f>
        <v>44473</v>
      </c>
      <c r="F54" s="32">
        <f>config!J14</f>
        <v>44474</v>
      </c>
      <c r="G54" s="32">
        <f>config!K14</f>
        <v>44475</v>
      </c>
      <c r="H54" s="32">
        <f>config!L14</f>
        <v>44476</v>
      </c>
      <c r="I54" s="32">
        <f>config!M14</f>
        <v>44477</v>
      </c>
      <c r="J54" s="32">
        <f>config!N14</f>
        <v>44478</v>
      </c>
      <c r="K54" s="32">
        <f>config!O14</f>
        <v>44479</v>
      </c>
      <c r="L54" s="32">
        <f>config!P14</f>
        <v>44480</v>
      </c>
      <c r="M54" s="32">
        <f>config!Q14</f>
        <v>44481</v>
      </c>
      <c r="N54" s="32">
        <f>config!R14</f>
        <v>44482</v>
      </c>
      <c r="O54" s="32">
        <f>config!S14</f>
        <v>44483</v>
      </c>
      <c r="P54" s="32">
        <f>config!T14</f>
        <v>44484</v>
      </c>
      <c r="Q54" s="32">
        <f>config!U14</f>
        <v>44485</v>
      </c>
      <c r="R54" s="32">
        <f>config!V14</f>
        <v>44486</v>
      </c>
      <c r="S54" s="32">
        <f>config!W14</f>
        <v>44487</v>
      </c>
      <c r="T54" s="32">
        <f>config!X14</f>
        <v>44488</v>
      </c>
      <c r="U54" s="32">
        <f>config!Y14</f>
        <v>44489</v>
      </c>
      <c r="V54" s="32">
        <f>config!Z14</f>
        <v>44490</v>
      </c>
      <c r="W54" s="32">
        <f>config!AA14</f>
        <v>44491</v>
      </c>
      <c r="X54" s="32">
        <f>config!AB14</f>
        <v>44492</v>
      </c>
      <c r="Y54" s="32">
        <f>config!AC14</f>
        <v>44493</v>
      </c>
      <c r="Z54" s="32">
        <f>config!AD14</f>
        <v>44494</v>
      </c>
      <c r="AA54" s="32">
        <f>config!AE14</f>
        <v>44495</v>
      </c>
      <c r="AB54" s="32">
        <f>config!AF14</f>
        <v>44496</v>
      </c>
      <c r="AC54" s="32">
        <f>config!AG14</f>
        <v>44497</v>
      </c>
      <c r="AD54" s="32">
        <f>config!AH14</f>
        <v>44498</v>
      </c>
      <c r="AE54" s="32">
        <f>config!AI14</f>
        <v>44499</v>
      </c>
      <c r="AF54" s="32">
        <f>config!AJ14</f>
        <v>44500</v>
      </c>
      <c r="AG54" s="2" t="s">
        <v>2</v>
      </c>
      <c r="AH54" s="34" t="s">
        <v>3</v>
      </c>
      <c r="AI54" s="35"/>
      <c r="AJ54" s="36"/>
      <c r="AK54" s="3" cm="1">
        <f t="array" ref="AK54">SUMPRODUCT(VLOOKUP(IFERROR(WEEKDAY(B54:AF54,2),8),config!$G$18:$H$25,2,FALSE)*(IFERROR(IF(MATCH(B54:AF54,config!$D$19:$D$31,0)&gt;0,0,1),1)))</f>
        <v>165</v>
      </c>
    </row>
    <row r="55" spans="2:37" ht="15.75" thickBot="1">
      <c r="B55" s="33">
        <f>B54</f>
        <v>44470</v>
      </c>
      <c r="C55" s="33">
        <f t="shared" ref="C55:AF55" si="9">C54</f>
        <v>44471</v>
      </c>
      <c r="D55" s="33">
        <f t="shared" si="9"/>
        <v>44472</v>
      </c>
      <c r="E55" s="33">
        <f t="shared" si="9"/>
        <v>44473</v>
      </c>
      <c r="F55" s="33">
        <f t="shared" si="9"/>
        <v>44474</v>
      </c>
      <c r="G55" s="33">
        <f t="shared" si="9"/>
        <v>44475</v>
      </c>
      <c r="H55" s="33">
        <f t="shared" si="9"/>
        <v>44476</v>
      </c>
      <c r="I55" s="33">
        <f t="shared" si="9"/>
        <v>44477</v>
      </c>
      <c r="J55" s="33">
        <f t="shared" si="9"/>
        <v>44478</v>
      </c>
      <c r="K55" s="33">
        <f t="shared" si="9"/>
        <v>44479</v>
      </c>
      <c r="L55" s="33">
        <f t="shared" si="9"/>
        <v>44480</v>
      </c>
      <c r="M55" s="33">
        <f t="shared" si="9"/>
        <v>44481</v>
      </c>
      <c r="N55" s="33">
        <f t="shared" si="9"/>
        <v>44482</v>
      </c>
      <c r="O55" s="33">
        <f t="shared" si="9"/>
        <v>44483</v>
      </c>
      <c r="P55" s="33">
        <f t="shared" si="9"/>
        <v>44484</v>
      </c>
      <c r="Q55" s="33">
        <f t="shared" si="9"/>
        <v>44485</v>
      </c>
      <c r="R55" s="33">
        <f t="shared" si="9"/>
        <v>44486</v>
      </c>
      <c r="S55" s="33">
        <f t="shared" si="9"/>
        <v>44487</v>
      </c>
      <c r="T55" s="33">
        <f t="shared" si="9"/>
        <v>44488</v>
      </c>
      <c r="U55" s="33">
        <f t="shared" si="9"/>
        <v>44489</v>
      </c>
      <c r="V55" s="33">
        <f t="shared" si="9"/>
        <v>44490</v>
      </c>
      <c r="W55" s="33">
        <f t="shared" si="9"/>
        <v>44491</v>
      </c>
      <c r="X55" s="33">
        <f t="shared" si="9"/>
        <v>44492</v>
      </c>
      <c r="Y55" s="33">
        <f t="shared" si="9"/>
        <v>44493</v>
      </c>
      <c r="Z55" s="33">
        <f t="shared" si="9"/>
        <v>44494</v>
      </c>
      <c r="AA55" s="33">
        <f t="shared" si="9"/>
        <v>44495</v>
      </c>
      <c r="AB55" s="33">
        <f t="shared" si="9"/>
        <v>44496</v>
      </c>
      <c r="AC55" s="33">
        <f t="shared" si="9"/>
        <v>44497</v>
      </c>
      <c r="AD55" s="33">
        <f t="shared" si="9"/>
        <v>44498</v>
      </c>
      <c r="AE55" s="33">
        <f t="shared" si="9"/>
        <v>44499</v>
      </c>
      <c r="AF55" s="33">
        <f t="shared" si="9"/>
        <v>44500</v>
      </c>
      <c r="AG55" s="4">
        <f>COUNTA(B56:AF56)</f>
        <v>0</v>
      </c>
      <c r="AH55" s="34" t="s">
        <v>4</v>
      </c>
      <c r="AI55" s="35"/>
      <c r="AJ55" s="36"/>
      <c r="AK55" s="5" cm="1">
        <f t="array" aca="1" ref="AK55" ca="1">SUMPRODUCT(VLOOKUP(IFERROR(WEEKDAY(B54:AF54,2),8),config!$G$18:$H$25,2,FALSE)*(IFERROR(IF(MATCH(B54:AF54,config!$D$19:$D$31,0)&gt;0,0,1),1))*(B54:AF54&lt;=TODAY())*(B56:AF56=""))</f>
        <v>0</v>
      </c>
    </row>
    <row r="56" spans="2:37" ht="19.5" thickBot="1"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  <c r="AG56" s="11">
        <f>SUM(B56:AF56)</f>
        <v>0</v>
      </c>
      <c r="AH56" s="34" t="s">
        <v>5</v>
      </c>
      <c r="AI56" s="35"/>
      <c r="AJ56" s="36"/>
      <c r="AK56" s="10">
        <f ca="1">AK54-AK55</f>
        <v>165</v>
      </c>
    </row>
    <row r="57" spans="2:37" s="1" customFormat="1" ht="23.25" customHeight="1">
      <c r="B57" s="37" t="s">
        <v>15</v>
      </c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9"/>
    </row>
    <row r="58" spans="2:37" s="1" customFormat="1" ht="23.25" customHeight="1" thickBot="1"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2"/>
    </row>
    <row r="59" spans="2:37" ht="15.75" thickBot="1">
      <c r="B59" s="32">
        <f>config!F15</f>
        <v>44501</v>
      </c>
      <c r="C59" s="32">
        <f>config!G15</f>
        <v>44502</v>
      </c>
      <c r="D59" s="32">
        <f>config!H15</f>
        <v>44503</v>
      </c>
      <c r="E59" s="32">
        <f>config!I15</f>
        <v>44504</v>
      </c>
      <c r="F59" s="32">
        <f>config!J15</f>
        <v>44505</v>
      </c>
      <c r="G59" s="32">
        <f>config!K15</f>
        <v>44506</v>
      </c>
      <c r="H59" s="32">
        <f>config!L15</f>
        <v>44507</v>
      </c>
      <c r="I59" s="32">
        <f>config!M15</f>
        <v>44508</v>
      </c>
      <c r="J59" s="32">
        <f>config!N15</f>
        <v>44509</v>
      </c>
      <c r="K59" s="32">
        <f>config!O15</f>
        <v>44510</v>
      </c>
      <c r="L59" s="32">
        <f>config!P15</f>
        <v>44511</v>
      </c>
      <c r="M59" s="32">
        <f>config!Q15</f>
        <v>44512</v>
      </c>
      <c r="N59" s="32">
        <f>config!R15</f>
        <v>44513</v>
      </c>
      <c r="O59" s="32">
        <f>config!S15</f>
        <v>44514</v>
      </c>
      <c r="P59" s="32">
        <f>config!T15</f>
        <v>44515</v>
      </c>
      <c r="Q59" s="32">
        <f>config!U15</f>
        <v>44516</v>
      </c>
      <c r="R59" s="32">
        <f>config!V15</f>
        <v>44517</v>
      </c>
      <c r="S59" s="32">
        <f>config!W15</f>
        <v>44518</v>
      </c>
      <c r="T59" s="32">
        <f>config!X15</f>
        <v>44519</v>
      </c>
      <c r="U59" s="32">
        <f>config!Y15</f>
        <v>44520</v>
      </c>
      <c r="V59" s="32">
        <f>config!Z15</f>
        <v>44521</v>
      </c>
      <c r="W59" s="32">
        <f>config!AA15</f>
        <v>44522</v>
      </c>
      <c r="X59" s="32">
        <f>config!AB15</f>
        <v>44523</v>
      </c>
      <c r="Y59" s="32">
        <f>config!AC15</f>
        <v>44524</v>
      </c>
      <c r="Z59" s="32">
        <f>config!AD15</f>
        <v>44525</v>
      </c>
      <c r="AA59" s="32">
        <f>config!AE15</f>
        <v>44526</v>
      </c>
      <c r="AB59" s="32">
        <f>config!AF15</f>
        <v>44527</v>
      </c>
      <c r="AC59" s="32">
        <f>config!AG15</f>
        <v>44528</v>
      </c>
      <c r="AD59" s="32">
        <f>config!AH15</f>
        <v>44529</v>
      </c>
      <c r="AE59" s="32">
        <f>config!AI15</f>
        <v>44530</v>
      </c>
      <c r="AF59" s="32" t="str">
        <f>config!AJ15</f>
        <v/>
      </c>
      <c r="AG59" s="2" t="s">
        <v>2</v>
      </c>
      <c r="AH59" s="34" t="s">
        <v>3</v>
      </c>
      <c r="AI59" s="35"/>
      <c r="AJ59" s="36"/>
      <c r="AK59" s="3" cm="1">
        <f t="array" ref="AK59">SUMPRODUCT(VLOOKUP(IFERROR(WEEKDAY(B59:AF59,2),8),config!$G$18:$H$25,2,FALSE)*(IFERROR(IF(MATCH(B59:AF59,config!$D$19:$D$31,0)&gt;0,0,1),1)))</f>
        <v>156</v>
      </c>
    </row>
    <row r="60" spans="2:37" ht="15.75" thickBot="1">
      <c r="B60" s="33">
        <f>B59</f>
        <v>44501</v>
      </c>
      <c r="C60" s="33">
        <f t="shared" ref="C60:AF60" si="10">C59</f>
        <v>44502</v>
      </c>
      <c r="D60" s="33">
        <f t="shared" si="10"/>
        <v>44503</v>
      </c>
      <c r="E60" s="33">
        <f t="shared" si="10"/>
        <v>44504</v>
      </c>
      <c r="F60" s="33">
        <f t="shared" si="10"/>
        <v>44505</v>
      </c>
      <c r="G60" s="33">
        <f t="shared" si="10"/>
        <v>44506</v>
      </c>
      <c r="H60" s="33">
        <f t="shared" si="10"/>
        <v>44507</v>
      </c>
      <c r="I60" s="33">
        <f t="shared" si="10"/>
        <v>44508</v>
      </c>
      <c r="J60" s="33">
        <f t="shared" si="10"/>
        <v>44509</v>
      </c>
      <c r="K60" s="33">
        <f t="shared" si="10"/>
        <v>44510</v>
      </c>
      <c r="L60" s="33">
        <f t="shared" si="10"/>
        <v>44511</v>
      </c>
      <c r="M60" s="33">
        <f t="shared" si="10"/>
        <v>44512</v>
      </c>
      <c r="N60" s="33">
        <f t="shared" si="10"/>
        <v>44513</v>
      </c>
      <c r="O60" s="33">
        <f t="shared" si="10"/>
        <v>44514</v>
      </c>
      <c r="P60" s="33">
        <f t="shared" si="10"/>
        <v>44515</v>
      </c>
      <c r="Q60" s="33">
        <f t="shared" si="10"/>
        <v>44516</v>
      </c>
      <c r="R60" s="33">
        <f t="shared" si="10"/>
        <v>44517</v>
      </c>
      <c r="S60" s="33">
        <f t="shared" si="10"/>
        <v>44518</v>
      </c>
      <c r="T60" s="33">
        <f t="shared" si="10"/>
        <v>44519</v>
      </c>
      <c r="U60" s="33">
        <f t="shared" si="10"/>
        <v>44520</v>
      </c>
      <c r="V60" s="33">
        <f t="shared" si="10"/>
        <v>44521</v>
      </c>
      <c r="W60" s="33">
        <f t="shared" si="10"/>
        <v>44522</v>
      </c>
      <c r="X60" s="33">
        <f t="shared" si="10"/>
        <v>44523</v>
      </c>
      <c r="Y60" s="33">
        <f t="shared" si="10"/>
        <v>44524</v>
      </c>
      <c r="Z60" s="33">
        <f t="shared" si="10"/>
        <v>44525</v>
      </c>
      <c r="AA60" s="33">
        <f t="shared" si="10"/>
        <v>44526</v>
      </c>
      <c r="AB60" s="33">
        <f t="shared" si="10"/>
        <v>44527</v>
      </c>
      <c r="AC60" s="33">
        <f t="shared" si="10"/>
        <v>44528</v>
      </c>
      <c r="AD60" s="33">
        <f t="shared" si="10"/>
        <v>44529</v>
      </c>
      <c r="AE60" s="33">
        <f t="shared" si="10"/>
        <v>44530</v>
      </c>
      <c r="AF60" s="33" t="str">
        <f t="shared" si="10"/>
        <v/>
      </c>
      <c r="AG60" s="4">
        <f>COUNTA(B61:AF61)</f>
        <v>0</v>
      </c>
      <c r="AH60" s="34" t="s">
        <v>4</v>
      </c>
      <c r="AI60" s="35"/>
      <c r="AJ60" s="36"/>
      <c r="AK60" s="5" cm="1">
        <f t="array" aca="1" ref="AK60" ca="1">SUMPRODUCT(VLOOKUP(IFERROR(WEEKDAY(B59:AF59,2),8),config!$G$18:$H$25,2,FALSE)*(IFERROR(IF(MATCH(B59:AF59,config!$D$19:$D$31,0)&gt;0,0,1),1))*(B59:AF59&lt;=TODAY())*(B61:AF61=""))</f>
        <v>0</v>
      </c>
    </row>
    <row r="61" spans="2:37" ht="19.5" thickBot="1"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/>
      <c r="AG61" s="11">
        <f>SUM(B61:AF61)</f>
        <v>0</v>
      </c>
      <c r="AH61" s="34" t="s">
        <v>5</v>
      </c>
      <c r="AI61" s="35"/>
      <c r="AJ61" s="36"/>
      <c r="AK61" s="10">
        <f ca="1">AK59-AK60</f>
        <v>156</v>
      </c>
    </row>
    <row r="62" spans="2:37" s="1" customFormat="1" ht="23.25" customHeight="1">
      <c r="B62" s="37" t="s">
        <v>16</v>
      </c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9"/>
    </row>
    <row r="63" spans="2:37" s="1" customFormat="1" ht="23.25" customHeight="1" thickBot="1">
      <c r="B63" s="40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2"/>
    </row>
    <row r="64" spans="2:37" ht="15.75" thickBot="1">
      <c r="B64" s="32">
        <f>config!F16</f>
        <v>44531</v>
      </c>
      <c r="C64" s="32">
        <f>config!G16</f>
        <v>44532</v>
      </c>
      <c r="D64" s="32">
        <f>config!H16</f>
        <v>44533</v>
      </c>
      <c r="E64" s="32">
        <f>config!I16</f>
        <v>44534</v>
      </c>
      <c r="F64" s="32">
        <f>config!J16</f>
        <v>44535</v>
      </c>
      <c r="G64" s="32">
        <f>config!K16</f>
        <v>44536</v>
      </c>
      <c r="H64" s="32">
        <f>config!L16</f>
        <v>44537</v>
      </c>
      <c r="I64" s="32">
        <f>config!M16</f>
        <v>44538</v>
      </c>
      <c r="J64" s="32">
        <f>config!N16</f>
        <v>44539</v>
      </c>
      <c r="K64" s="32">
        <f>config!O16</f>
        <v>44540</v>
      </c>
      <c r="L64" s="32">
        <f>config!P16</f>
        <v>44541</v>
      </c>
      <c r="M64" s="32">
        <f>config!Q16</f>
        <v>44542</v>
      </c>
      <c r="N64" s="32">
        <f>config!R16</f>
        <v>44543</v>
      </c>
      <c r="O64" s="32">
        <f>config!S16</f>
        <v>44544</v>
      </c>
      <c r="P64" s="32">
        <f>config!T16</f>
        <v>44545</v>
      </c>
      <c r="Q64" s="32">
        <f>config!U16</f>
        <v>44546</v>
      </c>
      <c r="R64" s="32">
        <f>config!V16</f>
        <v>44547</v>
      </c>
      <c r="S64" s="32">
        <f>config!W16</f>
        <v>44548</v>
      </c>
      <c r="T64" s="32">
        <f>config!X16</f>
        <v>44549</v>
      </c>
      <c r="U64" s="32">
        <f>config!Y16</f>
        <v>44550</v>
      </c>
      <c r="V64" s="32">
        <f>config!Z16</f>
        <v>44551</v>
      </c>
      <c r="W64" s="32">
        <f>config!AA16</f>
        <v>44552</v>
      </c>
      <c r="X64" s="32">
        <f>config!AB16</f>
        <v>44553</v>
      </c>
      <c r="Y64" s="32">
        <f>config!AC16</f>
        <v>44554</v>
      </c>
      <c r="Z64" s="32">
        <f>config!AD16</f>
        <v>44555</v>
      </c>
      <c r="AA64" s="32">
        <f>config!AE16</f>
        <v>44556</v>
      </c>
      <c r="AB64" s="32">
        <f>config!AF16</f>
        <v>44557</v>
      </c>
      <c r="AC64" s="32">
        <f>config!AG16</f>
        <v>44558</v>
      </c>
      <c r="AD64" s="32">
        <f>config!AH16</f>
        <v>44559</v>
      </c>
      <c r="AE64" s="32">
        <f>config!AI16</f>
        <v>44560</v>
      </c>
      <c r="AF64" s="32">
        <f>config!AJ16</f>
        <v>44561</v>
      </c>
      <c r="AG64" s="2" t="s">
        <v>2</v>
      </c>
      <c r="AH64" s="34" t="s">
        <v>3</v>
      </c>
      <c r="AI64" s="35"/>
      <c r="AJ64" s="36"/>
      <c r="AK64" s="3" cm="1">
        <f t="array" ref="AK64">SUMPRODUCT(VLOOKUP(IFERROR(WEEKDAY(B64:AF64,2),8),config!$G$18:$H$25,2,FALSE)*(IFERROR(IF(MATCH(B64:AF64,config!$D$19:$D$31,0)&gt;0,0,1),1)))</f>
        <v>177</v>
      </c>
    </row>
    <row r="65" spans="2:37" ht="15.75" thickBot="1">
      <c r="B65" s="33">
        <f>B64</f>
        <v>44531</v>
      </c>
      <c r="C65" s="33">
        <f t="shared" ref="C65:AF65" si="11">C64</f>
        <v>44532</v>
      </c>
      <c r="D65" s="33">
        <f t="shared" si="11"/>
        <v>44533</v>
      </c>
      <c r="E65" s="33">
        <f t="shared" si="11"/>
        <v>44534</v>
      </c>
      <c r="F65" s="33">
        <f t="shared" si="11"/>
        <v>44535</v>
      </c>
      <c r="G65" s="33">
        <f t="shared" si="11"/>
        <v>44536</v>
      </c>
      <c r="H65" s="33">
        <f t="shared" si="11"/>
        <v>44537</v>
      </c>
      <c r="I65" s="33">
        <f t="shared" si="11"/>
        <v>44538</v>
      </c>
      <c r="J65" s="33">
        <f t="shared" si="11"/>
        <v>44539</v>
      </c>
      <c r="K65" s="33">
        <f t="shared" si="11"/>
        <v>44540</v>
      </c>
      <c r="L65" s="33">
        <f t="shared" si="11"/>
        <v>44541</v>
      </c>
      <c r="M65" s="33">
        <f t="shared" si="11"/>
        <v>44542</v>
      </c>
      <c r="N65" s="33">
        <f t="shared" si="11"/>
        <v>44543</v>
      </c>
      <c r="O65" s="33">
        <f t="shared" si="11"/>
        <v>44544</v>
      </c>
      <c r="P65" s="33">
        <f t="shared" si="11"/>
        <v>44545</v>
      </c>
      <c r="Q65" s="33">
        <f t="shared" si="11"/>
        <v>44546</v>
      </c>
      <c r="R65" s="33">
        <f t="shared" si="11"/>
        <v>44547</v>
      </c>
      <c r="S65" s="33">
        <f t="shared" si="11"/>
        <v>44548</v>
      </c>
      <c r="T65" s="33">
        <f t="shared" si="11"/>
        <v>44549</v>
      </c>
      <c r="U65" s="33">
        <f t="shared" si="11"/>
        <v>44550</v>
      </c>
      <c r="V65" s="33">
        <f t="shared" si="11"/>
        <v>44551</v>
      </c>
      <c r="W65" s="33">
        <f t="shared" si="11"/>
        <v>44552</v>
      </c>
      <c r="X65" s="33">
        <f t="shared" si="11"/>
        <v>44553</v>
      </c>
      <c r="Y65" s="33">
        <f t="shared" si="11"/>
        <v>44554</v>
      </c>
      <c r="Z65" s="33">
        <f t="shared" si="11"/>
        <v>44555</v>
      </c>
      <c r="AA65" s="33">
        <f t="shared" si="11"/>
        <v>44556</v>
      </c>
      <c r="AB65" s="33">
        <f t="shared" si="11"/>
        <v>44557</v>
      </c>
      <c r="AC65" s="33">
        <f t="shared" si="11"/>
        <v>44558</v>
      </c>
      <c r="AD65" s="33">
        <f t="shared" si="11"/>
        <v>44559</v>
      </c>
      <c r="AE65" s="33">
        <f t="shared" si="11"/>
        <v>44560</v>
      </c>
      <c r="AF65" s="33">
        <f t="shared" si="11"/>
        <v>44561</v>
      </c>
      <c r="AG65" s="4">
        <f>COUNTA(B66:AF66)</f>
        <v>0</v>
      </c>
      <c r="AH65" s="34" t="s">
        <v>4</v>
      </c>
      <c r="AI65" s="35"/>
      <c r="AJ65" s="36"/>
      <c r="AK65" s="5" cm="1">
        <f t="array" aca="1" ref="AK65" ca="1">SUMPRODUCT(VLOOKUP(IFERROR(WEEKDAY(B64:AF64,2),8),config!$G$18:$H$25,2,FALSE)*(IFERROR(IF(MATCH(B64:AF64,config!$D$19:$D$31,0)&gt;0,0,1),1))*(B64:AF64&lt;=TODAY())*(B66:AF66=""))</f>
        <v>0</v>
      </c>
    </row>
    <row r="66" spans="2:37" ht="19.5" thickBot="1"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  <c r="AG66" s="11">
        <f>SUM(B66:AF66)</f>
        <v>0</v>
      </c>
      <c r="AH66" s="34" t="s">
        <v>5</v>
      </c>
      <c r="AI66" s="35"/>
      <c r="AJ66" s="36"/>
      <c r="AK66" s="10">
        <f ca="1">AK64-AK65</f>
        <v>177</v>
      </c>
    </row>
    <row r="67" spans="2:37"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58" t="s">
        <v>17</v>
      </c>
      <c r="Y67" s="59"/>
      <c r="Z67" s="60"/>
      <c r="AA67" s="64">
        <f>SUM(AG65,AG60,AG55,AG50,AG45,AG40,AG35,AG30,AG25,AG20,AG15,AG10)</f>
        <v>0</v>
      </c>
      <c r="AB67" s="65"/>
      <c r="AC67" s="68" t="s">
        <v>18</v>
      </c>
      <c r="AD67" s="69"/>
      <c r="AE67" s="69"/>
      <c r="AF67" s="70"/>
      <c r="AG67" s="74">
        <f>(35-(SUM(AG65,AG60,AG55,AG50,AG45,AG40,AG35,AG30,AG25,AG20,AG15,AG10)))</f>
        <v>35</v>
      </c>
    </row>
    <row r="68" spans="2:37" ht="15.75" thickBot="1"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61"/>
      <c r="Y68" s="62"/>
      <c r="Z68" s="63"/>
      <c r="AA68" s="66"/>
      <c r="AB68" s="67"/>
      <c r="AC68" s="71"/>
      <c r="AD68" s="72"/>
      <c r="AE68" s="72"/>
      <c r="AF68" s="73"/>
      <c r="AG68" s="75"/>
    </row>
    <row r="69" spans="2:37">
      <c r="AA69" s="54">
        <f>SUM(AG66,AG61,AG56,AG51,AG46,AG41,AG36,AG31,AG26,AG21,AG16,AG11)</f>
        <v>0</v>
      </c>
      <c r="AB69" s="55"/>
    </row>
    <row r="70" spans="2:37" ht="15.75" thickBot="1">
      <c r="AA70" s="56"/>
      <c r="AB70" s="57"/>
    </row>
    <row r="72" spans="2:37">
      <c r="I72" s="13"/>
    </row>
  </sheetData>
  <mergeCells count="55">
    <mergeCell ref="AA69:AB70"/>
    <mergeCell ref="B42:AG43"/>
    <mergeCell ref="B47:AG48"/>
    <mergeCell ref="B52:AG53"/>
    <mergeCell ref="B57:AG58"/>
    <mergeCell ref="B62:AG63"/>
    <mergeCell ref="X67:Z68"/>
    <mergeCell ref="AA67:AB68"/>
    <mergeCell ref="AC67:AF68"/>
    <mergeCell ref="AG67:AG68"/>
    <mergeCell ref="B12:AG13"/>
    <mergeCell ref="B17:AG18"/>
    <mergeCell ref="B22:AG23"/>
    <mergeCell ref="B27:AG28"/>
    <mergeCell ref="B32:AG33"/>
    <mergeCell ref="B37:AG38"/>
    <mergeCell ref="B2:AG5"/>
    <mergeCell ref="B6:AG6"/>
    <mergeCell ref="B7:AG8"/>
    <mergeCell ref="AH9:AJ9"/>
    <mergeCell ref="AH10:AJ10"/>
    <mergeCell ref="AH11:AJ11"/>
    <mergeCell ref="AH14:AJ14"/>
    <mergeCell ref="AH15:AJ15"/>
    <mergeCell ref="AH16:AJ16"/>
    <mergeCell ref="AH19:AJ19"/>
    <mergeCell ref="AH20:AJ20"/>
    <mergeCell ref="AH21:AJ21"/>
    <mergeCell ref="AH24:AJ24"/>
    <mergeCell ref="AH25:AJ25"/>
    <mergeCell ref="AH26:AJ26"/>
    <mergeCell ref="AH29:AJ29"/>
    <mergeCell ref="AH30:AJ30"/>
    <mergeCell ref="AH31:AJ31"/>
    <mergeCell ref="AH34:AJ34"/>
    <mergeCell ref="AH35:AJ35"/>
    <mergeCell ref="AH36:AJ36"/>
    <mergeCell ref="AH39:AJ39"/>
    <mergeCell ref="AH40:AJ40"/>
    <mergeCell ref="AH41:AJ41"/>
    <mergeCell ref="AH44:AJ44"/>
    <mergeCell ref="AH45:AJ45"/>
    <mergeCell ref="AH46:AJ46"/>
    <mergeCell ref="AH49:AJ49"/>
    <mergeCell ref="AH50:AJ50"/>
    <mergeCell ref="AH51:AJ51"/>
    <mergeCell ref="AH61:AJ61"/>
    <mergeCell ref="AH64:AJ64"/>
    <mergeCell ref="AH65:AJ65"/>
    <mergeCell ref="AH66:AJ66"/>
    <mergeCell ref="AH54:AJ54"/>
    <mergeCell ref="AH55:AJ55"/>
    <mergeCell ref="AH56:AJ56"/>
    <mergeCell ref="AH59:AJ59"/>
    <mergeCell ref="AH60:AJ60"/>
  </mergeCells>
  <conditionalFormatting sqref="B64:AF64">
    <cfRule type="expression" dxfId="23" priority="13">
      <formula>MONTH(DATE($J$8,2,29))&lt;&gt;2</formula>
    </cfRule>
  </conditionalFormatting>
  <conditionalFormatting sqref="G11 N11 U11 AB11">
    <cfRule type="dataBar" priority="48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{95965CCC-1538-43B4-A3E4-D5C0550682A4}</x14:id>
        </ext>
      </extLst>
    </cfRule>
  </conditionalFormatting>
  <conditionalFormatting sqref="B11:F11 H11:M11 O11:T11 V11:AA11 AC11:AF11">
    <cfRule type="dataBar" priority="47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{A2409408-66DC-4D53-A8FE-B6345ABB5590}</x14:id>
        </ext>
      </extLst>
    </cfRule>
  </conditionalFormatting>
  <conditionalFormatting sqref="B16:AF16">
    <cfRule type="dataBar" priority="46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{45FBB994-58CF-4151-819A-F00287B602EB}</x14:id>
        </ext>
      </extLst>
    </cfRule>
  </conditionalFormatting>
  <conditionalFormatting sqref="D16 AF16 K16 R16 Y16">
    <cfRule type="dataBar" priority="45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{863849E5-5CD0-40DA-9A08-7A799316566E}</x14:id>
        </ext>
      </extLst>
    </cfRule>
  </conditionalFormatting>
  <conditionalFormatting sqref="B9:AF9">
    <cfRule type="expression" dxfId="22" priority="44">
      <formula>MONTH(DATE($J$8,2,29))&lt;&gt;2</formula>
    </cfRule>
  </conditionalFormatting>
  <conditionalFormatting sqref="B14:AF14">
    <cfRule type="expression" dxfId="21" priority="43">
      <formula>MONTH(DATE($J$8,2,29))&lt;&gt;2</formula>
    </cfRule>
  </conditionalFormatting>
  <conditionalFormatting sqref="B21:AF21">
    <cfRule type="dataBar" priority="42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{3EF3335C-5652-4F3C-916F-7B8D2FBF2344}</x14:id>
        </ext>
      </extLst>
    </cfRule>
  </conditionalFormatting>
  <conditionalFormatting sqref="K21 D21 R21 Y21 AF21">
    <cfRule type="dataBar" priority="41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{23444607-E74A-4765-BA2A-96974D8B7E93}</x14:id>
        </ext>
      </extLst>
    </cfRule>
  </conditionalFormatting>
  <conditionalFormatting sqref="B19:AF19">
    <cfRule type="expression" dxfId="20" priority="40">
      <formula>MONTH(DATE($J$8,2,29))&lt;&gt;2</formula>
    </cfRule>
  </conditionalFormatting>
  <conditionalFormatting sqref="B26:AF26">
    <cfRule type="dataBar" priority="39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{DCBD2E8A-9B7E-4D39-9393-344011EA753F}</x14:id>
        </ext>
      </extLst>
    </cfRule>
  </conditionalFormatting>
  <conditionalFormatting sqref="K26 D26 R26 Y26 AF26">
    <cfRule type="dataBar" priority="38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{017854D0-A47E-4D3C-A530-B743A2E395A5}</x14:id>
        </ext>
      </extLst>
    </cfRule>
  </conditionalFormatting>
  <conditionalFormatting sqref="B24:AF24">
    <cfRule type="expression" dxfId="19" priority="37">
      <formula>MONTH(DATE($J$8,2,29))&lt;&gt;2</formula>
    </cfRule>
  </conditionalFormatting>
  <conditionalFormatting sqref="B31:AF31">
    <cfRule type="dataBar" priority="36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{B134B86C-5B8B-432F-BC13-46BCC89AE71D}</x14:id>
        </ext>
      </extLst>
    </cfRule>
  </conditionalFormatting>
  <conditionalFormatting sqref="K31 D31 R31 Y31 AF31">
    <cfRule type="dataBar" priority="35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{37D349AF-D660-45AA-94F3-65C4406763D4}</x14:id>
        </ext>
      </extLst>
    </cfRule>
  </conditionalFormatting>
  <conditionalFormatting sqref="B29:AF29">
    <cfRule type="expression" dxfId="18" priority="34">
      <formula>MONTH(DATE($J$8,2,29))&lt;&gt;2</formula>
    </cfRule>
  </conditionalFormatting>
  <conditionalFormatting sqref="B36:AF36">
    <cfRule type="dataBar" priority="33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{0D4A55E4-89DB-4319-9D64-E5A07013DABF}</x14:id>
        </ext>
      </extLst>
    </cfRule>
  </conditionalFormatting>
  <conditionalFormatting sqref="K36 D36 R36 Y36 AF36">
    <cfRule type="dataBar" priority="32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{9096A17F-F86D-4674-9479-971476493D2F}</x14:id>
        </ext>
      </extLst>
    </cfRule>
  </conditionalFormatting>
  <conditionalFormatting sqref="B34:AF34">
    <cfRule type="expression" dxfId="17" priority="31">
      <formula>MONTH(DATE($J$8,2,29))&lt;&gt;2</formula>
    </cfRule>
  </conditionalFormatting>
  <conditionalFormatting sqref="B41:AF41">
    <cfRule type="dataBar" priority="30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{341E140F-E2F1-431F-BC64-9182B952F10F}</x14:id>
        </ext>
      </extLst>
    </cfRule>
  </conditionalFormatting>
  <conditionalFormatting sqref="K41 D41 R41 Y41 AF41">
    <cfRule type="dataBar" priority="29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{BAF58E1E-D6EE-4767-A48C-896DD86E6659}</x14:id>
        </ext>
      </extLst>
    </cfRule>
  </conditionalFormatting>
  <conditionalFormatting sqref="B39:AF39">
    <cfRule type="expression" dxfId="16" priority="28">
      <formula>MONTH(DATE($J$8,2,29))&lt;&gt;2</formula>
    </cfRule>
  </conditionalFormatting>
  <conditionalFormatting sqref="B46:AF46">
    <cfRule type="dataBar" priority="27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{8EEE64C2-0485-4707-8B5C-9F9F7861E606}</x14:id>
        </ext>
      </extLst>
    </cfRule>
  </conditionalFormatting>
  <conditionalFormatting sqref="K46 D46 R46 Y46 AF46">
    <cfRule type="dataBar" priority="26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{71C7A336-59E5-4A0F-96C0-489B310C8096}</x14:id>
        </ext>
      </extLst>
    </cfRule>
  </conditionalFormatting>
  <conditionalFormatting sqref="B44:AF44">
    <cfRule type="expression" dxfId="15" priority="25">
      <formula>MONTH(DATE($J$8,2,29))&lt;&gt;2</formula>
    </cfRule>
  </conditionalFormatting>
  <conditionalFormatting sqref="B51:AF51">
    <cfRule type="dataBar" priority="24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{A3ABF57F-E25B-4170-8437-FC136F8FD631}</x14:id>
        </ext>
      </extLst>
    </cfRule>
  </conditionalFormatting>
  <conditionalFormatting sqref="K51 D51 R51 Y51 AF51">
    <cfRule type="dataBar" priority="23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{9FCC10A9-ED49-4F6F-9384-031FD0253D4B}</x14:id>
        </ext>
      </extLst>
    </cfRule>
  </conditionalFormatting>
  <conditionalFormatting sqref="B49:AF49">
    <cfRule type="expression" dxfId="14" priority="22">
      <formula>MONTH(DATE($J$8,2,29))&lt;&gt;2</formula>
    </cfRule>
  </conditionalFormatting>
  <conditionalFormatting sqref="B56:AF56">
    <cfRule type="dataBar" priority="21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{78DAA874-B8EC-422C-9B54-0C8A79C4EDF3}</x14:id>
        </ext>
      </extLst>
    </cfRule>
  </conditionalFormatting>
  <conditionalFormatting sqref="K56 D56 R56 Y56 AF56">
    <cfRule type="dataBar" priority="20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{E701EFF7-FA70-4BEC-AD02-D8E64F462811}</x14:id>
        </ext>
      </extLst>
    </cfRule>
  </conditionalFormatting>
  <conditionalFormatting sqref="B54:AF54">
    <cfRule type="expression" dxfId="13" priority="19">
      <formula>MONTH(DATE($J$8,2,29))&lt;&gt;2</formula>
    </cfRule>
  </conditionalFormatting>
  <conditionalFormatting sqref="B61:AF61">
    <cfRule type="dataBar" priority="18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{42646A71-692E-4F1A-B8C9-BEE5DBDF0E6C}</x14:id>
        </ext>
      </extLst>
    </cfRule>
  </conditionalFormatting>
  <conditionalFormatting sqref="K61 D61 R61 Y61 AF61">
    <cfRule type="dataBar" priority="17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{D2B71E78-8CF4-4813-998C-F8A3E017D24C}</x14:id>
        </ext>
      </extLst>
    </cfRule>
  </conditionalFormatting>
  <conditionalFormatting sqref="B59:AF59">
    <cfRule type="expression" dxfId="12" priority="16">
      <formula>MONTH(DATE($J$8,2,29))&lt;&gt;2</formula>
    </cfRule>
  </conditionalFormatting>
  <conditionalFormatting sqref="B66:AF66">
    <cfRule type="dataBar" priority="15">
      <dataBar>
        <cfvo type="num" val="0"/>
        <cfvo type="num" val="8"/>
        <color rgb="FFFF0000"/>
      </dataBar>
      <extLst>
        <ext xmlns:x14="http://schemas.microsoft.com/office/spreadsheetml/2009/9/main" uri="{B025F937-C7B1-47D3-B67F-A62EFF666E3E}">
          <x14:id>{0A323F37-B07C-426C-AFDE-560FEFCB0C58}</x14:id>
        </ext>
      </extLst>
    </cfRule>
  </conditionalFormatting>
  <conditionalFormatting sqref="K66 D66 R66 Y66 AF66">
    <cfRule type="dataBar" priority="14">
      <dataBar>
        <cfvo type="num" val="0"/>
        <cfvo type="num" val="3"/>
        <color rgb="FFFF0000"/>
      </dataBar>
      <extLst>
        <ext xmlns:x14="http://schemas.microsoft.com/office/spreadsheetml/2009/9/main" uri="{B025F937-C7B1-47D3-B67F-A62EFF666E3E}">
          <x14:id>{5E198B81-3AAB-4CF4-A53A-5213F9BFEF2A}</x14:id>
        </ext>
      </extLst>
    </cfRule>
  </conditionalFormatting>
  <conditionalFormatting sqref="B9:AG66">
    <cfRule type="containsText" dxfId="11" priority="11" operator="containsText" text="dim">
      <formula>NOT(ISERROR(SEARCH("dim",B9)))</formula>
    </cfRule>
    <cfRule type="containsText" dxfId="10" priority="12" operator="containsText" text="sam">
      <formula>NOT(ISERROR(SEARCH("sam",B9)))</formula>
    </cfRule>
  </conditionalFormatting>
  <conditionalFormatting sqref="B14:AF14">
    <cfRule type="expression" dxfId="9" priority="10">
      <formula>MONTH(DATE($J$8,2,29))&lt;&gt;2</formula>
    </cfRule>
  </conditionalFormatting>
  <conditionalFormatting sqref="B19:AF19">
    <cfRule type="expression" dxfId="8" priority="9">
      <formula>MONTH(DATE($J$8,2,29))&lt;&gt;2</formula>
    </cfRule>
  </conditionalFormatting>
  <conditionalFormatting sqref="B19:AF19">
    <cfRule type="expression" dxfId="7" priority="8">
      <formula>MONTH(DATE($J$8,2,29))&lt;&gt;2</formula>
    </cfRule>
  </conditionalFormatting>
  <conditionalFormatting sqref="B24:AF24">
    <cfRule type="expression" dxfId="6" priority="7">
      <formula>MONTH(DATE($J$8,2,29))&lt;&gt;2</formula>
    </cfRule>
  </conditionalFormatting>
  <conditionalFormatting sqref="B24:AF24">
    <cfRule type="expression" dxfId="5" priority="6">
      <formula>MONTH(DATE($J$8,2,29))&lt;&gt;2</formula>
    </cfRule>
  </conditionalFormatting>
  <conditionalFormatting sqref="B24:AF24">
    <cfRule type="expression" dxfId="4" priority="5">
      <formula>MONTH(DATE($J$8,2,29))&lt;&gt;2</formula>
    </cfRule>
  </conditionalFormatting>
  <conditionalFormatting sqref="B29:AF29 B34:AF34 B39:AF39 B44:AF44 B49:AF49 B54:AF54 B59:AF59 B64:AF64">
    <cfRule type="expression" dxfId="3" priority="4">
      <formula>MONTH(DATE($J$8,2,29))&lt;&gt;2</formula>
    </cfRule>
  </conditionalFormatting>
  <conditionalFormatting sqref="B29:AF29 B34:AF34 B39:AF39 B44:AF44 B49:AF49 B54:AF54 B59:AF59 B64:AF64">
    <cfRule type="expression" dxfId="2" priority="3">
      <formula>MONTH(DATE($J$8,2,29))&lt;&gt;2</formula>
    </cfRule>
  </conditionalFormatting>
  <conditionalFormatting sqref="B29:AF29 B34:AF34 B39:AF39 B44:AF44 B49:AF49 B54:AF54 B59:AF59 B64:AF64">
    <cfRule type="expression" dxfId="1" priority="2">
      <formula>MONTH(DATE($J$8,2,29))&lt;&gt;2</formula>
    </cfRule>
  </conditionalFormatting>
  <conditionalFormatting sqref="B29:AF29 B34:AF34 B39:AF39 B44:AF44 B49:AF49 B54:AF54 B59:AF59 B64:AF64">
    <cfRule type="expression" dxfId="0" priority="1">
      <formula>MONTH(DATE($J$8,2,29))&lt;&gt;2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965CCC-1538-43B4-A3E4-D5C0550682A4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G11 N11 U11 AB11</xm:sqref>
        </x14:conditionalFormatting>
        <x14:conditionalFormatting xmlns:xm="http://schemas.microsoft.com/office/excel/2006/main">
          <x14:cfRule type="dataBar" id="{A2409408-66DC-4D53-A8FE-B6345ABB5590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B11:F11 H11:M11 O11:T11 V11:AA11 AC11:AF11</xm:sqref>
        </x14:conditionalFormatting>
        <x14:conditionalFormatting xmlns:xm="http://schemas.microsoft.com/office/excel/2006/main">
          <x14:cfRule type="dataBar" id="{45FBB994-58CF-4151-819A-F00287B602EB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B16:AF16</xm:sqref>
        </x14:conditionalFormatting>
        <x14:conditionalFormatting xmlns:xm="http://schemas.microsoft.com/office/excel/2006/main">
          <x14:cfRule type="dataBar" id="{863849E5-5CD0-40DA-9A08-7A799316566E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D16 AF16 K16 R16 Y16</xm:sqref>
        </x14:conditionalFormatting>
        <x14:conditionalFormatting xmlns:xm="http://schemas.microsoft.com/office/excel/2006/main">
          <x14:cfRule type="dataBar" id="{3EF3335C-5652-4F3C-916F-7B8D2FBF2344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B21:AF21</xm:sqref>
        </x14:conditionalFormatting>
        <x14:conditionalFormatting xmlns:xm="http://schemas.microsoft.com/office/excel/2006/main">
          <x14:cfRule type="dataBar" id="{23444607-E74A-4765-BA2A-96974D8B7E93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K21 D21 R21 Y21 AF21</xm:sqref>
        </x14:conditionalFormatting>
        <x14:conditionalFormatting xmlns:xm="http://schemas.microsoft.com/office/excel/2006/main">
          <x14:cfRule type="dataBar" id="{DCBD2E8A-9B7E-4D39-9393-344011EA753F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B26:AF26</xm:sqref>
        </x14:conditionalFormatting>
        <x14:conditionalFormatting xmlns:xm="http://schemas.microsoft.com/office/excel/2006/main">
          <x14:cfRule type="dataBar" id="{017854D0-A47E-4D3C-A530-B743A2E395A5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K26 D26 R26 Y26 AF26</xm:sqref>
        </x14:conditionalFormatting>
        <x14:conditionalFormatting xmlns:xm="http://schemas.microsoft.com/office/excel/2006/main">
          <x14:cfRule type="dataBar" id="{B134B86C-5B8B-432F-BC13-46BCC89AE71D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B31:AF31</xm:sqref>
        </x14:conditionalFormatting>
        <x14:conditionalFormatting xmlns:xm="http://schemas.microsoft.com/office/excel/2006/main">
          <x14:cfRule type="dataBar" id="{37D349AF-D660-45AA-94F3-65C4406763D4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K31 D31 R31 Y31 AF31</xm:sqref>
        </x14:conditionalFormatting>
        <x14:conditionalFormatting xmlns:xm="http://schemas.microsoft.com/office/excel/2006/main">
          <x14:cfRule type="dataBar" id="{0D4A55E4-89DB-4319-9D64-E5A07013DABF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B36:AF36</xm:sqref>
        </x14:conditionalFormatting>
        <x14:conditionalFormatting xmlns:xm="http://schemas.microsoft.com/office/excel/2006/main">
          <x14:cfRule type="dataBar" id="{9096A17F-F86D-4674-9479-971476493D2F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K36 D36 R36 Y36 AF36</xm:sqref>
        </x14:conditionalFormatting>
        <x14:conditionalFormatting xmlns:xm="http://schemas.microsoft.com/office/excel/2006/main">
          <x14:cfRule type="dataBar" id="{341E140F-E2F1-431F-BC64-9182B952F10F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B41:AF41</xm:sqref>
        </x14:conditionalFormatting>
        <x14:conditionalFormatting xmlns:xm="http://schemas.microsoft.com/office/excel/2006/main">
          <x14:cfRule type="dataBar" id="{BAF58E1E-D6EE-4767-A48C-896DD86E6659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K41 D41 R41 Y41 AF41</xm:sqref>
        </x14:conditionalFormatting>
        <x14:conditionalFormatting xmlns:xm="http://schemas.microsoft.com/office/excel/2006/main">
          <x14:cfRule type="dataBar" id="{8EEE64C2-0485-4707-8B5C-9F9F7861E606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B46:AF46</xm:sqref>
        </x14:conditionalFormatting>
        <x14:conditionalFormatting xmlns:xm="http://schemas.microsoft.com/office/excel/2006/main">
          <x14:cfRule type="dataBar" id="{71C7A336-59E5-4A0F-96C0-489B310C8096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K46 D46 R46 Y46 AF46</xm:sqref>
        </x14:conditionalFormatting>
        <x14:conditionalFormatting xmlns:xm="http://schemas.microsoft.com/office/excel/2006/main">
          <x14:cfRule type="dataBar" id="{A3ABF57F-E25B-4170-8437-FC136F8FD631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B51:AF51</xm:sqref>
        </x14:conditionalFormatting>
        <x14:conditionalFormatting xmlns:xm="http://schemas.microsoft.com/office/excel/2006/main">
          <x14:cfRule type="dataBar" id="{9FCC10A9-ED49-4F6F-9384-031FD0253D4B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K51 D51 R51 Y51 AF51</xm:sqref>
        </x14:conditionalFormatting>
        <x14:conditionalFormatting xmlns:xm="http://schemas.microsoft.com/office/excel/2006/main">
          <x14:cfRule type="dataBar" id="{78DAA874-B8EC-422C-9B54-0C8A79C4EDF3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B56:AF56</xm:sqref>
        </x14:conditionalFormatting>
        <x14:conditionalFormatting xmlns:xm="http://schemas.microsoft.com/office/excel/2006/main">
          <x14:cfRule type="dataBar" id="{E701EFF7-FA70-4BEC-AD02-D8E64F462811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K56 D56 R56 Y56 AF56</xm:sqref>
        </x14:conditionalFormatting>
        <x14:conditionalFormatting xmlns:xm="http://schemas.microsoft.com/office/excel/2006/main">
          <x14:cfRule type="dataBar" id="{42646A71-692E-4F1A-B8C9-BEE5DBDF0E6C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B61:AF61</xm:sqref>
        </x14:conditionalFormatting>
        <x14:conditionalFormatting xmlns:xm="http://schemas.microsoft.com/office/excel/2006/main">
          <x14:cfRule type="dataBar" id="{D2B71E78-8CF4-4813-998C-F8A3E017D24C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K61 D61 R61 Y61 AF61</xm:sqref>
        </x14:conditionalFormatting>
        <x14:conditionalFormatting xmlns:xm="http://schemas.microsoft.com/office/excel/2006/main">
          <x14:cfRule type="dataBar" id="{0A323F37-B07C-426C-AFDE-560FEFCB0C58}">
            <x14:dataBar minLength="0" maxLength="100" border="1" gradient="0">
              <x14:cfvo type="num">
                <xm:f>0</xm:f>
              </x14:cfvo>
              <x14:cfvo type="num">
                <xm:f>8</xm:f>
              </x14:cfvo>
              <x14:borderColor rgb="FF000000"/>
              <x14:negativeFillColor rgb="FFFF0000"/>
              <x14:axisColor rgb="FF000000"/>
            </x14:dataBar>
          </x14:cfRule>
          <xm:sqref>B66:AF66</xm:sqref>
        </x14:conditionalFormatting>
        <x14:conditionalFormatting xmlns:xm="http://schemas.microsoft.com/office/excel/2006/main">
          <x14:cfRule type="dataBar" id="{5E198B81-3AAB-4CF4-A53A-5213F9BFEF2A}">
            <x14:dataBar minLength="0" maxLength="100" border="1" gradient="0">
              <x14:cfvo type="num">
                <xm:f>0</xm:f>
              </x14:cfvo>
              <x14:cfvo type="num">
                <xm:f>3</xm:f>
              </x14:cfvo>
              <x14:borderColor rgb="FF000000"/>
              <x14:negativeFillColor rgb="FFFF0000"/>
              <x14:axisColor rgb="FF000000"/>
            </x14:dataBar>
          </x14:cfRule>
          <xm:sqref>K66 D66 R66 Y66 AF66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config</vt:lpstr>
      <vt:lpstr>Tableau des congés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LAMBRES</dc:creator>
  <cp:lastModifiedBy>h2so4</cp:lastModifiedBy>
  <dcterms:created xsi:type="dcterms:W3CDTF">2021-03-24T15:18:29Z</dcterms:created>
  <dcterms:modified xsi:type="dcterms:W3CDTF">2021-03-25T15:28:42Z</dcterms:modified>
</cp:coreProperties>
</file>