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filterPrivacy="1" codeName="ThisWorkbook"/>
  <xr:revisionPtr revIDLastSave="0" documentId="13_ncr:1_{DF08BEBD-12CD-4EBA-96A0-07F147D40328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oufflage_extraction" sheetId="2" r:id="rId1"/>
    <sheet name="extraction" sheetId="1" r:id="rId2"/>
  </sheets>
  <definedNames>
    <definedName name="solver_adj" localSheetId="0" hidden="1">Soufflage_extraction!$M$18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0" localSheetId="0" hidden="1">Soufflage_extraction!$T$16</definedName>
    <definedName name="solver_lhs1" localSheetId="0" hidden="1">Soufflage_extraction!$T$25</definedName>
    <definedName name="solver_lhs10" localSheetId="0" hidden="1">Soufflage_extraction!$T$19</definedName>
    <definedName name="solver_lhs11" localSheetId="0" hidden="1">Soufflage_extraction!$T$22</definedName>
    <definedName name="solver_lhs12" localSheetId="0" hidden="1">Soufflage_extraction!$T$20</definedName>
    <definedName name="solver_lhs13" localSheetId="0" hidden="1">Soufflage_extraction!$T$23</definedName>
    <definedName name="solver_lhs14" localSheetId="0" hidden="1">Soufflage_extraction!$T$24</definedName>
    <definedName name="solver_lhs15" localSheetId="0" hidden="1">Soufflage_extraction!$T$17</definedName>
    <definedName name="solver_lhs16" localSheetId="0" hidden="1">Soufflage_extraction!$T$27</definedName>
    <definedName name="solver_lhs17" localSheetId="0" hidden="1">Soufflage_extraction!$I$25</definedName>
    <definedName name="solver_lhs18" localSheetId="0" hidden="1">Soufflage_extraction!$I$20</definedName>
    <definedName name="solver_lhs19" localSheetId="0" hidden="1">Soufflage_extraction!$I$24</definedName>
    <definedName name="solver_lhs2" localSheetId="0" hidden="1">Soufflage_extraction!$I$17</definedName>
    <definedName name="solver_lhs20" localSheetId="0" hidden="1">Soufflage_extraction!$I$21</definedName>
    <definedName name="solver_lhs21" localSheetId="0" hidden="1">Soufflage_extraction!$I$23</definedName>
    <definedName name="solver_lhs22" localSheetId="0" hidden="1">Soufflage_extraction!$I$16</definedName>
    <definedName name="solver_lhs23" localSheetId="0" hidden="1">Soufflage_extraction!$I$15</definedName>
    <definedName name="solver_lhs24" localSheetId="0" hidden="1">Soufflage_extraction!$I$19</definedName>
    <definedName name="solver_lhs3" localSheetId="0" hidden="1">Soufflage_extraction!$T$18</definedName>
    <definedName name="solver_lhs4" localSheetId="0" hidden="1">Soufflage_extraction!$I$27</definedName>
    <definedName name="solver_lhs5" localSheetId="0" hidden="1">Soufflage_extraction!$T$15</definedName>
    <definedName name="solver_lhs6" localSheetId="0" hidden="1">Soufflage_extraction!$T$16</definedName>
    <definedName name="solver_lhs7" localSheetId="0" hidden="1">Soufflage_extraction!$I$26</definedName>
    <definedName name="solver_lhs8" localSheetId="0" hidden="1">Soufflage_extraction!$T$19</definedName>
    <definedName name="solver_lhs9" localSheetId="0" hidden="1">Soufflage_extraction!$T$21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24</definedName>
    <definedName name="solver_nwt" localSheetId="0" hidden="1">1</definedName>
    <definedName name="solver_opt" localSheetId="0" hidden="1">Soufflage_extraction!$A$15</definedName>
    <definedName name="solver_pre" localSheetId="0" hidden="1">0.000001</definedName>
    <definedName name="solver_rbv" localSheetId="0" hidden="1">1</definedName>
    <definedName name="solver_rel0" localSheetId="0" hidden="1">2</definedName>
    <definedName name="solver_rel1" localSheetId="0" hidden="1">2</definedName>
    <definedName name="solver_rel10" localSheetId="0" hidden="1">2</definedName>
    <definedName name="solver_rel11" localSheetId="0" hidden="1">2</definedName>
    <definedName name="solver_rel12" localSheetId="0" hidden="1">2</definedName>
    <definedName name="solver_rel13" localSheetId="0" hidden="1">2</definedName>
    <definedName name="solver_rel14" localSheetId="0" hidden="1">2</definedName>
    <definedName name="solver_rel15" localSheetId="0" hidden="1">2</definedName>
    <definedName name="solver_rel16" localSheetId="0" hidden="1">2</definedName>
    <definedName name="solver_rel17" localSheetId="0" hidden="1">2</definedName>
    <definedName name="solver_rel18" localSheetId="0" hidden="1">2</definedName>
    <definedName name="solver_rel19" localSheetId="0" hidden="1">2</definedName>
    <definedName name="solver_rel2" localSheetId="0" hidden="1">2</definedName>
    <definedName name="solver_rel20" localSheetId="0" hidden="1">2</definedName>
    <definedName name="solver_rel21" localSheetId="0" hidden="1">2</definedName>
    <definedName name="solver_rel22" localSheetId="0" hidden="1">2</definedName>
    <definedName name="solver_rel23" localSheetId="0" hidden="1">2</definedName>
    <definedName name="solver_rel24" localSheetId="0" hidden="1">2</definedName>
    <definedName name="solver_rel3" localSheetId="0" hidden="1">2</definedName>
    <definedName name="solver_rel4" localSheetId="0" hidden="1">2</definedName>
    <definedName name="solver_rel5" localSheetId="0" hidden="1">2</definedName>
    <definedName name="solver_rel6" localSheetId="0" hidden="1">2</definedName>
    <definedName name="solver_rel7" localSheetId="0" hidden="1">2</definedName>
    <definedName name="solver_rel8" localSheetId="0" hidden="1">2</definedName>
    <definedName name="solver_rel9" localSheetId="0" hidden="1">2</definedName>
    <definedName name="solver_rhs0" localSheetId="0" hidden="1">Soufflage_extraction!$U$19</definedName>
    <definedName name="solver_rhs1" localSheetId="0" hidden="1">Soufflage_extraction!$U$25</definedName>
    <definedName name="solver_rhs10" localSheetId="0" hidden="1">Soufflage_extraction!$U$19</definedName>
    <definedName name="solver_rhs11" localSheetId="0" hidden="1">Soufflage_extraction!$U$22</definedName>
    <definedName name="solver_rhs12" localSheetId="0" hidden="1">Soufflage_extraction!$U$20</definedName>
    <definedName name="solver_rhs13" localSheetId="0" hidden="1">Soufflage_extraction!$U$23</definedName>
    <definedName name="solver_rhs14" localSheetId="0" hidden="1">Soufflage_extraction!$U$24</definedName>
    <definedName name="solver_rhs15" localSheetId="0" hidden="1">Soufflage_extraction!$U$17</definedName>
    <definedName name="solver_rhs16" localSheetId="0" hidden="1">Soufflage_extraction!$U$27</definedName>
    <definedName name="solver_rhs17" localSheetId="0" hidden="1">Soufflage_extraction!$J$25</definedName>
    <definedName name="solver_rhs18" localSheetId="0" hidden="1">Soufflage_extraction!$J$20</definedName>
    <definedName name="solver_rhs19" localSheetId="0" hidden="1">Soufflage_extraction!$J$24</definedName>
    <definedName name="solver_rhs2" localSheetId="0" hidden="1">Soufflage_extraction!$J$17</definedName>
    <definedName name="solver_rhs20" localSheetId="0" hidden="1">Soufflage_extraction!$J$21</definedName>
    <definedName name="solver_rhs21" localSheetId="0" hidden="1">Soufflage_extraction!$J$23</definedName>
    <definedName name="solver_rhs22" localSheetId="0" hidden="1">Soufflage_extraction!$J$16</definedName>
    <definedName name="solver_rhs23" localSheetId="0" hidden="1">Soufflage_extraction!$J$15</definedName>
    <definedName name="solver_rhs24" localSheetId="0" hidden="1">Soufflage_extraction!$J$19</definedName>
    <definedName name="solver_rhs3" localSheetId="0" hidden="1">Soufflage_extraction!$U$18</definedName>
    <definedName name="solver_rhs4" localSheetId="0" hidden="1">Soufflage_extraction!$J$27</definedName>
    <definedName name="solver_rhs5" localSheetId="0" hidden="1">Soufflage_extraction!$U$15</definedName>
    <definedName name="solver_rhs6" localSheetId="0" hidden="1">Soufflage_extraction!$U$16</definedName>
    <definedName name="solver_rhs7" localSheetId="0" hidden="1">Soufflage_extraction!$J$26</definedName>
    <definedName name="solver_rhs8" localSheetId="0" hidden="1">Soufflage_extraction!$U$19</definedName>
    <definedName name="solver_rhs9" localSheetId="0" hidden="1">Soufflage_extraction!$U$21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" l="1"/>
  <c r="D15" i="2" s="1"/>
  <c r="Z44" i="2"/>
  <c r="X45" i="2"/>
  <c r="L2" i="2"/>
  <c r="N15" i="2" l="1"/>
  <c r="O15" i="2" s="1"/>
  <c r="C44" i="2"/>
  <c r="D44" i="2" s="1"/>
  <c r="N44" i="2"/>
  <c r="O44" i="2" s="1"/>
  <c r="C27" i="2"/>
  <c r="D27" i="2" s="1"/>
  <c r="C23" i="2"/>
  <c r="D23" i="2" s="1"/>
  <c r="C24" i="2"/>
  <c r="D24" i="2" s="1"/>
  <c r="C25" i="2"/>
  <c r="D25" i="2" s="1"/>
  <c r="C26" i="2"/>
  <c r="D26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C34" i="2"/>
  <c r="D34" i="2" s="1"/>
  <c r="C35" i="2"/>
  <c r="D35" i="2" s="1"/>
  <c r="C36" i="2"/>
  <c r="D36" i="2" s="1"/>
  <c r="C37" i="2"/>
  <c r="D37" i="2" s="1"/>
  <c r="C38" i="2"/>
  <c r="D38" i="2" s="1"/>
  <c r="C39" i="2"/>
  <c r="D39" i="2" s="1"/>
  <c r="C40" i="2"/>
  <c r="C41" i="2"/>
  <c r="D41" i="2" s="1"/>
  <c r="C42" i="2"/>
  <c r="D42" i="2" s="1"/>
  <c r="C43" i="2"/>
  <c r="D43" i="2" s="1"/>
  <c r="N22" i="2"/>
  <c r="O22" i="2" s="1"/>
  <c r="N23" i="2"/>
  <c r="O23" i="2" s="1"/>
  <c r="N24" i="2"/>
  <c r="O24" i="2" s="1"/>
  <c r="N25" i="2"/>
  <c r="O25" i="2" s="1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C22" i="2"/>
  <c r="D22" i="2" s="1"/>
  <c r="N21" i="2"/>
  <c r="O21" i="2" s="1"/>
  <c r="C21" i="2"/>
  <c r="D21" i="2" s="1"/>
  <c r="N20" i="2"/>
  <c r="O20" i="2" s="1"/>
  <c r="C20" i="2"/>
  <c r="D20" i="2" s="1"/>
  <c r="N19" i="2"/>
  <c r="O19" i="2" s="1"/>
  <c r="C19" i="2"/>
  <c r="D19" i="2" s="1"/>
  <c r="N18" i="2" l="1"/>
  <c r="C18" i="2"/>
  <c r="D18" i="2" s="1"/>
  <c r="N17" i="2"/>
  <c r="N16" i="2"/>
  <c r="O16" i="2" s="1"/>
  <c r="C17" i="2"/>
  <c r="D17" i="2" s="1"/>
  <c r="A12" i="1"/>
  <c r="E12" i="1"/>
  <c r="A13" i="1"/>
  <c r="B13" i="1"/>
  <c r="C13" i="1"/>
  <c r="D13" i="1"/>
  <c r="E13" i="1"/>
  <c r="F13" i="1"/>
  <c r="G13" i="1"/>
  <c r="H13" i="1"/>
  <c r="I13" i="1"/>
  <c r="J13" i="1"/>
  <c r="A14" i="1"/>
  <c r="B14" i="1"/>
  <c r="C14" i="1"/>
  <c r="D14" i="1"/>
  <c r="E14" i="1"/>
  <c r="F14" i="1"/>
  <c r="G14" i="1"/>
  <c r="H14" i="1"/>
  <c r="A15" i="1"/>
  <c r="B15" i="1"/>
  <c r="E15" i="1"/>
  <c r="C15" i="1" l="1"/>
  <c r="O18" i="2"/>
  <c r="O17" i="2"/>
  <c r="I8" i="2" l="1"/>
  <c r="I9" i="2" s="1"/>
  <c r="F8" i="2"/>
  <c r="I7" i="2" l="1"/>
  <c r="F7" i="2"/>
  <c r="F9" i="2"/>
  <c r="G15" i="2" l="1"/>
  <c r="F15" i="2" s="1"/>
  <c r="I15" i="2" s="1"/>
  <c r="H15" i="2"/>
  <c r="Y15" i="2" s="1"/>
  <c r="G41" i="2"/>
  <c r="F41" i="2" s="1"/>
  <c r="G28" i="2"/>
  <c r="F28" i="2" s="1"/>
  <c r="G44" i="2"/>
  <c r="F44" i="2" s="1"/>
  <c r="G37" i="2"/>
  <c r="G43" i="2"/>
  <c r="F43" i="2" s="1"/>
  <c r="G42" i="2"/>
  <c r="F42" i="2" s="1"/>
  <c r="G22" i="2"/>
  <c r="F22" i="2" s="1"/>
  <c r="G32" i="2"/>
  <c r="F32" i="2" s="1"/>
  <c r="G36" i="2"/>
  <c r="F36" i="2" s="1"/>
  <c r="G30" i="2"/>
  <c r="F30" i="2" s="1"/>
  <c r="G19" i="2"/>
  <c r="F19" i="2" s="1"/>
  <c r="G25" i="2"/>
  <c r="F25" i="2" s="1"/>
  <c r="G31" i="2"/>
  <c r="F31" i="2" s="1"/>
  <c r="G23" i="2"/>
  <c r="F23" i="2" s="1"/>
  <c r="G39" i="2"/>
  <c r="F39" i="2" s="1"/>
  <c r="G26" i="2"/>
  <c r="F26" i="2" s="1"/>
  <c r="G24" i="2"/>
  <c r="F24" i="2" s="1"/>
  <c r="G20" i="2"/>
  <c r="F20" i="2" s="1"/>
  <c r="G34" i="2"/>
  <c r="F34" i="2" s="1"/>
  <c r="G35" i="2"/>
  <c r="F35" i="2" s="1"/>
  <c r="G29" i="2"/>
  <c r="F29" i="2" s="1"/>
  <c r="H29" i="2"/>
  <c r="Y29" i="2" s="1"/>
  <c r="Z29" i="2" s="1"/>
  <c r="G21" i="2"/>
  <c r="F21" i="2" s="1"/>
  <c r="H41" i="2"/>
  <c r="Y41" i="2" s="1"/>
  <c r="Z41" i="2" s="1"/>
  <c r="G40" i="2"/>
  <c r="F40" i="2" s="1"/>
  <c r="I40" i="2" s="1"/>
  <c r="G33" i="2"/>
  <c r="G27" i="2"/>
  <c r="F27" i="2" s="1"/>
  <c r="H28" i="2"/>
  <c r="Y28" i="2" s="1"/>
  <c r="Z28" i="2" s="1"/>
  <c r="G38" i="2"/>
  <c r="F38" i="2" s="1"/>
  <c r="G18" i="2"/>
  <c r="F18" i="2" s="1"/>
  <c r="G17" i="2"/>
  <c r="F17" i="2" s="1"/>
  <c r="R38" i="2"/>
  <c r="Q38" i="2" s="1"/>
  <c r="T38" i="2" s="1"/>
  <c r="R43" i="2"/>
  <c r="Q43" i="2" s="1"/>
  <c r="T43" i="2" s="1"/>
  <c r="R30" i="2"/>
  <c r="Q30" i="2" s="1"/>
  <c r="T30" i="2" s="1"/>
  <c r="R33" i="2"/>
  <c r="Q33" i="2" s="1"/>
  <c r="T33" i="2" s="1"/>
  <c r="R26" i="2"/>
  <c r="Q26" i="2" s="1"/>
  <c r="T26" i="2" s="1"/>
  <c r="R29" i="2"/>
  <c r="Q29" i="2" s="1"/>
  <c r="T29" i="2" s="1"/>
  <c r="R19" i="2"/>
  <c r="Q19" i="2" s="1"/>
  <c r="T19" i="2" s="1"/>
  <c r="R23" i="2"/>
  <c r="Q23" i="2" s="1"/>
  <c r="T23" i="2" s="1"/>
  <c r="R25" i="2"/>
  <c r="Q25" i="2" s="1"/>
  <c r="T25" i="2" s="1"/>
  <c r="R35" i="2"/>
  <c r="Q35" i="2" s="1"/>
  <c r="T35" i="2" s="1"/>
  <c r="R31" i="2"/>
  <c r="Q31" i="2" s="1"/>
  <c r="T31" i="2" s="1"/>
  <c r="R44" i="2"/>
  <c r="Q44" i="2" s="1"/>
  <c r="T44" i="2" s="1"/>
  <c r="R37" i="2"/>
  <c r="Q37" i="2" s="1"/>
  <c r="T37" i="2" s="1"/>
  <c r="R15" i="2"/>
  <c r="R40" i="2"/>
  <c r="R39" i="2"/>
  <c r="Q39" i="2" s="1"/>
  <c r="T39" i="2" s="1"/>
  <c r="R28" i="2"/>
  <c r="R42" i="2"/>
  <c r="Q42" i="2" s="1"/>
  <c r="T42" i="2" s="1"/>
  <c r="R20" i="2"/>
  <c r="Q20" i="2" s="1"/>
  <c r="T20" i="2" s="1"/>
  <c r="R21" i="2"/>
  <c r="Q21" i="2" s="1"/>
  <c r="T21" i="2" s="1"/>
  <c r="R41" i="2"/>
  <c r="Q41" i="2" s="1"/>
  <c r="T41" i="2" s="1"/>
  <c r="R34" i="2"/>
  <c r="Q34" i="2" s="1"/>
  <c r="T34" i="2" s="1"/>
  <c r="R36" i="2"/>
  <c r="R24" i="2"/>
  <c r="R22" i="2"/>
  <c r="Q22" i="2" s="1"/>
  <c r="T22" i="2" s="1"/>
  <c r="R32" i="2"/>
  <c r="R27" i="2"/>
  <c r="Q27" i="2" s="1"/>
  <c r="T27" i="2" s="1"/>
  <c r="R16" i="2"/>
  <c r="Q16" i="2" s="1"/>
  <c r="T16" i="2" s="1"/>
  <c r="R18" i="2"/>
  <c r="Q18" i="2" s="1"/>
  <c r="T18" i="2" s="1"/>
  <c r="R17" i="2"/>
  <c r="Q17" i="2" s="1"/>
  <c r="T17" i="2" s="1"/>
  <c r="C16" i="2"/>
  <c r="H44" i="2" l="1"/>
  <c r="J44" i="2" s="1"/>
  <c r="H23" i="2"/>
  <c r="Y23" i="2" s="1"/>
  <c r="Z23" i="2" s="1"/>
  <c r="Z15" i="2"/>
  <c r="H43" i="2"/>
  <c r="Y43" i="2" s="1"/>
  <c r="Z43" i="2" s="1"/>
  <c r="H18" i="2"/>
  <c r="Y18" i="2" s="1"/>
  <c r="Z18" i="2" s="1"/>
  <c r="S27" i="2"/>
  <c r="U27" i="2" s="1"/>
  <c r="S30" i="2"/>
  <c r="U30" i="2" s="1"/>
  <c r="H42" i="2"/>
  <c r="Y42" i="2" s="1"/>
  <c r="Z42" i="2" s="1"/>
  <c r="H31" i="2"/>
  <c r="Y31" i="2" s="1"/>
  <c r="Z31" i="2" s="1"/>
  <c r="I24" i="2"/>
  <c r="I22" i="2"/>
  <c r="H35" i="2"/>
  <c r="Y35" i="2" s="1"/>
  <c r="Z35" i="2" s="1"/>
  <c r="I36" i="2"/>
  <c r="I42" i="2"/>
  <c r="I38" i="2"/>
  <c r="I19" i="2"/>
  <c r="I20" i="2"/>
  <c r="I26" i="2"/>
  <c r="I43" i="2"/>
  <c r="I25" i="2"/>
  <c r="I30" i="2"/>
  <c r="I32" i="2"/>
  <c r="I39" i="2"/>
  <c r="I44" i="2"/>
  <c r="I35" i="2"/>
  <c r="I27" i="2"/>
  <c r="I18" i="2"/>
  <c r="I23" i="2"/>
  <c r="I28" i="2"/>
  <c r="I34" i="2"/>
  <c r="I21" i="2"/>
  <c r="I17" i="2"/>
  <c r="I29" i="2"/>
  <c r="H39" i="2"/>
  <c r="Y39" i="2" s="1"/>
  <c r="Z39" i="2" s="1"/>
  <c r="I31" i="2"/>
  <c r="I41" i="2"/>
  <c r="Q15" i="2"/>
  <c r="T15" i="2" s="1"/>
  <c r="S15" i="2"/>
  <c r="U15" i="2" s="1"/>
  <c r="H36" i="2"/>
  <c r="Y36" i="2" s="1"/>
  <c r="Z36" i="2" s="1"/>
  <c r="H40" i="2"/>
  <c r="Y40" i="2" s="1"/>
  <c r="Z40" i="2" s="1"/>
  <c r="H32" i="2"/>
  <c r="Y32" i="2" s="1"/>
  <c r="Z32" i="2" s="1"/>
  <c r="S16" i="2"/>
  <c r="U16" i="2" s="1"/>
  <c r="S20" i="2"/>
  <c r="U20" i="2" s="1"/>
  <c r="S21" i="2"/>
  <c r="U21" i="2" s="1"/>
  <c r="S38" i="2"/>
  <c r="U38" i="2" s="1"/>
  <c r="S35" i="2"/>
  <c r="U35" i="2" s="1"/>
  <c r="S23" i="2"/>
  <c r="U23" i="2" s="1"/>
  <c r="H22" i="2"/>
  <c r="Y22" i="2" s="1"/>
  <c r="Z22" i="2" s="1"/>
  <c r="S36" i="2"/>
  <c r="U36" i="2" s="1"/>
  <c r="Q36" i="2"/>
  <c r="T36" i="2" s="1"/>
  <c r="H25" i="2"/>
  <c r="Y25" i="2" s="1"/>
  <c r="Z25" i="2" s="1"/>
  <c r="H26" i="2"/>
  <c r="Y26" i="2" s="1"/>
  <c r="Z26" i="2" s="1"/>
  <c r="J15" i="2"/>
  <c r="S19" i="2"/>
  <c r="U19" i="2" s="1"/>
  <c r="H20" i="2"/>
  <c r="Y20" i="2" s="1"/>
  <c r="Z20" i="2" s="1"/>
  <c r="S39" i="2"/>
  <c r="U39" i="2" s="1"/>
  <c r="J29" i="2"/>
  <c r="J43" i="2"/>
  <c r="H30" i="2"/>
  <c r="Y30" i="2" s="1"/>
  <c r="Z30" i="2" s="1"/>
  <c r="H34" i="2"/>
  <c r="Y34" i="2" s="1"/>
  <c r="Z34" i="2" s="1"/>
  <c r="J28" i="2"/>
  <c r="H17" i="2"/>
  <c r="Y17" i="2" s="1"/>
  <c r="Z17" i="2" s="1"/>
  <c r="H27" i="2"/>
  <c r="Y27" i="2" s="1"/>
  <c r="Z27" i="2" s="1"/>
  <c r="S17" i="2"/>
  <c r="U17" i="2" s="1"/>
  <c r="S31" i="2"/>
  <c r="U31" i="2" s="1"/>
  <c r="H33" i="2"/>
  <c r="Y33" i="2" s="1"/>
  <c r="Z33" i="2" s="1"/>
  <c r="F33" i="2"/>
  <c r="S18" i="2"/>
  <c r="U18" i="2" s="1"/>
  <c r="S41" i="2"/>
  <c r="U41" i="2" s="1"/>
  <c r="S42" i="2"/>
  <c r="U42" i="2" s="1"/>
  <c r="S22" i="2"/>
  <c r="U22" i="2" s="1"/>
  <c r="S25" i="2"/>
  <c r="U25" i="2" s="1"/>
  <c r="H24" i="2"/>
  <c r="Y24" i="2" s="1"/>
  <c r="Z24" i="2" s="1"/>
  <c r="H37" i="2"/>
  <c r="Y37" i="2" s="1"/>
  <c r="Z37" i="2" s="1"/>
  <c r="F37" i="2"/>
  <c r="S24" i="2"/>
  <c r="U24" i="2" s="1"/>
  <c r="Q24" i="2"/>
  <c r="T24" i="2" s="1"/>
  <c r="S43" i="2"/>
  <c r="U43" i="2" s="1"/>
  <c r="S26" i="2"/>
  <c r="U26" i="2" s="1"/>
  <c r="S33" i="2"/>
  <c r="U33" i="2" s="1"/>
  <c r="H21" i="2"/>
  <c r="Y21" i="2" s="1"/>
  <c r="Z21" i="2" s="1"/>
  <c r="S32" i="2"/>
  <c r="U32" i="2" s="1"/>
  <c r="Q32" i="2"/>
  <c r="T32" i="2" s="1"/>
  <c r="S37" i="2"/>
  <c r="U37" i="2" s="1"/>
  <c r="S40" i="2"/>
  <c r="U40" i="2" s="1"/>
  <c r="Q40" i="2"/>
  <c r="T40" i="2" s="1"/>
  <c r="S44" i="2"/>
  <c r="U44" i="2" s="1"/>
  <c r="H19" i="2"/>
  <c r="Y19" i="2" s="1"/>
  <c r="Z19" i="2" s="1"/>
  <c r="H38" i="2"/>
  <c r="Y38" i="2" s="1"/>
  <c r="Z38" i="2" s="1"/>
  <c r="S34" i="2"/>
  <c r="U34" i="2" s="1"/>
  <c r="S28" i="2"/>
  <c r="U28" i="2" s="1"/>
  <c r="Q28" i="2"/>
  <c r="T28" i="2" s="1"/>
  <c r="S29" i="2"/>
  <c r="U29" i="2" s="1"/>
  <c r="J41" i="2"/>
  <c r="J40" i="2"/>
  <c r="D16" i="2"/>
  <c r="J42" i="2" l="1"/>
  <c r="J31" i="2"/>
  <c r="J18" i="2"/>
  <c r="J23" i="2"/>
  <c r="J35" i="2"/>
  <c r="J36" i="2"/>
  <c r="J32" i="2"/>
  <c r="I37" i="2"/>
  <c r="J39" i="2"/>
  <c r="I33" i="2"/>
  <c r="J22" i="2"/>
  <c r="J17" i="2"/>
  <c r="J26" i="2"/>
  <c r="J25" i="2"/>
  <c r="J33" i="2"/>
  <c r="J20" i="2"/>
  <c r="J38" i="2"/>
  <c r="J34" i="2"/>
  <c r="J30" i="2"/>
  <c r="J19" i="2"/>
  <c r="J37" i="2"/>
  <c r="J21" i="2"/>
  <c r="J24" i="2"/>
  <c r="J27" i="2"/>
  <c r="G16" i="2"/>
  <c r="G15" i="1" s="1"/>
  <c r="D15" i="1"/>
  <c r="F16" i="2" l="1"/>
  <c r="I16" i="2" s="1"/>
  <c r="I15" i="1" s="1"/>
  <c r="H16" i="2"/>
  <c r="Y16" i="2" l="1"/>
  <c r="J16" i="2"/>
  <c r="J15" i="1" s="1"/>
  <c r="F15" i="1"/>
  <c r="H15" i="1"/>
  <c r="Z16" i="2" l="1"/>
  <c r="Z45" i="2" s="1"/>
  <c r="Y45" i="2"/>
</calcChain>
</file>

<file path=xl/sharedStrings.xml><?xml version="1.0" encoding="utf-8"?>
<sst xmlns="http://schemas.openxmlformats.org/spreadsheetml/2006/main" count="74" uniqueCount="36">
  <si>
    <t>kW</t>
  </si>
  <si>
    <t>°C</t>
  </si>
  <si>
    <t>DTLM</t>
  </si>
  <si>
    <t>DTLM.2</t>
  </si>
  <si>
    <t>DeltaT</t>
  </si>
  <si>
    <t>Tsortie</t>
  </si>
  <si>
    <t>Tentrée</t>
  </si>
  <si>
    <t xml:space="preserve">P </t>
  </si>
  <si>
    <t>AIR  Aéro soufflage</t>
  </si>
  <si>
    <t>EAU  Aéro</t>
  </si>
  <si>
    <t>Donnée EAU DRY</t>
  </si>
  <si>
    <t>Tentrée DRY</t>
  </si>
  <si>
    <t>T entrée (°C) DRY</t>
  </si>
  <si>
    <t>KS</t>
  </si>
  <si>
    <t>Tsortie DRY</t>
  </si>
  <si>
    <t>T sortie (°C) DRY</t>
  </si>
  <si>
    <t>Qv (m3/h)</t>
  </si>
  <si>
    <t>m kg·m−2</t>
  </si>
  <si>
    <t>m kg·m−3</t>
  </si>
  <si>
    <t>Cp eau</t>
  </si>
  <si>
    <t>Cp air</t>
  </si>
  <si>
    <t>Puissance</t>
  </si>
  <si>
    <t>Donnée Soufflage</t>
  </si>
  <si>
    <t>Donnée extraction</t>
  </si>
  <si>
    <t>AIR  Aéro extraction</t>
  </si>
  <si>
    <t>Precup</t>
  </si>
  <si>
    <t>Précup</t>
  </si>
  <si>
    <t>Text</t>
  </si>
  <si>
    <t>Nb heure</t>
  </si>
  <si>
    <t>h</t>
  </si>
  <si>
    <t>E en kW,h</t>
  </si>
  <si>
    <t>E en mW,h</t>
  </si>
  <si>
    <t>Donnée ventilation</t>
  </si>
  <si>
    <t>Puissance absorbé</t>
  </si>
  <si>
    <t>ECHANGEUR FROID</t>
  </si>
  <si>
    <t>ECHANGEUR CHAUD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</si>
</sst>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0.0"/>
    <numFmt numFmtId="166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2" fontId="0" fillId="0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5" xfId="0" applyFill="1" applyBorder="1" applyAlignment="1">
      <alignment horizontal="left"/>
    </xf>
    <xf numFmtId="0" fontId="0" fillId="0" borderId="7" xfId="0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0" fontId="0" fillId="0" borderId="12" xfId="0" applyFill="1" applyBorder="1" applyAlignment="1">
      <alignment horizontal="centerContinuous"/>
    </xf>
    <xf numFmtId="0" fontId="0" fillId="0" borderId="13" xfId="0" applyFill="1" applyBorder="1" applyAlignment="1">
      <alignment horizontal="centerContinuous"/>
    </xf>
    <xf numFmtId="0" fontId="0" fillId="0" borderId="14" xfId="0" applyFill="1" applyBorder="1" applyAlignment="1">
      <alignment horizontal="centerContinuous"/>
    </xf>
    <xf numFmtId="0" fontId="0" fillId="0" borderId="15" xfId="0" applyFill="1" applyBorder="1" applyAlignment="1">
      <alignment horizontal="centerContinuous"/>
    </xf>
    <xf numFmtId="0" fontId="0" fillId="0" borderId="16" xfId="0" applyFill="1" applyBorder="1" applyAlignment="1">
      <alignment horizontal="centerContinuous"/>
    </xf>
    <xf numFmtId="0" fontId="0" fillId="0" borderId="17" xfId="0" applyFill="1" applyBorder="1" applyAlignment="1">
      <alignment horizontal="centerContinuous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/>
    <xf numFmtId="0" fontId="0" fillId="0" borderId="9" xfId="0" applyFill="1" applyBorder="1" applyAlignment="1">
      <alignment horizontal="center"/>
    </xf>
    <xf numFmtId="0" fontId="0" fillId="0" borderId="8" xfId="0" applyFill="1" applyBorder="1" applyAlignment="1">
      <alignment horizontal="left"/>
    </xf>
    <xf numFmtId="165" fontId="0" fillId="0" borderId="9" xfId="0" applyNumberFormat="1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166" fontId="0" fillId="0" borderId="9" xfId="1" applyNumberFormat="1" applyFon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0" fontId="0" fillId="0" borderId="11" xfId="0" applyFill="1" applyBorder="1"/>
    <xf numFmtId="0" fontId="0" fillId="0" borderId="3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0" fillId="5" borderId="9" xfId="0" applyFill="1" applyBorder="1" applyAlignment="1">
      <alignment horizontal="center"/>
    </xf>
    <xf numFmtId="165" fontId="0" fillId="5" borderId="9" xfId="0" applyNumberForma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2" xfId="0" applyBorder="1" applyAlignment="1">
      <alignment horizontal="centerContinuous"/>
    </xf>
    <xf numFmtId="0" fontId="0" fillId="0" borderId="13" xfId="0" applyBorder="1" applyAlignment="1">
      <alignment horizontal="centerContinuous"/>
    </xf>
    <xf numFmtId="0" fontId="0" fillId="0" borderId="14" xfId="0" applyBorder="1" applyAlignment="1">
      <alignment horizontal="centerContinuous"/>
    </xf>
    <xf numFmtId="0" fontId="0" fillId="0" borderId="0" xfId="0" applyBorder="1" applyAlignment="1"/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Te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Soufflage_extraction!$A$15:$A$44</c:f>
              <c:numCache>
                <c:formatCode>0.00</c:formatCode>
                <c:ptCount val="3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00A-4CD6-88E0-F9FF6CD018E0}"/>
            </c:ext>
          </c:extLst>
        </c:ser>
        <c:ser>
          <c:idx val="1"/>
          <c:order val="1"/>
          <c:tx>
            <c:v>Ts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Soufflage_extraction!$B$15:$B$44</c:f>
              <c:numCache>
                <c:formatCode>0.00</c:formatCode>
                <c:ptCount val="30"/>
                <c:pt idx="0">
                  <c:v>-3.1021118601948401</c:v>
                </c:pt>
                <c:pt idx="1">
                  <c:v>-2.3538572494742374</c:v>
                </c:pt>
                <c:pt idx="2">
                  <c:v>-1.5601978141949058</c:v>
                </c:pt>
                <c:pt idx="3">
                  <c:v>-0.76404660716223427</c:v>
                </c:pt>
                <c:pt idx="4">
                  <c:v>3.2820488018212017E-2</c:v>
                </c:pt>
                <c:pt idx="5">
                  <c:v>0.82944945472707698</c:v>
                </c:pt>
                <c:pt idx="6">
                  <c:v>1.626063762002232</c:v>
                </c:pt>
                <c:pt idx="7">
                  <c:v>2.4226773516896389</c:v>
                </c:pt>
                <c:pt idx="8">
                  <c:v>3.2192908297517149</c:v>
                </c:pt>
                <c:pt idx="9">
                  <c:v>4.015903960610288</c:v>
                </c:pt>
                <c:pt idx="10">
                  <c:v>4.812517477633957</c:v>
                </c:pt>
                <c:pt idx="11">
                  <c:v>5.6091311449943833</c:v>
                </c:pt>
                <c:pt idx="12">
                  <c:v>6.4057448123548104</c:v>
                </c:pt>
                <c:pt idx="13">
                  <c:v>7.2023584797152402</c:v>
                </c:pt>
                <c:pt idx="14">
                  <c:v>7.9989721470756701</c:v>
                </c:pt>
                <c:pt idx="15">
                  <c:v>8.7955858144360892</c:v>
                </c:pt>
                <c:pt idx="16">
                  <c:v>9.5921994817965199</c:v>
                </c:pt>
                <c:pt idx="17">
                  <c:v>10.388813149156899</c:v>
                </c:pt>
                <c:pt idx="18">
                  <c:v>11.185426816517399</c:v>
                </c:pt>
                <c:pt idx="19">
                  <c:v>11.9820404838778</c:v>
                </c:pt>
                <c:pt idx="20">
                  <c:v>12.7786541512382</c:v>
                </c:pt>
                <c:pt idx="21">
                  <c:v>13.575267818598601</c:v>
                </c:pt>
                <c:pt idx="22">
                  <c:v>14.371881485959101</c:v>
                </c:pt>
                <c:pt idx="23">
                  <c:v>15.168495153319499</c:v>
                </c:pt>
                <c:pt idx="24">
                  <c:v>15.965108820679999</c:v>
                </c:pt>
                <c:pt idx="25">
                  <c:v>16.761722488040402</c:v>
                </c:pt>
                <c:pt idx="26">
                  <c:v>17.558336155400799</c:v>
                </c:pt>
                <c:pt idx="27">
                  <c:v>18.354949822761199</c:v>
                </c:pt>
                <c:pt idx="28">
                  <c:v>19.151563490121699</c:v>
                </c:pt>
                <c:pt idx="29">
                  <c:v>19.948177157482199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00A-4CD6-88E0-F9FF6CD018E0}"/>
            </c:ext>
          </c:extLst>
        </c:ser>
        <c:ser>
          <c:idx val="2"/>
          <c:order val="2"/>
          <c:tx>
            <c:v>Ts air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Soufflage_extraction!$F$15:$F$44</c:f>
              <c:numCache>
                <c:formatCode>0.00</c:formatCode>
                <c:ptCount val="30"/>
                <c:pt idx="0">
                  <c:v>-5.4907983685798216</c:v>
                </c:pt>
                <c:pt idx="1">
                  <c:v>-5.337246343055341</c:v>
                </c:pt>
                <c:pt idx="2">
                  <c:v>-5.235057611827358</c:v>
                </c:pt>
                <c:pt idx="3">
                  <c:v>-5.1356876472641568</c:v>
                </c:pt>
                <c:pt idx="4">
                  <c:v>-5.0371275167653957</c:v>
                </c:pt>
                <c:pt idx="5">
                  <c:v>-4.93829800822399</c:v>
                </c:pt>
                <c:pt idx="6">
                  <c:v>-4.8394519164931289</c:v>
                </c:pt>
                <c:pt idx="7">
                  <c:v>-4.740605013005565</c:v>
                </c:pt>
                <c:pt idx="8">
                  <c:v>-4.6417579832440916</c:v>
                </c:pt>
                <c:pt idx="9">
                  <c:v>-4.5429105607156401</c:v>
                </c:pt>
                <c:pt idx="10">
                  <c:v>-4.444063575028685</c:v>
                </c:pt>
                <c:pt idx="11">
                  <c:v>-4.3452167594071609</c:v>
                </c:pt>
                <c:pt idx="12">
                  <c:v>-4.2463699437856386</c:v>
                </c:pt>
                <c:pt idx="13">
                  <c:v>-4.1475231281641189</c:v>
                </c:pt>
                <c:pt idx="14">
                  <c:v>-4.0486763125425984</c:v>
                </c:pt>
                <c:pt idx="15">
                  <c:v>-3.9498294969210672</c:v>
                </c:pt>
                <c:pt idx="16">
                  <c:v>-3.8509826812995485</c:v>
                </c:pt>
                <c:pt idx="17">
                  <c:v>-3.7521358656779711</c:v>
                </c:pt>
                <c:pt idx="18">
                  <c:v>-3.6532890500565323</c:v>
                </c:pt>
                <c:pt idx="19">
                  <c:v>-3.5544422344349798</c:v>
                </c:pt>
                <c:pt idx="20">
                  <c:v>-3.4555954188134255</c:v>
                </c:pt>
                <c:pt idx="21">
                  <c:v>-3.356748603191873</c:v>
                </c:pt>
                <c:pt idx="22">
                  <c:v>-3.2579017875704324</c:v>
                </c:pt>
                <c:pt idx="23">
                  <c:v>-3.1590549719488799</c:v>
                </c:pt>
                <c:pt idx="24">
                  <c:v>-3.0602081563274375</c:v>
                </c:pt>
                <c:pt idx="25">
                  <c:v>16.439609236234457</c:v>
                </c:pt>
                <c:pt idx="26">
                  <c:v>-2.8625145250843289</c:v>
                </c:pt>
                <c:pt idx="27">
                  <c:v>-2.7636677094627764</c:v>
                </c:pt>
                <c:pt idx="28">
                  <c:v>-2.6648208938413376</c:v>
                </c:pt>
                <c:pt idx="29">
                  <c:v>-2.5659740782198952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00A-4CD6-88E0-F9FF6CD01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420704"/>
        <c:axId val="487421360"/>
      </c:scatterChart>
      <c:scatterChart>
        <c:scatterStyle val="lineMarker"/>
        <c:varyColors val="0"/>
        <c:ser>
          <c:idx val="3"/>
          <c:order val="3"/>
          <c:tx>
            <c:strRef>
              <c:f>Soufflage_extraction!$H$13</c:f>
              <c:strCache>
                <c:ptCount val="1"/>
                <c:pt idx="0">
                  <c:v>Precup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Soufflage_extraction!$H$15:$H$44</c:f>
              <c:numCache>
                <c:formatCode>0.0</c:formatCode>
                <c:ptCount val="30"/>
                <c:pt idx="0">
                  <c:v>159.65095098905539</c:v>
                </c:pt>
                <c:pt idx="1">
                  <c:v>121.14184314018932</c:v>
                </c:pt>
                <c:pt idx="2">
                  <c:v>80.295964811409917</c:v>
                </c:pt>
                <c:pt idx="3">
                  <c:v>39.32184683557815</c:v>
                </c:pt>
                <c:pt idx="4">
                  <c:v>-1.6891145001145571</c:v>
                </c:pt>
                <c:pt idx="5">
                  <c:v>-42.687820495362146</c:v>
                </c:pt>
                <c:pt idx="6">
                  <c:v>-83.685772039242977</c:v>
                </c:pt>
                <c:pt idx="7">
                  <c:v>-124.6836866522936</c:v>
                </c:pt>
                <c:pt idx="8">
                  <c:v>-165.68159552051907</c:v>
                </c:pt>
                <c:pt idx="9">
                  <c:v>-206.67948651983073</c:v>
                </c:pt>
                <c:pt idx="10">
                  <c:v>-247.67739739322423</c:v>
                </c:pt>
                <c:pt idx="11">
                  <c:v>-288.67531600373587</c:v>
                </c:pt>
                <c:pt idx="12">
                  <c:v>-329.67323461424763</c:v>
                </c:pt>
                <c:pt idx="13">
                  <c:v>-370.67115322475951</c:v>
                </c:pt>
                <c:pt idx="14">
                  <c:v>-411.66907183527132</c:v>
                </c:pt>
                <c:pt idx="15">
                  <c:v>-452.66699044578269</c:v>
                </c:pt>
                <c:pt idx="16">
                  <c:v>-493.66490905629462</c:v>
                </c:pt>
                <c:pt idx="17">
                  <c:v>-534.66282766680388</c:v>
                </c:pt>
                <c:pt idx="18">
                  <c:v>-575.66074627731939</c:v>
                </c:pt>
                <c:pt idx="19">
                  <c:v>-616.65866488782979</c:v>
                </c:pt>
                <c:pt idx="20">
                  <c:v>-657.65658349834007</c:v>
                </c:pt>
                <c:pt idx="21">
                  <c:v>-698.65450210885047</c:v>
                </c:pt>
                <c:pt idx="22">
                  <c:v>-739.65242071936598</c:v>
                </c:pt>
                <c:pt idx="23">
                  <c:v>-780.65033932987626</c:v>
                </c:pt>
                <c:pt idx="24">
                  <c:v>-821.64825794039166</c:v>
                </c:pt>
                <c:pt idx="25">
                  <c:v>20</c:v>
                </c:pt>
                <c:pt idx="26">
                  <c:v>-903.64409516141234</c:v>
                </c:pt>
                <c:pt idx="27">
                  <c:v>-944.64201377192262</c:v>
                </c:pt>
                <c:pt idx="28">
                  <c:v>-985.63993238243825</c:v>
                </c:pt>
                <c:pt idx="29">
                  <c:v>-1026.6378509929536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00A-4CD6-88E0-F9FF6CD01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6274248"/>
        <c:axId val="686274904"/>
      </c:scatterChart>
      <c:valAx>
        <c:axId val="48742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Text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421360"/>
        <c:crosses val="autoZero"/>
        <c:crossBetween val="midCat"/>
      </c:valAx>
      <c:valAx>
        <c:axId val="48742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420704"/>
        <c:crosses val="autoZero"/>
        <c:crossBetween val="midCat"/>
      </c:valAx>
      <c:valAx>
        <c:axId val="686274904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274248"/>
        <c:crosses val="max"/>
        <c:crossBetween val="midCat"/>
      </c:valAx>
      <c:valAx>
        <c:axId val="686274248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862749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611111111111106E-2"/>
          <c:y val="8.0983887430737825E-2"/>
          <c:w val="0.739571741032371"/>
          <c:h val="0.82775444736074655"/>
        </c:manualLayout>
      </c:layout>
      <c:scatterChart>
        <c:scatterStyle val="lineMarker"/>
        <c:varyColors val="0"/>
        <c:ser>
          <c:idx val="0"/>
          <c:order val="0"/>
          <c:tx>
            <c:v>Te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Soufflage_extraction!$L$15:$L$44</c:f>
              <c:numCache>
                <c:formatCode>0.00</c:formatCode>
                <c:ptCount val="3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37-4B3A-BA49-5E51B04F8C10}"/>
            </c:ext>
          </c:extLst>
        </c:ser>
        <c:ser>
          <c:idx val="1"/>
          <c:order val="1"/>
          <c:tx>
            <c:v>Ts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Soufflage_extraction!$M$15:$M$44</c:f>
              <c:numCache>
                <c:formatCode>0.00</c:formatCode>
                <c:ptCount val="30"/>
                <c:pt idx="0">
                  <c:v>14.401194188486118</c:v>
                </c:pt>
                <c:pt idx="1">
                  <c:v>14.582533962446108</c:v>
                </c:pt>
                <c:pt idx="2">
                  <c:v>14.774877647349619</c:v>
                </c:pt>
                <c:pt idx="3">
                  <c:v>14.967825198017255</c:v>
                </c:pt>
                <c:pt idx="4">
                  <c:v>15.160946255508792</c:v>
                </c:pt>
                <c:pt idx="5">
                  <c:v>15.354009286644356</c:v>
                </c:pt>
                <c:pt idx="6">
                  <c:v>15.547069360136799</c:v>
                </c:pt>
                <c:pt idx="7">
                  <c:v>15.740128968925706</c:v>
                </c:pt>
                <c:pt idx="8">
                  <c:v>15.933187909842019</c:v>
                </c:pt>
                <c:pt idx="9">
                  <c:v>16.126246252030615</c:v>
                </c:pt>
                <c:pt idx="10">
                  <c:v>16.319306233875761</c:v>
                </c:pt>
                <c:pt idx="11">
                  <c:v>16.512366215720899</c:v>
                </c:pt>
                <c:pt idx="12">
                  <c:v>16.705426197565998</c:v>
                </c:pt>
                <c:pt idx="13">
                  <c:v>16.898486179411201</c:v>
                </c:pt>
                <c:pt idx="14">
                  <c:v>17.0915461612563</c:v>
                </c:pt>
                <c:pt idx="15">
                  <c:v>17.284606143101499</c:v>
                </c:pt>
                <c:pt idx="16">
                  <c:v>17.477666124946602</c:v>
                </c:pt>
                <c:pt idx="17">
                  <c:v>17.670726106791701</c:v>
                </c:pt>
                <c:pt idx="18">
                  <c:v>17.8637860886369</c:v>
                </c:pt>
                <c:pt idx="19">
                  <c:v>18.056846070481999</c:v>
                </c:pt>
                <c:pt idx="20">
                  <c:v>18.249906052327098</c:v>
                </c:pt>
                <c:pt idx="21">
                  <c:v>18.442966034172301</c:v>
                </c:pt>
                <c:pt idx="22">
                  <c:v>18.6360260160174</c:v>
                </c:pt>
                <c:pt idx="23">
                  <c:v>18.829085997862599</c:v>
                </c:pt>
                <c:pt idx="24">
                  <c:v>19.022145979707702</c:v>
                </c:pt>
                <c:pt idx="25">
                  <c:v>19.215205961552801</c:v>
                </c:pt>
                <c:pt idx="26">
                  <c:v>19.408265943398</c:v>
                </c:pt>
                <c:pt idx="27">
                  <c:v>19.601325925243099</c:v>
                </c:pt>
                <c:pt idx="28">
                  <c:v>19.794385907088301</c:v>
                </c:pt>
                <c:pt idx="29">
                  <c:v>19.9874458889335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037-4B3A-BA49-5E51B04F8C10}"/>
            </c:ext>
          </c:extLst>
        </c:ser>
        <c:ser>
          <c:idx val="2"/>
          <c:order val="2"/>
          <c:tx>
            <c:v>Ts air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Soufflage_extraction!$Q$15:$Q$44</c:f>
              <c:numCache>
                <c:formatCode>0.00</c:formatCode>
                <c:ptCount val="30"/>
                <c:pt idx="0">
                  <c:v>8.8101801909613595</c:v>
                </c:pt>
                <c:pt idx="1">
                  <c:v>8.669278029080477</c:v>
                </c:pt>
                <c:pt idx="2">
                  <c:v>8.5198257581571699</c:v>
                </c:pt>
                <c:pt idx="3">
                  <c:v>8.369904279680588</c:v>
                </c:pt>
                <c:pt idx="4">
                  <c:v>8.2198479852943187</c:v>
                </c:pt>
                <c:pt idx="5">
                  <c:v>8.0698367777570326</c:v>
                </c:pt>
                <c:pt idx="6">
                  <c:v>7.9198278683273262</c:v>
                </c:pt>
                <c:pt idx="7">
                  <c:v>7.7698193199752357</c:v>
                </c:pt>
                <c:pt idx="8">
                  <c:v>7.6198112905644155</c:v>
                </c:pt>
                <c:pt idx="9">
                  <c:v>7.4698037263688501</c:v>
                </c:pt>
                <c:pt idx="10">
                  <c:v>7.3197948881496817</c:v>
                </c:pt>
                <c:pt idx="11">
                  <c:v>7.1697860499305186</c:v>
                </c:pt>
                <c:pt idx="12">
                  <c:v>7.0197772117113857</c:v>
                </c:pt>
                <c:pt idx="13">
                  <c:v>6.8697683734921728</c:v>
                </c:pt>
                <c:pt idx="14">
                  <c:v>6.7197595352730399</c:v>
                </c:pt>
                <c:pt idx="15">
                  <c:v>6.5697506970538289</c:v>
                </c:pt>
                <c:pt idx="16">
                  <c:v>6.4197418588346942</c:v>
                </c:pt>
                <c:pt idx="17">
                  <c:v>6.2697330206155613</c:v>
                </c:pt>
                <c:pt idx="18">
                  <c:v>6.1197241823963502</c:v>
                </c:pt>
                <c:pt idx="19">
                  <c:v>5.9697153441772173</c:v>
                </c:pt>
                <c:pt idx="20">
                  <c:v>5.8197065059580844</c:v>
                </c:pt>
                <c:pt idx="21">
                  <c:v>5.6696976677388715</c:v>
                </c:pt>
                <c:pt idx="22">
                  <c:v>5.5196888295197386</c:v>
                </c:pt>
                <c:pt idx="23">
                  <c:v>5.3696799913005275</c:v>
                </c:pt>
                <c:pt idx="24">
                  <c:v>5.2196711530813928</c:v>
                </c:pt>
                <c:pt idx="25">
                  <c:v>5.0696623148622599</c:v>
                </c:pt>
                <c:pt idx="26">
                  <c:v>4.9196534766430489</c:v>
                </c:pt>
                <c:pt idx="27">
                  <c:v>4.7696446384239159</c:v>
                </c:pt>
                <c:pt idx="28">
                  <c:v>4.6196358002047031</c:v>
                </c:pt>
                <c:pt idx="29">
                  <c:v>4.469626961985492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037-4B3A-BA49-5E51B04F8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420704"/>
        <c:axId val="487421360"/>
      </c:scatterChart>
      <c:scatterChart>
        <c:scatterStyle val="lineMarker"/>
        <c:varyColors val="0"/>
        <c:ser>
          <c:idx val="3"/>
          <c:order val="3"/>
          <c:tx>
            <c:strRef>
              <c:f>Soufflage_extraction!$S$13</c:f>
              <c:strCache>
                <c:ptCount val="1"/>
                <c:pt idx="0">
                  <c:v>Précup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Soufflage_extraction!$S$15:$S$44</c:f>
              <c:numCache>
                <c:formatCode>0.0</c:formatCode>
                <c:ptCount val="30"/>
                <c:pt idx="0">
                  <c:v>741.16100617514758</c:v>
                </c:pt>
                <c:pt idx="1">
                  <c:v>750.49370230914019</c:v>
                </c:pt>
                <c:pt idx="2">
                  <c:v>760.39271743029565</c:v>
                </c:pt>
                <c:pt idx="3">
                  <c:v>770.32281065174459</c:v>
                </c:pt>
                <c:pt idx="4">
                  <c:v>780.26183344462333</c:v>
                </c:pt>
                <c:pt idx="5">
                  <c:v>790.19786989679892</c:v>
                </c:pt>
                <c:pt idx="6">
                  <c:v>800.13375413314293</c:v>
                </c:pt>
                <c:pt idx="7">
                  <c:v>810.06961445340494</c:v>
                </c:pt>
                <c:pt idx="8">
                  <c:v>820.00544040143927</c:v>
                </c:pt>
                <c:pt idx="9">
                  <c:v>829.94123553580437</c:v>
                </c:pt>
                <c:pt idx="10">
                  <c:v>839.8771150554976</c:v>
                </c:pt>
                <c:pt idx="11">
                  <c:v>849.81299457519037</c:v>
                </c:pt>
                <c:pt idx="12">
                  <c:v>859.7488740948811</c:v>
                </c:pt>
                <c:pt idx="13">
                  <c:v>869.68475361457729</c:v>
                </c:pt>
                <c:pt idx="14">
                  <c:v>879.62063313426802</c:v>
                </c:pt>
                <c:pt idx="15">
                  <c:v>889.55651265396398</c:v>
                </c:pt>
                <c:pt idx="16">
                  <c:v>899.49239217365493</c:v>
                </c:pt>
                <c:pt idx="17">
                  <c:v>909.42827169334578</c:v>
                </c:pt>
                <c:pt idx="18">
                  <c:v>919.36415121304174</c:v>
                </c:pt>
                <c:pt idx="19">
                  <c:v>929.30003073273258</c:v>
                </c:pt>
                <c:pt idx="20">
                  <c:v>939.23591025242331</c:v>
                </c:pt>
                <c:pt idx="21">
                  <c:v>949.1717897721195</c:v>
                </c:pt>
                <c:pt idx="22">
                  <c:v>959.10766929181023</c:v>
                </c:pt>
                <c:pt idx="23">
                  <c:v>969.04354881150618</c:v>
                </c:pt>
                <c:pt idx="24">
                  <c:v>978.97942833119714</c:v>
                </c:pt>
                <c:pt idx="25">
                  <c:v>988.91530785088798</c:v>
                </c:pt>
                <c:pt idx="26">
                  <c:v>998.85118737058394</c:v>
                </c:pt>
                <c:pt idx="27">
                  <c:v>1008.7870668902748</c:v>
                </c:pt>
                <c:pt idx="28">
                  <c:v>1018.7229464099709</c:v>
                </c:pt>
                <c:pt idx="29">
                  <c:v>1028.6588259296668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037-4B3A-BA49-5E51B04F8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4998216"/>
        <c:axId val="664998872"/>
      </c:scatterChart>
      <c:valAx>
        <c:axId val="48742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Text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421360"/>
        <c:crosses val="autoZero"/>
        <c:crossBetween val="midCat"/>
      </c:valAx>
      <c:valAx>
        <c:axId val="48742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420704"/>
        <c:crosses val="autoZero"/>
        <c:crossBetween val="midCat"/>
      </c:valAx>
      <c:valAx>
        <c:axId val="664998872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98216"/>
        <c:crosses val="max"/>
        <c:crossBetween val="midCat"/>
      </c:valAx>
      <c:valAx>
        <c:axId val="66499821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64998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490898</xdr:colOff>
      <xdr:row>44</xdr:row>
      <xdr:rowOff>80682</xdr:rowOff>
    </xdr:from>
    <xdr:to>
      <xdr:col>8</xdr:col>
      <xdr:colOff>609599</xdr:colOff>
      <xdr:row>65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85724</xdr:colOff>
      <xdr:row>44</xdr:row>
      <xdr:rowOff>104775</xdr:rowOff>
    </xdr:from>
    <xdr:to>
      <xdr:col>20</xdr:col>
      <xdr:colOff>323849</xdr:colOff>
      <xdr:row>65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312964</xdr:colOff>
      <xdr:row>2</xdr:row>
      <xdr:rowOff>0</xdr:rowOff>
    </xdr:from>
    <xdr:to>
      <xdr:col>14</xdr:col>
      <xdr:colOff>435429</xdr:colOff>
      <xdr:row>5</xdr:row>
      <xdr:rowOff>0</xdr:rowOff>
    </xdr:to>
    <xdr:sp macro="[0]!aargh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ADBF6D66-1EBB-4134-9C0C-7007AB0419EB}"/>
            </a:ext>
          </a:extLst>
        </xdr:cNvPr>
        <xdr:cNvSpPr/>
      </xdr:nvSpPr>
      <xdr:spPr>
        <a:xfrm>
          <a:off x="10218964" y="394607"/>
          <a:ext cx="884465" cy="5715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solveur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47"/>
  <sheetViews>
    <sheetView tabSelected="1" zoomScale="70" zoomScaleNormal="70" workbookViewId="0">
      <selection activeCell="L15" sqref="L15:L44"/>
    </sheetView>
  </sheetViews>
  <sheetFormatPr defaultColWidth="11.42578125" defaultRowHeight="15" x14ac:dyDescent="0.25"/>
  <cols>
    <col min="24" max="24" width="25.85546875" bestFit="1" customWidth="1"/>
    <col min="25" max="25" width="26.5703125" customWidth="1"/>
    <col min="32" max="32" width="24.7109375" customWidth="1"/>
  </cols>
  <sheetData>
    <row r="1" spans="1:26" ht="15.75" thickBot="1" x14ac:dyDescent="0.3">
      <c r="A1" s="24" t="s">
        <v>10</v>
      </c>
      <c r="B1" s="25"/>
      <c r="C1" s="26"/>
      <c r="D1" s="21" t="s">
        <v>22</v>
      </c>
      <c r="E1" s="22"/>
      <c r="F1" s="23"/>
      <c r="G1" s="21" t="s">
        <v>23</v>
      </c>
      <c r="H1" s="22"/>
      <c r="I1" s="23"/>
      <c r="J1" s="46" t="s">
        <v>32</v>
      </c>
      <c r="K1" s="47"/>
      <c r="L1" s="48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6" x14ac:dyDescent="0.25">
      <c r="A2" s="15" t="s">
        <v>21</v>
      </c>
      <c r="B2" s="16"/>
      <c r="C2" s="16"/>
      <c r="D2" s="15" t="s">
        <v>21</v>
      </c>
      <c r="E2" s="16"/>
      <c r="F2" s="27">
        <v>900.8</v>
      </c>
      <c r="G2" s="15" t="s">
        <v>21</v>
      </c>
      <c r="H2" s="16"/>
      <c r="I2" s="27">
        <v>900.8</v>
      </c>
      <c r="J2" s="14" t="s">
        <v>33</v>
      </c>
      <c r="K2" s="14"/>
      <c r="L2" s="14">
        <f>4.01*6</f>
        <v>24.06</v>
      </c>
      <c r="M2" s="14"/>
      <c r="N2" s="14"/>
      <c r="O2" s="14"/>
      <c r="P2" s="14"/>
      <c r="T2" s="14"/>
      <c r="U2" s="14"/>
      <c r="V2" s="14"/>
    </row>
    <row r="3" spans="1:26" x14ac:dyDescent="0.25">
      <c r="A3" s="28" t="s">
        <v>16</v>
      </c>
      <c r="B3" s="8"/>
      <c r="C3" s="20">
        <v>48.744</v>
      </c>
      <c r="D3" s="28" t="s">
        <v>16</v>
      </c>
      <c r="E3" s="8"/>
      <c r="F3" s="36">
        <v>135000</v>
      </c>
      <c r="G3" s="28" t="s">
        <v>16</v>
      </c>
      <c r="H3" s="8"/>
      <c r="I3" s="36">
        <v>155000</v>
      </c>
      <c r="J3" s="14"/>
      <c r="K3" s="14"/>
      <c r="L3" s="14"/>
      <c r="M3" s="14"/>
      <c r="N3" s="14"/>
      <c r="O3" s="14"/>
      <c r="P3" s="14"/>
    </row>
    <row r="4" spans="1:26" x14ac:dyDescent="0.25">
      <c r="A4" s="28" t="s">
        <v>19</v>
      </c>
      <c r="B4" s="8"/>
      <c r="C4" s="8">
        <v>3.629</v>
      </c>
      <c r="D4" s="28" t="s">
        <v>20</v>
      </c>
      <c r="E4" s="8"/>
      <c r="F4" s="29">
        <v>1</v>
      </c>
      <c r="G4" s="28" t="s">
        <v>20</v>
      </c>
      <c r="H4" s="8"/>
      <c r="I4" s="29">
        <v>1</v>
      </c>
      <c r="J4" s="14"/>
      <c r="K4" s="14"/>
      <c r="L4" s="14"/>
      <c r="M4" s="8"/>
      <c r="N4" s="8"/>
      <c r="O4" s="14"/>
      <c r="P4" s="14"/>
    </row>
    <row r="5" spans="1:26" x14ac:dyDescent="0.25">
      <c r="A5" s="30" t="s">
        <v>11</v>
      </c>
      <c r="B5" s="8"/>
      <c r="C5" s="8">
        <v>14.4</v>
      </c>
      <c r="D5" s="30" t="s">
        <v>12</v>
      </c>
      <c r="E5" s="8"/>
      <c r="F5" s="42">
        <v>-9</v>
      </c>
      <c r="G5" s="30" t="s">
        <v>12</v>
      </c>
      <c r="H5" s="8"/>
      <c r="I5" s="42">
        <v>20</v>
      </c>
      <c r="J5" s="14"/>
      <c r="K5" s="14"/>
      <c r="L5" s="14"/>
      <c r="M5" s="8"/>
      <c r="N5" s="8"/>
      <c r="O5" s="14"/>
      <c r="P5" s="14"/>
    </row>
    <row r="6" spans="1:26" x14ac:dyDescent="0.25">
      <c r="A6" s="30" t="s">
        <v>14</v>
      </c>
      <c r="B6" s="8"/>
      <c r="C6" s="19">
        <v>-3.1</v>
      </c>
      <c r="D6" s="28" t="s">
        <v>15</v>
      </c>
      <c r="E6" s="8"/>
      <c r="F6" s="43">
        <v>10.8</v>
      </c>
      <c r="G6" s="28" t="s">
        <v>15</v>
      </c>
      <c r="H6" s="8"/>
      <c r="I6" s="43">
        <v>6.4</v>
      </c>
      <c r="J6" s="14"/>
      <c r="K6" s="14"/>
      <c r="L6" s="14"/>
      <c r="M6" s="8"/>
      <c r="N6" s="8"/>
      <c r="O6" s="14"/>
      <c r="P6" s="14"/>
    </row>
    <row r="7" spans="1:26" ht="15.75" thickBot="1" x14ac:dyDescent="0.3">
      <c r="A7" s="32" t="s">
        <v>17</v>
      </c>
      <c r="B7" s="33"/>
      <c r="C7" s="35">
        <v>1047.3900000000001</v>
      </c>
      <c r="D7" s="30" t="s">
        <v>18</v>
      </c>
      <c r="E7" s="8"/>
      <c r="F7" s="37">
        <f>F2/(F3/3600*F4*(F6-F5))</f>
        <v>1.2131986531986532</v>
      </c>
      <c r="G7" s="30" t="s">
        <v>18</v>
      </c>
      <c r="H7" s="8"/>
      <c r="I7" s="37">
        <f>I2/(I3/3600*I4*(I5-I6))</f>
        <v>1.5383681214421252</v>
      </c>
      <c r="J7" s="8"/>
      <c r="K7" s="8"/>
      <c r="L7" s="8"/>
      <c r="M7" s="8"/>
      <c r="N7" s="8"/>
      <c r="O7" s="14"/>
      <c r="P7" s="14"/>
    </row>
    <row r="8" spans="1:26" x14ac:dyDescent="0.25">
      <c r="A8" s="17"/>
      <c r="B8" s="17"/>
      <c r="C8" s="17"/>
      <c r="D8" s="30" t="s">
        <v>2</v>
      </c>
      <c r="E8" s="17"/>
      <c r="F8" s="31">
        <f>(($C$6-F5)-($C$5-F6))/(LN(($C$6-F5)/($C$5-F6)))</f>
        <v>4.6556960409949726</v>
      </c>
      <c r="G8" s="30" t="s">
        <v>2</v>
      </c>
      <c r="H8" s="17"/>
      <c r="I8" s="31">
        <f>((I6-C6)-(I5-C5))/LN((I6-C6)/(I5-C5))</f>
        <v>7.3790237317241534</v>
      </c>
      <c r="J8" s="8"/>
      <c r="K8" s="8"/>
      <c r="L8" s="8"/>
      <c r="M8" s="13"/>
      <c r="N8" s="13"/>
    </row>
    <row r="9" spans="1:26" ht="15.75" thickBot="1" x14ac:dyDescent="0.3">
      <c r="A9" s="17"/>
      <c r="B9" s="17"/>
      <c r="C9" s="17"/>
      <c r="D9" s="32" t="s">
        <v>13</v>
      </c>
      <c r="E9" s="38"/>
      <c r="F9" s="34">
        <f>F2/F8</f>
        <v>193.48342161261226</v>
      </c>
      <c r="G9" s="32" t="s">
        <v>13</v>
      </c>
      <c r="H9" s="38"/>
      <c r="I9" s="34">
        <f>I2/I8</f>
        <v>122.07576947167814</v>
      </c>
      <c r="J9" s="13"/>
      <c r="K9" s="13"/>
      <c r="L9" s="13"/>
      <c r="M9" s="13"/>
      <c r="N9" s="13"/>
      <c r="O9" s="13"/>
      <c r="P9" s="13"/>
      <c r="Q9" s="13"/>
      <c r="R9" s="13"/>
    </row>
    <row r="10" spans="1:26" x14ac:dyDescent="0.25">
      <c r="L10" s="7"/>
      <c r="M10" s="4"/>
    </row>
    <row r="11" spans="1:26" x14ac:dyDescent="0.25">
      <c r="A11" s="50" t="s">
        <v>35</v>
      </c>
      <c r="B11" s="50"/>
      <c r="C11" s="50"/>
      <c r="D11" s="50"/>
      <c r="E11" s="50"/>
      <c r="F11" s="50"/>
      <c r="G11" s="50"/>
      <c r="H11" s="50"/>
      <c r="I11" s="50"/>
      <c r="J11" s="50"/>
      <c r="L11" s="51" t="s">
        <v>34</v>
      </c>
      <c r="M11" s="51"/>
      <c r="N11" s="51"/>
      <c r="O11" s="51"/>
      <c r="P11" s="51"/>
      <c r="Q11" s="51"/>
      <c r="R11" s="51"/>
      <c r="S11" s="51"/>
      <c r="T11" s="51"/>
      <c r="U11" s="51"/>
    </row>
    <row r="12" spans="1:26" x14ac:dyDescent="0.25">
      <c r="A12" s="39" t="s">
        <v>9</v>
      </c>
      <c r="B12" s="40"/>
      <c r="C12" s="40"/>
      <c r="D12" s="41"/>
      <c r="E12" s="39" t="s">
        <v>8</v>
      </c>
      <c r="F12" s="40"/>
      <c r="G12" s="40"/>
      <c r="H12" s="41"/>
      <c r="L12" s="39" t="s">
        <v>9</v>
      </c>
      <c r="M12" s="40"/>
      <c r="N12" s="40"/>
      <c r="O12" s="41"/>
      <c r="P12" s="39" t="s">
        <v>24</v>
      </c>
      <c r="Q12" s="40"/>
      <c r="R12" s="40"/>
      <c r="S12" s="41"/>
      <c r="W12" s="49"/>
      <c r="X12" s="14"/>
    </row>
    <row r="13" spans="1:26" x14ac:dyDescent="0.25">
      <c r="A13" s="12" t="s">
        <v>6</v>
      </c>
      <c r="B13" s="8" t="s">
        <v>5</v>
      </c>
      <c r="C13" s="8" t="s">
        <v>4</v>
      </c>
      <c r="D13" s="8" t="s">
        <v>7</v>
      </c>
      <c r="E13" s="12" t="s">
        <v>6</v>
      </c>
      <c r="F13" s="8" t="s">
        <v>5</v>
      </c>
      <c r="G13" s="8" t="s">
        <v>4</v>
      </c>
      <c r="H13" s="8" t="s">
        <v>25</v>
      </c>
      <c r="I13" s="8" t="s">
        <v>3</v>
      </c>
      <c r="J13" s="8" t="s">
        <v>2</v>
      </c>
      <c r="L13" s="12" t="s">
        <v>6</v>
      </c>
      <c r="M13" s="8" t="s">
        <v>5</v>
      </c>
      <c r="N13" s="8" t="s">
        <v>4</v>
      </c>
      <c r="O13" s="8" t="s">
        <v>7</v>
      </c>
      <c r="P13" s="12" t="s">
        <v>6</v>
      </c>
      <c r="Q13" s="8" t="s">
        <v>5</v>
      </c>
      <c r="R13" s="8" t="s">
        <v>4</v>
      </c>
      <c r="S13" s="8" t="s">
        <v>26</v>
      </c>
      <c r="T13" s="8" t="s">
        <v>3</v>
      </c>
      <c r="U13" s="8" t="s">
        <v>2</v>
      </c>
      <c r="W13" s="8" t="s">
        <v>27</v>
      </c>
      <c r="X13" s="8" t="s">
        <v>28</v>
      </c>
      <c r="Y13" s="8" t="s">
        <v>30</v>
      </c>
      <c r="Z13" s="8" t="s">
        <v>31</v>
      </c>
    </row>
    <row r="14" spans="1:26" x14ac:dyDescent="0.25">
      <c r="A14" s="11" t="s">
        <v>1</v>
      </c>
      <c r="B14" s="10" t="s">
        <v>1</v>
      </c>
      <c r="C14" s="10" t="s">
        <v>1</v>
      </c>
      <c r="D14" s="10" t="s">
        <v>0</v>
      </c>
      <c r="E14" s="11" t="s">
        <v>1</v>
      </c>
      <c r="F14" s="10" t="s">
        <v>1</v>
      </c>
      <c r="G14" s="10" t="s">
        <v>1</v>
      </c>
      <c r="H14" s="9" t="s">
        <v>0</v>
      </c>
      <c r="L14" s="11" t="s">
        <v>1</v>
      </c>
      <c r="M14" s="10" t="s">
        <v>1</v>
      </c>
      <c r="N14" s="10" t="s">
        <v>1</v>
      </c>
      <c r="O14" s="10" t="s">
        <v>0</v>
      </c>
      <c r="P14" s="11" t="s">
        <v>1</v>
      </c>
      <c r="Q14" s="10" t="s">
        <v>1</v>
      </c>
      <c r="R14" s="10" t="s">
        <v>1</v>
      </c>
      <c r="S14" s="9" t="s">
        <v>0</v>
      </c>
      <c r="W14" s="14"/>
      <c r="X14" s="12" t="s">
        <v>29</v>
      </c>
      <c r="Y14" s="14"/>
    </row>
    <row r="15" spans="1:26" x14ac:dyDescent="0.25">
      <c r="A15" s="4"/>
      <c r="B15" s="6">
        <v>-3.1021118601948401</v>
      </c>
      <c r="C15" s="4">
        <f>A15-B15</f>
        <v>3.1021118601948401</v>
      </c>
      <c r="D15" s="4">
        <f>$C$3*$C$7/3600*$C$4*C15</f>
        <v>159.65095098905539</v>
      </c>
      <c r="E15" s="5">
        <v>-9</v>
      </c>
      <c r="F15" s="1">
        <f>E15+G15</f>
        <v>-5.4907983685798216</v>
      </c>
      <c r="G15" s="4">
        <f>D15/(($F$3*$F$7)/3600*$F$4)</f>
        <v>3.5092016314201784</v>
      </c>
      <c r="H15" s="3">
        <f>$F$3*$F$7/3600*$F$4*G15</f>
        <v>159.65095098905539</v>
      </c>
      <c r="I15" s="2">
        <f>((B15-E15)-(A15-F15))/LN((B15-E15)/(A15-F15))</f>
        <v>5.691917183007547</v>
      </c>
      <c r="J15" s="2">
        <f>H15/$F$9</f>
        <v>0.82514020921495068</v>
      </c>
      <c r="L15" s="4"/>
      <c r="M15" s="6">
        <v>14.401194188486118</v>
      </c>
      <c r="N15" s="4">
        <f>M15-L15</f>
        <v>14.401194188486118</v>
      </c>
      <c r="O15" s="4">
        <f>$C$3*$C$7/3600*$C$4*N15</f>
        <v>741.16100617514758</v>
      </c>
      <c r="P15" s="5">
        <v>20</v>
      </c>
      <c r="Q15" s="1">
        <f>P15-R15</f>
        <v>8.8101801909613595</v>
      </c>
      <c r="R15" s="4">
        <f>O15/(($I$3*$I$7)/3600*$I$4)</f>
        <v>11.18981980903864</v>
      </c>
      <c r="S15" s="3">
        <f>$I$3*$I$7/3600*$I$4*R15</f>
        <v>741.16100617514758</v>
      </c>
      <c r="T15" s="2">
        <f>((Q15-L15)-(P15-M15))/LN((Q15-L15)/(P15-M15))</f>
        <v>7.0835823051407445</v>
      </c>
      <c r="U15" s="2">
        <f>S15/$I$9</f>
        <v>6.0713195532803796</v>
      </c>
      <c r="W15" s="12">
        <v>-9</v>
      </c>
      <c r="X15" s="12">
        <v>12</v>
      </c>
      <c r="Y15" s="44">
        <f t="shared" ref="Y15:Y43" si="0">H15*X15</f>
        <v>1915.8114118686647</v>
      </c>
      <c r="Z15" s="45">
        <f>Y15/1000</f>
        <v>1.9158114118686647</v>
      </c>
    </row>
    <row r="16" spans="1:26" x14ac:dyDescent="0.25">
      <c r="A16" s="4"/>
      <c r="B16" s="6">
        <v>-2.3538572494742374</v>
      </c>
      <c r="C16" s="4">
        <f>A16-B16</f>
        <v>2.3538572494742374</v>
      </c>
      <c r="D16" s="4">
        <f>$C$3*$C$7/3600*$C$4*C16</f>
        <v>121.14184314018931</v>
      </c>
      <c r="E16" s="5">
        <v>-8</v>
      </c>
      <c r="F16" s="1">
        <f>E16+G16</f>
        <v>-5.337246343055341</v>
      </c>
      <c r="G16" s="4">
        <f>D16/(($F$3*$F$7)/3600*$F$4)</f>
        <v>2.6627536569446586</v>
      </c>
      <c r="H16" s="3">
        <f>$F$3*$F$7/3600*$F$4*G16</f>
        <v>121.14184314018932</v>
      </c>
      <c r="I16" s="2">
        <f>((B16-E16)-(A16-F16))/LN((B16-E16)/(A16-F16))</f>
        <v>5.4902463428465094</v>
      </c>
      <c r="J16" s="2">
        <f>H16/$F$9</f>
        <v>0.62610967973647136</v>
      </c>
      <c r="L16" s="4"/>
      <c r="M16" s="6">
        <v>14.582533962446108</v>
      </c>
      <c r="N16" s="4">
        <f>M16-L16</f>
        <v>14.582533962446108</v>
      </c>
      <c r="O16" s="4">
        <f>$C$3*$C$7/3600*$C$4*N16</f>
        <v>750.49370230914019</v>
      </c>
      <c r="P16" s="5">
        <v>20</v>
      </c>
      <c r="Q16" s="1">
        <f>P16-R16</f>
        <v>8.669278029080477</v>
      </c>
      <c r="R16" s="4">
        <f>O16/(($I$3*$I$7)/3600*$I$4)</f>
        <v>11.330721970919523</v>
      </c>
      <c r="S16" s="3">
        <f>$I$3*$I$7/3600*$I$4*R16</f>
        <v>750.49370230914019</v>
      </c>
      <c r="T16" s="2">
        <f>((Q16-L16)-(P16-M16))/LN((Q16-L16)/(P16-M16))</f>
        <v>6.9164336841573064</v>
      </c>
      <c r="U16" s="2">
        <f>S16/$I$9</f>
        <v>6.1477695824252532</v>
      </c>
      <c r="W16" s="12">
        <v>-8</v>
      </c>
      <c r="X16" s="12">
        <v>7</v>
      </c>
      <c r="Y16" s="44">
        <f t="shared" si="0"/>
        <v>847.9929019813253</v>
      </c>
      <c r="Z16" s="45">
        <f t="shared" ref="Z16:Z44" si="1">Y16/1000</f>
        <v>0.84799290198132526</v>
      </c>
    </row>
    <row r="17" spans="1:26" x14ac:dyDescent="0.25">
      <c r="A17" s="4"/>
      <c r="B17" s="6">
        <v>-1.5601978141949058</v>
      </c>
      <c r="C17" s="4">
        <f>A17-B17</f>
        <v>1.5601978141949058</v>
      </c>
      <c r="D17" s="4">
        <f>$C$3*$C$7/3600*$C$4*C17</f>
        <v>80.295964811409917</v>
      </c>
      <c r="E17" s="5">
        <v>-7</v>
      </c>
      <c r="F17" s="1">
        <f>E17+G17</f>
        <v>-5.235057611827358</v>
      </c>
      <c r="G17" s="4">
        <f>D17/(($F$3*$F$7)/3600*$F$4)</f>
        <v>1.7649423881726425</v>
      </c>
      <c r="H17" s="3">
        <f>$F$3*$F$7/3600*$F$4*G17</f>
        <v>80.295964811409917</v>
      </c>
      <c r="I17" s="2">
        <f>((B17-E17)-(A17-F17))/LN((B17-E17)/(A17-F17))</f>
        <v>5.3367753320030609</v>
      </c>
      <c r="J17" s="2">
        <f>H17/$F$9</f>
        <v>0.41500178228280726</v>
      </c>
      <c r="K17" s="1"/>
      <c r="L17" s="4"/>
      <c r="M17" s="6">
        <v>14.774877647349619</v>
      </c>
      <c r="N17" s="4">
        <f t="shared" ref="N17:N18" si="2">M17-L17</f>
        <v>14.774877647349619</v>
      </c>
      <c r="O17" s="4">
        <f>$C$3*$C$7/3600*$C$4*N17</f>
        <v>760.39271743029565</v>
      </c>
      <c r="P17" s="5">
        <v>20</v>
      </c>
      <c r="Q17" s="1">
        <f t="shared" ref="Q17:Q44" si="3">P17-R17</f>
        <v>8.5198257581571699</v>
      </c>
      <c r="R17" s="4">
        <f>O17/(($I$3*$I$7)/3600*$I$4)</f>
        <v>11.48017424184283</v>
      </c>
      <c r="S17" s="3">
        <f>$I$3*$I$7/3600*$I$4*R17</f>
        <v>760.39271743029565</v>
      </c>
      <c r="T17" s="2">
        <f t="shared" ref="T17:T18" si="4">((Q17-L17)-(P17-M17))/LN((Q17-L17)/(P17-M17))</f>
        <v>6.7387692684314802</v>
      </c>
      <c r="U17" s="2">
        <f>S17/$I$9</f>
        <v>6.2288586893298961</v>
      </c>
      <c r="W17" s="12">
        <v>-7</v>
      </c>
      <c r="X17" s="12">
        <v>7</v>
      </c>
      <c r="Y17" s="44">
        <f t="shared" si="0"/>
        <v>562.0717536798694</v>
      </c>
      <c r="Z17" s="45">
        <f t="shared" si="1"/>
        <v>0.56207175367986939</v>
      </c>
    </row>
    <row r="18" spans="1:26" x14ac:dyDescent="0.25">
      <c r="A18" s="4"/>
      <c r="B18" s="6">
        <v>-0.76404660716223427</v>
      </c>
      <c r="C18" s="4">
        <f t="shared" ref="C18" si="5">A18-B18</f>
        <v>0.76404660716223427</v>
      </c>
      <c r="D18" s="4">
        <f t="shared" ref="D18" si="6">$C$3*$C$7/3600*$C$4*C18</f>
        <v>39.32184683557815</v>
      </c>
      <c r="E18" s="5">
        <v>-6</v>
      </c>
      <c r="F18" s="1">
        <f t="shared" ref="F18" si="7">E18+G18</f>
        <v>-5.1356876472641568</v>
      </c>
      <c r="G18" s="4">
        <f t="shared" ref="G18" si="8">D18/(($F$3*$F$7)/3600*$F$4)</f>
        <v>0.86431235273584295</v>
      </c>
      <c r="H18" s="3">
        <f t="shared" ref="H18" si="9">$F$3*$F$7/3600*$F$4*G18</f>
        <v>39.32184683557815</v>
      </c>
      <c r="I18" s="2">
        <f t="shared" ref="I18" si="10">((B18-E18)-(A18-F18))/LN((B18-E18)/(A18-F18))</f>
        <v>5.1856589662163026</v>
      </c>
      <c r="J18" s="2">
        <f t="shared" ref="J18" si="11">H18/$F$9</f>
        <v>0.20323109084925831</v>
      </c>
      <c r="K18" s="1"/>
      <c r="L18" s="4"/>
      <c r="M18" s="6">
        <v>14.967825198017255</v>
      </c>
      <c r="N18" s="4">
        <f t="shared" si="2"/>
        <v>14.967825198017255</v>
      </c>
      <c r="O18" s="4">
        <f t="shared" ref="O18" si="12">$C$3*$C$7/3600*$C$4*N18</f>
        <v>770.32281065174459</v>
      </c>
      <c r="P18" s="5">
        <v>20</v>
      </c>
      <c r="Q18" s="1">
        <f t="shared" si="3"/>
        <v>8.369904279680588</v>
      </c>
      <c r="R18" s="4">
        <f t="shared" ref="R18" si="13">O18/(($I$3*$I$7)/3600*$I$4)</f>
        <v>11.630095720319412</v>
      </c>
      <c r="S18" s="3">
        <f t="shared" ref="S18" si="14">$I$3*$I$7/3600*$I$4*R18</f>
        <v>770.32281065174459</v>
      </c>
      <c r="T18" s="2">
        <f t="shared" si="4"/>
        <v>6.5601293692253666</v>
      </c>
      <c r="U18" s="2">
        <f t="shared" ref="U18" si="15">S18/$I$9</f>
        <v>6.3102023766515041</v>
      </c>
      <c r="W18" s="12">
        <v>-6</v>
      </c>
      <c r="X18" s="12">
        <v>10</v>
      </c>
      <c r="Y18" s="44">
        <f t="shared" si="0"/>
        <v>393.21846835578151</v>
      </c>
      <c r="Z18" s="45">
        <f t="shared" si="1"/>
        <v>0.3932184683557815</v>
      </c>
    </row>
    <row r="19" spans="1:26" x14ac:dyDescent="0.25">
      <c r="A19" s="4"/>
      <c r="B19" s="6">
        <v>3.2820488018212017E-2</v>
      </c>
      <c r="C19" s="4">
        <f t="shared" ref="C19" si="16">A19-B19</f>
        <v>-3.2820488018212017E-2</v>
      </c>
      <c r="D19" s="4">
        <f t="shared" ref="D19" si="17">$C$3*$C$7/3600*$C$4*C19</f>
        <v>-1.6891145001145571</v>
      </c>
      <c r="E19" s="5">
        <v>-5</v>
      </c>
      <c r="F19" s="1">
        <f t="shared" ref="F19" si="18">E19+G19</f>
        <v>-5.0371275167653957</v>
      </c>
      <c r="G19" s="4">
        <f t="shared" ref="G19" si="19">D19/(($F$3*$F$7)/3600*$F$4)</f>
        <v>-3.7127516765395462E-2</v>
      </c>
      <c r="H19" s="3">
        <f t="shared" ref="H19" si="20">$F$3*$F$7/3600*$F$4*G19</f>
        <v>-1.6891145001145571</v>
      </c>
      <c r="I19" s="2">
        <f t="shared" ref="I19" si="21">((B19-E19)-(A19-F19))/LN((B19-E19)/(A19-F19))</f>
        <v>5.0349736953647026</v>
      </c>
      <c r="J19" s="2">
        <f t="shared" ref="J19" si="22">H19/$F$9</f>
        <v>-8.7300218594255612E-3</v>
      </c>
      <c r="K19" s="1"/>
      <c r="L19" s="4"/>
      <c r="M19" s="6">
        <v>15.160946255508792</v>
      </c>
      <c r="N19" s="4">
        <f t="shared" ref="N19" si="23">M19-L19</f>
        <v>15.160946255508792</v>
      </c>
      <c r="O19" s="4">
        <f t="shared" ref="O19" si="24">$C$3*$C$7/3600*$C$4*N19</f>
        <v>780.26183344462333</v>
      </c>
      <c r="P19" s="5">
        <v>20</v>
      </c>
      <c r="Q19" s="1">
        <f t="shared" si="3"/>
        <v>8.2198479852943187</v>
      </c>
      <c r="R19" s="4">
        <f t="shared" ref="R19" si="25">O19/(($I$3*$I$7)/3600*$I$4)</f>
        <v>11.780152014705681</v>
      </c>
      <c r="S19" s="3">
        <f t="shared" ref="S19" si="26">$I$3*$I$7/3600*$I$4*R19</f>
        <v>780.26183344462333</v>
      </c>
      <c r="T19" s="2">
        <f t="shared" ref="T19" si="27">((Q19-L19)-(P19-M19))/LN((Q19-L19)/(P19-M19))</f>
        <v>6.3808733979086938</v>
      </c>
      <c r="U19" s="2">
        <f t="shared" ref="U19" si="28">S19/$I$9</f>
        <v>6.3916192117523032</v>
      </c>
      <c r="W19" s="12">
        <v>-5</v>
      </c>
      <c r="X19" s="12">
        <v>39</v>
      </c>
      <c r="Y19" s="44">
        <f t="shared" si="0"/>
        <v>-65.875465504467726</v>
      </c>
      <c r="Z19" s="45">
        <f t="shared" si="1"/>
        <v>-6.5875465504467726E-2</v>
      </c>
    </row>
    <row r="20" spans="1:26" x14ac:dyDescent="0.25">
      <c r="A20" s="4"/>
      <c r="B20" s="6">
        <v>0.82944945472707698</v>
      </c>
      <c r="C20" s="4">
        <f t="shared" ref="C20" si="29">A20-B20</f>
        <v>-0.82944945472707698</v>
      </c>
      <c r="D20" s="4">
        <f t="shared" ref="D20" si="30">$C$3*$C$7/3600*$C$4*C20</f>
        <v>-42.687820495362146</v>
      </c>
      <c r="E20" s="5">
        <v>-4</v>
      </c>
      <c r="F20" s="1">
        <f t="shared" ref="F20" si="31">E20+G20</f>
        <v>-4.93829800822399</v>
      </c>
      <c r="G20" s="4">
        <f t="shared" ref="G20" si="32">D20/(($F$3*$F$7)/3600*$F$4)</f>
        <v>-0.93829800822399034</v>
      </c>
      <c r="H20" s="3">
        <f t="shared" ref="H20" si="33">$F$3*$F$7/3600*$F$4*G20</f>
        <v>-42.687820495362146</v>
      </c>
      <c r="I20" s="2">
        <f t="shared" ref="I20" si="34">((B20-E20)-(A20-F20))/LN((B20-E20)/(A20-F20))</f>
        <v>4.883671562722089</v>
      </c>
      <c r="J20" s="2">
        <f t="shared" ref="J20" si="35">H20/$F$9</f>
        <v>-0.22062779404858079</v>
      </c>
      <c r="K20" s="1"/>
      <c r="L20" s="4"/>
      <c r="M20" s="6">
        <v>15.354009286644356</v>
      </c>
      <c r="N20" s="4">
        <f>M20-L20</f>
        <v>15.354009286644356</v>
      </c>
      <c r="O20" s="4">
        <f t="shared" ref="O20" si="36">$C$3*$C$7/3600*$C$4*N20</f>
        <v>790.19786989679892</v>
      </c>
      <c r="P20" s="5">
        <v>20</v>
      </c>
      <c r="Q20" s="1">
        <f t="shared" si="3"/>
        <v>8.0698367777570326</v>
      </c>
      <c r="R20" s="4">
        <f t="shared" ref="R20" si="37">O20/(($I$3*$I$7)/3600*$I$4)</f>
        <v>11.930163222242967</v>
      </c>
      <c r="S20" s="3">
        <f t="shared" ref="S20" si="38">$I$3*$I$7/3600*$I$4*R20</f>
        <v>790.19786989679892</v>
      </c>
      <c r="T20" s="2">
        <f t="shared" ref="T20" si="39">((Q20-L20)-(P20-M20))/LN((Q20-L20)/(P20-M20))</f>
        <v>6.2011747545401796</v>
      </c>
      <c r="U20" s="2">
        <f t="shared" ref="U20" si="40">S20/$I$9</f>
        <v>6.4730115838436442</v>
      </c>
      <c r="W20" s="12">
        <v>-4</v>
      </c>
      <c r="X20" s="12">
        <v>58</v>
      </c>
      <c r="Y20" s="44">
        <f t="shared" si="0"/>
        <v>-2475.8935887310045</v>
      </c>
      <c r="Z20" s="45">
        <f t="shared" si="1"/>
        <v>-2.4758935887310045</v>
      </c>
    </row>
    <row r="21" spans="1:26" x14ac:dyDescent="0.25">
      <c r="A21" s="4"/>
      <c r="B21" s="6">
        <v>1.626063762002232</v>
      </c>
      <c r="C21" s="4">
        <f t="shared" ref="C21" si="41">A21-B21</f>
        <v>-1.626063762002232</v>
      </c>
      <c r="D21" s="4">
        <f t="shared" ref="D21" si="42">$C$3*$C$7/3600*$C$4*C21</f>
        <v>-83.685772039242977</v>
      </c>
      <c r="E21" s="5">
        <v>-3</v>
      </c>
      <c r="F21" s="1">
        <f t="shared" ref="F21" si="43">E21+G21</f>
        <v>-4.8394519164931289</v>
      </c>
      <c r="G21" s="4">
        <f t="shared" ref="G21" si="44">D21/(($F$3*$F$7)/3600*$F$4)</f>
        <v>-1.8394519164931293</v>
      </c>
      <c r="H21" s="3">
        <f t="shared" ref="H21" si="45">$F$3*$F$7/3600*$F$4*G21</f>
        <v>-83.685772039242977</v>
      </c>
      <c r="I21" s="2">
        <f t="shared" ref="I21" si="46">((B21-E21)-(A21-F21))/LN((B21-E21)/(A21-F21))</f>
        <v>4.7319559692677418</v>
      </c>
      <c r="J21" s="2">
        <f t="shared" ref="J21" si="47">H21/$F$9</f>
        <v>-0.43252166693018573</v>
      </c>
      <c r="K21" s="1"/>
      <c r="L21" s="4"/>
      <c r="M21" s="6">
        <v>15.547069360136799</v>
      </c>
      <c r="N21" s="4">
        <f>M21-L21</f>
        <v>15.547069360136799</v>
      </c>
      <c r="O21" s="4">
        <f t="shared" ref="O21" si="48">$C$3*$C$7/3600*$C$4*N21</f>
        <v>800.13375413314293</v>
      </c>
      <c r="P21" s="5">
        <v>20</v>
      </c>
      <c r="Q21" s="1">
        <f t="shared" si="3"/>
        <v>7.9198278683273262</v>
      </c>
      <c r="R21" s="4">
        <f t="shared" ref="R21" si="49">O21/(($I$3*$I$7)/3600*$I$4)</f>
        <v>12.080172131672674</v>
      </c>
      <c r="S21" s="3">
        <f t="shared" ref="S21" si="50">$I$3*$I$7/3600*$I$4*R21</f>
        <v>800.13375413314293</v>
      </c>
      <c r="T21" s="2">
        <f t="shared" ref="T21" si="51">((Q21-L21)-(P21-M21))/LN((Q21-L21)/(P21-M21))</f>
        <v>6.0209360050869067</v>
      </c>
      <c r="U21" s="2">
        <f t="shared" ref="U21" si="52">S21/$I$9</f>
        <v>6.5544027090386336</v>
      </c>
      <c r="W21" s="12">
        <v>-3</v>
      </c>
      <c r="X21" s="12">
        <v>89</v>
      </c>
      <c r="Y21" s="44">
        <f t="shared" si="0"/>
        <v>-7448.0337114926251</v>
      </c>
      <c r="Z21" s="45">
        <f t="shared" si="1"/>
        <v>-7.4480337114926254</v>
      </c>
    </row>
    <row r="22" spans="1:26" x14ac:dyDescent="0.25">
      <c r="A22" s="4"/>
      <c r="B22" s="6">
        <v>2.4226773516896389</v>
      </c>
      <c r="C22" s="4">
        <f t="shared" ref="C22" si="53">A22-B22</f>
        <v>-2.4226773516896389</v>
      </c>
      <c r="D22" s="4">
        <f t="shared" ref="D22" si="54">$C$3*$C$7/3600*$C$4*C22</f>
        <v>-124.6836866522936</v>
      </c>
      <c r="E22" s="5">
        <v>-2</v>
      </c>
      <c r="F22" s="1">
        <f t="shared" ref="F22" si="55">E22+G22</f>
        <v>-4.740605013005565</v>
      </c>
      <c r="G22" s="4">
        <f t="shared" ref="G22" si="56">D22/(($F$3*$F$7)/3600*$F$4)</f>
        <v>-2.7406050130055655</v>
      </c>
      <c r="H22" s="3">
        <f t="shared" ref="H22" si="57">$F$3*$F$7/3600*$F$4*G22</f>
        <v>-124.6836866522936</v>
      </c>
      <c r="I22" s="2">
        <f t="shared" ref="I22" si="58">((B22-E22)-(A22-F22))/LN((B22-E22)/(A22-F22))</f>
        <v>4.5798021312725581</v>
      </c>
      <c r="J22" s="2">
        <f t="shared" ref="J22" si="59">H22/$F$9</f>
        <v>-0.64441534893843366</v>
      </c>
      <c r="K22" s="1"/>
      <c r="L22" s="4"/>
      <c r="M22" s="6">
        <v>15.740128968925706</v>
      </c>
      <c r="N22" s="4">
        <f t="shared" ref="N22:N43" si="60">M22-L22</f>
        <v>15.740128968925706</v>
      </c>
      <c r="O22" s="4">
        <f t="shared" ref="O22:O43" si="61">$C$3*$C$7/3600*$C$4*N22</f>
        <v>810.06961445340494</v>
      </c>
      <c r="P22" s="5">
        <v>20</v>
      </c>
      <c r="Q22" s="1">
        <f t="shared" si="3"/>
        <v>7.7698193199752357</v>
      </c>
      <c r="R22" s="4">
        <f t="shared" ref="R22:R43" si="62">O22/(($I$3*$I$7)/3600*$I$4)</f>
        <v>12.230180680024764</v>
      </c>
      <c r="S22" s="3">
        <f t="shared" ref="S22:S43" si="63">$I$3*$I$7/3600*$I$4*R22</f>
        <v>810.06961445340494</v>
      </c>
      <c r="T22" s="2">
        <f t="shared" ref="T22:T43" si="64">((Q22-L22)-(P22-M22))/LN((Q22-L22)/(P22-M22))</f>
        <v>5.840102198446556</v>
      </c>
      <c r="U22" s="2">
        <f t="shared" ref="U22:U43" si="65">S22/$I$9</f>
        <v>6.6357936383218368</v>
      </c>
      <c r="W22" s="12">
        <v>-2</v>
      </c>
      <c r="X22" s="12">
        <v>127</v>
      </c>
      <c r="Y22" s="44">
        <f t="shared" si="0"/>
        <v>-15834.828204841288</v>
      </c>
      <c r="Z22" s="45">
        <f t="shared" si="1"/>
        <v>-15.834828204841287</v>
      </c>
    </row>
    <row r="23" spans="1:26" x14ac:dyDescent="0.25">
      <c r="A23" s="4"/>
      <c r="B23" s="6">
        <v>3.2192908297517149</v>
      </c>
      <c r="C23" s="4">
        <f t="shared" ref="C23:C43" si="66">A23-B23</f>
        <v>-3.2192908297517149</v>
      </c>
      <c r="D23" s="4">
        <f t="shared" ref="D23:D43" si="67">$C$3*$C$7/3600*$C$4*C23</f>
        <v>-165.68159552051907</v>
      </c>
      <c r="E23" s="5">
        <v>-1</v>
      </c>
      <c r="F23" s="1">
        <f t="shared" ref="F23:F43" si="68">E23+G23</f>
        <v>-4.6417579832440916</v>
      </c>
      <c r="G23" s="4">
        <f t="shared" ref="G23:G43" si="69">D23/(($F$3*$F$7)/3600*$F$4)</f>
        <v>-3.6417579832440916</v>
      </c>
      <c r="H23" s="3">
        <f t="shared" ref="H23:H43" si="70">$F$3*$F$7/3600*$F$4*G23</f>
        <v>-165.68159552051907</v>
      </c>
      <c r="I23" s="2">
        <f t="shared" ref="I23:I43" si="71">((B23-E23)-(A23-F23))/LN((B23-E23)/(A23-F23))</f>
        <v>4.4271653833101343</v>
      </c>
      <c r="J23" s="2">
        <f t="shared" ref="J23:J43" si="72">H23/$F$9</f>
        <v>-0.85630900125511877</v>
      </c>
      <c r="K23" s="1"/>
      <c r="L23" s="4"/>
      <c r="M23" s="6">
        <v>15.933187909842019</v>
      </c>
      <c r="N23" s="4">
        <f t="shared" si="60"/>
        <v>15.933187909842019</v>
      </c>
      <c r="O23" s="4">
        <f t="shared" si="61"/>
        <v>820.00544040143927</v>
      </c>
      <c r="P23" s="5">
        <v>20</v>
      </c>
      <c r="Q23" s="1">
        <f t="shared" si="3"/>
        <v>7.6198112905644155</v>
      </c>
      <c r="R23" s="4">
        <f t="shared" si="62"/>
        <v>12.380188709435584</v>
      </c>
      <c r="S23" s="3">
        <f t="shared" si="63"/>
        <v>820.00544040143927</v>
      </c>
      <c r="T23" s="2">
        <f t="shared" si="64"/>
        <v>5.6586135356988976</v>
      </c>
      <c r="U23" s="2">
        <f t="shared" si="65"/>
        <v>6.7171842860403386</v>
      </c>
      <c r="W23" s="12">
        <v>-1</v>
      </c>
      <c r="X23" s="12">
        <v>208</v>
      </c>
      <c r="Y23" s="44">
        <f t="shared" si="0"/>
        <v>-34461.77186826797</v>
      </c>
      <c r="Z23" s="45">
        <f t="shared" si="1"/>
        <v>-34.461771868267967</v>
      </c>
    </row>
    <row r="24" spans="1:26" x14ac:dyDescent="0.25">
      <c r="A24" s="4"/>
      <c r="B24" s="6">
        <v>4.015903960610288</v>
      </c>
      <c r="C24" s="4">
        <f t="shared" si="66"/>
        <v>-4.015903960610288</v>
      </c>
      <c r="D24" s="4">
        <f t="shared" si="67"/>
        <v>-206.67948651983073</v>
      </c>
      <c r="E24" s="5">
        <v>0</v>
      </c>
      <c r="F24" s="1">
        <f t="shared" si="68"/>
        <v>-4.5429105607156401</v>
      </c>
      <c r="G24" s="4">
        <f t="shared" si="69"/>
        <v>-4.5429105607156401</v>
      </c>
      <c r="H24" s="3">
        <f t="shared" si="70"/>
        <v>-206.67948651983073</v>
      </c>
      <c r="I24" s="2">
        <f t="shared" si="71"/>
        <v>4.2739934010588021</v>
      </c>
      <c r="J24" s="2">
        <f t="shared" si="72"/>
        <v>-1.0682025612180837</v>
      </c>
      <c r="K24" s="1"/>
      <c r="L24" s="4"/>
      <c r="M24" s="6">
        <v>16.126246252030615</v>
      </c>
      <c r="N24" s="4">
        <f t="shared" si="60"/>
        <v>16.126246252030615</v>
      </c>
      <c r="O24" s="4">
        <f t="shared" si="61"/>
        <v>829.94123553580437</v>
      </c>
      <c r="P24" s="5">
        <v>20</v>
      </c>
      <c r="Q24" s="1">
        <f t="shared" si="3"/>
        <v>7.4698037263688501</v>
      </c>
      <c r="R24" s="4">
        <f t="shared" si="62"/>
        <v>12.53019627363115</v>
      </c>
      <c r="S24" s="3">
        <f t="shared" si="63"/>
        <v>829.94123553580437</v>
      </c>
      <c r="T24" s="2">
        <f t="shared" si="64"/>
        <v>5.4764012177924473</v>
      </c>
      <c r="U24" s="2">
        <f t="shared" si="65"/>
        <v>6.7985746813445447</v>
      </c>
      <c r="W24" s="12">
        <v>0</v>
      </c>
      <c r="X24" s="12">
        <v>234</v>
      </c>
      <c r="Y24" s="44">
        <f t="shared" si="0"/>
        <v>-48362.999845640392</v>
      </c>
      <c r="Z24" s="45">
        <f t="shared" si="1"/>
        <v>-48.362999845640395</v>
      </c>
    </row>
    <row r="25" spans="1:26" x14ac:dyDescent="0.25">
      <c r="A25" s="4"/>
      <c r="B25" s="6">
        <v>4.812517477633957</v>
      </c>
      <c r="C25" s="4">
        <f t="shared" si="66"/>
        <v>-4.812517477633957</v>
      </c>
      <c r="D25" s="4">
        <f t="shared" si="67"/>
        <v>-247.6773973932242</v>
      </c>
      <c r="E25" s="5">
        <v>1</v>
      </c>
      <c r="F25" s="1">
        <f t="shared" si="68"/>
        <v>-4.444063575028685</v>
      </c>
      <c r="G25" s="4">
        <f t="shared" si="69"/>
        <v>-5.444063575028685</v>
      </c>
      <c r="H25" s="3">
        <f t="shared" si="70"/>
        <v>-247.67739739322423</v>
      </c>
      <c r="I25" s="2">
        <f t="shared" si="71"/>
        <v>4.1202267634434451</v>
      </c>
      <c r="J25" s="2">
        <f t="shared" si="72"/>
        <v>-1.280096223898282</v>
      </c>
      <c r="K25" s="1"/>
      <c r="L25" s="4"/>
      <c r="M25" s="6">
        <v>16.319306233875761</v>
      </c>
      <c r="N25" s="4">
        <f t="shared" si="60"/>
        <v>16.319306233875761</v>
      </c>
      <c r="O25" s="4">
        <f t="shared" si="61"/>
        <v>839.87711505549748</v>
      </c>
      <c r="P25" s="5">
        <v>20</v>
      </c>
      <c r="Q25" s="1">
        <f t="shared" si="3"/>
        <v>7.3197948881496817</v>
      </c>
      <c r="R25" s="4">
        <f t="shared" si="62"/>
        <v>12.680205111850318</v>
      </c>
      <c r="S25" s="3">
        <f t="shared" si="63"/>
        <v>839.8771150554976</v>
      </c>
      <c r="T25" s="2">
        <f t="shared" si="64"/>
        <v>5.2933839081265548</v>
      </c>
      <c r="U25" s="2">
        <f t="shared" si="65"/>
        <v>6.8799657679024584</v>
      </c>
      <c r="W25" s="12">
        <v>1</v>
      </c>
      <c r="X25" s="12">
        <v>252</v>
      </c>
      <c r="Y25" s="44">
        <f t="shared" si="0"/>
        <v>-62414.704143092502</v>
      </c>
      <c r="Z25" s="45">
        <f t="shared" si="1"/>
        <v>-62.4147041430925</v>
      </c>
    </row>
    <row r="26" spans="1:26" x14ac:dyDescent="0.25">
      <c r="A26" s="4"/>
      <c r="B26" s="6">
        <v>5.6091311449943833</v>
      </c>
      <c r="C26" s="4">
        <f t="shared" si="66"/>
        <v>-5.6091311449943833</v>
      </c>
      <c r="D26" s="4">
        <f t="shared" si="67"/>
        <v>-288.67531600373587</v>
      </c>
      <c r="E26" s="5">
        <v>2</v>
      </c>
      <c r="F26" s="1">
        <f t="shared" si="68"/>
        <v>-4.3452167594071609</v>
      </c>
      <c r="G26" s="4">
        <f t="shared" si="69"/>
        <v>-6.3452167594071609</v>
      </c>
      <c r="H26" s="3">
        <f t="shared" si="70"/>
        <v>-288.67531600373587</v>
      </c>
      <c r="I26" s="2">
        <f t="shared" si="71"/>
        <v>3.9657951668026481</v>
      </c>
      <c r="J26" s="2">
        <f t="shared" si="72"/>
        <v>-1.4919899265670136</v>
      </c>
      <c r="K26" s="1"/>
      <c r="L26" s="4"/>
      <c r="M26" s="6">
        <v>16.512366215720899</v>
      </c>
      <c r="N26" s="4">
        <f t="shared" si="60"/>
        <v>16.512366215720899</v>
      </c>
      <c r="O26" s="4">
        <f t="shared" si="61"/>
        <v>849.81299457519037</v>
      </c>
      <c r="P26" s="5">
        <v>20</v>
      </c>
      <c r="Q26" s="1">
        <f t="shared" si="3"/>
        <v>7.1697860499305186</v>
      </c>
      <c r="R26" s="4">
        <f t="shared" si="62"/>
        <v>12.830213950069481</v>
      </c>
      <c r="S26" s="3">
        <f t="shared" si="63"/>
        <v>849.81299457519037</v>
      </c>
      <c r="T26" s="2">
        <f t="shared" si="64"/>
        <v>5.1094712798673845</v>
      </c>
      <c r="U26" s="2">
        <f t="shared" si="65"/>
        <v>6.9613568544603677</v>
      </c>
      <c r="W26" s="12">
        <v>2</v>
      </c>
      <c r="X26" s="12">
        <v>250</v>
      </c>
      <c r="Y26" s="44">
        <f t="shared" si="0"/>
        <v>-72168.829000933969</v>
      </c>
      <c r="Z26" s="45">
        <f t="shared" si="1"/>
        <v>-72.168829000933968</v>
      </c>
    </row>
    <row r="27" spans="1:26" x14ac:dyDescent="0.25">
      <c r="A27" s="4"/>
      <c r="B27" s="6">
        <v>6.4057448123548104</v>
      </c>
      <c r="C27" s="4">
        <f t="shared" si="66"/>
        <v>-6.4057448123548104</v>
      </c>
      <c r="D27" s="4">
        <f t="shared" si="67"/>
        <v>-329.67323461424763</v>
      </c>
      <c r="E27" s="5">
        <v>3</v>
      </c>
      <c r="F27" s="1">
        <f t="shared" si="68"/>
        <v>-4.2463699437856386</v>
      </c>
      <c r="G27" s="4">
        <f t="shared" si="69"/>
        <v>-7.2463699437856386</v>
      </c>
      <c r="H27" s="3">
        <f t="shared" si="70"/>
        <v>-329.67323461424763</v>
      </c>
      <c r="I27" s="2">
        <f t="shared" si="71"/>
        <v>3.8106163474250083</v>
      </c>
      <c r="J27" s="2">
        <f t="shared" si="72"/>
        <v>-1.7038836292357453</v>
      </c>
      <c r="K27" s="1"/>
      <c r="L27" s="4"/>
      <c r="M27" s="6">
        <v>16.705426197565998</v>
      </c>
      <c r="N27" s="4">
        <f t="shared" si="60"/>
        <v>16.705426197565998</v>
      </c>
      <c r="O27" s="4">
        <f t="shared" si="61"/>
        <v>859.7488740948811</v>
      </c>
      <c r="P27" s="5">
        <v>20</v>
      </c>
      <c r="Q27" s="1">
        <f t="shared" si="3"/>
        <v>7.0197772117113857</v>
      </c>
      <c r="R27" s="4">
        <f t="shared" si="62"/>
        <v>12.980222788288614</v>
      </c>
      <c r="S27" s="3">
        <f t="shared" si="63"/>
        <v>859.7488740948811</v>
      </c>
      <c r="T27" s="2">
        <f t="shared" si="64"/>
        <v>4.9245560434759312</v>
      </c>
      <c r="U27" s="2">
        <f t="shared" si="65"/>
        <v>7.042747941018261</v>
      </c>
      <c r="W27" s="12">
        <v>3</v>
      </c>
      <c r="X27" s="12">
        <v>300</v>
      </c>
      <c r="Y27" s="44">
        <f t="shared" si="0"/>
        <v>-98901.970384274289</v>
      </c>
      <c r="Z27" s="45">
        <f t="shared" si="1"/>
        <v>-98.901970384274293</v>
      </c>
    </row>
    <row r="28" spans="1:26" x14ac:dyDescent="0.25">
      <c r="A28" s="4"/>
      <c r="B28" s="6">
        <v>7.2023584797152402</v>
      </c>
      <c r="C28" s="4">
        <f t="shared" si="66"/>
        <v>-7.2023584797152402</v>
      </c>
      <c r="D28" s="4">
        <f t="shared" si="67"/>
        <v>-370.67115322475951</v>
      </c>
      <c r="E28" s="5">
        <v>4</v>
      </c>
      <c r="F28" s="1">
        <f t="shared" si="68"/>
        <v>-4.1475231281641189</v>
      </c>
      <c r="G28" s="4">
        <f t="shared" si="69"/>
        <v>-8.1475231281641189</v>
      </c>
      <c r="H28" s="3">
        <f t="shared" si="70"/>
        <v>-370.67115322475951</v>
      </c>
      <c r="I28" s="2">
        <f t="shared" si="71"/>
        <v>3.6545933066032781</v>
      </c>
      <c r="J28" s="2">
        <f t="shared" si="72"/>
        <v>-1.915777331904478</v>
      </c>
      <c r="K28" s="1"/>
      <c r="L28" s="4"/>
      <c r="M28" s="6">
        <v>16.898486179411201</v>
      </c>
      <c r="N28" s="4">
        <f t="shared" si="60"/>
        <v>16.898486179411201</v>
      </c>
      <c r="O28" s="4">
        <f t="shared" si="61"/>
        <v>869.68475361457729</v>
      </c>
      <c r="P28" s="5">
        <v>20</v>
      </c>
      <c r="Q28" s="1">
        <f t="shared" si="3"/>
        <v>6.8697683734921728</v>
      </c>
      <c r="R28" s="4">
        <f t="shared" si="62"/>
        <v>13.130231626507827</v>
      </c>
      <c r="S28" s="3">
        <f t="shared" si="63"/>
        <v>869.68475361457729</v>
      </c>
      <c r="T28" s="2">
        <f t="shared" si="64"/>
        <v>4.7385119314001312</v>
      </c>
      <c r="U28" s="2">
        <f t="shared" si="65"/>
        <v>7.1241390275761987</v>
      </c>
      <c r="W28" s="12">
        <v>4</v>
      </c>
      <c r="X28" s="12">
        <v>362</v>
      </c>
      <c r="Y28" s="44">
        <f t="shared" si="0"/>
        <v>-134182.95746736295</v>
      </c>
      <c r="Z28" s="45">
        <f t="shared" si="1"/>
        <v>-134.18295746736297</v>
      </c>
    </row>
    <row r="29" spans="1:26" x14ac:dyDescent="0.25">
      <c r="A29" s="4"/>
      <c r="B29" s="6">
        <v>7.9989721470756701</v>
      </c>
      <c r="C29" s="4">
        <f t="shared" si="66"/>
        <v>-7.9989721470756701</v>
      </c>
      <c r="D29" s="4">
        <f t="shared" si="67"/>
        <v>-411.66907183527138</v>
      </c>
      <c r="E29" s="5">
        <v>5</v>
      </c>
      <c r="F29" s="1">
        <f t="shared" si="68"/>
        <v>-4.0486763125425984</v>
      </c>
      <c r="G29" s="4">
        <f t="shared" si="69"/>
        <v>-9.0486763125425984</v>
      </c>
      <c r="H29" s="3">
        <f t="shared" si="70"/>
        <v>-411.66907183527132</v>
      </c>
      <c r="I29" s="2">
        <f t="shared" si="71"/>
        <v>3.4976104224609394</v>
      </c>
      <c r="J29" s="2">
        <f t="shared" si="72"/>
        <v>-2.1276710345732099</v>
      </c>
      <c r="K29" s="1"/>
      <c r="L29" s="4"/>
      <c r="M29" s="6">
        <v>17.0915461612563</v>
      </c>
      <c r="N29" s="4">
        <f t="shared" si="60"/>
        <v>17.0915461612563</v>
      </c>
      <c r="O29" s="4">
        <f t="shared" si="61"/>
        <v>879.62063313426802</v>
      </c>
      <c r="P29" s="5">
        <v>20</v>
      </c>
      <c r="Q29" s="1">
        <f t="shared" si="3"/>
        <v>6.7197595352730399</v>
      </c>
      <c r="R29" s="4">
        <f t="shared" si="62"/>
        <v>13.28024046472696</v>
      </c>
      <c r="S29" s="3">
        <f t="shared" si="63"/>
        <v>879.62063313426802</v>
      </c>
      <c r="T29" s="2">
        <f t="shared" si="64"/>
        <v>4.5511890541446256</v>
      </c>
      <c r="U29" s="2">
        <f t="shared" si="65"/>
        <v>7.2055301141340911</v>
      </c>
      <c r="W29" s="12">
        <v>5</v>
      </c>
      <c r="X29" s="12">
        <v>376</v>
      </c>
      <c r="Y29" s="44">
        <f t="shared" si="0"/>
        <v>-154787.57101006201</v>
      </c>
      <c r="Z29" s="45">
        <f t="shared" si="1"/>
        <v>-154.78757101006201</v>
      </c>
    </row>
    <row r="30" spans="1:26" x14ac:dyDescent="0.25">
      <c r="A30" s="4"/>
      <c r="B30" s="6">
        <v>8.7955858144360892</v>
      </c>
      <c r="C30" s="4">
        <f t="shared" si="66"/>
        <v>-8.7955858144360892</v>
      </c>
      <c r="D30" s="4">
        <f t="shared" si="67"/>
        <v>-452.66699044578269</v>
      </c>
      <c r="E30" s="5">
        <v>6</v>
      </c>
      <c r="F30" s="1">
        <f t="shared" si="68"/>
        <v>-3.9498294969210672</v>
      </c>
      <c r="G30" s="4">
        <f t="shared" si="69"/>
        <v>-9.9498294969210672</v>
      </c>
      <c r="H30" s="3">
        <f t="shared" si="70"/>
        <v>-452.66699044578269</v>
      </c>
      <c r="I30" s="2">
        <f t="shared" si="71"/>
        <v>3.3395284851543878</v>
      </c>
      <c r="J30" s="2">
        <f t="shared" si="72"/>
        <v>-2.3395647372419401</v>
      </c>
      <c r="K30" s="1"/>
      <c r="L30" s="4"/>
      <c r="M30" s="6">
        <v>17.284606143101499</v>
      </c>
      <c r="N30" s="4">
        <f t="shared" si="60"/>
        <v>17.284606143101499</v>
      </c>
      <c r="O30" s="4">
        <f t="shared" si="61"/>
        <v>889.55651265396398</v>
      </c>
      <c r="P30" s="5">
        <v>20</v>
      </c>
      <c r="Q30" s="1">
        <f t="shared" si="3"/>
        <v>6.5697506970538289</v>
      </c>
      <c r="R30" s="4">
        <f t="shared" si="62"/>
        <v>13.430249302946171</v>
      </c>
      <c r="S30" s="3">
        <f t="shared" si="63"/>
        <v>889.55651265396398</v>
      </c>
      <c r="T30" s="2">
        <f t="shared" si="64"/>
        <v>4.3624077487899555</v>
      </c>
      <c r="U30" s="2">
        <f t="shared" si="65"/>
        <v>7.286921200692027</v>
      </c>
      <c r="W30" s="12">
        <v>6</v>
      </c>
      <c r="X30" s="12">
        <v>385</v>
      </c>
      <c r="Y30" s="44">
        <f t="shared" si="0"/>
        <v>-174276.79132162634</v>
      </c>
      <c r="Z30" s="45">
        <f t="shared" si="1"/>
        <v>-174.27679132162635</v>
      </c>
    </row>
    <row r="31" spans="1:26" x14ac:dyDescent="0.25">
      <c r="A31" s="4"/>
      <c r="B31" s="6">
        <v>9.5921994817965199</v>
      </c>
      <c r="C31" s="4">
        <f t="shared" si="66"/>
        <v>-9.5921994817965199</v>
      </c>
      <c r="D31" s="4">
        <f t="shared" si="67"/>
        <v>-493.66490905629462</v>
      </c>
      <c r="E31" s="5">
        <v>7</v>
      </c>
      <c r="F31" s="1">
        <f t="shared" si="68"/>
        <v>-3.8509826812995485</v>
      </c>
      <c r="G31" s="4">
        <f t="shared" si="69"/>
        <v>-10.850982681299548</v>
      </c>
      <c r="H31" s="3">
        <f t="shared" si="70"/>
        <v>-493.66490905629462</v>
      </c>
      <c r="I31" s="2">
        <f t="shared" si="71"/>
        <v>3.1801779666347079</v>
      </c>
      <c r="J31" s="2">
        <f t="shared" si="72"/>
        <v>-2.5514584399106726</v>
      </c>
      <c r="K31" s="1"/>
      <c r="L31" s="4"/>
      <c r="M31" s="6">
        <v>17.477666124946602</v>
      </c>
      <c r="N31" s="4">
        <f t="shared" si="60"/>
        <v>17.477666124946602</v>
      </c>
      <c r="O31" s="4">
        <f t="shared" si="61"/>
        <v>899.49239217365493</v>
      </c>
      <c r="P31" s="5">
        <v>20</v>
      </c>
      <c r="Q31" s="1">
        <f t="shared" si="3"/>
        <v>6.4197418588346942</v>
      </c>
      <c r="R31" s="4">
        <f t="shared" si="62"/>
        <v>13.580258141165306</v>
      </c>
      <c r="S31" s="3">
        <f t="shared" si="63"/>
        <v>899.49239217365493</v>
      </c>
      <c r="T31" s="2">
        <f t="shared" si="64"/>
        <v>4.1719502891753013</v>
      </c>
      <c r="U31" s="2">
        <f t="shared" si="65"/>
        <v>7.368312287249922</v>
      </c>
      <c r="W31" s="12">
        <v>7</v>
      </c>
      <c r="X31" s="12">
        <v>450</v>
      </c>
      <c r="Y31" s="44">
        <f t="shared" si="0"/>
        <v>-222149.20907533259</v>
      </c>
      <c r="Z31" s="45">
        <f t="shared" si="1"/>
        <v>-222.14920907533258</v>
      </c>
    </row>
    <row r="32" spans="1:26" x14ac:dyDescent="0.25">
      <c r="A32" s="4"/>
      <c r="B32" s="6">
        <v>10.388813149156899</v>
      </c>
      <c r="C32" s="4">
        <f t="shared" si="66"/>
        <v>-10.388813149156899</v>
      </c>
      <c r="D32" s="4">
        <f t="shared" si="67"/>
        <v>-534.66282766680388</v>
      </c>
      <c r="E32" s="5">
        <v>8</v>
      </c>
      <c r="F32" s="1">
        <f t="shared" si="68"/>
        <v>-3.7521358656779711</v>
      </c>
      <c r="G32" s="4">
        <f t="shared" si="69"/>
        <v>-11.752135865677971</v>
      </c>
      <c r="H32" s="3">
        <f t="shared" si="70"/>
        <v>-534.66282766680388</v>
      </c>
      <c r="I32" s="2">
        <f t="shared" si="71"/>
        <v>3.0193497101243247</v>
      </c>
      <c r="J32" s="2">
        <f t="shared" si="72"/>
        <v>-2.7633521425793917</v>
      </c>
      <c r="K32" s="1"/>
      <c r="L32" s="4"/>
      <c r="M32" s="6">
        <v>17.670726106791701</v>
      </c>
      <c r="N32" s="4">
        <f t="shared" si="60"/>
        <v>17.670726106791701</v>
      </c>
      <c r="O32" s="4">
        <f t="shared" si="61"/>
        <v>909.42827169334578</v>
      </c>
      <c r="P32" s="5">
        <v>20</v>
      </c>
      <c r="Q32" s="1">
        <f t="shared" si="3"/>
        <v>6.2697330206155613</v>
      </c>
      <c r="R32" s="4">
        <f t="shared" si="62"/>
        <v>13.730266979384439</v>
      </c>
      <c r="S32" s="3">
        <f t="shared" si="63"/>
        <v>909.42827169334578</v>
      </c>
      <c r="T32" s="2">
        <f t="shared" si="64"/>
        <v>3.9795494935263367</v>
      </c>
      <c r="U32" s="2">
        <f t="shared" si="65"/>
        <v>7.4497033738078153</v>
      </c>
      <c r="W32" s="12">
        <v>8</v>
      </c>
      <c r="X32" s="12">
        <v>503</v>
      </c>
      <c r="Y32" s="44">
        <f t="shared" si="0"/>
        <v>-268935.40231640235</v>
      </c>
      <c r="Z32" s="45">
        <f t="shared" si="1"/>
        <v>-268.93540231640236</v>
      </c>
    </row>
    <row r="33" spans="1:26" x14ac:dyDescent="0.25">
      <c r="A33" s="4"/>
      <c r="B33" s="6">
        <v>11.185426816517399</v>
      </c>
      <c r="C33" s="4">
        <f t="shared" si="66"/>
        <v>-11.185426816517399</v>
      </c>
      <c r="D33" s="4">
        <f t="shared" si="67"/>
        <v>-575.66074627731939</v>
      </c>
      <c r="E33" s="5">
        <v>9</v>
      </c>
      <c r="F33" s="1">
        <f t="shared" si="68"/>
        <v>-3.6532890500565323</v>
      </c>
      <c r="G33" s="4">
        <f t="shared" si="69"/>
        <v>-12.653289050056532</v>
      </c>
      <c r="H33" s="3">
        <f t="shared" si="70"/>
        <v>-575.66074627731939</v>
      </c>
      <c r="I33" s="2">
        <f t="shared" si="71"/>
        <v>2.8567817452448527</v>
      </c>
      <c r="J33" s="2">
        <f t="shared" si="72"/>
        <v>-2.9752458452481432</v>
      </c>
      <c r="K33" s="1"/>
      <c r="L33" s="4"/>
      <c r="M33" s="6">
        <v>17.8637860886369</v>
      </c>
      <c r="N33" s="4">
        <f t="shared" si="60"/>
        <v>17.8637860886369</v>
      </c>
      <c r="O33" s="4">
        <f t="shared" si="61"/>
        <v>919.36415121304174</v>
      </c>
      <c r="P33" s="5">
        <v>20</v>
      </c>
      <c r="Q33" s="1">
        <f t="shared" si="3"/>
        <v>6.1197241823963502</v>
      </c>
      <c r="R33" s="4">
        <f t="shared" si="62"/>
        <v>13.88027581760365</v>
      </c>
      <c r="S33" s="3">
        <f t="shared" si="63"/>
        <v>919.36415121304174</v>
      </c>
      <c r="T33" s="2">
        <f t="shared" si="64"/>
        <v>3.784872712231556</v>
      </c>
      <c r="U33" s="2">
        <f t="shared" si="65"/>
        <v>7.5310944603657513</v>
      </c>
      <c r="W33" s="12">
        <v>9</v>
      </c>
      <c r="X33" s="12">
        <v>502</v>
      </c>
      <c r="Y33" s="44">
        <f t="shared" si="0"/>
        <v>-288981.69463121431</v>
      </c>
      <c r="Z33" s="45">
        <f t="shared" si="1"/>
        <v>-288.98169463121434</v>
      </c>
    </row>
    <row r="34" spans="1:26" x14ac:dyDescent="0.25">
      <c r="A34" s="4"/>
      <c r="B34" s="6">
        <v>11.9820404838778</v>
      </c>
      <c r="C34" s="4">
        <f t="shared" si="66"/>
        <v>-11.9820404838778</v>
      </c>
      <c r="D34" s="4">
        <f t="shared" si="67"/>
        <v>-616.65866488782979</v>
      </c>
      <c r="E34" s="5">
        <v>10</v>
      </c>
      <c r="F34" s="1">
        <f t="shared" si="68"/>
        <v>-3.5544422344349798</v>
      </c>
      <c r="G34" s="4">
        <f t="shared" si="69"/>
        <v>-13.55444223443498</v>
      </c>
      <c r="H34" s="3">
        <f t="shared" si="70"/>
        <v>-616.65866488782979</v>
      </c>
      <c r="I34" s="2">
        <f t="shared" si="71"/>
        <v>2.6921401005962129</v>
      </c>
      <c r="J34" s="2">
        <f t="shared" si="72"/>
        <v>-3.187139547916868</v>
      </c>
      <c r="K34" s="1"/>
      <c r="L34" s="4"/>
      <c r="M34" s="6">
        <v>18.056846070481999</v>
      </c>
      <c r="N34" s="4">
        <f t="shared" si="60"/>
        <v>18.056846070481999</v>
      </c>
      <c r="O34" s="4">
        <f t="shared" si="61"/>
        <v>929.30003073273258</v>
      </c>
      <c r="P34" s="5">
        <v>20</v>
      </c>
      <c r="Q34" s="1">
        <f t="shared" si="3"/>
        <v>5.9697153441772173</v>
      </c>
      <c r="R34" s="4">
        <f t="shared" si="62"/>
        <v>14.030284655822783</v>
      </c>
      <c r="S34" s="3">
        <f t="shared" si="63"/>
        <v>929.30003073273258</v>
      </c>
      <c r="T34" s="2">
        <f t="shared" si="64"/>
        <v>3.5874987268541623</v>
      </c>
      <c r="U34" s="2">
        <f t="shared" si="65"/>
        <v>7.6124855469236445</v>
      </c>
      <c r="W34" s="12">
        <v>10</v>
      </c>
      <c r="X34" s="12">
        <v>445</v>
      </c>
      <c r="Y34" s="44">
        <f t="shared" si="0"/>
        <v>-274413.10587508423</v>
      </c>
      <c r="Z34" s="45">
        <f t="shared" si="1"/>
        <v>-274.41310587508423</v>
      </c>
    </row>
    <row r="35" spans="1:26" x14ac:dyDescent="0.25">
      <c r="A35" s="4"/>
      <c r="B35" s="6">
        <v>12.7786541512382</v>
      </c>
      <c r="C35" s="4">
        <f t="shared" si="66"/>
        <v>-12.7786541512382</v>
      </c>
      <c r="D35" s="4">
        <f t="shared" si="67"/>
        <v>-657.65658349834007</v>
      </c>
      <c r="E35" s="5">
        <v>11</v>
      </c>
      <c r="F35" s="1">
        <f t="shared" si="68"/>
        <v>-3.4555954188134255</v>
      </c>
      <c r="G35" s="4">
        <f t="shared" si="69"/>
        <v>-14.455595418813425</v>
      </c>
      <c r="H35" s="3">
        <f t="shared" si="70"/>
        <v>-657.65658349834007</v>
      </c>
      <c r="I35" s="2">
        <f t="shared" si="71"/>
        <v>2.5249899675343377</v>
      </c>
      <c r="J35" s="2">
        <f t="shared" si="72"/>
        <v>-3.399033250585592</v>
      </c>
      <c r="K35" s="1"/>
      <c r="L35" s="4"/>
      <c r="M35" s="6">
        <v>18.249906052327098</v>
      </c>
      <c r="N35" s="4">
        <f t="shared" si="60"/>
        <v>18.249906052327098</v>
      </c>
      <c r="O35" s="4">
        <f t="shared" si="61"/>
        <v>939.23591025242331</v>
      </c>
      <c r="P35" s="5">
        <v>20</v>
      </c>
      <c r="Q35" s="1">
        <f t="shared" si="3"/>
        <v>5.8197065059580844</v>
      </c>
      <c r="R35" s="4">
        <f t="shared" si="62"/>
        <v>14.180293494041916</v>
      </c>
      <c r="S35" s="3">
        <f t="shared" si="63"/>
        <v>939.23591025242331</v>
      </c>
      <c r="T35" s="2">
        <f t="shared" si="64"/>
        <v>3.3868833830506619</v>
      </c>
      <c r="U35" s="2">
        <f t="shared" si="65"/>
        <v>7.6938766334815378</v>
      </c>
      <c r="W35" s="12">
        <v>11</v>
      </c>
      <c r="X35" s="12">
        <v>374</v>
      </c>
      <c r="Y35" s="44">
        <f t="shared" si="0"/>
        <v>-245963.56222837919</v>
      </c>
      <c r="Z35" s="45">
        <f t="shared" si="1"/>
        <v>-245.9635622283792</v>
      </c>
    </row>
    <row r="36" spans="1:26" x14ac:dyDescent="0.25">
      <c r="A36" s="4"/>
      <c r="B36" s="6">
        <v>13.575267818598601</v>
      </c>
      <c r="C36" s="4">
        <f t="shared" si="66"/>
        <v>-13.575267818598601</v>
      </c>
      <c r="D36" s="4">
        <f t="shared" si="67"/>
        <v>-698.65450210885047</v>
      </c>
      <c r="E36" s="5">
        <v>12</v>
      </c>
      <c r="F36" s="1">
        <f t="shared" si="68"/>
        <v>-3.356748603191873</v>
      </c>
      <c r="G36" s="4">
        <f t="shared" si="69"/>
        <v>-15.356748603191873</v>
      </c>
      <c r="H36" s="3">
        <f t="shared" si="70"/>
        <v>-698.65450210885047</v>
      </c>
      <c r="I36" s="2">
        <f t="shared" si="71"/>
        <v>2.3547506564379539</v>
      </c>
      <c r="J36" s="2">
        <f t="shared" si="72"/>
        <v>-3.6109269532543169</v>
      </c>
      <c r="K36" s="1"/>
      <c r="L36" s="4"/>
      <c r="M36" s="6">
        <v>18.442966034172301</v>
      </c>
      <c r="N36" s="4">
        <f t="shared" si="60"/>
        <v>18.442966034172301</v>
      </c>
      <c r="O36" s="4">
        <f t="shared" si="61"/>
        <v>949.1717897721195</v>
      </c>
      <c r="P36" s="5">
        <v>20</v>
      </c>
      <c r="Q36" s="1">
        <f t="shared" si="3"/>
        <v>5.6696976677388715</v>
      </c>
      <c r="R36" s="4">
        <f t="shared" si="62"/>
        <v>14.330302332261128</v>
      </c>
      <c r="S36" s="3">
        <f t="shared" si="63"/>
        <v>949.1717897721195</v>
      </c>
      <c r="T36" s="2">
        <f t="shared" si="64"/>
        <v>3.182306555391146</v>
      </c>
      <c r="U36" s="2">
        <f t="shared" si="65"/>
        <v>7.7752677200394755</v>
      </c>
      <c r="W36" s="12">
        <v>12</v>
      </c>
      <c r="X36" s="12">
        <v>374</v>
      </c>
      <c r="Y36" s="44">
        <f t="shared" si="0"/>
        <v>-261296.78378871008</v>
      </c>
      <c r="Z36" s="45">
        <f t="shared" si="1"/>
        <v>-261.29678378871006</v>
      </c>
    </row>
    <row r="37" spans="1:26" x14ac:dyDescent="0.25">
      <c r="A37" s="4"/>
      <c r="B37" s="6">
        <v>14.371881485959101</v>
      </c>
      <c r="C37" s="4">
        <f t="shared" si="66"/>
        <v>-14.371881485959101</v>
      </c>
      <c r="D37" s="4">
        <f t="shared" si="67"/>
        <v>-739.65242071936598</v>
      </c>
      <c r="E37" s="5">
        <v>13</v>
      </c>
      <c r="F37" s="1">
        <f t="shared" si="68"/>
        <v>-3.2579017875704324</v>
      </c>
      <c r="G37" s="4">
        <f t="shared" si="69"/>
        <v>-16.257901787570432</v>
      </c>
      <c r="H37" s="3">
        <f t="shared" si="70"/>
        <v>-739.65242071936598</v>
      </c>
      <c r="I37" s="2">
        <f t="shared" si="71"/>
        <v>2.1806218321804187</v>
      </c>
      <c r="J37" s="2">
        <f t="shared" si="72"/>
        <v>-3.8228206559230684</v>
      </c>
      <c r="K37" s="1"/>
      <c r="L37" s="4"/>
      <c r="M37" s="6">
        <v>18.6360260160174</v>
      </c>
      <c r="N37" s="4">
        <f t="shared" si="60"/>
        <v>18.6360260160174</v>
      </c>
      <c r="O37" s="4">
        <f t="shared" si="61"/>
        <v>959.10766929181023</v>
      </c>
      <c r="P37" s="5">
        <v>20</v>
      </c>
      <c r="Q37" s="1">
        <f t="shared" si="3"/>
        <v>5.5196888295197386</v>
      </c>
      <c r="R37" s="4">
        <f t="shared" si="62"/>
        <v>14.480311170480261</v>
      </c>
      <c r="S37" s="3">
        <f t="shared" si="63"/>
        <v>959.10766929181023</v>
      </c>
      <c r="T37" s="2">
        <f t="shared" si="64"/>
        <v>2.9727865789097061</v>
      </c>
      <c r="U37" s="2">
        <f t="shared" si="65"/>
        <v>7.8566588065973679</v>
      </c>
      <c r="W37" s="12">
        <v>13</v>
      </c>
      <c r="X37" s="12">
        <v>396</v>
      </c>
      <c r="Y37" s="44">
        <f t="shared" si="0"/>
        <v>-292902.35860486893</v>
      </c>
      <c r="Z37" s="45">
        <f t="shared" si="1"/>
        <v>-292.90235860486894</v>
      </c>
    </row>
    <row r="38" spans="1:26" x14ac:dyDescent="0.25">
      <c r="A38" s="4"/>
      <c r="B38" s="6">
        <v>15.168495153319499</v>
      </c>
      <c r="C38" s="4">
        <f t="shared" si="66"/>
        <v>-15.168495153319499</v>
      </c>
      <c r="D38" s="4">
        <f t="shared" si="67"/>
        <v>-780.65033932987626</v>
      </c>
      <c r="E38" s="5">
        <v>14</v>
      </c>
      <c r="F38" s="1">
        <f t="shared" si="68"/>
        <v>-3.1590549719488799</v>
      </c>
      <c r="G38" s="4">
        <f t="shared" si="69"/>
        <v>-17.15905497194888</v>
      </c>
      <c r="H38" s="3">
        <f t="shared" si="70"/>
        <v>-780.65033932987626</v>
      </c>
      <c r="I38" s="2">
        <f t="shared" si="71"/>
        <v>2.0014553489571947</v>
      </c>
      <c r="J38" s="2">
        <f t="shared" si="72"/>
        <v>-4.0347143585917928</v>
      </c>
      <c r="L38" s="4"/>
      <c r="M38" s="6">
        <v>18.829085997862599</v>
      </c>
      <c r="N38" s="4">
        <f t="shared" si="60"/>
        <v>18.829085997862599</v>
      </c>
      <c r="O38" s="4">
        <f t="shared" si="61"/>
        <v>969.04354881150618</v>
      </c>
      <c r="P38" s="5">
        <v>20</v>
      </c>
      <c r="Q38" s="1">
        <f t="shared" si="3"/>
        <v>5.3696799913005275</v>
      </c>
      <c r="R38" s="4">
        <f t="shared" si="62"/>
        <v>14.630320008699472</v>
      </c>
      <c r="S38" s="3">
        <f t="shared" si="63"/>
        <v>969.04354881150618</v>
      </c>
      <c r="T38" s="2">
        <f t="shared" si="64"/>
        <v>2.7569343419714909</v>
      </c>
      <c r="U38" s="2">
        <f t="shared" si="65"/>
        <v>7.9380498931553038</v>
      </c>
      <c r="W38" s="12">
        <v>14</v>
      </c>
      <c r="X38" s="12">
        <v>376</v>
      </c>
      <c r="Y38" s="44">
        <f t="shared" si="0"/>
        <v>-293524.52758803347</v>
      </c>
      <c r="Z38" s="45">
        <f t="shared" si="1"/>
        <v>-293.52452758803349</v>
      </c>
    </row>
    <row r="39" spans="1:26" x14ac:dyDescent="0.25">
      <c r="A39" s="4"/>
      <c r="B39" s="6">
        <v>15.965108820679999</v>
      </c>
      <c r="C39" s="4">
        <f t="shared" si="66"/>
        <v>-15.965108820679999</v>
      </c>
      <c r="D39" s="4">
        <f t="shared" si="67"/>
        <v>-821.64825794039177</v>
      </c>
      <c r="E39" s="5">
        <v>15</v>
      </c>
      <c r="F39" s="1">
        <f t="shared" si="68"/>
        <v>-3.0602081563274375</v>
      </c>
      <c r="G39" s="4">
        <f t="shared" si="69"/>
        <v>-18.060208156327437</v>
      </c>
      <c r="H39" s="3">
        <f t="shared" si="70"/>
        <v>-821.64825794039166</v>
      </c>
      <c r="I39" s="2">
        <f t="shared" si="71"/>
        <v>1.8155148505990206</v>
      </c>
      <c r="J39" s="2">
        <f t="shared" si="72"/>
        <v>-4.2466080612605435</v>
      </c>
      <c r="L39" s="4"/>
      <c r="M39" s="6">
        <v>19.022145979707702</v>
      </c>
      <c r="N39" s="4">
        <f t="shared" si="60"/>
        <v>19.022145979707702</v>
      </c>
      <c r="O39" s="4">
        <f t="shared" si="61"/>
        <v>978.97942833119714</v>
      </c>
      <c r="P39" s="5">
        <v>20</v>
      </c>
      <c r="Q39" s="1">
        <f t="shared" si="3"/>
        <v>5.2196711530813928</v>
      </c>
      <c r="R39" s="4">
        <f t="shared" si="62"/>
        <v>14.780328846918607</v>
      </c>
      <c r="S39" s="3">
        <f t="shared" si="63"/>
        <v>978.97942833119714</v>
      </c>
      <c r="T39" s="2">
        <f t="shared" si="64"/>
        <v>2.5326862673249635</v>
      </c>
      <c r="U39" s="2">
        <f t="shared" si="65"/>
        <v>8.0194409797131989</v>
      </c>
      <c r="W39" s="12">
        <v>15</v>
      </c>
      <c r="X39" s="12">
        <v>394</v>
      </c>
      <c r="Y39" s="44">
        <f t="shared" si="0"/>
        <v>-323729.41362851433</v>
      </c>
      <c r="Z39" s="45">
        <f t="shared" si="1"/>
        <v>-323.72941362851435</v>
      </c>
    </row>
    <row r="40" spans="1:26" x14ac:dyDescent="0.25">
      <c r="A40" s="4"/>
      <c r="B40" s="6">
        <v>16.761722488040402</v>
      </c>
      <c r="C40" s="4">
        <f t="shared" si="66"/>
        <v>-16.761722488040402</v>
      </c>
      <c r="D40" s="4">
        <v>20</v>
      </c>
      <c r="E40" s="5">
        <v>16</v>
      </c>
      <c r="F40" s="1">
        <f t="shared" si="68"/>
        <v>16.439609236234457</v>
      </c>
      <c r="G40" s="4">
        <f t="shared" si="69"/>
        <v>0.43960923623445824</v>
      </c>
      <c r="H40" s="3">
        <f t="shared" si="70"/>
        <v>20</v>
      </c>
      <c r="I40" s="2" t="e">
        <f t="shared" si="71"/>
        <v>#NUM!</v>
      </c>
      <c r="J40" s="2">
        <f t="shared" si="72"/>
        <v>0.10336802932937328</v>
      </c>
      <c r="L40" s="4"/>
      <c r="M40" s="6">
        <v>19.215205961552801</v>
      </c>
      <c r="N40" s="4">
        <f t="shared" si="60"/>
        <v>19.215205961552801</v>
      </c>
      <c r="O40" s="4">
        <f t="shared" si="61"/>
        <v>988.91530785088798</v>
      </c>
      <c r="P40" s="5">
        <v>20</v>
      </c>
      <c r="Q40" s="1">
        <f t="shared" si="3"/>
        <v>5.0696623148622599</v>
      </c>
      <c r="R40" s="4">
        <f t="shared" si="62"/>
        <v>14.93033768513774</v>
      </c>
      <c r="S40" s="3">
        <f t="shared" si="63"/>
        <v>988.91530785088798</v>
      </c>
      <c r="T40" s="2">
        <f t="shared" si="64"/>
        <v>2.2967675245454298</v>
      </c>
      <c r="U40" s="2">
        <f t="shared" si="65"/>
        <v>8.1008320662710922</v>
      </c>
      <c r="W40" s="12">
        <v>16</v>
      </c>
      <c r="X40" s="12">
        <v>354</v>
      </c>
      <c r="Y40" s="44">
        <f t="shared" si="0"/>
        <v>7080</v>
      </c>
      <c r="Z40" s="45">
        <f t="shared" si="1"/>
        <v>7.08</v>
      </c>
    </row>
    <row r="41" spans="1:26" x14ac:dyDescent="0.25">
      <c r="A41" s="4"/>
      <c r="B41" s="6">
        <v>17.558336155400799</v>
      </c>
      <c r="C41" s="4">
        <f t="shared" si="66"/>
        <v>-17.558336155400799</v>
      </c>
      <c r="D41" s="4">
        <f t="shared" si="67"/>
        <v>-903.64409516141234</v>
      </c>
      <c r="E41" s="5">
        <v>17</v>
      </c>
      <c r="F41" s="1">
        <f t="shared" si="68"/>
        <v>-2.8625145250843289</v>
      </c>
      <c r="G41" s="4">
        <f t="shared" si="69"/>
        <v>-19.862514525084329</v>
      </c>
      <c r="H41" s="3">
        <f t="shared" si="70"/>
        <v>-903.64409516141234</v>
      </c>
      <c r="I41" s="2">
        <f t="shared" si="71"/>
        <v>1.4097192450899469</v>
      </c>
      <c r="J41" s="2">
        <f t="shared" si="72"/>
        <v>-4.6703954665979923</v>
      </c>
      <c r="L41" s="4"/>
      <c r="M41" s="6">
        <v>19.408265943398</v>
      </c>
      <c r="N41" s="4">
        <f t="shared" si="60"/>
        <v>19.408265943398</v>
      </c>
      <c r="O41" s="4">
        <f t="shared" si="61"/>
        <v>998.85118737058394</v>
      </c>
      <c r="P41" s="5">
        <v>20</v>
      </c>
      <c r="Q41" s="1">
        <f t="shared" si="3"/>
        <v>4.9196534766430489</v>
      </c>
      <c r="R41" s="4">
        <f t="shared" si="62"/>
        <v>15.080346523356951</v>
      </c>
      <c r="S41" s="3">
        <f t="shared" si="63"/>
        <v>998.85118737058394</v>
      </c>
      <c r="T41" s="2">
        <f t="shared" si="64"/>
        <v>2.0434608395188847</v>
      </c>
      <c r="U41" s="2">
        <f t="shared" si="65"/>
        <v>8.1822231528290281</v>
      </c>
      <c r="W41" s="12">
        <v>17</v>
      </c>
      <c r="X41" s="12">
        <v>347</v>
      </c>
      <c r="Y41" s="44">
        <f t="shared" si="0"/>
        <v>-313564.5010210101</v>
      </c>
      <c r="Z41" s="45">
        <f t="shared" si="1"/>
        <v>-313.56450102101013</v>
      </c>
    </row>
    <row r="42" spans="1:26" x14ac:dyDescent="0.25">
      <c r="A42" s="4"/>
      <c r="B42" s="6">
        <v>18.354949822761199</v>
      </c>
      <c r="C42" s="4">
        <f t="shared" si="66"/>
        <v>-18.354949822761199</v>
      </c>
      <c r="D42" s="4">
        <f t="shared" si="67"/>
        <v>-944.64201377192273</v>
      </c>
      <c r="E42" s="5">
        <v>18</v>
      </c>
      <c r="F42" s="1">
        <f t="shared" si="68"/>
        <v>-2.7636677094627764</v>
      </c>
      <c r="G42" s="4">
        <f t="shared" si="69"/>
        <v>-20.763667709462776</v>
      </c>
      <c r="H42" s="3">
        <f t="shared" si="70"/>
        <v>-944.64201377192262</v>
      </c>
      <c r="I42" s="2">
        <f t="shared" si="71"/>
        <v>1.1736460798121635</v>
      </c>
      <c r="J42" s="2">
        <f t="shared" si="72"/>
        <v>-4.8822891692667163</v>
      </c>
      <c r="L42" s="4"/>
      <c r="M42" s="6">
        <v>19.601325925243099</v>
      </c>
      <c r="N42" s="4">
        <f t="shared" si="60"/>
        <v>19.601325925243099</v>
      </c>
      <c r="O42" s="4">
        <f t="shared" si="61"/>
        <v>1008.7870668902748</v>
      </c>
      <c r="P42" s="5">
        <v>20</v>
      </c>
      <c r="Q42" s="1">
        <f t="shared" si="3"/>
        <v>4.7696446384239159</v>
      </c>
      <c r="R42" s="4">
        <f t="shared" si="62"/>
        <v>15.230355361576084</v>
      </c>
      <c r="S42" s="3">
        <f t="shared" si="63"/>
        <v>1008.7870668902748</v>
      </c>
      <c r="T42" s="2">
        <f t="shared" si="64"/>
        <v>1.7611510376655166</v>
      </c>
      <c r="U42" s="2">
        <f t="shared" si="65"/>
        <v>8.2636142393869214</v>
      </c>
      <c r="W42" s="12">
        <v>18</v>
      </c>
      <c r="X42" s="12">
        <v>310</v>
      </c>
      <c r="Y42" s="44">
        <f t="shared" si="0"/>
        <v>-292839.02426929603</v>
      </c>
      <c r="Z42" s="45">
        <f t="shared" si="1"/>
        <v>-292.83902426929603</v>
      </c>
    </row>
    <row r="43" spans="1:26" x14ac:dyDescent="0.25">
      <c r="A43" s="4"/>
      <c r="B43" s="6">
        <v>19.151563490121699</v>
      </c>
      <c r="C43" s="4">
        <f t="shared" si="66"/>
        <v>-19.151563490121699</v>
      </c>
      <c r="D43" s="4">
        <f t="shared" si="67"/>
        <v>-985.63993238243825</v>
      </c>
      <c r="E43" s="5">
        <v>19</v>
      </c>
      <c r="F43" s="1">
        <f t="shared" si="68"/>
        <v>-2.6648208938413376</v>
      </c>
      <c r="G43" s="4">
        <f t="shared" si="69"/>
        <v>-21.664820893841338</v>
      </c>
      <c r="H43" s="3">
        <f t="shared" si="70"/>
        <v>-985.63993238243825</v>
      </c>
      <c r="I43" s="2">
        <f t="shared" si="71"/>
        <v>0.87665016215269198</v>
      </c>
      <c r="J43" s="2">
        <f t="shared" si="72"/>
        <v>-5.0941828719354687</v>
      </c>
      <c r="L43" s="4"/>
      <c r="M43" s="6">
        <v>19.794385907088301</v>
      </c>
      <c r="N43" s="4">
        <f t="shared" si="60"/>
        <v>19.794385907088301</v>
      </c>
      <c r="O43" s="4">
        <f t="shared" si="61"/>
        <v>1018.7229464099709</v>
      </c>
      <c r="P43" s="5">
        <v>20</v>
      </c>
      <c r="Q43" s="1">
        <f t="shared" si="3"/>
        <v>4.6196358002047031</v>
      </c>
      <c r="R43" s="4">
        <f t="shared" si="62"/>
        <v>15.380364199795297</v>
      </c>
      <c r="S43" s="3">
        <f t="shared" si="63"/>
        <v>1018.7229464099709</v>
      </c>
      <c r="T43" s="2">
        <f t="shared" si="64"/>
        <v>1.4183555007749842</v>
      </c>
      <c r="U43" s="2">
        <f t="shared" si="65"/>
        <v>8.3450053259448591</v>
      </c>
      <c r="W43" s="12">
        <v>19</v>
      </c>
      <c r="X43" s="12">
        <v>254</v>
      </c>
      <c r="Y43" s="44">
        <f t="shared" si="0"/>
        <v>-250352.5428251393</v>
      </c>
      <c r="Z43" s="45">
        <f t="shared" si="1"/>
        <v>-250.3525428251393</v>
      </c>
    </row>
    <row r="44" spans="1:26" x14ac:dyDescent="0.25">
      <c r="A44" s="4"/>
      <c r="B44" s="6">
        <v>19.948177157482199</v>
      </c>
      <c r="C44" s="4">
        <f t="shared" ref="C44" si="73">A44-B44</f>
        <v>-19.948177157482199</v>
      </c>
      <c r="D44" s="4">
        <f t="shared" ref="D44" si="74">$C$3*$C$7/3600*$C$4*C44</f>
        <v>-1026.6378509929536</v>
      </c>
      <c r="E44" s="5">
        <v>20</v>
      </c>
      <c r="F44" s="1">
        <f t="shared" ref="F44" si="75">E44+G44</f>
        <v>-2.5659740782198952</v>
      </c>
      <c r="G44" s="4">
        <f t="shared" ref="G44" si="76">D44/(($F$3*$F$7)/3600*$F$4)</f>
        <v>-22.565974078219895</v>
      </c>
      <c r="H44" s="3">
        <f t="shared" ref="H44" si="77">$F$3*$F$7/3600*$F$4*G44</f>
        <v>-1026.6378509929536</v>
      </c>
      <c r="I44" s="2" t="e">
        <f t="shared" ref="I44" si="78">((B44-E44)-(A44-F44))/LN((B44-E44)/(A44-F44))</f>
        <v>#NUM!</v>
      </c>
      <c r="J44" s="2">
        <f t="shared" ref="J44" si="79">H44/$F$9</f>
        <v>-5.3060765746042193</v>
      </c>
      <c r="L44" s="4"/>
      <c r="M44" s="6">
        <v>19.9874458889335</v>
      </c>
      <c r="N44" s="4">
        <f t="shared" ref="N44" si="80">M44-L44</f>
        <v>19.9874458889335</v>
      </c>
      <c r="O44" s="4">
        <f t="shared" ref="O44" si="81">$C$3*$C$7/3600*$C$4*N44</f>
        <v>1028.6588259296668</v>
      </c>
      <c r="P44" s="5">
        <v>20</v>
      </c>
      <c r="Q44" s="1">
        <f t="shared" si="3"/>
        <v>4.469626961985492</v>
      </c>
      <c r="R44" s="4">
        <f t="shared" ref="R44" si="82">O44/(($I$3*$I$7)/3600*$I$4)</f>
        <v>15.530373038014508</v>
      </c>
      <c r="S44" s="3">
        <f t="shared" ref="S44" si="83">$I$3*$I$7/3600*$I$4*R44</f>
        <v>1028.6588259296668</v>
      </c>
      <c r="T44" s="2">
        <f t="shared" ref="T44" si="84">((Q44-L44)-(P44-M44))/LN((Q44-L44)/(P44-M44))</f>
        <v>0.75864914283367102</v>
      </c>
      <c r="U44" s="2">
        <f t="shared" ref="U44" si="85">S44/$I$9</f>
        <v>8.4263964125027933</v>
      </c>
      <c r="W44" s="12">
        <v>20</v>
      </c>
      <c r="X44" s="12">
        <v>210</v>
      </c>
      <c r="Y44" s="44">
        <v>0</v>
      </c>
      <c r="Z44" s="45">
        <f t="shared" si="1"/>
        <v>0</v>
      </c>
    </row>
    <row r="45" spans="1:26" x14ac:dyDescent="0.25">
      <c r="W45" s="14"/>
      <c r="X45" s="14">
        <f>SUM(X15:X44)</f>
        <v>8005</v>
      </c>
      <c r="Y45" s="14">
        <f t="shared" ref="Y45:Z45" si="86">SUM(Y15:Y44)</f>
        <v>-4123235.2573279282</v>
      </c>
      <c r="Z45" s="14">
        <f t="shared" si="86"/>
        <v>-4123.2352573279295</v>
      </c>
    </row>
    <row r="46" spans="1:26" x14ac:dyDescent="0.25">
      <c r="W46" s="14"/>
      <c r="X46" s="14"/>
      <c r="Y46" s="14"/>
    </row>
    <row r="47" spans="1:26" x14ac:dyDescent="0.25">
      <c r="W47" s="14"/>
      <c r="X47" s="14"/>
      <c r="Y47" s="14"/>
    </row>
  </sheetData>
  <scenarios current="0" sqref="T20">
    <scenario name="teste" locked="1" count="1" user="Author" comment="Créé par Auteur le 07/01/2021">
      <inputCells r="M20" val="16,9155888771612" numFmtId="2"/>
    </scenario>
  </scenarios>
  <mergeCells count="2">
    <mergeCell ref="A11:J11"/>
    <mergeCell ref="L11:U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15"/>
  <sheetViews>
    <sheetView topLeftCell="A12" zoomScale="130" zoomScaleNormal="130" workbookViewId="0">
      <selection activeCell="J15" sqref="J15"/>
    </sheetView>
  </sheetViews>
  <sheetFormatPr defaultColWidth="9.140625" defaultRowHeight="15" x14ac:dyDescent="0.25"/>
  <sheetData>
    <row r="1" spans="1:10" hidden="1" x14ac:dyDescent="0.25"/>
    <row r="2" spans="1:10" hidden="1" x14ac:dyDescent="0.25"/>
    <row r="3" spans="1:10" hidden="1" x14ac:dyDescent="0.25"/>
    <row r="4" spans="1:10" hidden="1" x14ac:dyDescent="0.25"/>
    <row r="5" spans="1:10" hidden="1" x14ac:dyDescent="0.25"/>
    <row r="6" spans="1:10" hidden="1" x14ac:dyDescent="0.25"/>
    <row r="7" spans="1:10" hidden="1" x14ac:dyDescent="0.25"/>
    <row r="8" spans="1:10" hidden="1" x14ac:dyDescent="0.25"/>
    <row r="9" spans="1:10" hidden="1" x14ac:dyDescent="0.25"/>
    <row r="10" spans="1:10" hidden="1" x14ac:dyDescent="0.25"/>
    <row r="11" spans="1:10" hidden="1" x14ac:dyDescent="0.25"/>
    <row r="12" spans="1:10" x14ac:dyDescent="0.25">
      <c r="A12" s="52" t="str">
        <f>Soufflage_extraction!A12</f>
        <v>EAU  Aéro</v>
      </c>
      <c r="B12" s="52"/>
      <c r="C12" s="52"/>
      <c r="D12" s="52"/>
      <c r="E12" s="52" t="str">
        <f>Soufflage_extraction!E12</f>
        <v>AIR  Aéro soufflage</v>
      </c>
      <c r="F12" s="52"/>
      <c r="G12" s="52"/>
      <c r="H12" s="52"/>
      <c r="I12" s="52"/>
      <c r="J12" s="52"/>
    </row>
    <row r="13" spans="1:10" x14ac:dyDescent="0.25">
      <c r="A13" s="18" t="str">
        <f>Soufflage_extraction!A13</f>
        <v>Tentrée</v>
      </c>
      <c r="B13" s="18" t="str">
        <f>Soufflage_extraction!B13</f>
        <v>Tsortie</v>
      </c>
      <c r="C13" s="18" t="str">
        <f>Soufflage_extraction!C13</f>
        <v>DeltaT</v>
      </c>
      <c r="D13" s="18" t="str">
        <f>Soufflage_extraction!D13</f>
        <v xml:space="preserve">P </v>
      </c>
      <c r="E13" s="18" t="str">
        <f>Soufflage_extraction!E13</f>
        <v>Tentrée</v>
      </c>
      <c r="F13" s="18" t="str">
        <f>Soufflage_extraction!F13</f>
        <v>Tsortie</v>
      </c>
      <c r="G13" s="18" t="str">
        <f>Soufflage_extraction!G13</f>
        <v>DeltaT</v>
      </c>
      <c r="H13" s="18" t="str">
        <f>Soufflage_extraction!H13</f>
        <v>Precup</v>
      </c>
      <c r="I13" s="18" t="str">
        <f>Soufflage_extraction!I13</f>
        <v>DTLM.2</v>
      </c>
      <c r="J13" s="18" t="str">
        <f>Soufflage_extraction!J13</f>
        <v>DTLM</v>
      </c>
    </row>
    <row r="14" spans="1:10" x14ac:dyDescent="0.25">
      <c r="A14" s="18" t="str">
        <f>Soufflage_extraction!A14</f>
        <v>°C</v>
      </c>
      <c r="B14" s="18" t="str">
        <f>Soufflage_extraction!B14</f>
        <v>°C</v>
      </c>
      <c r="C14" s="18" t="str">
        <f>Soufflage_extraction!C14</f>
        <v>°C</v>
      </c>
      <c r="D14" s="18" t="str">
        <f>Soufflage_extraction!D14</f>
        <v>kW</v>
      </c>
      <c r="E14" s="18" t="str">
        <f>Soufflage_extraction!E14</f>
        <v>°C</v>
      </c>
      <c r="F14" s="18" t="str">
        <f>Soufflage_extraction!F14</f>
        <v>°C</v>
      </c>
      <c r="G14" s="18" t="str">
        <f>Soufflage_extraction!G14</f>
        <v>°C</v>
      </c>
      <c r="H14" s="18" t="str">
        <f>Soufflage_extraction!H14</f>
        <v>kW</v>
      </c>
      <c r="I14" s="18"/>
      <c r="J14" s="18"/>
    </row>
    <row r="15" spans="1:10" x14ac:dyDescent="0.25">
      <c r="A15" s="4">
        <f>Soufflage_extraction!A16</f>
        <v>0</v>
      </c>
      <c r="B15" s="4">
        <f>Soufflage_extraction!B16</f>
        <v>-2.3538572494742374</v>
      </c>
      <c r="C15" s="4">
        <f>A15-B15</f>
        <v>2.3538572494742374</v>
      </c>
      <c r="D15" s="4">
        <f>Soufflage_extraction!D16</f>
        <v>121.14184314018931</v>
      </c>
      <c r="E15" s="4">
        <f>Soufflage_extraction!E16</f>
        <v>-8</v>
      </c>
      <c r="F15" s="4">
        <f>Soufflage_extraction!F16</f>
        <v>-5.337246343055341</v>
      </c>
      <c r="G15" s="4">
        <f>Soufflage_extraction!G16</f>
        <v>2.6627536569446586</v>
      </c>
      <c r="H15" s="4">
        <f>Soufflage_extraction!H16</f>
        <v>121.14184314018932</v>
      </c>
      <c r="I15" s="4">
        <f>Soufflage_extraction!I16</f>
        <v>5.4902463428465094</v>
      </c>
      <c r="J15" s="4">
        <f>Soufflage_extraction!J16</f>
        <v>0.62610967973647136</v>
      </c>
    </row>
  </sheetData>
  <mergeCells count="2">
    <mergeCell ref="A12:D12"/>
    <mergeCell ref="E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Soufflage_extraction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2021-02-06T10:25:32Z</dcterms:modified>
</cp:coreProperties>
</file>