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7269F93-269C-4909-8A95-1ED395E17AF9}" xr6:coauthVersionLast="46" xr6:coauthVersionMax="46" xr10:uidLastSave="{00000000-0000-0000-0000-000000000000}"/>
  <bookViews>
    <workbookView xWindow="-120" yWindow="-120" windowWidth="29040" windowHeight="16440" firstSheet="1" activeTab="1" xr2:uid="{00000000-000D-0000-FFFF-FFFF00000000}"/>
  </bookViews>
  <sheets>
    <sheet name="données cachées" sheetId="26" state="hidden" r:id="rId1"/>
    <sheet name="FACT-21" sheetId="29" r:id="rId2"/>
    <sheet name="RECETTES" sheetId="21" r:id="rId3"/>
  </sheets>
  <definedNames>
    <definedName name="_xlnm.Print_Area" localSheetId="1">'FACT-21'!#REF!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29" l="1" a="1"/>
  <c r="L3" i="29" s="1"/>
  <c r="L4" i="29" a="1"/>
  <c r="L4" i="29"/>
  <c r="C5" i="21"/>
  <c r="G5" i="21"/>
  <c r="H5" i="21"/>
  <c r="I5" i="21"/>
  <c r="J5" i="21"/>
  <c r="K5" i="21"/>
  <c r="M5" i="21"/>
  <c r="C4" i="29"/>
  <c r="K4" i="29"/>
  <c r="L5" i="21" l="1"/>
  <c r="N5" i="21" s="1"/>
  <c r="K3" i="29"/>
  <c r="C3" i="29"/>
  <c r="F5" i="21" s="1"/>
  <c r="C4" i="21"/>
  <c r="D6" i="21" l="1"/>
  <c r="H5" i="29"/>
  <c r="B6" i="21" l="1"/>
  <c r="B5" i="29" l="1"/>
  <c r="G4" i="21" l="1"/>
  <c r="F4" i="21"/>
  <c r="M4" i="21"/>
  <c r="H4" i="21"/>
  <c r="K4" i="21"/>
  <c r="J4" i="21"/>
  <c r="I4" i="21"/>
  <c r="L4" i="21" l="1"/>
  <c r="N4" i="21" s="1"/>
  <c r="M4" i="29" l="1"/>
  <c r="N4" i="29" s="1"/>
  <c r="M3" i="29"/>
  <c r="N3" i="2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<sst xmlns="http://schemas.openxmlformats.org/spreadsheetml/2006/main" count="94" uniqueCount="71">
  <si>
    <t>ENCAISSEMENTS</t>
  </si>
  <si>
    <t>n° facture</t>
  </si>
  <si>
    <t>mat. Facture</t>
  </si>
  <si>
    <t>TVA</t>
  </si>
  <si>
    <t>débours</t>
  </si>
  <si>
    <t>TTC</t>
  </si>
  <si>
    <t>solde</t>
  </si>
  <si>
    <t>N° FACTURE</t>
  </si>
  <si>
    <t>DATE</t>
  </si>
  <si>
    <t>N° DOSSIER</t>
  </si>
  <si>
    <t>MATIERE</t>
  </si>
  <si>
    <t>MONTANT HT</t>
  </si>
  <si>
    <t>MONTANT TTC</t>
  </si>
  <si>
    <t>DEBOURS</t>
  </si>
  <si>
    <t>SOLDE</t>
  </si>
  <si>
    <t>S</t>
  </si>
  <si>
    <t>CA HT :</t>
  </si>
  <si>
    <t>factures</t>
  </si>
  <si>
    <t>O</t>
  </si>
  <si>
    <t>V</t>
  </si>
  <si>
    <t>R</t>
  </si>
  <si>
    <t>DATE F</t>
  </si>
  <si>
    <t>DATE FACT.</t>
  </si>
  <si>
    <t>MATIÈRE</t>
  </si>
  <si>
    <t>DÉBOURS</t>
  </si>
  <si>
    <t>ENCAISSEMENT</t>
  </si>
  <si>
    <t>B</t>
  </si>
  <si>
    <t>RESP.</t>
  </si>
  <si>
    <t>NUMERO</t>
  </si>
  <si>
    <t>RESP</t>
  </si>
  <si>
    <t>resp</t>
  </si>
  <si>
    <t>MONTANT</t>
  </si>
  <si>
    <t>RÉFÉRENCES FACTURE</t>
  </si>
  <si>
    <t>date reglement</t>
  </si>
  <si>
    <t>date facture</t>
  </si>
  <si>
    <t>jours retard</t>
  </si>
  <si>
    <t>RETARD</t>
  </si>
  <si>
    <t>montant règlement</t>
  </si>
  <si>
    <t>acomptes</t>
  </si>
  <si>
    <t>encaissements</t>
  </si>
  <si>
    <t>FRAIS HT</t>
  </si>
  <si>
    <t>HONOS HT</t>
  </si>
  <si>
    <t>honos HT</t>
  </si>
  <si>
    <t>frais HT</t>
  </si>
  <si>
    <t>SUIVI</t>
  </si>
  <si>
    <t>MODE DE REG.</t>
  </si>
  <si>
    <t>8787</t>
  </si>
  <si>
    <t>AA</t>
  </si>
  <si>
    <t>BB</t>
  </si>
  <si>
    <t>CC</t>
  </si>
  <si>
    <t>DD</t>
  </si>
  <si>
    <t>MA</t>
  </si>
  <si>
    <t>MB</t>
  </si>
  <si>
    <t>MC</t>
  </si>
  <si>
    <t>MD</t>
  </si>
  <si>
    <t>ME</t>
  </si>
  <si>
    <t>CLIENT</t>
  </si>
  <si>
    <t>8888</t>
  </si>
  <si>
    <t>partie à remplir à réception d'un règlement</t>
  </si>
  <si>
    <t>c'est là que je</t>
  </si>
  <si>
    <t>m'arrache</t>
  </si>
  <si>
    <t>les cheveux…</t>
  </si>
  <si>
    <t>client</t>
  </si>
  <si>
    <t>COULEURS DE SUIVI</t>
  </si>
  <si>
    <t>RESPONSABLE</t>
  </si>
  <si>
    <t>NATURE</t>
  </si>
  <si>
    <t>CLIENT A</t>
  </si>
  <si>
    <t>CLIENT B</t>
  </si>
  <si>
    <t>CHÈQUE</t>
  </si>
  <si>
    <t>VIREMENT</t>
  </si>
  <si>
    <t>partie qui se remplit automatiquement depuis le tableau situé sur le feuille FACT-21 (avec RECHERCHEV sur le n° de facture)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</si>
</sst>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4" x14ac:knownFonts="1">
    <font>
      <sz val="10"/>
      <name val="Verdana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9"/>
      <color theme="2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 tint="0.499984740745262"/>
      <name val="Calibri"/>
      <family val="2"/>
      <scheme val="minor"/>
    </font>
    <font>
      <sz val="10"/>
      <name val="Verdana"/>
      <family val="2"/>
    </font>
    <font>
      <b/>
      <sz val="10"/>
      <color theme="7" tint="0.79998168889431442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1" tint="0.499984740745262"/>
      </bottom>
      <diagonal/>
    </border>
    <border>
      <left style="thin">
        <color theme="2" tint="-0.249977111117893"/>
      </left>
      <right/>
      <top/>
      <bottom style="thin">
        <color theme="2" tint="-9.9978637043366805E-2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n">
        <color theme="1" tint="0.499984740745262"/>
      </bottom>
      <diagonal/>
    </border>
    <border>
      <left style="thick">
        <color theme="0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ck">
        <color theme="0"/>
      </left>
      <right/>
      <top/>
      <bottom style="thin">
        <color theme="2" tint="-9.9978637043366805E-2"/>
      </bottom>
      <diagonal/>
    </border>
    <border>
      <left style="thick">
        <color theme="0"/>
      </left>
      <right style="thin">
        <color theme="2" tint="-0.249977111117893"/>
      </right>
      <top style="thin">
        <color theme="2" tint="-9.9978637043366805E-2"/>
      </top>
      <bottom style="thin">
        <color theme="1" tint="0.499984740745262"/>
      </bottom>
      <diagonal/>
    </border>
    <border>
      <left style="thin">
        <color theme="2" tint="-0.249977111117893"/>
      </left>
      <right/>
      <top/>
      <bottom style="thin">
        <color theme="1" tint="0.499984740745262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1" fillId="0" borderId="0"/>
  </cellStyleXfs>
  <cellXfs count="85">
    <xf numFmtId="0" fontId="0" fillId="0" borderId="0" xfId="0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164" fontId="10" fillId="3" borderId="3" xfId="0" applyNumberFormat="1" applyFont="1" applyFill="1" applyBorder="1" applyAlignment="1">
      <alignment horizontal="center" vertical="center"/>
    </xf>
    <xf numFmtId="14" fontId="10" fillId="3" borderId="3" xfId="0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/>
    </xf>
    <xf numFmtId="164" fontId="7" fillId="4" borderId="9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8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14" fontId="7" fillId="3" borderId="11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4" fontId="7" fillId="3" borderId="11" xfId="0" applyNumberFormat="1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14" fontId="5" fillId="0" borderId="13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Fill="1" applyBorder="1" applyAlignment="1" applyProtection="1">
      <alignment horizontal="right" vertical="center" wrapText="1"/>
      <protection locked="0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14" fontId="8" fillId="3" borderId="6" xfId="0" applyNumberFormat="1" applyFont="1" applyFill="1" applyBorder="1" applyAlignment="1" applyProtection="1">
      <alignment horizontal="center" vertical="center"/>
      <protection locked="0"/>
    </xf>
    <xf numFmtId="164" fontId="8" fillId="3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14" fontId="4" fillId="0" borderId="0" xfId="0" applyNumberFormat="1" applyFont="1" applyAlignment="1" applyProtection="1">
      <alignment horizontal="center" vertical="center"/>
      <protection locked="0"/>
    </xf>
    <xf numFmtId="1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vertical="center"/>
    </xf>
    <xf numFmtId="1" fontId="4" fillId="0" borderId="0" xfId="0" applyNumberFormat="1" applyFont="1" applyAlignment="1" applyProtection="1">
      <alignment vertical="center"/>
    </xf>
    <xf numFmtId="14" fontId="7" fillId="3" borderId="8" xfId="0" applyNumberFormat="1" applyFont="1" applyFill="1" applyBorder="1" applyAlignment="1" applyProtection="1">
      <alignment horizontal="center" vertical="center"/>
    </xf>
    <xf numFmtId="164" fontId="7" fillId="3" borderId="8" xfId="0" applyNumberFormat="1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right" vertical="center"/>
    </xf>
    <xf numFmtId="14" fontId="9" fillId="3" borderId="6" xfId="0" applyNumberFormat="1" applyFont="1" applyFill="1" applyBorder="1" applyAlignment="1" applyProtection="1">
      <alignment horizontal="left" vertical="center"/>
    </xf>
    <xf numFmtId="0" fontId="4" fillId="3" borderId="6" xfId="0" applyFont="1" applyFill="1" applyBorder="1" applyAlignment="1" applyProtection="1">
      <alignment horizontal="center" vertical="center"/>
    </xf>
    <xf numFmtId="164" fontId="4" fillId="3" borderId="6" xfId="0" applyNumberFormat="1" applyFont="1" applyFill="1" applyBorder="1" applyAlignment="1" applyProtection="1">
      <alignment vertical="center"/>
    </xf>
    <xf numFmtId="164" fontId="7" fillId="3" borderId="6" xfId="0" applyNumberFormat="1" applyFont="1" applyFill="1" applyBorder="1" applyAlignment="1" applyProtection="1">
      <alignment vertical="center"/>
    </xf>
    <xf numFmtId="0" fontId="7" fillId="4" borderId="9" xfId="0" applyFont="1" applyFill="1" applyBorder="1" applyAlignment="1">
      <alignment horizontal="right" vertical="center" wrapText="1"/>
    </xf>
    <xf numFmtId="14" fontId="7" fillId="4" borderId="9" xfId="0" applyNumberFormat="1" applyFont="1" applyFill="1" applyBorder="1" applyAlignment="1">
      <alignment horizontal="left" vertical="center" wrapText="1"/>
    </xf>
    <xf numFmtId="164" fontId="7" fillId="4" borderId="9" xfId="0" applyNumberFormat="1" applyFont="1" applyFill="1" applyBorder="1" applyAlignment="1">
      <alignment horizontal="right" vertical="center" wrapText="1"/>
    </xf>
    <xf numFmtId="0" fontId="12" fillId="3" borderId="16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164" fontId="4" fillId="6" borderId="0" xfId="0" applyNumberFormat="1" applyFont="1" applyFill="1" applyAlignment="1" applyProtection="1">
      <alignment vertical="center"/>
      <protection locked="0"/>
    </xf>
    <xf numFmtId="164" fontId="4" fillId="5" borderId="0" xfId="0" applyNumberFormat="1" applyFont="1" applyFill="1" applyAlignment="1" applyProtection="1">
      <alignment vertical="center"/>
      <protection locked="0"/>
    </xf>
    <xf numFmtId="0" fontId="4" fillId="5" borderId="0" xfId="0" applyFont="1" applyFill="1" applyBorder="1" applyAlignment="1">
      <alignment horizontal="center" vertical="center"/>
    </xf>
    <xf numFmtId="14" fontId="4" fillId="5" borderId="0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/>
    </xf>
    <xf numFmtId="164" fontId="4" fillId="5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/>
    <xf numFmtId="0" fontId="13" fillId="2" borderId="0" xfId="0" applyFont="1" applyFill="1"/>
    <xf numFmtId="164" fontId="10" fillId="3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left" vertical="center" indent="3"/>
    </xf>
    <xf numFmtId="0" fontId="12" fillId="3" borderId="10" xfId="0" applyFont="1" applyFill="1" applyBorder="1" applyAlignment="1">
      <alignment horizontal="left" vertical="center" indent="3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13BDE31-02B5-DE44-AFDA-A9543DF90842}"/>
  </cellStyles>
  <dxfs count="93"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1" tint="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fill>
        <patternFill patternType="solid">
          <fgColor theme="9" tint="0.79998168889431442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fill>
        <patternFill patternType="solid">
          <fgColor theme="9" tint="0.79998168889431442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fill>
        <patternFill patternType="solid">
          <fgColor theme="9" tint="0.79998168889431442"/>
          <bgColor theme="1" tint="0.49998474074526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fill>
        <patternFill patternType="solid">
          <fgColor theme="9" tint="0.79998168889431442"/>
          <bgColor theme="1" tint="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/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64" formatCode="#,##0.00\ &quot;€&quot;"/>
      <fill>
        <patternFill patternType="solid">
          <fgColor theme="9" tint="0.79998168889431442"/>
          <bgColor theme="1" tint="0.49998474074526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numFmt numFmtId="19" formatCode="dd/mm/yyyy"/>
      <fill>
        <patternFill patternType="solid">
          <fgColor theme="9" tint="0.79998168889431442"/>
          <bgColor theme="1" tint="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Calibri"/>
        <family val="2"/>
        <scheme val="minor"/>
      </font>
      <fill>
        <patternFill patternType="solid">
          <fgColor theme="9" tint="0.79998168889431442"/>
          <bgColor theme="1" tint="0.49998474074526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theme="1" tint="0.499984740745262"/>
        </top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165" formatCode="#.##0\.00\ &quot;€&quot;"/>
    </dxf>
    <dxf>
      <border outline="0"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#.##0\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7"/>
        </patternFill>
      </fill>
    </dxf>
    <dxf>
      <font>
        <color theme="0" tint="-4.9989318521683403E-2"/>
      </font>
      <fill>
        <patternFill>
          <bgColor rgb="FFEF7772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border>
        <top style="thin">
          <color rgb="FF808080"/>
        </top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fill>
        <patternFill patternType="solid">
          <fgColor rgb="FF000000"/>
          <bgColor rgb="FF808080"/>
        </patternFill>
      </fill>
      <border diagonalUp="0" diagonalDown="0">
        <left style="thin">
          <color rgb="FF808080"/>
        </left>
        <right style="thin">
          <color rgb="FF80808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protection locked="0" hidden="0"/>
    </dxf>
    <dxf>
      <border>
        <bottom style="thin">
          <color rgb="FF80808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</border>
      <protection locked="0" hidden="0"/>
    </dxf>
    <dxf>
      <font>
        <color theme="0" tint="-4.9989318521683403E-2"/>
      </font>
      <fill>
        <patternFill>
          <bgColor rgb="FFEF7771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7"/>
        </patternFill>
      </fill>
    </dxf>
    <dxf>
      <font>
        <color theme="0" tint="-4.9989318521683403E-2"/>
      </font>
      <fill>
        <patternFill>
          <bgColor rgb="FFEF7772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</font>
    </dxf>
    <dxf>
      <font>
        <b val="0"/>
        <i val="0"/>
        <strike val="0"/>
      </font>
    </dxf>
    <dxf>
      <font>
        <b val="0"/>
        <i val="0"/>
        <strike val="0"/>
      </font>
    </dxf>
    <dxf>
      <font>
        <b val="0"/>
        <i val="0"/>
      </font>
    </dxf>
    <dxf>
      <font>
        <b val="0"/>
        <i val="0"/>
      </font>
    </dxf>
    <dxf>
      <font>
        <b/>
        <color theme="1" tint="0.499984740745262"/>
      </font>
      <fill>
        <patternFill patternType="solid">
          <fgColor theme="0" tint="-0.249977111117893"/>
          <bgColor theme="0" tint="-0.24997711111789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0" tint="-0.249977111117893"/>
          <bgColor theme="0" tint="-0.249977111117893"/>
        </patternFill>
      </fill>
    </dxf>
    <dxf>
      <fill>
        <patternFill patternType="solid">
          <fgColor theme="0" tint="-0.249977111117893"/>
          <bgColor theme="0" tint="-0.249977111117893"/>
        </patternFill>
      </fill>
    </dxf>
    <dxf>
      <font>
        <b/>
        <color theme="1" tint="0.499984740745262"/>
      </font>
      <fill>
        <patternFill patternType="solid">
          <fgColor theme="0" tint="-0.249977111117893"/>
          <bgColor theme="0" tint="-0.249977111117893"/>
        </patternFill>
      </fill>
    </dxf>
    <dxf>
      <font>
        <b/>
        <color theme="1" tint="0.499984740745262"/>
      </font>
    </dxf>
    <dxf>
      <font>
        <b/>
        <color theme="1" tint="0.499984740745262"/>
      </font>
      <border>
        <bottom style="thin">
          <color theme="0"/>
        </bottom>
      </border>
    </dxf>
    <dxf>
      <font>
        <b val="0"/>
        <i val="0"/>
        <strike val="0"/>
      </font>
    </dxf>
  </dxfs>
  <tableStyles count="7" defaultTableStyle="TableStyleMedium2" defaultPivotStyle="PivotStyleLight16">
    <tableStyle name="HD" table="0" count="10" xr9:uid="{B8DB06E5-36DA-C346-9CD1-B4CEEAA89232}">
      <tableStyleElement type="wholeTable" dxfId="92"/>
      <tableStyleElement type="headerRow" dxfId="91"/>
      <tableStyleElement type="totalRow" dxfId="90"/>
      <tableStyleElement type="firstColumn" dxfId="89"/>
      <tableStyleElement type="secondRowStripe" dxfId="88"/>
      <tableStyleElement type="secondColumnStripe" dxfId="87"/>
      <tableStyleElement type="firstSubtotalRow" dxfId="86"/>
      <tableStyleElement type="secondSubtotalRow" dxfId="85"/>
      <tableStyleElement type="firstRowSubheading" dxfId="84"/>
      <tableStyleElement type="pageFieldLabels" dxfId="83"/>
    </tableStyle>
    <tableStyle name="Style de tableau 1" pivot="0" count="1" xr9:uid="{00000000-0011-0000-FFFF-FFFF00000000}">
      <tableStyleElement type="headerRow" dxfId="82"/>
    </tableStyle>
    <tableStyle name="Style de tableau 2" pivot="0" count="1" xr9:uid="{00000000-0011-0000-FFFF-FFFF01000000}">
      <tableStyleElement type="headerRow" dxfId="81"/>
    </tableStyle>
    <tableStyle name="Style de tableau 3" pivot="0" count="0" xr9:uid="{00000000-0011-0000-FFFF-FFFF02000000}"/>
    <tableStyle name="Style de tableau croisé dynamique 1" table="0" count="1" xr9:uid="{B4C97D8B-C617-0C40-9657-D7206ADBDD3D}">
      <tableStyleElement type="wholeTable" dxfId="80"/>
    </tableStyle>
    <tableStyle name="Style de tableau croisé dynamique 2" table="0" count="1" xr9:uid="{B396F554-8D9E-9640-B9AC-36EEBAB340C5}">
      <tableStyleElement type="wholeTable" dxfId="79"/>
    </tableStyle>
    <tableStyle name="Style de tableau croisé dynamique 3" table="0" count="1" xr9:uid="{B1DF9C81-8F22-CF4C-AA7D-ECD568E5C043}">
      <tableStyleElement type="wholeTable" dxfId="78"/>
    </tableStyle>
  </tableStyles>
  <colors>
    <mruColors>
      <color rgb="FFFF7E79"/>
      <color rgb="FFC00000"/>
      <color rgb="FF036F02"/>
      <color rgb="FF70AE47"/>
      <color rgb="FFF4776D"/>
      <color rgb="FFF07871"/>
      <color rgb="FFFFC101"/>
      <color rgb="FFEF7772"/>
      <color rgb="FFDCBB29"/>
      <color rgb="FFDBBC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D60DC8B-BB4B-B841-AC2A-DBCA2C1FC8A6}" name="fact_21" displayName="fact_21" ref="B2:O5" totalsRowCount="1" headerRowDxfId="72" dataDxfId="70" totalsRowDxfId="69" headerRowBorderDxfId="71" totalsRowBorderDxfId="68">
  <autoFilter ref="B2:O4" xr:uid="{00000000-0009-0000-0100-000015000000}"/>
  <sortState xmlns:xlrd2="http://schemas.microsoft.com/office/spreadsheetml/2017/richdata2" ref="B3:O3">
    <sortCondition ref="N2:N3"/>
  </sortState>
  <tableColumns count="14">
    <tableColumn id="1" xr3:uid="{36C30760-F7CD-E74E-B00D-F1A38CA00150}" name="NUMERO" totalsRowFunction="count" dataDxfId="67" totalsRowDxfId="14"/>
    <tableColumn id="2" xr3:uid="{7039F000-E4EC-204A-BF84-ECED4E67442A}" name="DATE" totalsRowLabel="factures" dataDxfId="66" totalsRowDxfId="13">
      <calculatedColumnFormula>TODAY()</calculatedColumnFormula>
    </tableColumn>
    <tableColumn id="3" xr3:uid="{D0E8048B-531F-0647-B221-08E255D3095B}" name="CLIENT" dataDxfId="65" totalsRowDxfId="12"/>
    <tableColumn id="4" xr3:uid="{20E3B4DA-B2A5-B84A-95E1-385B89D1BF51}" name="N° DOSSIER" dataDxfId="64" totalsRowDxfId="11"/>
    <tableColumn id="5" xr3:uid="{2C903925-0961-DB44-8FC5-7B5DB4FB9DCF}" name="RESP" dataDxfId="63" totalsRowDxfId="10"/>
    <tableColumn id="6" xr3:uid="{5BD14046-0599-1F4A-B81E-4AF4BA3E8BB8}" name="MATIERE" totalsRowLabel="CA HT :" dataDxfId="62" totalsRowDxfId="9"/>
    <tableColumn id="7" xr3:uid="{0B8A5FA7-D440-7A46-BA9F-809F7C472A9A}" name="MONTANT HT" totalsRowFunction="sum" dataDxfId="61" totalsRowDxfId="8"/>
    <tableColumn id="18" xr3:uid="{37628897-458D-DD4C-B040-5881C291F8F3}" name="FRAIS HT" dataDxfId="60" totalsRowDxfId="7"/>
    <tableColumn id="8" xr3:uid="{F8A404F1-FB7A-3F4D-9351-AC0CEFE351B3}" name="DEBOURS" dataDxfId="59" totalsRowDxfId="6"/>
    <tableColumn id="9" xr3:uid="{AB1C76E8-F55E-FD40-99AA-B0DDAE630614}" name="MONTANT TTC" dataDxfId="58" totalsRowDxfId="5">
      <calculatedColumnFormula>((fact_21[[#This Row],[MONTANT HT]]+fact_21[[#This Row],[FRAIS HT]])*1.2)+fact_21[[#This Row],[DEBOURS]]</calculatedColumnFormula>
    </tableColumn>
    <tableColumn id="12" xr3:uid="{38C88135-4FD3-834F-B85F-CDB0B7765F2F}" name="ENCAISSEMENTS" dataDxfId="0" totalsRowDxfId="4">
      <calculatedColumnFormula array="1">SUMPRODUCT((fact_21[[#This Row],[NUMERO]]=recettes_21[n° facture])*(recettes_21[montant règlement]))</calculatedColumnFormula>
    </tableColumn>
    <tableColumn id="13" xr3:uid="{944D21F4-4EC1-FC48-BB2B-2E9B6A991F2B}" name="SOLDE" dataDxfId="57" totalsRowDxfId="3">
      <calculatedColumnFormula>IFERROR(fact_21[[#This Row],[MONTANT TTC]]-fact_21[[#This Row],[ENCAISSEMENTS]],"-")</calculatedColumnFormula>
    </tableColumn>
    <tableColumn id="17" xr3:uid="{243FFEEA-9527-8A4D-BDEE-D88BD0871106}" name="jours retard" dataDxfId="56" totalsRowDxfId="2">
      <calculatedColumnFormula>IF(fact_21[[#This Row],[SOLDE]]&gt;0,IFERROR(DATEDIF(fact_21[[#This Row],[DATE]]+31,TODAY(),"d"),"-"),"-")</calculatedColumnFormula>
    </tableColumn>
    <tableColumn id="14" xr3:uid="{26A38976-362B-CB4C-801E-B2E3C79ECC2A}" name="SUIVI" dataDxfId="55" totalsRowDxfId="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18000000}" name="recettes_21" displayName="recettes_21" ref="B3:P6" totalsRowCount="1" headerRowDxfId="50" dataDxfId="48" totalsRowDxfId="46" headerRowBorderDxfId="49" tableBorderDxfId="47" totalsRowBorderDxfId="45">
  <autoFilter ref="B3:P5" xr:uid="{44EB3CE1-92C8-4141-90D5-9A7CA449B55F}"/>
  <tableColumns count="15">
    <tableColumn id="1" xr3:uid="{00000000-0010-0000-1800-000001000000}" name="n° facture" totalsRowFunction="count" dataDxfId="44" totalsRowDxfId="43"/>
    <tableColumn id="7" xr3:uid="{7A9C5B00-9CAB-B644-BDBF-3C5D01EEA089}" name="date reglement" totalsRowLabel="encaissements" dataDxfId="42" totalsRowDxfId="41">
      <calculatedColumnFormula>TODAY()</calculatedColumnFormula>
    </tableColumn>
    <tableColumn id="11" xr3:uid="{4E857BEE-7287-B947-8E1A-866615C32D7F}" name="montant règlement" totalsRowFunction="sum" dataDxfId="40" totalsRowDxfId="39"/>
    <tableColumn id="16" xr3:uid="{6F4B3814-FE80-B340-8B64-F5D95AAB0B25}" name="acomptes" dataDxfId="38" totalsRowDxfId="37"/>
    <tableColumn id="2" xr3:uid="{00000000-0010-0000-1800-000002000000}" name="date facture" dataDxfId="36" totalsRowDxfId="35">
      <calculatedColumnFormula>IFERROR(VLOOKUP(recettes_21[[#This Row],[n° facture]],#REF!,2,0),IFERROR(VLOOKUP(recettes_21[[#This Row],[n° facture]],'FACT-21'!B:O,2,0),"-"))</calculatedColumnFormula>
    </tableColumn>
    <tableColumn id="3" xr3:uid="{00000000-0010-0000-1800-000003000000}" name="client" dataDxfId="34" totalsRowDxfId="33">
      <calculatedColumnFormula>IFERROR(VLOOKUP(recettes_21[[#This Row],[n° facture]],#REF!,3,0),IFERROR(VLOOKUP(recettes_21[[#This Row],[n° facture]],'FACT-21'!B:O,3,0),"-"))</calculatedColumnFormula>
    </tableColumn>
    <tableColumn id="4" xr3:uid="{00000000-0010-0000-1800-000004000000}" name="mat. Facture" dataDxfId="32" totalsRowDxfId="31">
      <calculatedColumnFormula>IFERROR(VLOOKUP(recettes_21[[#This Row],[n° facture]],#REF!,6,0),IFERROR(VLOOKUP(recettes_21[[#This Row],[n° facture]],'FACT-21'!B:O,6,0),"-"))</calculatedColumnFormula>
    </tableColumn>
    <tableColumn id="15" xr3:uid="{3561D507-D544-C140-ADB8-A0E083137735}" name="resp" dataDxfId="30" totalsRowDxfId="29">
      <calculatedColumnFormula>IFERROR(VLOOKUP(recettes_21[[#This Row],[n° facture]],#REF!,5,0),IFERROR(VLOOKUP(recettes_21[[#This Row],[n° facture]],'FACT-21'!B:O,5,0),"-"))</calculatedColumnFormula>
    </tableColumn>
    <tableColumn id="5" xr3:uid="{00000000-0010-0000-1800-000005000000}" name="honos HT" dataDxfId="28" totalsRowDxfId="27">
      <calculatedColumnFormula>IFERROR(VLOOKUP(recettes_21[[#This Row],[n° facture]],#REF!,7,0),IFERROR(VLOOKUP(recettes_21[[#This Row],[n° facture]],'FACT-21'!B:O,7,0),"-"))</calculatedColumnFormula>
    </tableColumn>
    <tableColumn id="10" xr3:uid="{FE3FCBE0-E405-EC46-A83C-651B297F4F74}" name="frais HT" dataDxfId="26" totalsRowDxfId="25">
      <calculatedColumnFormula>IFERROR(VLOOKUP(recettes_21[[#This Row],[n° facture]],#REF!,8,0),IFERROR(VLOOKUP(recettes_21[[#This Row],[n° facture]],'FACT-21'!B:O,8,0),"-"))</calculatedColumnFormula>
    </tableColumn>
    <tableColumn id="6" xr3:uid="{00000000-0010-0000-1800-000006000000}" name="TVA" dataDxfId="24" totalsRowDxfId="23">
      <calculatedColumnFormula>IFERROR((recettes_21[[#This Row],[honos HT]]+recettes_21[[#This Row],[frais HT]])*0.2,"-")</calculatedColumnFormula>
    </tableColumn>
    <tableColumn id="8" xr3:uid="{00000000-0010-0000-1800-000008000000}" name="débours" dataDxfId="22" totalsRowDxfId="21">
      <calculatedColumnFormula>IFERROR(VLOOKUP(recettes_21[[#This Row],[n° facture]],#REF!,9,0),IFERROR(VLOOKUP(recettes_21[[#This Row],[n° facture]],'FACT-21'!B:O,9,0),"-"))</calculatedColumnFormula>
    </tableColumn>
    <tableColumn id="9" xr3:uid="{00000000-0010-0000-1800-000009000000}" name="TTC" dataDxfId="20" totalsRowDxfId="19">
      <calculatedColumnFormula>IFERROR(recettes_21[[#This Row],[honos HT]]+recettes_21[[#This Row],[frais HT]]+recettes_21[[#This Row],[TVA]]+recettes_21[[#This Row],[débours]],"-")</calculatedColumnFormula>
    </tableColumn>
    <tableColumn id="13" xr3:uid="{00000000-0010-0000-1800-00000D000000}" name="solde" dataDxfId="18" totalsRowDxfId="17">
      <calculatedColumnFormula>IFERROR(recettes_21[[#This Row],[TTC]]-recettes_21[[#This Row],[montant règlement]],"-")</calculatedColumnFormula>
    </tableColumn>
    <tableColumn id="14" xr3:uid="{00000000-0010-0000-1800-00000E000000}" name="S" dataDxfId="16" totalsRowDxfId="15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B1:D6"/>
  <sheetViews>
    <sheetView zoomScale="190" workbookViewId="0">
      <selection activeCell="C2" sqref="C2"/>
    </sheetView>
  </sheetViews>
  <sheetFormatPr defaultColWidth="10.875" defaultRowHeight="11.25" x14ac:dyDescent="0.2"/>
  <cols>
    <col min="1" max="1" width="2.375" style="77" customWidth="1"/>
    <col min="2" max="2" width="13.375" style="77" customWidth="1"/>
    <col min="3" max="16384" width="10.875" style="77"/>
  </cols>
  <sheetData>
    <row r="1" spans="2:4" x14ac:dyDescent="0.2">
      <c r="B1" s="78" t="s">
        <v>63</v>
      </c>
      <c r="C1" s="78" t="s">
        <v>65</v>
      </c>
      <c r="D1" s="78" t="s">
        <v>64</v>
      </c>
    </row>
    <row r="2" spans="2:4" x14ac:dyDescent="0.2">
      <c r="B2" s="77" t="s">
        <v>20</v>
      </c>
      <c r="C2" s="77" t="s">
        <v>47</v>
      </c>
      <c r="D2" s="77" t="s">
        <v>51</v>
      </c>
    </row>
    <row r="3" spans="2:4" x14ac:dyDescent="0.2">
      <c r="B3" s="77" t="s">
        <v>18</v>
      </c>
      <c r="C3" s="77" t="s">
        <v>48</v>
      </c>
      <c r="D3" s="77" t="s">
        <v>52</v>
      </c>
    </row>
    <row r="4" spans="2:4" x14ac:dyDescent="0.2">
      <c r="B4" s="77" t="s">
        <v>19</v>
      </c>
      <c r="C4" s="77" t="s">
        <v>49</v>
      </c>
      <c r="D4" s="77" t="s">
        <v>53</v>
      </c>
    </row>
    <row r="5" spans="2:4" x14ac:dyDescent="0.2">
      <c r="B5" s="77" t="s">
        <v>26</v>
      </c>
      <c r="C5" s="77" t="s">
        <v>50</v>
      </c>
      <c r="D5" s="77" t="s">
        <v>54</v>
      </c>
    </row>
    <row r="6" spans="2:4" x14ac:dyDescent="0.2">
      <c r="D6" s="77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3769-0FC5-5E43-BAFD-14E68883505C}">
  <sheetPr codeName="Feuil11">
    <tabColor theme="1" tint="0.34998626667073579"/>
  </sheetPr>
  <dimension ref="A1:O13"/>
  <sheetViews>
    <sheetView showGridLines="0" tabSelected="1" zoomScale="130" zoomScaleNormal="130" zoomScalePageLayoutView="150" workbookViewId="0">
      <pane ySplit="1" topLeftCell="A2" activePane="bottomLeft" state="frozen"/>
      <selection activeCell="Q150" sqref="Q150"/>
      <selection pane="bottomLeft" activeCell="L3" sqref="L3"/>
    </sheetView>
  </sheetViews>
  <sheetFormatPr defaultColWidth="10.875" defaultRowHeight="15" customHeight="1" x14ac:dyDescent="0.2"/>
  <cols>
    <col min="1" max="1" width="2.5" style="36" customWidth="1"/>
    <col min="2" max="2" width="9" style="37" customWidth="1"/>
    <col min="3" max="3" width="9.5" style="43" customWidth="1"/>
    <col min="4" max="4" width="21.625" style="41" customWidth="1"/>
    <col min="5" max="5" width="10.875" style="37"/>
    <col min="6" max="6" width="8" style="37" customWidth="1"/>
    <col min="7" max="7" width="8.375" style="37" customWidth="1"/>
    <col min="8" max="8" width="10.875" style="46" customWidth="1"/>
    <col min="9" max="10" width="8.5" style="46" customWidth="1"/>
    <col min="11" max="11" width="11.375" style="46" customWidth="1"/>
    <col min="12" max="12" width="12.125" style="46" customWidth="1"/>
    <col min="13" max="13" width="10.875" style="46" customWidth="1"/>
    <col min="14" max="14" width="6.125" style="46" customWidth="1"/>
    <col min="15" max="15" width="2.875" style="37" customWidth="1"/>
    <col min="16" max="16" width="3" style="41" customWidth="1"/>
    <col min="17" max="16384" width="10.875" style="41"/>
  </cols>
  <sheetData>
    <row r="1" spans="1:15" s="37" customFormat="1" ht="30" customHeight="1" x14ac:dyDescent="0.2">
      <c r="A1" s="36"/>
      <c r="B1" s="16" t="s">
        <v>7</v>
      </c>
      <c r="C1" s="49" t="s">
        <v>21</v>
      </c>
      <c r="D1" s="17" t="s">
        <v>56</v>
      </c>
      <c r="E1" s="17" t="s">
        <v>9</v>
      </c>
      <c r="F1" s="17" t="s">
        <v>27</v>
      </c>
      <c r="G1" s="17" t="s">
        <v>10</v>
      </c>
      <c r="H1" s="50" t="s">
        <v>11</v>
      </c>
      <c r="I1" s="50" t="s">
        <v>40</v>
      </c>
      <c r="J1" s="50" t="s">
        <v>13</v>
      </c>
      <c r="K1" s="50" t="s">
        <v>12</v>
      </c>
      <c r="L1" s="50" t="s">
        <v>0</v>
      </c>
      <c r="M1" s="50" t="s">
        <v>14</v>
      </c>
      <c r="N1" s="51" t="s">
        <v>36</v>
      </c>
      <c r="O1" s="52" t="s">
        <v>15</v>
      </c>
    </row>
    <row r="2" spans="1:15" ht="12" customHeight="1" x14ac:dyDescent="0.2">
      <c r="B2" s="38" t="s">
        <v>28</v>
      </c>
      <c r="C2" s="39" t="s">
        <v>8</v>
      </c>
      <c r="D2" s="38" t="s">
        <v>56</v>
      </c>
      <c r="E2" s="38" t="s">
        <v>9</v>
      </c>
      <c r="F2" s="38" t="s">
        <v>29</v>
      </c>
      <c r="G2" s="38" t="s">
        <v>10</v>
      </c>
      <c r="H2" s="40" t="s">
        <v>11</v>
      </c>
      <c r="I2" s="40" t="s">
        <v>40</v>
      </c>
      <c r="J2" s="40" t="s">
        <v>13</v>
      </c>
      <c r="K2" s="40" t="s">
        <v>12</v>
      </c>
      <c r="L2" s="40" t="s">
        <v>0</v>
      </c>
      <c r="M2" s="40" t="s">
        <v>14</v>
      </c>
      <c r="N2" s="40" t="s">
        <v>35</v>
      </c>
      <c r="O2" s="38" t="s">
        <v>44</v>
      </c>
    </row>
    <row r="3" spans="1:15" ht="15" customHeight="1" x14ac:dyDescent="0.2">
      <c r="B3" s="42">
        <v>21001</v>
      </c>
      <c r="C3" s="43">
        <f ca="1">TODAY()</f>
        <v>44219</v>
      </c>
      <c r="D3" s="44" t="s">
        <v>66</v>
      </c>
      <c r="E3" s="45" t="s">
        <v>46</v>
      </c>
      <c r="F3" s="37" t="s">
        <v>52</v>
      </c>
      <c r="G3" s="37" t="s">
        <v>49</v>
      </c>
      <c r="H3" s="46">
        <v>1000</v>
      </c>
      <c r="I3" s="46">
        <v>1000</v>
      </c>
      <c r="J3" s="47">
        <v>600</v>
      </c>
      <c r="K3" s="46">
        <f>((fact_21[[#This Row],[MONTANT HT]]+fact_21[[#This Row],[FRAIS HT]])*1.2)+fact_21[[#This Row],[DEBOURS]]</f>
        <v>3000</v>
      </c>
      <c r="L3" s="65" cm="1">
        <f t="array" ref="L3">SUMPRODUCT((fact_21[[#This Row],[NUMERO]]=recettes_21[n° facture])*(recettes_21[montant règlement]))</f>
        <v>1500</v>
      </c>
      <c r="M3" s="47">
        <f>IFERROR(fact_21[[#This Row],[MONTANT TTC]]-fact_21[[#This Row],[ENCAISSEMENTS]],"-")</f>
        <v>1500</v>
      </c>
      <c r="N3" s="48" t="str">
        <f ca="1">IF(fact_21[[#This Row],[SOLDE]]&gt;0,IFERROR(DATEDIF(fact_21[[#This Row],[DATE]]+31,TODAY(),"d"),"-"),"-")</f>
        <v>-</v>
      </c>
    </row>
    <row r="4" spans="1:15" ht="15" customHeight="1" x14ac:dyDescent="0.2">
      <c r="B4" s="42">
        <v>21002</v>
      </c>
      <c r="C4" s="43">
        <f ca="1">TODAY()</f>
        <v>44219</v>
      </c>
      <c r="D4" s="44" t="s">
        <v>67</v>
      </c>
      <c r="E4" s="45" t="s">
        <v>57</v>
      </c>
      <c r="F4" s="37" t="s">
        <v>53</v>
      </c>
      <c r="G4" s="37" t="s">
        <v>48</v>
      </c>
      <c r="H4" s="46">
        <v>500</v>
      </c>
      <c r="I4" s="46">
        <v>100</v>
      </c>
      <c r="J4" s="47">
        <v>100</v>
      </c>
      <c r="K4" s="46">
        <f>((fact_21[[#This Row],[MONTANT HT]]+fact_21[[#This Row],[FRAIS HT]])*1.2)+fact_21[[#This Row],[DEBOURS]]</f>
        <v>820</v>
      </c>
      <c r="L4" s="65" cm="1">
        <f t="array" ref="L4">SUMPRODUCT((fact_21[[#This Row],[NUMERO]]=recettes_21[n° facture])*(recettes_21[montant règlement]))</f>
        <v>0</v>
      </c>
      <c r="M4" s="47">
        <f>IFERROR(fact_21[[#This Row],[MONTANT TTC]]-fact_21[[#This Row],[ENCAISSEMENTS]],"-")</f>
        <v>820</v>
      </c>
      <c r="N4" s="48" t="str">
        <f ca="1">IF(fact_21[[#This Row],[SOLDE]]&gt;0,IFERROR(DATEDIF(fact_21[[#This Row],[DATE]]+31,TODAY(),"d"),"-"),"-")</f>
        <v>-</v>
      </c>
    </row>
    <row r="5" spans="1:15" ht="15" customHeight="1" x14ac:dyDescent="0.2">
      <c r="B5" s="53">
        <f>SUBTOTAL(103,fact_21[NUMERO])</f>
        <v>2</v>
      </c>
      <c r="C5" s="54" t="s">
        <v>17</v>
      </c>
      <c r="D5" s="53"/>
      <c r="E5" s="55"/>
      <c r="F5" s="55"/>
      <c r="G5" s="53" t="s">
        <v>16</v>
      </c>
      <c r="H5" s="56">
        <f>SUBTOTAL(109,fact_21[MONTANT HT])</f>
        <v>1500</v>
      </c>
      <c r="I5" s="56"/>
      <c r="J5" s="56"/>
      <c r="K5" s="57"/>
      <c r="L5" s="57"/>
      <c r="M5" s="57"/>
      <c r="N5" s="57"/>
      <c r="O5" s="55"/>
    </row>
    <row r="6" spans="1:15" ht="15" customHeight="1" x14ac:dyDescent="0.2"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5" ht="15" customHeight="1" x14ac:dyDescent="0.2">
      <c r="L7" s="76" t="s">
        <v>59</v>
      </c>
    </row>
    <row r="8" spans="1:15" ht="15" customHeight="1" x14ac:dyDescent="0.2">
      <c r="L8" s="76" t="s">
        <v>60</v>
      </c>
    </row>
    <row r="9" spans="1:15" ht="15" customHeight="1" x14ac:dyDescent="0.2">
      <c r="L9" s="76" t="s">
        <v>61</v>
      </c>
    </row>
    <row r="10" spans="1:15" ht="15" customHeight="1" x14ac:dyDescent="0.2">
      <c r="L10" s="76"/>
    </row>
    <row r="11" spans="1:15" ht="15" customHeight="1" x14ac:dyDescent="0.2">
      <c r="L11" s="76"/>
    </row>
    <row r="12" spans="1:15" ht="15" customHeight="1" x14ac:dyDescent="0.2">
      <c r="L12" s="76"/>
    </row>
    <row r="13" spans="1:15" ht="15" customHeight="1" x14ac:dyDescent="0.2">
      <c r="L13" s="66"/>
    </row>
  </sheetData>
  <sheetProtection insertRows="0" selectLockedCells="1" sort="0" autoFilter="0"/>
  <mergeCells count="1">
    <mergeCell ref="B6:O6"/>
  </mergeCells>
  <conditionalFormatting sqref="B3:O4">
    <cfRule type="expression" dxfId="77" priority="915">
      <formula>$O3="B"</formula>
    </cfRule>
    <cfRule type="expression" dxfId="76" priority="916">
      <formula>$O3="R"</formula>
    </cfRule>
    <cfRule type="expression" dxfId="75" priority="917">
      <formula>$O3="O"</formula>
    </cfRule>
    <cfRule type="expression" dxfId="74" priority="918">
      <formula>$O3="V"</formula>
    </cfRule>
    <cfRule type="expression" dxfId="73" priority="919">
      <formula>$M3&gt;0</formula>
    </cfRule>
  </conditionalFormatting>
  <pageMargins left="0.25" right="0.25" top="1" bottom="0.5" header="0.5" footer="0.5"/>
  <pageSetup paperSize="9" scale="120" orientation="landscape" horizontalDpi="0" verticalDpi="0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CHOISISSEZ UNE COULEUR :" error="ROUGE, ORANGE, ou VERT" xr:uid="{A01A6770-AAE8-F648-8E08-8D95B96F909B}">
          <x14:formula1>
            <xm:f>'données cachées'!$B$2:$B$5</xm:f>
          </x14:formula1>
          <xm:sqref>O3:O4</xm:sqref>
        </x14:dataValidation>
        <x14:dataValidation type="list" allowBlank="1" showInputMessage="1" showErrorMessage="1" errorTitle="NOM DE L'AVOCAT" error="PSG, DF, MS ou HD" xr:uid="{05FA15DF-04AA-5F46-A1B3-4DE55C367A7C}">
          <x14:formula1>
            <xm:f>'données cachées'!$D$2:$D$6</xm:f>
          </x14:formula1>
          <xm:sqref>F3:F4</xm:sqref>
        </x14:dataValidation>
        <x14:dataValidation type="list" allowBlank="1" showInputMessage="1" showErrorMessage="1" errorTitle="CHOISISSEZ UNE MATIÈRE :" error="SOC, AFF ou IMMO" xr:uid="{D7A2D885-E8DE-5348-9854-9F5E2931D4E9}">
          <x14:formula1>
            <xm:f>'données cachées'!$C$2:$C$5</xm:f>
          </x14:formula1>
          <xm:sqref>G3:G4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tabColor theme="9"/>
  </sheetPr>
  <dimension ref="A1:P13"/>
  <sheetViews>
    <sheetView showGridLines="0" zoomScale="130" zoomScaleNormal="130" zoomScalePageLayoutView="150" workbookViewId="0">
      <pane ySplit="2" topLeftCell="A3" activePane="bottomLeft" state="frozen"/>
      <selection activeCell="Q150" sqref="Q150"/>
      <selection pane="bottomLeft" activeCell="D12" sqref="D12"/>
    </sheetView>
  </sheetViews>
  <sheetFormatPr defaultColWidth="10.875" defaultRowHeight="15" customHeight="1" x14ac:dyDescent="0.2"/>
  <cols>
    <col min="1" max="1" width="2.5" style="1" customWidth="1"/>
    <col min="2" max="2" width="10.875" style="31"/>
    <col min="3" max="4" width="10.875" style="20"/>
    <col min="5" max="5" width="15.375" style="23" customWidth="1"/>
    <col min="6" max="6" width="11.625" style="28" customWidth="1"/>
    <col min="7" max="7" width="25.375" style="1" customWidth="1"/>
    <col min="8" max="8" width="7.375" style="31" customWidth="1"/>
    <col min="9" max="9" width="7" style="31" customWidth="1"/>
    <col min="10" max="14" width="10.875" style="14"/>
    <col min="15" max="15" width="11" style="14" customWidth="1"/>
    <col min="16" max="16" width="3.125" style="31" customWidth="1"/>
    <col min="17" max="17" width="3" style="1" customWidth="1"/>
    <col min="18" max="16384" width="10.875" style="1"/>
  </cols>
  <sheetData>
    <row r="1" spans="1:16" ht="15" customHeight="1" x14ac:dyDescent="0.2">
      <c r="B1" s="83" t="s">
        <v>25</v>
      </c>
      <c r="C1" s="84"/>
      <c r="D1" s="84"/>
      <c r="E1" s="84"/>
      <c r="F1" s="61" t="s">
        <v>32</v>
      </c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6" ht="30" customHeight="1" x14ac:dyDescent="0.2">
      <c r="B2" s="18" t="s">
        <v>7</v>
      </c>
      <c r="C2" s="19" t="s">
        <v>8</v>
      </c>
      <c r="D2" s="19" t="s">
        <v>31</v>
      </c>
      <c r="E2" s="21" t="s">
        <v>45</v>
      </c>
      <c r="F2" s="29" t="s">
        <v>22</v>
      </c>
      <c r="G2" s="18" t="s">
        <v>56</v>
      </c>
      <c r="H2" s="18" t="s">
        <v>23</v>
      </c>
      <c r="I2" s="18" t="s">
        <v>27</v>
      </c>
      <c r="J2" s="21" t="s">
        <v>41</v>
      </c>
      <c r="K2" s="21" t="s">
        <v>40</v>
      </c>
      <c r="L2" s="21" t="s">
        <v>3</v>
      </c>
      <c r="M2" s="21" t="s">
        <v>24</v>
      </c>
      <c r="N2" s="21" t="s">
        <v>5</v>
      </c>
      <c r="O2" s="21" t="s">
        <v>14</v>
      </c>
      <c r="P2" s="24" t="s">
        <v>15</v>
      </c>
    </row>
    <row r="3" spans="1:16" ht="15" customHeight="1" x14ac:dyDescent="0.2">
      <c r="A3" s="2"/>
      <c r="B3" s="3" t="s">
        <v>1</v>
      </c>
      <c r="C3" s="6" t="s">
        <v>33</v>
      </c>
      <c r="D3" s="6" t="s">
        <v>37</v>
      </c>
      <c r="E3" s="79" t="s">
        <v>38</v>
      </c>
      <c r="F3" s="25" t="s">
        <v>34</v>
      </c>
      <c r="G3" s="4" t="s">
        <v>62</v>
      </c>
      <c r="H3" s="3" t="s">
        <v>2</v>
      </c>
      <c r="I3" s="3" t="s">
        <v>30</v>
      </c>
      <c r="J3" s="5" t="s">
        <v>42</v>
      </c>
      <c r="K3" s="5" t="s">
        <v>43</v>
      </c>
      <c r="L3" s="5" t="s">
        <v>3</v>
      </c>
      <c r="M3" s="5" t="s">
        <v>4</v>
      </c>
      <c r="N3" s="5" t="s">
        <v>5</v>
      </c>
      <c r="O3" s="5" t="s">
        <v>6</v>
      </c>
      <c r="P3" s="7" t="s">
        <v>15</v>
      </c>
    </row>
    <row r="4" spans="1:16" ht="15" customHeight="1" x14ac:dyDescent="0.2">
      <c r="A4" s="2"/>
      <c r="B4" s="32">
        <v>21001</v>
      </c>
      <c r="C4" s="33">
        <f ca="1">TODAY()</f>
        <v>44219</v>
      </c>
      <c r="D4" s="34">
        <v>1000</v>
      </c>
      <c r="E4" s="80" t="s">
        <v>68</v>
      </c>
      <c r="F4" s="26">
        <f ca="1">IFERROR(VLOOKUP(recettes_21[[#This Row],[n° facture]],#REF!,2,0),IFERROR(VLOOKUP(recettes_21[[#This Row],[n° facture]],'FACT-21'!B:O,2,0),"-"))</f>
        <v>44219</v>
      </c>
      <c r="G4" s="9" t="str">
        <f>IFERROR(VLOOKUP(recettes_21[[#This Row],[n° facture]],#REF!,3,0),IFERROR(VLOOKUP(recettes_21[[#This Row],[n° facture]],'FACT-21'!B:O,3,0),"-"))</f>
        <v>CLIENT A</v>
      </c>
      <c r="H4" s="8" t="str">
        <f>IFERROR(VLOOKUP(recettes_21[[#This Row],[n° facture]],#REF!,6,0),IFERROR(VLOOKUP(recettes_21[[#This Row],[n° facture]],'FACT-21'!B:O,6,0),"-"))</f>
        <v>CC</v>
      </c>
      <c r="I4" s="8" t="str">
        <f>IFERROR(VLOOKUP(recettes_21[[#This Row],[n° facture]],#REF!,5,0),IFERROR(VLOOKUP(recettes_21[[#This Row],[n° facture]],'FACT-21'!B:O,5,0),"-"))</f>
        <v>MB</v>
      </c>
      <c r="J4" s="30">
        <f>IFERROR(VLOOKUP(recettes_21[[#This Row],[n° facture]],#REF!,7,0),IFERROR(VLOOKUP(recettes_21[[#This Row],[n° facture]],'FACT-21'!B:O,7,0),"-"))</f>
        <v>1000</v>
      </c>
      <c r="K4" s="30">
        <f>IFERROR(VLOOKUP(recettes_21[[#This Row],[n° facture]],#REF!,8,0),IFERROR(VLOOKUP(recettes_21[[#This Row],[n° facture]],'FACT-21'!B:O,8,0),"-"))</f>
        <v>1000</v>
      </c>
      <c r="L4" s="10">
        <f>IFERROR((recettes_21[[#This Row],[honos HT]]+recettes_21[[#This Row],[frais HT]])*0.2,"-")</f>
        <v>400</v>
      </c>
      <c r="M4" s="10">
        <f>IFERROR(VLOOKUP(recettes_21[[#This Row],[n° facture]],#REF!,9,0),IFERROR(VLOOKUP(recettes_21[[#This Row],[n° facture]],'FACT-21'!B:O,9,0),"-"))</f>
        <v>600</v>
      </c>
      <c r="N4" s="10">
        <f>IFERROR(recettes_21[[#This Row],[honos HT]]+recettes_21[[#This Row],[frais HT]]+recettes_21[[#This Row],[TVA]]+recettes_21[[#This Row],[débours]],"-")</f>
        <v>3000</v>
      </c>
      <c r="O4" s="10"/>
      <c r="P4" s="35"/>
    </row>
    <row r="5" spans="1:16" ht="15" customHeight="1" x14ac:dyDescent="0.2">
      <c r="B5" s="32">
        <v>21001</v>
      </c>
      <c r="C5" s="33">
        <f ca="1">TODAY()</f>
        <v>44219</v>
      </c>
      <c r="D5" s="34">
        <v>500</v>
      </c>
      <c r="E5" s="80" t="s">
        <v>69</v>
      </c>
      <c r="F5" s="26">
        <f ca="1">IFERROR(VLOOKUP(recettes_21[[#This Row],[n° facture]],#REF!,2,0),IFERROR(VLOOKUP(recettes_21[[#This Row],[n° facture]],'FACT-21'!B:O,2,0),"-"))</f>
        <v>44219</v>
      </c>
      <c r="G5" s="63" t="str">
        <f>IFERROR(VLOOKUP(recettes_21[[#This Row],[n° facture]],#REF!,3,0),IFERROR(VLOOKUP(recettes_21[[#This Row],[n° facture]],'FACT-21'!B:O,3,0),"-"))</f>
        <v>CLIENT A</v>
      </c>
      <c r="H5" s="64" t="str">
        <f>IFERROR(VLOOKUP(recettes_21[[#This Row],[n° facture]],#REF!,6,0),IFERROR(VLOOKUP(recettes_21[[#This Row],[n° facture]],'FACT-21'!B:O,6,0),"-"))</f>
        <v>CC</v>
      </c>
      <c r="I5" s="8" t="str">
        <f>IFERROR(VLOOKUP(recettes_21[[#This Row],[n° facture]],#REF!,5,0),IFERROR(VLOOKUP(recettes_21[[#This Row],[n° facture]],'FACT-21'!B:O,5,0),"-"))</f>
        <v>MB</v>
      </c>
      <c r="J5" s="10">
        <f>IFERROR(VLOOKUP(recettes_21[[#This Row],[n° facture]],#REF!,7,0),IFERROR(VLOOKUP(recettes_21[[#This Row],[n° facture]],'FACT-21'!B:O,7,0),"-"))</f>
        <v>1000</v>
      </c>
      <c r="K5" s="10">
        <f>IFERROR(VLOOKUP(recettes_21[[#This Row],[n° facture]],#REF!,8,0),IFERROR(VLOOKUP(recettes_21[[#This Row],[n° facture]],'FACT-21'!B:O,8,0),"-"))</f>
        <v>1000</v>
      </c>
      <c r="L5" s="10">
        <f>IFERROR((recettes_21[[#This Row],[honos HT]]+recettes_21[[#This Row],[frais HT]])*0.2,"-")</f>
        <v>400</v>
      </c>
      <c r="M5" s="10">
        <f>IFERROR(VLOOKUP(recettes_21[[#This Row],[n° facture]],#REF!,9,0),IFERROR(VLOOKUP(recettes_21[[#This Row],[n° facture]],'FACT-21'!B:O,9,0),"-"))</f>
        <v>600</v>
      </c>
      <c r="N5" s="10">
        <f>IFERROR(recettes_21[[#This Row],[honos HT]]+recettes_21[[#This Row],[frais HT]]+recettes_21[[#This Row],[TVA]]+recettes_21[[#This Row],[débours]],"-")</f>
        <v>3000</v>
      </c>
      <c r="O5" s="10"/>
      <c r="P5" s="35"/>
    </row>
    <row r="6" spans="1:16" ht="15" customHeight="1" x14ac:dyDescent="0.2">
      <c r="B6" s="58">
        <f>SUBTOTAL(103,recettes_21[n° facture])</f>
        <v>2</v>
      </c>
      <c r="C6" s="59" t="s">
        <v>39</v>
      </c>
      <c r="D6" s="60">
        <f>SUBTOTAL(109,recettes_21[montant règlement])</f>
        <v>1500</v>
      </c>
      <c r="E6" s="22"/>
      <c r="F6" s="27"/>
      <c r="G6" s="12"/>
      <c r="H6" s="11"/>
      <c r="I6" s="11"/>
      <c r="J6" s="13"/>
      <c r="K6" s="13"/>
      <c r="L6" s="13"/>
      <c r="M6" s="13"/>
      <c r="N6" s="13"/>
      <c r="O6" s="13"/>
      <c r="P6" s="15"/>
    </row>
    <row r="7" spans="1:16" ht="15" customHeight="1" x14ac:dyDescent="0.2"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</row>
    <row r="8" spans="1:16" ht="15" customHeight="1" x14ac:dyDescent="0.2">
      <c r="B8" s="70" t="s">
        <v>58</v>
      </c>
      <c r="C8" s="68"/>
      <c r="D8" s="68"/>
      <c r="E8" s="69"/>
      <c r="F8" s="75" t="s">
        <v>70</v>
      </c>
      <c r="G8" s="72"/>
      <c r="H8" s="73"/>
      <c r="I8" s="73"/>
      <c r="J8" s="74"/>
      <c r="K8" s="74"/>
      <c r="L8" s="74"/>
      <c r="M8" s="74"/>
      <c r="N8" s="74"/>
      <c r="O8" s="74"/>
      <c r="P8" s="73"/>
    </row>
    <row r="9" spans="1:16" ht="15" customHeight="1" x14ac:dyDescent="0.2">
      <c r="B9" s="67"/>
      <c r="C9" s="68"/>
      <c r="D9" s="68"/>
      <c r="E9" s="69"/>
      <c r="F9" s="71"/>
      <c r="G9" s="72"/>
      <c r="H9" s="73"/>
      <c r="I9" s="73"/>
      <c r="J9" s="74"/>
      <c r="K9" s="74"/>
      <c r="L9" s="74"/>
      <c r="M9" s="74"/>
      <c r="N9" s="74"/>
      <c r="O9" s="74"/>
      <c r="P9" s="73"/>
    </row>
    <row r="10" spans="1:16" ht="15" customHeight="1" x14ac:dyDescent="0.2">
      <c r="B10" s="67"/>
      <c r="C10" s="68"/>
      <c r="D10" s="68"/>
      <c r="E10" s="69"/>
      <c r="F10" s="71"/>
      <c r="G10" s="72"/>
      <c r="H10" s="73"/>
      <c r="I10" s="73"/>
      <c r="J10" s="74"/>
      <c r="K10" s="74"/>
      <c r="L10" s="74"/>
      <c r="M10" s="74"/>
      <c r="N10" s="74"/>
      <c r="O10" s="74"/>
      <c r="P10" s="73"/>
    </row>
    <row r="11" spans="1:16" ht="15" customHeight="1" x14ac:dyDescent="0.2">
      <c r="B11" s="67"/>
      <c r="C11" s="68"/>
      <c r="D11" s="68"/>
      <c r="E11" s="69"/>
      <c r="F11" s="71"/>
      <c r="G11" s="72"/>
      <c r="H11" s="73"/>
      <c r="I11" s="73"/>
      <c r="J11" s="74"/>
      <c r="K11" s="74"/>
      <c r="L11" s="74"/>
      <c r="M11" s="74"/>
      <c r="N11" s="74"/>
      <c r="O11" s="74"/>
      <c r="P11" s="73"/>
    </row>
    <row r="12" spans="1:16" ht="15" customHeight="1" x14ac:dyDescent="0.2">
      <c r="B12" s="67"/>
      <c r="C12" s="68"/>
      <c r="D12" s="68"/>
      <c r="E12" s="69"/>
      <c r="F12" s="71"/>
      <c r="G12" s="72"/>
      <c r="H12" s="73"/>
      <c r="I12" s="73"/>
      <c r="J12" s="74"/>
      <c r="K12" s="74"/>
      <c r="L12" s="74"/>
      <c r="M12" s="74"/>
      <c r="N12" s="74"/>
      <c r="O12" s="74"/>
      <c r="P12" s="73"/>
    </row>
    <row r="13" spans="1:16" ht="15" customHeight="1" x14ac:dyDescent="0.2">
      <c r="B13" s="67"/>
      <c r="C13" s="68"/>
      <c r="D13" s="68"/>
      <c r="E13" s="69"/>
      <c r="F13" s="71"/>
      <c r="G13" s="72"/>
      <c r="H13" s="73"/>
      <c r="I13" s="73"/>
      <c r="J13" s="74"/>
      <c r="K13" s="74"/>
      <c r="L13" s="74"/>
      <c r="M13" s="74"/>
      <c r="N13" s="74"/>
      <c r="O13" s="74"/>
      <c r="P13" s="73"/>
    </row>
  </sheetData>
  <sheetProtection insertRows="0" selectLockedCells="1"/>
  <dataConsolidate/>
  <mergeCells count="2">
    <mergeCell ref="B7:P7"/>
    <mergeCell ref="B1:E1"/>
  </mergeCells>
  <phoneticPr fontId="3" type="noConversion"/>
  <conditionalFormatting sqref="B4:P5">
    <cfRule type="expression" dxfId="54" priority="906">
      <formula>$P4="B"</formula>
    </cfRule>
    <cfRule type="expression" dxfId="53" priority="907">
      <formula>$P4="R"</formula>
    </cfRule>
    <cfRule type="expression" dxfId="52" priority="908">
      <formula>$P4="O"</formula>
    </cfRule>
    <cfRule type="expression" dxfId="51" priority="909">
      <formula>$P4="V"</formula>
    </cfRule>
  </conditionalFormatting>
  <pageMargins left="0.7" right="0.7" top="0.75" bottom="0.75" header="0.3" footer="0.3"/>
  <pageSetup paperSize="9" scale="73" orientation="landscape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CHOISISSEZ UNE COULEUR :" error="ROUGE, ORANGE, ou VERT" xr:uid="{00000000-0002-0000-0300-000000000000}">
          <x14:formula1>
            <xm:f>'données cachées'!$B$2:$B$5</xm:f>
          </x14:formula1>
          <xm:sqref>P7 P4:P5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 cachées</vt:lpstr>
      <vt:lpstr>FACT-21</vt:lpstr>
      <vt:lpstr>RECETTES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Hugues DELAFOY</dc:creator>
  <cp:keywords/>
  <dc:description/>
  <cp:lastModifiedBy>h2so4</cp:lastModifiedBy>
  <cp:lastPrinted>2021-01-06T15:33:42Z</cp:lastPrinted>
  <dcterms:created xsi:type="dcterms:W3CDTF">2019-04-25T09:31:34Z</dcterms:created>
  <dcterms:modified xsi:type="dcterms:W3CDTF">2021-01-23T17:04:43Z</dcterms:modified>
  <cp:category/>
</cp:coreProperties>
</file>