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2370" windowHeight="0" activeTab="1"/>
  </bookViews>
  <sheets>
    <sheet name="base_com" sheetId="2" r:id="rId1"/>
    <sheet name="COM GROUPE 1" sheetId="1" r:id="rId2"/>
  </sheets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0" i="1" l="1"/>
  <c r="E114" i="1"/>
  <c r="E121" i="1"/>
  <c r="E126" i="1"/>
  <c r="L136" i="1"/>
  <c r="L134" i="1"/>
  <c r="L133" i="1"/>
  <c r="L132" i="1"/>
  <c r="L131" i="1"/>
  <c r="L124" i="1"/>
  <c r="L123" i="1"/>
  <c r="L122" i="1"/>
  <c r="L120" i="1"/>
  <c r="L119" i="1"/>
  <c r="L118" i="1"/>
  <c r="L117" i="1"/>
  <c r="L116" i="1"/>
  <c r="L110" i="1"/>
  <c r="L109" i="1"/>
  <c r="L108" i="1"/>
  <c r="L106" i="1"/>
  <c r="L105" i="1"/>
  <c r="L104" i="1"/>
  <c r="L103" i="1"/>
  <c r="L101" i="1"/>
  <c r="L100" i="1"/>
  <c r="L99" i="1"/>
  <c r="L97" i="1"/>
  <c r="L96" i="1"/>
  <c r="L95" i="1"/>
  <c r="L93" i="1"/>
  <c r="L92" i="1"/>
  <c r="L91" i="1"/>
  <c r="L90" i="1"/>
  <c r="L89" i="1"/>
  <c r="L87" i="1"/>
  <c r="L86" i="1"/>
  <c r="L85" i="1"/>
  <c r="L83" i="1"/>
  <c r="L82" i="1"/>
  <c r="L80" i="1"/>
  <c r="L79" i="1"/>
  <c r="L78" i="1"/>
  <c r="L77" i="1"/>
  <c r="L75" i="1"/>
  <c r="L74" i="1"/>
  <c r="L72" i="1"/>
  <c r="L71" i="1"/>
  <c r="L70" i="1"/>
  <c r="L69" i="1"/>
  <c r="L67" i="1"/>
  <c r="L66" i="1"/>
  <c r="L65" i="1"/>
  <c r="L64" i="1"/>
  <c r="L63" i="1"/>
  <c r="L62" i="1"/>
  <c r="L60" i="1"/>
  <c r="L59" i="1"/>
  <c r="L58" i="1"/>
  <c r="L57" i="1"/>
  <c r="L55" i="1"/>
  <c r="L54" i="1"/>
  <c r="L53" i="1"/>
  <c r="L52" i="1"/>
  <c r="L50" i="1"/>
  <c r="L49" i="1"/>
  <c r="L47" i="1"/>
  <c r="L46" i="1"/>
  <c r="L44" i="1"/>
  <c r="L43" i="1"/>
  <c r="L42" i="1"/>
  <c r="L40" i="1"/>
  <c r="L39" i="1"/>
  <c r="L38" i="1"/>
  <c r="L36" i="1"/>
  <c r="L35" i="1"/>
  <c r="L34" i="1"/>
  <c r="L33" i="1"/>
  <c r="L32" i="1"/>
  <c r="L30" i="1"/>
  <c r="L29" i="1"/>
  <c r="L28" i="1"/>
  <c r="L27" i="1"/>
  <c r="L26" i="1"/>
  <c r="L24" i="1"/>
  <c r="L23" i="1"/>
  <c r="L22" i="1"/>
  <c r="L20" i="1"/>
  <c r="L19" i="1"/>
  <c r="L17" i="1"/>
  <c r="L16" i="1"/>
  <c r="L14" i="1"/>
  <c r="L13" i="1"/>
  <c r="L11" i="1"/>
  <c r="L10" i="1"/>
  <c r="H136" i="1"/>
  <c r="H134" i="1"/>
  <c r="H133" i="1"/>
  <c r="H132" i="1"/>
  <c r="H131" i="1"/>
  <c r="H124" i="1"/>
  <c r="H123" i="1"/>
  <c r="H122" i="1"/>
  <c r="H120" i="1"/>
  <c r="H119" i="1"/>
  <c r="H118" i="1"/>
  <c r="H117" i="1"/>
  <c r="H116" i="1"/>
  <c r="H115" i="1"/>
  <c r="H110" i="1"/>
  <c r="H109" i="1"/>
  <c r="H108" i="1"/>
  <c r="H106" i="1"/>
  <c r="H105" i="1"/>
  <c r="H104" i="1"/>
  <c r="H103" i="1"/>
  <c r="H101" i="1"/>
  <c r="H100" i="1"/>
  <c r="H99" i="1"/>
  <c r="H97" i="1"/>
  <c r="H96" i="1"/>
  <c r="H95" i="1"/>
  <c r="H93" i="1"/>
  <c r="H92" i="1"/>
  <c r="H91" i="1"/>
  <c r="H90" i="1"/>
  <c r="H89" i="1"/>
  <c r="H87" i="1"/>
  <c r="H86" i="1"/>
  <c r="H85" i="1"/>
  <c r="H83" i="1"/>
  <c r="H82" i="1"/>
  <c r="H80" i="1"/>
  <c r="H79" i="1"/>
  <c r="H78" i="1"/>
  <c r="H77" i="1"/>
  <c r="H75" i="1"/>
  <c r="H74" i="1"/>
  <c r="H72" i="1"/>
  <c r="H71" i="1"/>
  <c r="H70" i="1"/>
  <c r="H69" i="1"/>
  <c r="H67" i="1"/>
  <c r="H66" i="1"/>
  <c r="H65" i="1"/>
  <c r="H64" i="1"/>
  <c r="H63" i="1"/>
  <c r="H62" i="1"/>
  <c r="H60" i="1"/>
  <c r="H59" i="1"/>
  <c r="H58" i="1"/>
  <c r="H57" i="1"/>
  <c r="H55" i="1"/>
  <c r="H54" i="1"/>
  <c r="H53" i="1"/>
  <c r="H52" i="1"/>
  <c r="H50" i="1"/>
  <c r="H49" i="1"/>
  <c r="H47" i="1"/>
  <c r="H46" i="1"/>
  <c r="H44" i="1"/>
  <c r="H43" i="1"/>
  <c r="H42" i="1"/>
  <c r="H40" i="1"/>
  <c r="H39" i="1"/>
  <c r="H38" i="1"/>
  <c r="H36" i="1"/>
  <c r="H35" i="1"/>
  <c r="H34" i="1"/>
  <c r="H33" i="1"/>
  <c r="H32" i="1"/>
  <c r="H30" i="1"/>
  <c r="H29" i="1"/>
  <c r="H28" i="1"/>
  <c r="H27" i="1"/>
  <c r="H26" i="1"/>
  <c r="H24" i="1"/>
  <c r="H23" i="1"/>
  <c r="H22" i="1"/>
  <c r="H20" i="1"/>
  <c r="H19" i="1"/>
  <c r="H17" i="1"/>
  <c r="H16" i="1"/>
  <c r="H14" i="1"/>
  <c r="H13" i="1"/>
  <c r="H11" i="1"/>
  <c r="E111" i="1"/>
  <c r="H111" i="1" s="1"/>
  <c r="E107" i="1"/>
  <c r="L107" i="1" s="1"/>
  <c r="L9" i="1"/>
  <c r="E115" i="1" l="1"/>
  <c r="H107" i="1"/>
  <c r="I107" i="1" s="1"/>
  <c r="L111" i="1"/>
  <c r="L115" i="1" s="1"/>
  <c r="I111" i="1"/>
  <c r="K111" i="1" s="1"/>
  <c r="K68" i="1"/>
  <c r="K107" i="1" l="1"/>
  <c r="I115" i="1"/>
  <c r="M111" i="1"/>
  <c r="E135" i="1"/>
  <c r="M107" i="1" l="1"/>
  <c r="M115" i="1" s="1"/>
  <c r="K115" i="1"/>
  <c r="L121" i="1"/>
  <c r="H121" i="1"/>
  <c r="I121" i="1" s="1"/>
  <c r="L135" i="1"/>
  <c r="H135" i="1"/>
  <c r="I135" i="1" s="1"/>
  <c r="K135" i="1" s="1"/>
  <c r="H126" i="1"/>
  <c r="I126" i="1" s="1"/>
  <c r="K126" i="1" s="1"/>
  <c r="L126" i="1"/>
  <c r="E102" i="1"/>
  <c r="E98" i="1"/>
  <c r="E94" i="1"/>
  <c r="H102" i="1" l="1"/>
  <c r="I102" i="1" s="1"/>
  <c r="K102" i="1" s="1"/>
  <c r="L102" i="1"/>
  <c r="H94" i="1"/>
  <c r="I94" i="1" s="1"/>
  <c r="K94" i="1" s="1"/>
  <c r="L94" i="1"/>
  <c r="L98" i="1"/>
  <c r="H98" i="1"/>
  <c r="I98" i="1" s="1"/>
  <c r="K98" i="1" s="1"/>
  <c r="M126" i="1"/>
  <c r="M135" i="1"/>
  <c r="M98" i="1" l="1"/>
  <c r="M94" i="1"/>
  <c r="M102" i="1"/>
  <c r="M76" i="1"/>
  <c r="M45" i="1"/>
  <c r="M41" i="1"/>
  <c r="H10" i="1"/>
  <c r="H9" i="1"/>
  <c r="E88" i="1" l="1"/>
  <c r="E84" i="1"/>
  <c r="E81" i="1"/>
  <c r="E76" i="1"/>
  <c r="E73" i="1"/>
  <c r="E68" i="1"/>
  <c r="E61" i="1"/>
  <c r="E56" i="1"/>
  <c r="E51" i="1"/>
  <c r="E48" i="1"/>
  <c r="E45" i="1"/>
  <c r="E41" i="1"/>
  <c r="E37" i="1"/>
  <c r="E31" i="1"/>
  <c r="E25" i="1"/>
  <c r="E21" i="1"/>
  <c r="E18" i="1"/>
  <c r="E15" i="1"/>
  <c r="E12" i="1"/>
  <c r="E8" i="1"/>
  <c r="L7" i="1"/>
  <c r="H7" i="1"/>
  <c r="H31" i="1" l="1"/>
  <c r="L31" i="1"/>
  <c r="L45" i="1"/>
  <c r="H45" i="1"/>
  <c r="I45" i="1" s="1"/>
  <c r="H12" i="1"/>
  <c r="I12" i="1" s="1"/>
  <c r="L12" i="1"/>
  <c r="H41" i="1"/>
  <c r="I41" i="1" s="1"/>
  <c r="L41" i="1"/>
  <c r="L81" i="1"/>
  <c r="H81" i="1"/>
  <c r="I81" i="1" s="1"/>
  <c r="K81" i="1" s="1"/>
  <c r="L56" i="1"/>
  <c r="H56" i="1"/>
  <c r="I56" i="1" s="1"/>
  <c r="K56" i="1" s="1"/>
  <c r="M56" i="1" s="1"/>
  <c r="L37" i="1"/>
  <c r="H37" i="1"/>
  <c r="I37" i="1" s="1"/>
  <c r="H15" i="1"/>
  <c r="I15" i="1" s="1"/>
  <c r="L15" i="1"/>
  <c r="H76" i="1"/>
  <c r="I76" i="1" s="1"/>
  <c r="L76" i="1"/>
  <c r="L21" i="1"/>
  <c r="H21" i="1"/>
  <c r="I21" i="1" s="1"/>
  <c r="K21" i="1" s="1"/>
  <c r="L48" i="1"/>
  <c r="H48" i="1"/>
  <c r="I48" i="1" s="1"/>
  <c r="K48" i="1" s="1"/>
  <c r="H84" i="1"/>
  <c r="I84" i="1" s="1"/>
  <c r="K84" i="1" s="1"/>
  <c r="L84" i="1"/>
  <c r="H25" i="1"/>
  <c r="I25" i="1" s="1"/>
  <c r="K25" i="1" s="1"/>
  <c r="L25" i="1"/>
  <c r="L61" i="1"/>
  <c r="H61" i="1"/>
  <c r="I61" i="1" s="1"/>
  <c r="K61" i="1" s="1"/>
  <c r="M61" i="1" s="1"/>
  <c r="H68" i="1"/>
  <c r="L68" i="1"/>
  <c r="M68" i="1" s="1"/>
  <c r="L73" i="1"/>
  <c r="H73" i="1"/>
  <c r="I73" i="1" s="1"/>
  <c r="H18" i="1"/>
  <c r="I18" i="1" s="1"/>
  <c r="K18" i="1" s="1"/>
  <c r="L18" i="1"/>
  <c r="H51" i="1"/>
  <c r="I51" i="1" s="1"/>
  <c r="K51" i="1" s="1"/>
  <c r="L51" i="1"/>
  <c r="L88" i="1"/>
  <c r="H88" i="1"/>
  <c r="I88" i="1" s="1"/>
  <c r="K88" i="1" s="1"/>
  <c r="M88" i="1" s="1"/>
  <c r="L8" i="1"/>
  <c r="H8" i="1"/>
  <c r="I8" i="1" s="1"/>
  <c r="K8" i="1" s="1"/>
  <c r="I31" i="1"/>
  <c r="M84" i="1" l="1"/>
  <c r="M81" i="1"/>
  <c r="M51" i="1"/>
  <c r="M18" i="1"/>
  <c r="M25" i="1"/>
  <c r="M21" i="1"/>
  <c r="K12" i="1" l="1"/>
  <c r="M12" i="1" s="1"/>
  <c r="J121" i="1" l="1"/>
  <c r="K121" i="1" s="1"/>
  <c r="M121" i="1" s="1"/>
  <c r="K15" i="1"/>
  <c r="M15" i="1" s="1"/>
  <c r="J31" i="1" s="1"/>
  <c r="K31" i="1" s="1"/>
  <c r="M37" i="1" s="1"/>
  <c r="J73" i="1" s="1"/>
  <c r="K73" i="1" s="1"/>
  <c r="K37" i="1"/>
  <c r="J76" i="1" l="1"/>
  <c r="K76" i="1" s="1"/>
  <c r="J45" i="1"/>
  <c r="K45" i="1" s="1"/>
  <c r="M48" i="1" s="1"/>
  <c r="K41" i="1"/>
</calcChain>
</file>

<file path=xl/sharedStrings.xml><?xml version="1.0" encoding="utf-8"?>
<sst xmlns="http://schemas.openxmlformats.org/spreadsheetml/2006/main" count="363" uniqueCount="136">
  <si>
    <t>Conseillers</t>
  </si>
  <si>
    <t>nombre</t>
  </si>
  <si>
    <t>taux</t>
  </si>
  <si>
    <t>montant</t>
  </si>
  <si>
    <t>com déjà</t>
  </si>
  <si>
    <t>solde</t>
  </si>
  <si>
    <t>prime</t>
  </si>
  <si>
    <t>A REGLER</t>
  </si>
  <si>
    <t>contacts</t>
  </si>
  <si>
    <t>com</t>
  </si>
  <si>
    <t>versée</t>
  </si>
  <si>
    <t>date</t>
  </si>
  <si>
    <t>n°contrat</t>
  </si>
  <si>
    <t>nom</t>
  </si>
  <si>
    <t>prenom</t>
  </si>
  <si>
    <t>D89623E</t>
  </si>
  <si>
    <t>BERDOT</t>
  </si>
  <si>
    <t>FANNY</t>
  </si>
  <si>
    <t xml:space="preserve">Total </t>
  </si>
  <si>
    <t>D74118E</t>
  </si>
  <si>
    <t>BONNARD</t>
  </si>
  <si>
    <t>NATALIE</t>
  </si>
  <si>
    <t>Total</t>
  </si>
  <si>
    <t>D76287E</t>
  </si>
  <si>
    <t>COULANGE</t>
  </si>
  <si>
    <t>CORINNE</t>
  </si>
  <si>
    <t>TOTAL AUDE</t>
  </si>
  <si>
    <t>D84424E</t>
  </si>
  <si>
    <t>CHEVILLARD</t>
  </si>
  <si>
    <t xml:space="preserve">GREGOIRE </t>
  </si>
  <si>
    <t>D90779E</t>
  </si>
  <si>
    <t>PHESOR</t>
  </si>
  <si>
    <t>PATRICIA</t>
  </si>
  <si>
    <t>D60384E</t>
  </si>
  <si>
    <t xml:space="preserve"> BRICHE</t>
  </si>
  <si>
    <t>CAROLINE</t>
  </si>
  <si>
    <t>D62623E</t>
  </si>
  <si>
    <t>MALPASS</t>
  </si>
  <si>
    <t>KARIN</t>
  </si>
  <si>
    <t>D65393E</t>
  </si>
  <si>
    <t>TOURE</t>
  </si>
  <si>
    <t xml:space="preserve">MOCTAR </t>
  </si>
  <si>
    <t>D63761E</t>
  </si>
  <si>
    <t>FAUCHER</t>
  </si>
  <si>
    <t>SANDRA</t>
  </si>
  <si>
    <t>D63751E</t>
  </si>
  <si>
    <t>GORSKY</t>
  </si>
  <si>
    <t>JULIE</t>
  </si>
  <si>
    <t>D64112E</t>
  </si>
  <si>
    <t>RAMBOER</t>
  </si>
  <si>
    <t>ELODIE</t>
  </si>
  <si>
    <t>D81954E</t>
  </si>
  <si>
    <t>DOUTREBENTE</t>
  </si>
  <si>
    <t>MAELYS</t>
  </si>
  <si>
    <t>D82631E</t>
  </si>
  <si>
    <t>STRAUSS</t>
  </si>
  <si>
    <t>MARIELLE</t>
  </si>
  <si>
    <t>D85953E</t>
  </si>
  <si>
    <t>VAUDOUR</t>
  </si>
  <si>
    <t>CYRIL</t>
  </si>
  <si>
    <t>D83982E</t>
  </si>
  <si>
    <t>OLLIVIER</t>
  </si>
  <si>
    <t>VERONIQUE</t>
  </si>
  <si>
    <t>D89667E</t>
  </si>
  <si>
    <t>MICHEL</t>
  </si>
  <si>
    <t>OCEANE</t>
  </si>
  <si>
    <t>D00613F</t>
  </si>
  <si>
    <t>BUREAU LE CALVEZ</t>
  </si>
  <si>
    <t>NOLWENN</t>
  </si>
  <si>
    <t>D03587F</t>
  </si>
  <si>
    <t>FETHOUN</t>
  </si>
  <si>
    <t>ZOUBIDA</t>
  </si>
  <si>
    <t>D55892E</t>
  </si>
  <si>
    <t>MILLECAMPS</t>
  </si>
  <si>
    <t>ALEXANDRA</t>
  </si>
  <si>
    <t>D54661E</t>
  </si>
  <si>
    <t>MORRA</t>
  </si>
  <si>
    <t>CHRISTEL</t>
  </si>
  <si>
    <t>D55591E</t>
  </si>
  <si>
    <t>SIMON</t>
  </si>
  <si>
    <t>REBECCA</t>
  </si>
  <si>
    <t>D61412E</t>
  </si>
  <si>
    <t>LABBE</t>
  </si>
  <si>
    <t>FREDERIQUE</t>
  </si>
  <si>
    <t>D61006E</t>
  </si>
  <si>
    <t>MAZER</t>
  </si>
  <si>
    <t>D61735E</t>
  </si>
  <si>
    <t>PAJOT</t>
  </si>
  <si>
    <t>MOIS DE FEVRIER</t>
  </si>
  <si>
    <t>GRILLE DE CALCUL DE LA COM</t>
  </si>
  <si>
    <t>base_com</t>
  </si>
  <si>
    <t>COM GROUPE 1</t>
  </si>
  <si>
    <t>PAR LOTS DE 40 CONTRATS</t>
  </si>
  <si>
    <t>PAR LOTS DE 60 CONTRATS</t>
  </si>
  <si>
    <t>PAR LOTS DE 80 CONTRATS</t>
  </si>
  <si>
    <t>de</t>
  </si>
  <si>
    <t>à</t>
  </si>
  <si>
    <t>%</t>
  </si>
  <si>
    <t>MOIS D'AVRIL</t>
  </si>
  <si>
    <t>MOIS DE MARS</t>
  </si>
  <si>
    <t>MOIS DE JANVIER</t>
  </si>
  <si>
    <t>JEAN S03 2018</t>
  </si>
  <si>
    <t>ERIC S03 2018</t>
  </si>
  <si>
    <t>JEAN S49 2017</t>
  </si>
  <si>
    <t>JEAN S50 2017</t>
  </si>
  <si>
    <t>ERIC S02 2018</t>
  </si>
  <si>
    <t>ERIC S45 2017</t>
  </si>
  <si>
    <t>ERIC S46 2017</t>
  </si>
  <si>
    <t>TOTAL ERIC</t>
  </si>
  <si>
    <t>JEAN S01 2018</t>
  </si>
  <si>
    <t>JEAN S02 2018</t>
  </si>
  <si>
    <t>JEAN S06 2018</t>
  </si>
  <si>
    <t>JEAN S07 2018</t>
  </si>
  <si>
    <t>JEAN S43 2017</t>
  </si>
  <si>
    <t>JEAN S45 2017</t>
  </si>
  <si>
    <t>ERIC S04 2018</t>
  </si>
  <si>
    <t>ERIC S49 2017</t>
  </si>
  <si>
    <t xml:space="preserve"> </t>
  </si>
  <si>
    <t>ERIC S50 2017</t>
  </si>
  <si>
    <t>commissions grpoupe 1</t>
  </si>
  <si>
    <t>TOTAL JEAN</t>
  </si>
  <si>
    <t>ERIC S48 2017</t>
  </si>
  <si>
    <t>jere</t>
  </si>
  <si>
    <t>client</t>
  </si>
  <si>
    <t>C.A</t>
  </si>
  <si>
    <t>pourquoi la formule de la cellule J24 indique($F$7:$F$22;DROITEpuis plus loin ($F23;DROITE($F23;4)?</t>
  </si>
  <si>
    <t>la formule  doit être activée uniquement lorsque le taux est indiqué</t>
  </si>
  <si>
    <t>Je ne comprends pas pourqoui elle ne fonctionne pas sur mon fichier alors que sur celui que tu m'as transmis, ca marche</t>
  </si>
  <si>
    <t>je dois faire une erreur quelque part</t>
  </si>
  <si>
    <t>à moins que lorsqu'il n'y a qu'un seul contrat , la ligne supérieure est vide;</t>
  </si>
  <si>
    <t>Peux tu regarder cela et me dire cE qu'il en est?</t>
  </si>
  <si>
    <t>XXXXXXXXX</t>
  </si>
  <si>
    <t>J'avais pensé que la ligneq "total" (lignes</t>
  </si>
  <si>
    <t xml:space="preserve"> es 51,56,61 etc </t>
  </si>
  <si>
    <t>pouvaient être retenues  puisque ce sont les seules en  caracteres gras</t>
  </si>
  <si>
    <t>Là , jesuis vraiment paumé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</si>
</sst>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4"/>
      <color rgb="FFFF0000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7030A0"/>
      <name val="Arial"/>
      <family val="2"/>
    </font>
    <font>
      <sz val="11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164" fontId="3" fillId="2" borderId="1" xfId="0" applyNumberFormat="1" applyFont="1" applyFill="1" applyBorder="1" applyAlignment="1">
      <alignment horizontal="center" vertical="center"/>
    </xf>
    <xf numFmtId="9" fontId="3" fillId="2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5" fillId="0" borderId="5" xfId="0" applyFont="1" applyBorder="1"/>
    <xf numFmtId="164" fontId="2" fillId="2" borderId="9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9" fontId="3" fillId="2" borderId="8" xfId="0" applyNumberFormat="1" applyFont="1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4" fontId="1" fillId="0" borderId="1" xfId="0" applyNumberFormat="1" applyFont="1" applyBorder="1"/>
    <xf numFmtId="0" fontId="1" fillId="0" borderId="1" xfId="0" applyFont="1" applyBorder="1"/>
    <xf numFmtId="0" fontId="7" fillId="0" borderId="1" xfId="0" applyFont="1" applyBorder="1"/>
    <xf numFmtId="0" fontId="4" fillId="0" borderId="1" xfId="0" applyFont="1" applyBorder="1"/>
    <xf numFmtId="164" fontId="4" fillId="0" borderId="1" xfId="0" applyNumberFormat="1" applyFont="1" applyBorder="1"/>
    <xf numFmtId="0" fontId="1" fillId="0" borderId="5" xfId="0" applyFont="1" applyBorder="1"/>
    <xf numFmtId="0" fontId="1" fillId="0" borderId="0" xfId="0" applyFont="1"/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0" xfId="0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9" fillId="4" borderId="11" xfId="0" applyFont="1" applyFill="1" applyBorder="1" applyAlignment="1">
      <alignment horizontal="centerContinuous"/>
    </xf>
    <xf numFmtId="0" fontId="10" fillId="4" borderId="12" xfId="0" applyFont="1" applyFill="1" applyBorder="1" applyAlignment="1">
      <alignment horizontal="centerContinuous"/>
    </xf>
    <xf numFmtId="0" fontId="10" fillId="4" borderId="13" xfId="0" applyFont="1" applyFill="1" applyBorder="1" applyAlignment="1">
      <alignment horizontal="centerContinuous"/>
    </xf>
    <xf numFmtId="0" fontId="10" fillId="3" borderId="12" xfId="0" applyFont="1" applyFill="1" applyBorder="1" applyAlignment="1">
      <alignment horizontal="centerContinuous"/>
    </xf>
    <xf numFmtId="0" fontId="10" fillId="3" borderId="13" xfId="0" applyFont="1" applyFill="1" applyBorder="1" applyAlignment="1">
      <alignment horizontal="centerContinuous"/>
    </xf>
    <xf numFmtId="0" fontId="9" fillId="6" borderId="17" xfId="0" applyFont="1" applyFill="1" applyBorder="1" applyAlignment="1">
      <alignment horizontal="center"/>
    </xf>
    <xf numFmtId="0" fontId="9" fillId="6" borderId="18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9" fontId="9" fillId="0" borderId="22" xfId="0" applyNumberFormat="1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9" fontId="9" fillId="0" borderId="27" xfId="0" applyNumberFormat="1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164" fontId="3" fillId="0" borderId="1" xfId="0" applyNumberFormat="1" applyFont="1" applyBorder="1"/>
    <xf numFmtId="164" fontId="7" fillId="0" borderId="1" xfId="0" applyNumberFormat="1" applyFont="1" applyBorder="1"/>
    <xf numFmtId="0" fontId="11" fillId="0" borderId="1" xfId="0" applyFont="1" applyBorder="1"/>
    <xf numFmtId="164" fontId="11" fillId="0" borderId="1" xfId="0" applyNumberFormat="1" applyFont="1" applyBorder="1"/>
    <xf numFmtId="164" fontId="12" fillId="0" borderId="1" xfId="0" applyNumberFormat="1" applyFont="1" applyBorder="1"/>
    <xf numFmtId="0" fontId="12" fillId="0" borderId="1" xfId="0" applyFont="1" applyBorder="1"/>
    <xf numFmtId="0" fontId="13" fillId="0" borderId="1" xfId="0" applyFont="1" applyBorder="1"/>
    <xf numFmtId="164" fontId="13" fillId="0" borderId="1" xfId="0" applyNumberFormat="1" applyFont="1" applyBorder="1"/>
    <xf numFmtId="0" fontId="14" fillId="0" borderId="5" xfId="0" applyFont="1" applyBorder="1"/>
    <xf numFmtId="0" fontId="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0" fillId="0" borderId="5" xfId="0" applyFill="1" applyBorder="1"/>
    <xf numFmtId="0" fontId="3" fillId="2" borderId="9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14" fontId="0" fillId="0" borderId="3" xfId="0" applyNumberFormat="1" applyBorder="1"/>
    <xf numFmtId="14" fontId="1" fillId="0" borderId="3" xfId="0" applyNumberFormat="1" applyFont="1" applyBorder="1"/>
    <xf numFmtId="0" fontId="4" fillId="0" borderId="5" xfId="0" applyFont="1" applyBorder="1"/>
    <xf numFmtId="14" fontId="11" fillId="0" borderId="3" xfId="0" applyNumberFormat="1" applyFont="1" applyBorder="1"/>
    <xf numFmtId="14" fontId="12" fillId="0" borderId="3" xfId="0" applyNumberFormat="1" applyFont="1" applyBorder="1"/>
    <xf numFmtId="14" fontId="7" fillId="0" borderId="3" xfId="0" applyNumberFormat="1" applyFont="1" applyBorder="1"/>
    <xf numFmtId="14" fontId="4" fillId="0" borderId="3" xfId="0" applyNumberFormat="1" applyFont="1" applyBorder="1"/>
    <xf numFmtId="14" fontId="13" fillId="0" borderId="3" xfId="0" applyNumberFormat="1" applyFont="1" applyBorder="1"/>
    <xf numFmtId="1" fontId="3" fillId="2" borderId="3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0" fillId="0" borderId="33" xfId="0" applyBorder="1"/>
    <xf numFmtId="14" fontId="5" fillId="0" borderId="3" xfId="0" applyNumberFormat="1" applyFont="1" applyBorder="1"/>
    <xf numFmtId="0" fontId="17" fillId="0" borderId="5" xfId="0" applyFont="1" applyBorder="1"/>
    <xf numFmtId="0" fontId="17" fillId="0" borderId="4" xfId="0" applyFont="1" applyBorder="1"/>
    <xf numFmtId="14" fontId="1" fillId="0" borderId="10" xfId="0" applyNumberFormat="1" applyFont="1" applyBorder="1"/>
    <xf numFmtId="164" fontId="1" fillId="0" borderId="5" xfId="0" applyNumberFormat="1" applyFont="1" applyBorder="1"/>
    <xf numFmtId="164" fontId="16" fillId="0" borderId="1" xfId="0" applyNumberFormat="1" applyFont="1" applyBorder="1"/>
    <xf numFmtId="164" fontId="1" fillId="0" borderId="5" xfId="0" applyNumberFormat="1" applyFont="1" applyFill="1" applyBorder="1"/>
    <xf numFmtId="164" fontId="3" fillId="0" borderId="1" xfId="0" applyNumberFormat="1" applyFont="1" applyFill="1" applyBorder="1"/>
    <xf numFmtId="0" fontId="18" fillId="0" borderId="0" xfId="0" applyFont="1" applyAlignment="1">
      <alignment horizontal="center"/>
    </xf>
    <xf numFmtId="164" fontId="5" fillId="0" borderId="5" xfId="0" applyNumberFormat="1" applyFont="1" applyBorder="1"/>
    <xf numFmtId="0" fontId="7" fillId="0" borderId="1" xfId="0" applyFont="1" applyBorder="1" applyAlignment="1">
      <alignment horizontal="center"/>
    </xf>
    <xf numFmtId="0" fontId="10" fillId="5" borderId="14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0" fillId="0" borderId="5" xfId="0" applyFont="1" applyBorder="1"/>
    <xf numFmtId="164" fontId="0" fillId="0" borderId="1" xfId="0" applyNumberFormat="1" applyFont="1" applyBorder="1"/>
    <xf numFmtId="164" fontId="0" fillId="0" borderId="5" xfId="0" applyNumberFormat="1" applyFont="1" applyFill="1" applyBorder="1"/>
    <xf numFmtId="0" fontId="0" fillId="0" borderId="5" xfId="0" applyFont="1" applyFill="1" applyBorder="1"/>
    <xf numFmtId="164" fontId="0" fillId="0" borderId="5" xfId="0" applyNumberFormat="1" applyFont="1" applyBorder="1"/>
    <xf numFmtId="0" fontId="0" fillId="0" borderId="1" xfId="0" applyNumberFormat="1" applyFont="1" applyBorder="1" applyAlignment="1">
      <alignment horizontal="center"/>
    </xf>
    <xf numFmtId="164" fontId="20" fillId="0" borderId="1" xfId="0" applyNumberFormat="1" applyFont="1" applyFill="1" applyBorder="1"/>
    <xf numFmtId="0" fontId="18" fillId="0" borderId="1" xfId="0" applyFont="1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4" fontId="18" fillId="0" borderId="1" xfId="0" applyNumberFormat="1" applyFont="1" applyBorder="1"/>
    <xf numFmtId="0" fontId="18" fillId="0" borderId="2" xfId="0" applyFont="1" applyBorder="1" applyAlignment="1">
      <alignment horizontal="center"/>
    </xf>
    <xf numFmtId="164" fontId="21" fillId="0" borderId="1" xfId="0" applyNumberFormat="1" applyFont="1" applyBorder="1"/>
    <xf numFmtId="0" fontId="21" fillId="0" borderId="1" xfId="0" applyFont="1" applyBorder="1"/>
    <xf numFmtId="0" fontId="21" fillId="0" borderId="2" xfId="0" applyFont="1" applyBorder="1" applyAlignment="1">
      <alignment horizontal="center"/>
    </xf>
    <xf numFmtId="0" fontId="0" fillId="0" borderId="1" xfId="0" applyFont="1" applyBorder="1"/>
    <xf numFmtId="3" fontId="0" fillId="0" borderId="2" xfId="0" applyNumberFormat="1" applyFont="1" applyBorder="1" applyAlignment="1">
      <alignment horizontal="center"/>
    </xf>
    <xf numFmtId="0" fontId="22" fillId="0" borderId="0" xfId="0" applyFont="1"/>
    <xf numFmtId="0" fontId="23" fillId="0" borderId="1" xfId="0" applyFont="1" applyBorder="1" applyAlignment="1">
      <alignment horizontal="center"/>
    </xf>
    <xf numFmtId="164" fontId="24" fillId="0" borderId="1" xfId="0" applyNumberFormat="1" applyFont="1" applyBorder="1"/>
    <xf numFmtId="0" fontId="0" fillId="0" borderId="0" xfId="0" applyFont="1"/>
    <xf numFmtId="164" fontId="7" fillId="0" borderId="5" xfId="0" applyNumberFormat="1" applyFont="1" applyFill="1" applyBorder="1"/>
    <xf numFmtId="164" fontId="7" fillId="0" borderId="5" xfId="0" applyNumberFormat="1" applyFont="1" applyBorder="1"/>
    <xf numFmtId="164" fontId="2" fillId="0" borderId="1" xfId="0" applyNumberFormat="1" applyFont="1" applyFill="1" applyBorder="1"/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ccm%20philou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/AppData/Roaming/Microsoft/Excel/VERIFICATIONS%20%206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com"/>
      <sheetName val="juillet"/>
      <sheetName val="août"/>
      <sheetName val="septembre"/>
      <sheetName val="MATRICE"/>
    </sheetNames>
    <sheetDataSet>
      <sheetData sheetId="0">
        <row r="13">
          <cell r="A13">
            <v>0</v>
          </cell>
          <cell r="B13">
            <v>1750</v>
          </cell>
          <cell r="C13">
            <v>0.05</v>
          </cell>
          <cell r="D13"/>
          <cell r="E13">
            <v>0</v>
          </cell>
          <cell r="F13">
            <v>2625</v>
          </cell>
          <cell r="G13">
            <v>0.05</v>
          </cell>
          <cell r="H13"/>
          <cell r="I13">
            <v>0</v>
          </cell>
          <cell r="J13">
            <v>3500</v>
          </cell>
          <cell r="K13">
            <v>0.05</v>
          </cell>
          <cell r="L13"/>
        </row>
        <row r="14">
          <cell r="A14">
            <v>1751</v>
          </cell>
          <cell r="B14">
            <v>2250</v>
          </cell>
          <cell r="C14">
            <v>7.0000000000000007E-2</v>
          </cell>
          <cell r="D14"/>
          <cell r="E14">
            <v>2626</v>
          </cell>
          <cell r="F14">
            <v>3375</v>
          </cell>
          <cell r="G14">
            <v>7.0000000000000007E-2</v>
          </cell>
          <cell r="H14"/>
          <cell r="I14">
            <v>3501</v>
          </cell>
          <cell r="J14">
            <v>4500</v>
          </cell>
          <cell r="K14">
            <v>7.0000000000000007E-2</v>
          </cell>
          <cell r="L14"/>
        </row>
        <row r="15">
          <cell r="A15">
            <v>2251</v>
          </cell>
          <cell r="B15">
            <v>2950</v>
          </cell>
          <cell r="C15">
            <v>0.08</v>
          </cell>
          <cell r="D15"/>
          <cell r="E15">
            <v>3376</v>
          </cell>
          <cell r="F15">
            <v>4425</v>
          </cell>
          <cell r="G15">
            <v>0.08</v>
          </cell>
          <cell r="H15"/>
          <cell r="I15">
            <v>4501</v>
          </cell>
          <cell r="J15">
            <v>5900</v>
          </cell>
          <cell r="K15">
            <v>0.08</v>
          </cell>
          <cell r="L15"/>
        </row>
        <row r="16">
          <cell r="A16">
            <v>2951</v>
          </cell>
          <cell r="B16">
            <v>3250</v>
          </cell>
          <cell r="C16">
            <v>0.1</v>
          </cell>
          <cell r="D16"/>
          <cell r="E16">
            <v>4426</v>
          </cell>
          <cell r="F16">
            <v>4875</v>
          </cell>
          <cell r="G16">
            <v>0.1</v>
          </cell>
          <cell r="H16"/>
          <cell r="I16">
            <v>5901</v>
          </cell>
          <cell r="J16">
            <v>6500</v>
          </cell>
          <cell r="K16">
            <v>0.1</v>
          </cell>
          <cell r="L16"/>
        </row>
        <row r="17">
          <cell r="A17">
            <v>3251</v>
          </cell>
          <cell r="B17">
            <v>4000</v>
          </cell>
          <cell r="C17">
            <v>0.12</v>
          </cell>
          <cell r="D17"/>
          <cell r="E17">
            <v>4876</v>
          </cell>
          <cell r="F17">
            <v>6000</v>
          </cell>
          <cell r="G17">
            <v>0.12</v>
          </cell>
          <cell r="H17"/>
          <cell r="I17">
            <v>6501</v>
          </cell>
          <cell r="J17">
            <v>8000</v>
          </cell>
          <cell r="K17">
            <v>0.12</v>
          </cell>
          <cell r="L17"/>
        </row>
        <row r="18">
          <cell r="A18">
            <v>4001</v>
          </cell>
          <cell r="B18">
            <v>4375</v>
          </cell>
          <cell r="C18">
            <v>0.13</v>
          </cell>
          <cell r="D18"/>
          <cell r="E18">
            <v>6001</v>
          </cell>
          <cell r="F18">
            <v>6562</v>
          </cell>
          <cell r="G18">
            <v>0.13</v>
          </cell>
          <cell r="H18"/>
          <cell r="I18">
            <v>8001</v>
          </cell>
          <cell r="J18">
            <v>8750</v>
          </cell>
          <cell r="K18">
            <v>0.13</v>
          </cell>
          <cell r="L18"/>
        </row>
        <row r="19">
          <cell r="A19">
            <v>4376</v>
          </cell>
          <cell r="B19"/>
          <cell r="C19">
            <v>0.13</v>
          </cell>
          <cell r="D19">
            <v>50</v>
          </cell>
          <cell r="E19">
            <v>6562</v>
          </cell>
          <cell r="F19"/>
          <cell r="G19">
            <v>0.13</v>
          </cell>
          <cell r="H19">
            <v>75</v>
          </cell>
          <cell r="I19">
            <v>8751</v>
          </cell>
          <cell r="J19"/>
          <cell r="K19">
            <v>0.13</v>
          </cell>
          <cell r="L19">
            <v>100</v>
          </cell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L21"/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com"/>
      <sheetName val="COM GROUPE 1"/>
    </sheetNames>
    <sheetDataSet>
      <sheetData sheetId="0">
        <row r="7">
          <cell r="A7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"/>
  <sheetViews>
    <sheetView workbookViewId="0">
      <selection activeCell="O22" sqref="N22:O22"/>
    </sheetView>
  </sheetViews>
  <sheetFormatPr baseColWidth="10" defaultRowHeight="15" x14ac:dyDescent="0.25"/>
  <sheetData>
    <row r="3" spans="1:12" x14ac:dyDescent="0.25">
      <c r="C3" s="21" t="s">
        <v>89</v>
      </c>
      <c r="D3" s="21"/>
      <c r="E3" s="21"/>
      <c r="F3" t="s">
        <v>90</v>
      </c>
    </row>
    <row r="4" spans="1:12" ht="15.75" thickBot="1" x14ac:dyDescent="0.3">
      <c r="A4" s="22"/>
      <c r="B4" s="23"/>
      <c r="C4" s="23"/>
      <c r="D4" s="23"/>
      <c r="E4" s="23"/>
      <c r="F4" s="24"/>
      <c r="G4" s="25" t="s">
        <v>91</v>
      </c>
      <c r="H4" s="23"/>
    </row>
    <row r="5" spans="1:12" ht="16.5" thickTop="1" thickBot="1" x14ac:dyDescent="0.3">
      <c r="A5" s="26"/>
      <c r="B5" s="27" t="s">
        <v>92</v>
      </c>
      <c r="C5" s="27"/>
      <c r="D5" s="28"/>
      <c r="E5" s="87" t="s">
        <v>93</v>
      </c>
      <c r="F5" s="88"/>
      <c r="G5" s="88"/>
      <c r="H5" s="89"/>
      <c r="I5" s="29" t="s">
        <v>94</v>
      </c>
      <c r="J5" s="29"/>
      <c r="K5" s="29"/>
      <c r="L5" s="30"/>
    </row>
    <row r="6" spans="1:12" x14ac:dyDescent="0.25">
      <c r="A6" s="31" t="s">
        <v>95</v>
      </c>
      <c r="B6" s="32" t="s">
        <v>96</v>
      </c>
      <c r="C6" s="32" t="s">
        <v>97</v>
      </c>
      <c r="D6" s="33" t="s">
        <v>6</v>
      </c>
      <c r="E6" s="34" t="s">
        <v>95</v>
      </c>
      <c r="F6" s="32" t="s">
        <v>96</v>
      </c>
      <c r="G6" s="32" t="s">
        <v>97</v>
      </c>
      <c r="H6" s="33" t="s">
        <v>6</v>
      </c>
      <c r="I6" s="34" t="s">
        <v>95</v>
      </c>
      <c r="J6" s="32" t="s">
        <v>96</v>
      </c>
      <c r="K6" s="32" t="s">
        <v>97</v>
      </c>
      <c r="L6" s="33" t="s">
        <v>6</v>
      </c>
    </row>
    <row r="7" spans="1:12" x14ac:dyDescent="0.25">
      <c r="A7" s="35">
        <v>0</v>
      </c>
      <c r="B7" s="36">
        <v>1750</v>
      </c>
      <c r="C7" s="37">
        <v>0.05</v>
      </c>
      <c r="D7" s="38"/>
      <c r="E7" s="39">
        <v>0</v>
      </c>
      <c r="F7" s="36">
        <v>2625</v>
      </c>
      <c r="G7" s="37">
        <v>0.05</v>
      </c>
      <c r="H7" s="40"/>
      <c r="I7" s="41">
        <v>0</v>
      </c>
      <c r="J7" s="36">
        <v>3500</v>
      </c>
      <c r="K7" s="37">
        <v>0.05</v>
      </c>
      <c r="L7" s="38"/>
    </row>
    <row r="8" spans="1:12" x14ac:dyDescent="0.25">
      <c r="A8" s="35">
        <v>1751</v>
      </c>
      <c r="B8" s="36">
        <v>2250</v>
      </c>
      <c r="C8" s="37">
        <v>7.0000000000000007E-2</v>
      </c>
      <c r="D8" s="38"/>
      <c r="E8" s="39">
        <v>2626</v>
      </c>
      <c r="F8" s="36">
        <v>3375</v>
      </c>
      <c r="G8" s="37">
        <v>7.0000000000000007E-2</v>
      </c>
      <c r="H8" s="40"/>
      <c r="I8" s="41">
        <v>3501</v>
      </c>
      <c r="J8" s="36">
        <v>4500</v>
      </c>
      <c r="K8" s="37">
        <v>7.0000000000000007E-2</v>
      </c>
      <c r="L8" s="38"/>
    </row>
    <row r="9" spans="1:12" x14ac:dyDescent="0.25">
      <c r="A9" s="35">
        <v>2251</v>
      </c>
      <c r="B9" s="36">
        <v>2750</v>
      </c>
      <c r="C9" s="37">
        <v>0.08</v>
      </c>
      <c r="D9" s="38"/>
      <c r="E9" s="39">
        <v>3376</v>
      </c>
      <c r="F9" s="36">
        <v>4125</v>
      </c>
      <c r="G9" s="37">
        <v>0.08</v>
      </c>
      <c r="H9" s="40"/>
      <c r="I9" s="41">
        <v>4501</v>
      </c>
      <c r="J9" s="36">
        <v>5500</v>
      </c>
      <c r="K9" s="37">
        <v>0.08</v>
      </c>
      <c r="L9" s="38"/>
    </row>
    <row r="10" spans="1:12" x14ac:dyDescent="0.25">
      <c r="A10" s="35">
        <v>2751</v>
      </c>
      <c r="B10" s="36">
        <v>2950</v>
      </c>
      <c r="C10" s="37">
        <v>0.08</v>
      </c>
      <c r="D10" s="38">
        <v>15</v>
      </c>
      <c r="E10" s="39">
        <v>4126</v>
      </c>
      <c r="F10" s="36">
        <v>4425</v>
      </c>
      <c r="G10" s="37">
        <v>0.08</v>
      </c>
      <c r="H10" s="40">
        <v>18</v>
      </c>
      <c r="I10" s="41">
        <v>5501</v>
      </c>
      <c r="J10" s="36">
        <v>5900</v>
      </c>
      <c r="K10" s="37">
        <v>0.08</v>
      </c>
      <c r="L10" s="38">
        <v>25</v>
      </c>
    </row>
    <row r="11" spans="1:12" x14ac:dyDescent="0.25">
      <c r="A11" s="35">
        <v>2951</v>
      </c>
      <c r="B11" s="36">
        <v>3250</v>
      </c>
      <c r="C11" s="37">
        <v>0.1</v>
      </c>
      <c r="D11" s="38">
        <v>25</v>
      </c>
      <c r="E11" s="39">
        <v>4426</v>
      </c>
      <c r="F11" s="36">
        <v>4875</v>
      </c>
      <c r="G11" s="37">
        <v>0.1</v>
      </c>
      <c r="H11" s="40">
        <v>38</v>
      </c>
      <c r="I11" s="41">
        <v>5901</v>
      </c>
      <c r="J11" s="36">
        <v>6500</v>
      </c>
      <c r="K11" s="37">
        <v>0.1</v>
      </c>
      <c r="L11" s="38">
        <v>50</v>
      </c>
    </row>
    <row r="12" spans="1:12" x14ac:dyDescent="0.25">
      <c r="A12" s="35">
        <v>3251</v>
      </c>
      <c r="B12" s="36">
        <v>3500</v>
      </c>
      <c r="C12" s="37">
        <v>0.12</v>
      </c>
      <c r="D12" s="38">
        <v>50</v>
      </c>
      <c r="E12" s="39">
        <v>4876</v>
      </c>
      <c r="F12" s="36">
        <v>5250</v>
      </c>
      <c r="G12" s="37">
        <v>0.12</v>
      </c>
      <c r="H12" s="40">
        <v>75</v>
      </c>
      <c r="I12" s="41">
        <v>6501</v>
      </c>
      <c r="J12" s="36">
        <v>7000</v>
      </c>
      <c r="K12" s="37">
        <v>0.12</v>
      </c>
      <c r="L12" s="38">
        <v>100</v>
      </c>
    </row>
    <row r="13" spans="1:12" x14ac:dyDescent="0.25">
      <c r="A13" s="35">
        <v>3501</v>
      </c>
      <c r="B13" s="36">
        <v>4000</v>
      </c>
      <c r="C13" s="37">
        <v>0.12</v>
      </c>
      <c r="D13" s="38">
        <v>75</v>
      </c>
      <c r="E13" s="39">
        <v>5251</v>
      </c>
      <c r="F13" s="36">
        <v>6000</v>
      </c>
      <c r="G13" s="37">
        <v>0.12</v>
      </c>
      <c r="H13" s="40">
        <v>112</v>
      </c>
      <c r="I13" s="41">
        <v>7001</v>
      </c>
      <c r="J13" s="36">
        <v>8000</v>
      </c>
      <c r="K13" s="37">
        <v>0.12</v>
      </c>
      <c r="L13" s="38">
        <v>150</v>
      </c>
    </row>
    <row r="14" spans="1:12" x14ac:dyDescent="0.25">
      <c r="A14" s="35">
        <v>4001</v>
      </c>
      <c r="B14" s="36">
        <v>4375</v>
      </c>
      <c r="C14" s="37">
        <v>0.13</v>
      </c>
      <c r="D14" s="38">
        <v>100</v>
      </c>
      <c r="E14" s="39">
        <v>6001</v>
      </c>
      <c r="F14" s="36">
        <v>6562</v>
      </c>
      <c r="G14" s="37">
        <v>0.13</v>
      </c>
      <c r="H14" s="40">
        <v>150</v>
      </c>
      <c r="I14" s="41">
        <v>8001</v>
      </c>
      <c r="J14" s="36">
        <v>8750</v>
      </c>
      <c r="K14" s="37">
        <v>0.13</v>
      </c>
      <c r="L14" s="38">
        <v>200</v>
      </c>
    </row>
    <row r="15" spans="1:12" x14ac:dyDescent="0.25">
      <c r="A15" s="35">
        <v>4376</v>
      </c>
      <c r="B15" s="36"/>
      <c r="C15" s="37">
        <v>0.13</v>
      </c>
      <c r="D15" s="38">
        <v>125</v>
      </c>
      <c r="E15" s="39">
        <v>6563</v>
      </c>
      <c r="F15" s="36"/>
      <c r="G15" s="37">
        <v>0.13</v>
      </c>
      <c r="H15" s="40">
        <v>187</v>
      </c>
      <c r="I15" s="41">
        <v>8751</v>
      </c>
      <c r="J15" s="36"/>
      <c r="K15" s="37">
        <v>0.13</v>
      </c>
      <c r="L15" s="38">
        <v>250</v>
      </c>
    </row>
    <row r="16" spans="1:12" ht="15.75" thickBot="1" x14ac:dyDescent="0.3">
      <c r="A16" s="42"/>
      <c r="B16" s="43"/>
      <c r="C16" s="44"/>
      <c r="D16" s="45"/>
      <c r="E16" s="46"/>
      <c r="F16" s="43"/>
      <c r="G16" s="44"/>
      <c r="H16" s="47"/>
      <c r="I16" s="48"/>
      <c r="J16" s="43"/>
      <c r="K16" s="44"/>
      <c r="L16" s="45"/>
    </row>
    <row r="17" ht="15.75" thickTop="1" x14ac:dyDescent="0.25"/>
  </sheetData>
  <mergeCells count="1">
    <mergeCell ref="E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tabSelected="1" topLeftCell="C1" zoomScaleNormal="100" workbookViewId="0">
      <pane ySplit="5" topLeftCell="A122" activePane="bottomLeft" state="frozen"/>
      <selection pane="bottomLeft" activeCell="M145" sqref="M145"/>
    </sheetView>
  </sheetViews>
  <sheetFormatPr baseColWidth="10" defaultRowHeight="15" x14ac:dyDescent="0.25"/>
  <cols>
    <col min="6" max="6" width="17.28515625" customWidth="1"/>
  </cols>
  <sheetData>
    <row r="1" spans="1:16" x14ac:dyDescent="0.25">
      <c r="N1" s="6"/>
      <c r="O1" s="6"/>
      <c r="P1" s="7"/>
    </row>
    <row r="2" spans="1:16" x14ac:dyDescent="0.25">
      <c r="B2" t="s">
        <v>119</v>
      </c>
      <c r="N2" s="6"/>
      <c r="O2" s="6"/>
      <c r="P2" s="7"/>
    </row>
    <row r="3" spans="1:16" ht="15.75" thickBo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6"/>
      <c r="O3" s="6"/>
      <c r="P3" s="7"/>
    </row>
    <row r="4" spans="1:16" x14ac:dyDescent="0.25">
      <c r="A4" s="64" t="s">
        <v>11</v>
      </c>
      <c r="B4" s="63" t="s">
        <v>12</v>
      </c>
      <c r="C4" s="90" t="s">
        <v>123</v>
      </c>
      <c r="D4" s="90"/>
      <c r="E4" s="10" t="s">
        <v>124</v>
      </c>
      <c r="F4" s="11" t="s">
        <v>0</v>
      </c>
      <c r="G4" s="73" t="s">
        <v>1</v>
      </c>
      <c r="H4" s="12" t="s">
        <v>2</v>
      </c>
      <c r="I4" s="11" t="s">
        <v>3</v>
      </c>
      <c r="J4" s="11" t="s">
        <v>4</v>
      </c>
      <c r="K4" s="11" t="s">
        <v>5</v>
      </c>
      <c r="L4" s="11" t="s">
        <v>6</v>
      </c>
      <c r="M4" s="11" t="s">
        <v>7</v>
      </c>
      <c r="N4" s="6"/>
      <c r="O4" s="6"/>
      <c r="P4" s="7"/>
    </row>
    <row r="5" spans="1:16" x14ac:dyDescent="0.25">
      <c r="A5" s="4"/>
      <c r="B5" s="3"/>
      <c r="C5" s="3" t="s">
        <v>13</v>
      </c>
      <c r="D5" s="3" t="s">
        <v>14</v>
      </c>
      <c r="E5" s="3"/>
      <c r="F5" s="3"/>
      <c r="G5" s="74" t="s">
        <v>8</v>
      </c>
      <c r="H5" s="2"/>
      <c r="I5" s="1" t="s">
        <v>9</v>
      </c>
      <c r="J5" s="1" t="s">
        <v>10</v>
      </c>
      <c r="K5" s="1"/>
      <c r="L5" s="1"/>
      <c r="M5" s="1"/>
    </row>
    <row r="6" spans="1:16" x14ac:dyDescent="0.25">
      <c r="A6" s="78" t="s">
        <v>100</v>
      </c>
      <c r="B6" s="6"/>
      <c r="C6" s="6"/>
      <c r="D6" s="6"/>
      <c r="E6" s="6"/>
      <c r="F6" s="6"/>
      <c r="G6" s="75"/>
      <c r="H6" s="91"/>
      <c r="I6" s="94"/>
      <c r="J6" s="6"/>
      <c r="K6" s="6"/>
      <c r="L6" s="6"/>
      <c r="M6" s="6"/>
    </row>
    <row r="7" spans="1:16" ht="18" x14ac:dyDescent="0.25">
      <c r="A7" s="76"/>
      <c r="B7" s="13"/>
      <c r="C7" s="13"/>
      <c r="D7" s="13"/>
      <c r="E7" s="14">
        <v>2012</v>
      </c>
      <c r="F7" s="101" t="s">
        <v>101</v>
      </c>
      <c r="G7" s="102"/>
      <c r="H7" s="92" t="str">
        <f>IFERROR(CHOOSE(IF(G7=40,1,IF(G7=60,2,IF(G7=80,3,0))),VLOOKUP(E7,[1]base_com!$A$13:$D$21,3,1),VLOOKUP(E7,[1]base_com!$E$13:$H$21,3,1),VLOOKUP(E7,[1]base_com!$I$13:$L$21,3,0)),"")</f>
        <v/>
      </c>
      <c r="I7" s="95"/>
      <c r="J7" s="84"/>
      <c r="K7" s="15"/>
      <c r="L7" s="61" t="str">
        <f>IFERROR(CHOOSE(IF($G7=40,1,IF($G7=60,2,IF($G7=80,3,0))),VLOOKUP($E7,[1]base_com!$A$13:$D$21,4,1),VLOOKUP(E7,[1]base_com!$E$13:$H$21,4,1),VLOOKUP(E7,[1]base_com!$I$13:$L$21,4,1)),"")</f>
        <v/>
      </c>
      <c r="M7" s="9"/>
    </row>
    <row r="8" spans="1:16" x14ac:dyDescent="0.25">
      <c r="A8" s="66"/>
      <c r="B8" s="16" t="s">
        <v>18</v>
      </c>
      <c r="C8" s="16"/>
      <c r="D8" s="16"/>
      <c r="E8" s="15">
        <f>SUM(E7)</f>
        <v>2012</v>
      </c>
      <c r="F8" s="16"/>
      <c r="G8" s="103">
        <v>40</v>
      </c>
      <c r="H8" s="93">
        <f ca="1">IF(G8="","",VLOOKUP(E8,OFFSET([2]base_com!$A$7,0,((G8-40)/20)*4,9,4),3,TRUE))</f>
        <v>7.0000000000000007E-2</v>
      </c>
      <c r="I8" s="95">
        <f ca="1">H8*E8</f>
        <v>140.84</v>
      </c>
      <c r="J8" s="84"/>
      <c r="K8" s="95">
        <f ca="1">I8-J8</f>
        <v>140.84</v>
      </c>
      <c r="L8" s="86">
        <f ca="1">IF(G8="","",VLOOKUP(E8,OFFSET([2]base_com!$A$7,0,((G8-40)/20)*4,9,4),4,TRUE))</f>
        <v>0</v>
      </c>
      <c r="M8" s="85">
        <v>140.84</v>
      </c>
    </row>
    <row r="9" spans="1:16" x14ac:dyDescent="0.25">
      <c r="A9" s="65"/>
      <c r="B9" s="13"/>
      <c r="C9" s="13"/>
      <c r="D9" s="13"/>
      <c r="E9" s="14"/>
      <c r="F9" s="13"/>
      <c r="G9" s="102"/>
      <c r="H9" s="92" t="str">
        <f>IFERROR(CHOOSE(IF(G9=40,1,IF(G9=60,2,IF(G9=80,3,0))),VLOOKUP(E9,base_com!$A$7:$D$16,3,1),VLOOKUP(E9,base_com!$E$7:$H$16,3,1),VLOOKUP(E9,base_com!$I$7:$L$16,3,0)),"")</f>
        <v/>
      </c>
      <c r="I9" s="95"/>
      <c r="J9" s="14"/>
      <c r="K9" s="95"/>
      <c r="L9" s="86" t="str">
        <f ca="1">IF(G9="","",VLOOKUP(E9,OFFSET([2]base_com!$A$7,0,((G9-40)/20)*4,9,4),4,TRUE))</f>
        <v/>
      </c>
      <c r="M9" s="85"/>
    </row>
    <row r="10" spans="1:16" x14ac:dyDescent="0.25">
      <c r="A10" s="65"/>
      <c r="B10" s="13"/>
      <c r="C10" s="13"/>
      <c r="D10" s="13"/>
      <c r="E10" s="14"/>
      <c r="F10" s="13"/>
      <c r="G10" s="102"/>
      <c r="H10" s="92" t="str">
        <f>IFERROR(CHOOSE(IF(G10=40,1,IF(G10=60,2,IF(G10=80,3,0))),VLOOKUP(E10,base_com!$A$7:$D$16,3,1),VLOOKUP(E10,base_com!$E$7:$H$16,3,1),VLOOKUP(E10,base_com!$I$7:$L$16,3,0)),"")</f>
        <v/>
      </c>
      <c r="I10" s="95"/>
      <c r="J10" s="14"/>
      <c r="K10" s="95"/>
      <c r="L10" s="86" t="str">
        <f ca="1">IF(G10="","",VLOOKUP(E10,OFFSET([2]base_com!$A$7,0,((G10-40)/20)*4,9,4),4,TRUE))</f>
        <v/>
      </c>
      <c r="M10" s="85"/>
    </row>
    <row r="11" spans="1:16" x14ac:dyDescent="0.25">
      <c r="A11" s="65">
        <v>43129</v>
      </c>
      <c r="B11" s="13" t="s">
        <v>19</v>
      </c>
      <c r="C11" s="13" t="s">
        <v>20</v>
      </c>
      <c r="D11" s="13" t="s">
        <v>21</v>
      </c>
      <c r="E11" s="14">
        <v>2268</v>
      </c>
      <c r="F11" s="101" t="s">
        <v>103</v>
      </c>
      <c r="G11" s="102"/>
      <c r="H11" s="93" t="str">
        <f ca="1">IF(G11="","",VLOOKUP(E11,OFFSET([2]base_com!$A$7,0,((G11-40)/20)*4,9,4),3,TRUE))</f>
        <v/>
      </c>
      <c r="I11" s="95"/>
      <c r="J11" s="14"/>
      <c r="K11" s="95"/>
      <c r="L11" s="86" t="str">
        <f ca="1">IF(G11="","",VLOOKUP(E11,OFFSET([2]base_com!$A$7,0,((G11-40)/20)*4,9,4),4,TRUE))</f>
        <v/>
      </c>
      <c r="M11" s="85"/>
    </row>
    <row r="12" spans="1:16" x14ac:dyDescent="0.25">
      <c r="A12" s="66"/>
      <c r="B12" s="16" t="s">
        <v>22</v>
      </c>
      <c r="C12" s="16"/>
      <c r="D12" s="16"/>
      <c r="E12" s="15">
        <f>SUM(E11)</f>
        <v>2268</v>
      </c>
      <c r="F12" s="16"/>
      <c r="G12" s="103">
        <v>40</v>
      </c>
      <c r="H12" s="93">
        <f ca="1">IF(G12="","",VLOOKUP(E12,OFFSET([2]base_com!$A$7,0,((G12-40)/20)*4,9,4),3,TRUE))</f>
        <v>0.08</v>
      </c>
      <c r="I12" s="95">
        <f t="shared" ref="I12:I15" ca="1" si="0">H12*E12</f>
        <v>181.44</v>
      </c>
      <c r="J12" s="84"/>
      <c r="K12" s="95">
        <f t="shared" ref="K12:K15" ca="1" si="1">I12-J12</f>
        <v>181.44</v>
      </c>
      <c r="L12" s="86">
        <f ca="1">IF(G12="","",VLOOKUP(E12,OFFSET([2]base_com!$A$7,0,((G12-40)/20)*4,9,4),4,TRUE))</f>
        <v>0</v>
      </c>
      <c r="M12" s="85">
        <f t="shared" ref="M12:M21" ca="1" si="2">K12+L12</f>
        <v>181.44</v>
      </c>
    </row>
    <row r="13" spans="1:16" x14ac:dyDescent="0.25">
      <c r="A13" s="65"/>
      <c r="B13" s="13"/>
      <c r="C13" s="13"/>
      <c r="D13" s="13"/>
      <c r="E13" s="14"/>
      <c r="F13" s="13"/>
      <c r="G13" s="102"/>
      <c r="H13" s="93" t="str">
        <f ca="1">IF(G13="","",VLOOKUP(E13,OFFSET([2]base_com!$A$7,0,((G13-40)/20)*4,9,4),3,TRUE))</f>
        <v/>
      </c>
      <c r="I13" s="95"/>
      <c r="J13" s="14"/>
      <c r="K13" s="95"/>
      <c r="L13" s="86" t="str">
        <f ca="1">IF(G13="","",VLOOKUP(E13,OFFSET([2]base_com!$A$7,0,((G13-40)/20)*4,9,4),4,TRUE))</f>
        <v/>
      </c>
      <c r="M13" s="85"/>
    </row>
    <row r="14" spans="1:16" x14ac:dyDescent="0.25">
      <c r="A14" s="65">
        <v>43102</v>
      </c>
      <c r="B14" s="13" t="s">
        <v>23</v>
      </c>
      <c r="C14" s="13" t="s">
        <v>24</v>
      </c>
      <c r="D14" s="13" t="s">
        <v>25</v>
      </c>
      <c r="E14" s="14">
        <v>1298</v>
      </c>
      <c r="F14" s="55" t="s">
        <v>104</v>
      </c>
      <c r="G14" s="102"/>
      <c r="H14" s="93" t="str">
        <f ca="1">IF(G14="","",VLOOKUP(E14,OFFSET([2]base_com!$A$7,0,((G14-40)/20)*4,9,4),3,TRUE))</f>
        <v/>
      </c>
      <c r="I14" s="95"/>
      <c r="J14" s="14"/>
      <c r="K14" s="95"/>
      <c r="L14" s="86" t="str">
        <f ca="1">IF(G14="","",VLOOKUP(E14,OFFSET([2]base_com!$A$7,0,((G14-40)/20)*4,9,4),4,TRUE))</f>
        <v/>
      </c>
      <c r="M14" s="85"/>
    </row>
    <row r="15" spans="1:16" x14ac:dyDescent="0.25">
      <c r="A15" s="66"/>
      <c r="B15" s="16" t="s">
        <v>22</v>
      </c>
      <c r="C15" s="16"/>
      <c r="D15" s="16"/>
      <c r="E15" s="15">
        <f>SUM(E14)</f>
        <v>1298</v>
      </c>
      <c r="F15" s="18"/>
      <c r="G15" s="103">
        <v>40</v>
      </c>
      <c r="H15" s="93">
        <f ca="1">IF(G15="","",VLOOKUP(E15,OFFSET([2]base_com!$A$7,0,((G15-40)/20)*4,9,4),3,TRUE))</f>
        <v>0.05</v>
      </c>
      <c r="I15" s="95">
        <f t="shared" ca="1" si="0"/>
        <v>64.900000000000006</v>
      </c>
      <c r="J15" s="84"/>
      <c r="K15" s="95">
        <f t="shared" ca="1" si="1"/>
        <v>64.900000000000006</v>
      </c>
      <c r="L15" s="86">
        <f ca="1">IF(G15="","",VLOOKUP(E15,OFFSET([2]base_com!$A$7,0,((G15-40)/20)*4,9,4),4,TRUE))</f>
        <v>0</v>
      </c>
      <c r="M15" s="85">
        <f t="shared" ca="1" si="2"/>
        <v>64.900000000000006</v>
      </c>
    </row>
    <row r="16" spans="1:16" x14ac:dyDescent="0.25">
      <c r="A16" s="65"/>
      <c r="B16" s="13"/>
      <c r="C16" s="13"/>
      <c r="D16" s="13"/>
      <c r="E16" s="14"/>
      <c r="F16" s="13"/>
      <c r="G16" s="102"/>
      <c r="H16" s="93" t="str">
        <f ca="1">IF(G16="","",VLOOKUP(E16,OFFSET([2]base_com!$A$7,0,((G16-40)/20)*4,9,4),3,TRUE))</f>
        <v/>
      </c>
      <c r="I16" s="95"/>
      <c r="J16" s="14"/>
      <c r="K16" s="50"/>
      <c r="L16" s="86" t="str">
        <f ca="1">IF(G16="","",VLOOKUP(E16,OFFSET([2]base_com!$A$7,0,((G16-40)/20)*4,9,4),4,TRUE))</f>
        <v/>
      </c>
      <c r="M16" s="85"/>
    </row>
    <row r="17" spans="1:13" x14ac:dyDescent="0.25">
      <c r="A17" s="65">
        <v>43130</v>
      </c>
      <c r="B17" s="13" t="s">
        <v>27</v>
      </c>
      <c r="C17" s="13" t="s">
        <v>28</v>
      </c>
      <c r="D17" s="13" t="s">
        <v>29</v>
      </c>
      <c r="E17" s="14">
        <v>1638</v>
      </c>
      <c r="F17" s="13" t="s">
        <v>105</v>
      </c>
      <c r="G17" s="102"/>
      <c r="H17" s="93" t="str">
        <f ca="1">IF(G17="","",VLOOKUP(E17,OFFSET([2]base_com!$A$7,0,((G17-40)/20)*4,9,4),3,TRUE))</f>
        <v/>
      </c>
      <c r="I17" s="95"/>
      <c r="J17" s="14"/>
      <c r="K17" s="50"/>
      <c r="L17" s="86" t="str">
        <f ca="1">IF(G17="","",VLOOKUP(E17,OFFSET([2]base_com!$A$7,0,((G17-40)/20)*4,9,4),4,TRUE))</f>
        <v/>
      </c>
      <c r="M17" s="85"/>
    </row>
    <row r="18" spans="1:13" x14ac:dyDescent="0.25">
      <c r="A18" s="66"/>
      <c r="B18" s="16" t="s">
        <v>18</v>
      </c>
      <c r="C18" s="16"/>
      <c r="D18" s="16"/>
      <c r="E18" s="15">
        <f>SUM(E17)</f>
        <v>1638</v>
      </c>
      <c r="F18" s="16"/>
      <c r="G18" s="103">
        <v>60</v>
      </c>
      <c r="H18" s="93">
        <f ca="1">IF(G18="","",VLOOKUP(E18,OFFSET([2]base_com!$A$7,0,((G18-40)/20)*4,9,4),3,TRUE))</f>
        <v>0.05</v>
      </c>
      <c r="I18" s="95">
        <f t="shared" ref="I18:I31" ca="1" si="3">H18*E18</f>
        <v>81.900000000000006</v>
      </c>
      <c r="J18" s="15"/>
      <c r="K18" s="95">
        <f t="shared" ref="K18" ca="1" si="4">I18-J18</f>
        <v>81.900000000000006</v>
      </c>
      <c r="L18" s="86">
        <f ca="1">IF(G18="","",VLOOKUP(E18,OFFSET([2]base_com!$A$7,0,((G18-40)/20)*4,9,4),4,TRUE))</f>
        <v>0</v>
      </c>
      <c r="M18" s="85">
        <f t="shared" ca="1" si="2"/>
        <v>81.900000000000006</v>
      </c>
    </row>
    <row r="19" spans="1:13" x14ac:dyDescent="0.25">
      <c r="A19" s="65"/>
      <c r="B19" s="13"/>
      <c r="C19" s="13"/>
      <c r="D19" s="13"/>
      <c r="E19" s="14"/>
      <c r="F19" s="13"/>
      <c r="G19" s="102"/>
      <c r="H19" s="93" t="str">
        <f ca="1">IF(G19="","",VLOOKUP(E19,OFFSET([2]base_com!$A$7,0,((G19-40)/20)*4,9,4),3,TRUE))</f>
        <v/>
      </c>
      <c r="I19" s="95"/>
      <c r="J19" s="14"/>
      <c r="K19" s="50"/>
      <c r="L19" s="86" t="str">
        <f ca="1">IF(G19="","",VLOOKUP(E19,OFFSET([2]base_com!$A$7,0,((G19-40)/20)*4,9,4),4,TRUE))</f>
        <v/>
      </c>
      <c r="M19" s="85"/>
    </row>
    <row r="20" spans="1:13" x14ac:dyDescent="0.25">
      <c r="A20" s="65">
        <v>43126</v>
      </c>
      <c r="B20" s="13" t="s">
        <v>30</v>
      </c>
      <c r="C20" s="13" t="s">
        <v>31</v>
      </c>
      <c r="D20" s="13" t="s">
        <v>32</v>
      </c>
      <c r="E20" s="14">
        <v>3181</v>
      </c>
      <c r="F20" s="101" t="s">
        <v>102</v>
      </c>
      <c r="G20" s="102"/>
      <c r="H20" s="93" t="str">
        <f ca="1">IF(G20="","",VLOOKUP(E20,OFFSET([2]base_com!$A$7,0,((G20-40)/20)*4,9,4),3,TRUE))</f>
        <v/>
      </c>
      <c r="I20" s="95"/>
      <c r="J20" s="14"/>
      <c r="K20" s="50"/>
      <c r="L20" s="86" t="str">
        <f ca="1">IF(G20="","",VLOOKUP(E20,OFFSET([2]base_com!$A$7,0,((G20-40)/20)*4,9,4),4,TRUE))</f>
        <v/>
      </c>
      <c r="M20" s="85"/>
    </row>
    <row r="21" spans="1:13" x14ac:dyDescent="0.25">
      <c r="A21" s="66"/>
      <c r="B21" s="16" t="s">
        <v>22</v>
      </c>
      <c r="C21" s="16"/>
      <c r="D21" s="16"/>
      <c r="E21" s="15">
        <f>SUM(E20)</f>
        <v>3181</v>
      </c>
      <c r="F21" s="16"/>
      <c r="G21" s="103">
        <v>60</v>
      </c>
      <c r="H21" s="93">
        <f ca="1">IF(G21="","",VLOOKUP(E21,OFFSET([2]base_com!$A$7,0,((G21-40)/20)*4,9,4),3,TRUE))</f>
        <v>7.0000000000000007E-2</v>
      </c>
      <c r="I21" s="95">
        <f t="shared" ca="1" si="3"/>
        <v>222.67000000000002</v>
      </c>
      <c r="J21" s="15"/>
      <c r="K21" s="95">
        <f t="shared" ref="K21" ca="1" si="5">I21-J21</f>
        <v>222.67000000000002</v>
      </c>
      <c r="L21" s="86">
        <f ca="1">IF(G21="","",VLOOKUP(E21,OFFSET([2]base_com!$A$7,0,((G21-40)/20)*4,9,4),4,TRUE))</f>
        <v>0</v>
      </c>
      <c r="M21" s="85">
        <f t="shared" ca="1" si="2"/>
        <v>222.67000000000002</v>
      </c>
    </row>
    <row r="22" spans="1:13" x14ac:dyDescent="0.25">
      <c r="A22" s="65"/>
      <c r="B22" s="13"/>
      <c r="C22" s="13"/>
      <c r="D22" s="13"/>
      <c r="E22" s="14"/>
      <c r="F22" s="13"/>
      <c r="G22" s="102"/>
      <c r="H22" s="93" t="str">
        <f ca="1">IF(G22="","",VLOOKUP(E22,OFFSET([2]base_com!$A$7,0,((G22-40)/20)*4,9,4),3,TRUE))</f>
        <v/>
      </c>
      <c r="I22" s="95"/>
      <c r="J22" s="14"/>
      <c r="K22" s="50"/>
      <c r="L22" s="86" t="str">
        <f ca="1">IF(G22="","",VLOOKUP(E22,OFFSET([2]base_com!$A$7,0,((G22-40)/20)*4,9,4),4,TRUE))</f>
        <v/>
      </c>
      <c r="M22" s="95"/>
    </row>
    <row r="23" spans="1:13" x14ac:dyDescent="0.25">
      <c r="A23" s="65">
        <v>43069</v>
      </c>
      <c r="B23" s="13" t="s">
        <v>33</v>
      </c>
      <c r="C23" s="13" t="s">
        <v>34</v>
      </c>
      <c r="D23" s="13" t="s">
        <v>35</v>
      </c>
      <c r="E23" s="14">
        <v>3574</v>
      </c>
      <c r="F23" s="13" t="s">
        <v>106</v>
      </c>
      <c r="G23" s="102"/>
      <c r="H23" s="93" t="str">
        <f ca="1">IF(G23="","",VLOOKUP(E23,OFFSET([2]base_com!$A$7,0,((G23-40)/20)*4,9,4),3,TRUE))</f>
        <v/>
      </c>
      <c r="I23" s="95"/>
      <c r="J23" s="14"/>
      <c r="K23" s="50"/>
      <c r="L23" s="86" t="str">
        <f ca="1">IF(G23="","",VLOOKUP(E23,OFFSET([2]base_com!$A$7,0,((G23-40)/20)*4,9,4),4,TRUE))</f>
        <v/>
      </c>
      <c r="M23" s="95"/>
    </row>
    <row r="24" spans="1:13" x14ac:dyDescent="0.25">
      <c r="A24" s="65">
        <v>43129</v>
      </c>
      <c r="B24" s="13" t="s">
        <v>36</v>
      </c>
      <c r="C24" s="13" t="s">
        <v>37</v>
      </c>
      <c r="D24" s="13" t="s">
        <v>38</v>
      </c>
      <c r="E24" s="14">
        <v>1955</v>
      </c>
      <c r="F24" s="13" t="s">
        <v>106</v>
      </c>
      <c r="G24" s="102"/>
      <c r="H24" s="93" t="str">
        <f ca="1">IF(G24="","",VLOOKUP(E24,OFFSET([2]base_com!$A$7,0,((G24-40)/20)*4,9,4),3,TRUE))</f>
        <v/>
      </c>
      <c r="I24" s="95"/>
      <c r="J24" s="14"/>
      <c r="K24" s="50"/>
      <c r="L24" s="86" t="str">
        <f ca="1">IF(G24="","",VLOOKUP(E24,OFFSET([2]base_com!$A$7,0,((G24-40)/20)*4,9,4),4,TRUE))</f>
        <v/>
      </c>
      <c r="M24" s="95"/>
    </row>
    <row r="25" spans="1:13" x14ac:dyDescent="0.25">
      <c r="A25" s="66"/>
      <c r="B25" s="16" t="s">
        <v>22</v>
      </c>
      <c r="C25" s="16"/>
      <c r="D25" s="16"/>
      <c r="E25" s="15">
        <f>SUM(E23:E24)</f>
        <v>5529</v>
      </c>
      <c r="F25" s="16"/>
      <c r="G25" s="103">
        <v>60</v>
      </c>
      <c r="H25" s="93">
        <f ca="1">IF(G25="","",VLOOKUP(E25,OFFSET([2]base_com!$A$7,0,((G25-40)/20)*4,9,4),3,TRUE))</f>
        <v>0.12</v>
      </c>
      <c r="I25" s="95">
        <f t="shared" ca="1" si="3"/>
        <v>663.48</v>
      </c>
      <c r="J25" s="15"/>
      <c r="K25" s="95">
        <f t="shared" ref="K25" ca="1" si="6">I25-J25</f>
        <v>663.48</v>
      </c>
      <c r="L25" s="86">
        <f ca="1">IF(G25="","",VLOOKUP(E25,OFFSET([2]base_com!$A$7,0,((G25-40)/20)*4,9,4),4,TRUE))</f>
        <v>112</v>
      </c>
      <c r="M25" s="85">
        <f t="shared" ref="M25" ca="1" si="7">K25+L25</f>
        <v>775.48</v>
      </c>
    </row>
    <row r="26" spans="1:13" x14ac:dyDescent="0.25">
      <c r="A26" s="65"/>
      <c r="B26" s="13"/>
      <c r="C26" s="13"/>
      <c r="D26" s="13"/>
      <c r="E26" s="14"/>
      <c r="F26" s="13"/>
      <c r="G26" s="102"/>
      <c r="H26" s="93" t="str">
        <f ca="1">IF(G26="","",VLOOKUP(E26,OFFSET([2]base_com!$A$7,0,((G26-40)/20)*4,9,4),3,TRUE))</f>
        <v/>
      </c>
      <c r="I26" s="95"/>
      <c r="J26" s="14"/>
      <c r="K26" s="50"/>
      <c r="L26" s="86" t="str">
        <f ca="1">IF(G26="","",VLOOKUP(E26,OFFSET([2]base_com!$A$7,0,((G26-40)/20)*4,9,4),4,TRUE))</f>
        <v/>
      </c>
      <c r="M26" s="95"/>
    </row>
    <row r="27" spans="1:13" x14ac:dyDescent="0.25">
      <c r="A27" s="65">
        <v>43056</v>
      </c>
      <c r="B27" s="13" t="s">
        <v>39</v>
      </c>
      <c r="C27" s="13" t="s">
        <v>40</v>
      </c>
      <c r="D27" s="13" t="s">
        <v>41</v>
      </c>
      <c r="E27" s="14">
        <v>1063</v>
      </c>
      <c r="F27" s="101" t="s">
        <v>107</v>
      </c>
      <c r="G27" s="102"/>
      <c r="H27" s="93" t="str">
        <f ca="1">IF(G27="","",VLOOKUP(E27,OFFSET([2]base_com!$A$7,0,((G27-40)/20)*4,9,4),3,TRUE))</f>
        <v/>
      </c>
      <c r="I27" s="95"/>
      <c r="J27" s="14"/>
      <c r="K27" s="50"/>
      <c r="L27" s="86" t="str">
        <f ca="1">IF(G27="","",VLOOKUP(E27,OFFSET([2]base_com!$A$7,0,((G27-40)/20)*4,9,4),4,TRUE))</f>
        <v/>
      </c>
      <c r="M27" s="95"/>
    </row>
    <row r="28" spans="1:13" x14ac:dyDescent="0.25">
      <c r="A28" s="65">
        <v>43061</v>
      </c>
      <c r="B28" s="13" t="s">
        <v>42</v>
      </c>
      <c r="C28" s="13" t="s">
        <v>43</v>
      </c>
      <c r="D28" s="13" t="s">
        <v>44</v>
      </c>
      <c r="E28" s="14">
        <v>1087</v>
      </c>
      <c r="F28" s="101" t="s">
        <v>107</v>
      </c>
      <c r="G28" s="102"/>
      <c r="H28" s="93" t="str">
        <f ca="1">IF(G28="","",VLOOKUP(E28,OFFSET([2]base_com!$A$7,0,((G28-40)/20)*4,9,4),3,TRUE))</f>
        <v/>
      </c>
      <c r="I28" s="95"/>
      <c r="J28" s="14"/>
      <c r="K28" s="50"/>
      <c r="L28" s="86" t="str">
        <f ca="1">IF(G28="","",VLOOKUP(E28,OFFSET([2]base_com!$A$7,0,((G28-40)/20)*4,9,4),4,TRUE))</f>
        <v/>
      </c>
      <c r="M28" s="95"/>
    </row>
    <row r="29" spans="1:13" x14ac:dyDescent="0.25">
      <c r="A29" s="65">
        <v>43063</v>
      </c>
      <c r="B29" s="13" t="s">
        <v>45</v>
      </c>
      <c r="C29" s="13" t="s">
        <v>46</v>
      </c>
      <c r="D29" s="13" t="s">
        <v>47</v>
      </c>
      <c r="E29" s="14">
        <v>1589</v>
      </c>
      <c r="F29" s="55" t="s">
        <v>107</v>
      </c>
      <c r="G29" s="102"/>
      <c r="H29" s="93" t="str">
        <f ca="1">IF(G29="","",VLOOKUP(E29,OFFSET([2]base_com!$A$7,0,((G29-40)/20)*4,9,4),3,TRUE))</f>
        <v/>
      </c>
      <c r="I29" s="95"/>
      <c r="J29" s="14"/>
      <c r="K29" s="50"/>
      <c r="L29" s="86" t="str">
        <f ca="1">IF(G29="","",VLOOKUP(E29,OFFSET([2]base_com!$A$7,0,((G29-40)/20)*4,9,4),4,TRUE))</f>
        <v/>
      </c>
      <c r="M29" s="95"/>
    </row>
    <row r="30" spans="1:13" x14ac:dyDescent="0.25">
      <c r="A30" s="65">
        <v>43102</v>
      </c>
      <c r="B30" s="13" t="s">
        <v>48</v>
      </c>
      <c r="C30" s="13" t="s">
        <v>49</v>
      </c>
      <c r="D30" s="13" t="s">
        <v>50</v>
      </c>
      <c r="E30" s="14">
        <v>1337</v>
      </c>
      <c r="F30" s="55" t="s">
        <v>107</v>
      </c>
      <c r="G30" s="102"/>
      <c r="H30" s="93" t="str">
        <f ca="1">IF(G30="","",VLOOKUP(E30,OFFSET([2]base_com!$A$7,0,((G30-40)/20)*4,9,4),3,TRUE))</f>
        <v/>
      </c>
      <c r="I30" s="95"/>
      <c r="J30" s="14"/>
      <c r="K30" s="50"/>
      <c r="L30" s="86" t="str">
        <f ca="1">IF(G30="","",VLOOKUP(E30,OFFSET([2]base_com!$A$7,0,((G30-40)/20)*4,9,4),4,TRUE))</f>
        <v/>
      </c>
      <c r="M30" s="95"/>
    </row>
    <row r="31" spans="1:13" x14ac:dyDescent="0.25">
      <c r="A31" s="66"/>
      <c r="B31" s="16" t="s">
        <v>22</v>
      </c>
      <c r="C31" s="16"/>
      <c r="D31" s="16"/>
      <c r="E31" s="15">
        <f>SUM(E27:E30)</f>
        <v>5076</v>
      </c>
      <c r="F31" s="18"/>
      <c r="G31" s="103">
        <v>60</v>
      </c>
      <c r="H31" s="93">
        <f ca="1">IF(G31="","",VLOOKUP(E31,OFFSET([2]base_com!$A$7,0,((G31-40)/20)*4,9,4),3,TRUE))</f>
        <v>0.12</v>
      </c>
      <c r="I31" s="95">
        <f t="shared" ca="1" si="3"/>
        <v>609.12</v>
      </c>
      <c r="J31" s="84">
        <f ca="1">SUMPRODUCT((SUBSTITUTE($F$7:$F29,RIGHT($F$7:$F29,4),"")=SUBSTITUTE($F30,RIGHT($F30,4),""))*($M$8:$M30))</f>
        <v>0</v>
      </c>
      <c r="K31" s="95">
        <f t="shared" ref="K31" ca="1" si="8">I31-J31</f>
        <v>609.12</v>
      </c>
      <c r="L31" s="86">
        <f ca="1">IF(G31="","",VLOOKUP(E31,OFFSET([2]base_com!$A$7,0,((G31-40)/20)*4,9,4),4,TRUE))</f>
        <v>75</v>
      </c>
      <c r="M31" s="120"/>
    </row>
    <row r="32" spans="1:13" x14ac:dyDescent="0.25">
      <c r="A32" s="66"/>
      <c r="B32" s="16"/>
      <c r="C32" s="16"/>
      <c r="D32" s="16"/>
      <c r="E32" s="15"/>
      <c r="F32" s="18" t="s">
        <v>108</v>
      </c>
      <c r="G32" s="103"/>
      <c r="H32" s="93" t="str">
        <f ca="1">IF(G32="","",VLOOKUP(E32,OFFSET([2]base_com!$A$7,0,((G32-40)/20)*4,9,4),3,TRUE))</f>
        <v/>
      </c>
      <c r="I32" s="95"/>
      <c r="J32" s="15"/>
      <c r="K32" s="50"/>
      <c r="L32" s="86" t="str">
        <f ca="1">IF(G32="","",VLOOKUP(E32,OFFSET([2]base_com!$A$7,0,((G32-40)/20)*4,9,4),4,TRUE))</f>
        <v/>
      </c>
      <c r="M32" s="95"/>
    </row>
    <row r="33" spans="1:13" x14ac:dyDescent="0.25">
      <c r="A33" s="79"/>
      <c r="B33" s="20"/>
      <c r="C33" s="20"/>
      <c r="D33" s="20"/>
      <c r="E33" s="80"/>
      <c r="F33" s="67"/>
      <c r="G33" s="104"/>
      <c r="H33" s="93" t="str">
        <f ca="1">IF(G33="","",VLOOKUP(E33,OFFSET([2]base_com!$A$7,0,((G33-40)/20)*4,9,4),3,TRUE))</f>
        <v/>
      </c>
      <c r="I33" s="96"/>
      <c r="J33" s="82"/>
      <c r="K33" s="121"/>
      <c r="L33" s="86" t="str">
        <f ca="1">IF(G33="","",VLOOKUP(E33,OFFSET([2]base_com!$A$7,0,((G33-40)/20)*4,9,4),4,TRUE))</f>
        <v/>
      </c>
      <c r="M33" s="98"/>
    </row>
    <row r="34" spans="1:13" x14ac:dyDescent="0.25">
      <c r="A34" s="77" t="s">
        <v>88</v>
      </c>
      <c r="B34" s="6"/>
      <c r="C34" s="6"/>
      <c r="D34" s="20"/>
      <c r="E34" s="6"/>
      <c r="F34" s="6"/>
      <c r="G34" s="105"/>
      <c r="H34" s="93" t="str">
        <f ca="1">IF(G34="","",VLOOKUP(E34,OFFSET([2]base_com!$A$7,0,((G34-40)/20)*4,9,4),3,TRUE))</f>
        <v/>
      </c>
      <c r="I34" s="97"/>
      <c r="J34" s="62"/>
      <c r="K34" s="97"/>
      <c r="L34" s="86" t="str">
        <f ca="1">IF(G34="","",VLOOKUP(E34,OFFSET([2]base_com!$A$7,0,((G34-40)/20)*4,9,4),4,TRUE))</f>
        <v/>
      </c>
      <c r="M34" s="94"/>
    </row>
    <row r="35" spans="1:13" x14ac:dyDescent="0.25">
      <c r="A35" s="65">
        <v>43132</v>
      </c>
      <c r="B35" s="13" t="s">
        <v>51</v>
      </c>
      <c r="C35" s="13" t="s">
        <v>52</v>
      </c>
      <c r="D35" s="13" t="s">
        <v>53</v>
      </c>
      <c r="E35" s="14">
        <v>1331</v>
      </c>
      <c r="F35" s="13" t="s">
        <v>109</v>
      </c>
      <c r="G35" s="102"/>
      <c r="H35" s="93" t="str">
        <f ca="1">IF(G35="","",VLOOKUP(E35,OFFSET([2]base_com!$A$7,0,((G35-40)/20)*4,9,4),3,TRUE))</f>
        <v/>
      </c>
      <c r="I35" s="95"/>
      <c r="J35" s="14"/>
      <c r="K35" s="95"/>
      <c r="L35" s="86" t="str">
        <f ca="1">IF(G35="","",VLOOKUP(E35,OFFSET([2]base_com!$A$7,0,((G35-40)/20)*4,9,4),4,TRUE))</f>
        <v/>
      </c>
      <c r="M35" s="95"/>
    </row>
    <row r="36" spans="1:13" x14ac:dyDescent="0.25">
      <c r="A36" s="65">
        <v>43137</v>
      </c>
      <c r="B36" s="13" t="s">
        <v>54</v>
      </c>
      <c r="C36" s="13" t="s">
        <v>55</v>
      </c>
      <c r="D36" s="13" t="s">
        <v>56</v>
      </c>
      <c r="E36" s="14">
        <v>1323</v>
      </c>
      <c r="F36" s="13" t="s">
        <v>109</v>
      </c>
      <c r="G36" s="102"/>
      <c r="H36" s="93" t="str">
        <f ca="1">IF(G36="","",VLOOKUP(E36,OFFSET([2]base_com!$A$7,0,((G36-40)/20)*4,9,4),3,TRUE))</f>
        <v/>
      </c>
      <c r="I36" s="95"/>
      <c r="J36" s="14"/>
      <c r="K36" s="95"/>
      <c r="L36" s="86" t="str">
        <f ca="1">IF(G36="","",VLOOKUP(E36,OFFSET([2]base_com!$A$7,0,((G36-40)/20)*4,9,4),4,TRUE))</f>
        <v/>
      </c>
      <c r="M36" s="95"/>
    </row>
    <row r="37" spans="1:13" x14ac:dyDescent="0.25">
      <c r="A37" s="66"/>
      <c r="B37" s="16" t="s">
        <v>18</v>
      </c>
      <c r="C37" s="16"/>
      <c r="D37" s="16"/>
      <c r="E37" s="15">
        <f>SUM(E34:E36)</f>
        <v>2654</v>
      </c>
      <c r="F37" s="16"/>
      <c r="G37" s="103">
        <v>40</v>
      </c>
      <c r="H37" s="93">
        <f ca="1">IF(G37="","",VLOOKUP(E37,OFFSET([2]base_com!$A$7,0,((G37-40)/20)*4,9,4),3,TRUE))</f>
        <v>0.08</v>
      </c>
      <c r="I37" s="95">
        <f t="shared" ref="I37:I88" ca="1" si="9">H37*E37</f>
        <v>212.32</v>
      </c>
      <c r="J37" s="84"/>
      <c r="K37" s="95">
        <f t="shared" ref="K37" ca="1" si="10">I37-J37</f>
        <v>212.32</v>
      </c>
      <c r="L37" s="86">
        <f ca="1">IF(G37="","",VLOOKUP(E37,OFFSET([2]base_com!$A$7,0,((G37-40)/20)*4,9,4),4,TRUE))</f>
        <v>0</v>
      </c>
      <c r="M37" s="85">
        <f ca="1">K31+L31</f>
        <v>684.12</v>
      </c>
    </row>
    <row r="38" spans="1:13" x14ac:dyDescent="0.25">
      <c r="A38" s="65"/>
      <c r="B38" s="13"/>
      <c r="C38" s="13"/>
      <c r="D38" s="13"/>
      <c r="E38" s="14"/>
      <c r="F38" s="13"/>
      <c r="G38" s="102"/>
      <c r="H38" s="93" t="str">
        <f ca="1">IF(G38="","",VLOOKUP(E38,OFFSET([2]base_com!$A$7,0,((G38-40)/20)*4,9,4),3,TRUE))</f>
        <v/>
      </c>
      <c r="I38" s="95"/>
      <c r="J38" s="14"/>
      <c r="K38" s="95"/>
      <c r="L38" s="86" t="str">
        <f ca="1">IF(G38="","",VLOOKUP(E38,OFFSET([2]base_com!$A$7,0,((G38-40)/20)*4,9,4),4,TRUE))</f>
        <v/>
      </c>
      <c r="M38" s="95"/>
    </row>
    <row r="39" spans="1:13" x14ac:dyDescent="0.25">
      <c r="A39" s="65">
        <v>43146</v>
      </c>
      <c r="B39" s="13" t="s">
        <v>57</v>
      </c>
      <c r="C39" s="13" t="s">
        <v>58</v>
      </c>
      <c r="D39" s="13" t="s">
        <v>59</v>
      </c>
      <c r="E39" s="14">
        <v>1475</v>
      </c>
      <c r="F39" s="13" t="s">
        <v>110</v>
      </c>
      <c r="G39" s="102"/>
      <c r="H39" s="93" t="str">
        <f ca="1">IF(G39="","",VLOOKUP(E39,OFFSET([2]base_com!$A$7,0,((G39-40)/20)*4,9,4),3,TRUE))</f>
        <v/>
      </c>
      <c r="I39" s="95"/>
      <c r="J39" s="14"/>
      <c r="K39" s="95"/>
      <c r="L39" s="86" t="str">
        <f ca="1">IF(G39="","",VLOOKUP(E39,OFFSET([2]base_com!$A$7,0,((G39-40)/20)*4,9,4),4,TRUE))</f>
        <v/>
      </c>
      <c r="M39" s="95"/>
    </row>
    <row r="40" spans="1:13" x14ac:dyDescent="0.25">
      <c r="A40" s="65">
        <v>43158</v>
      </c>
      <c r="B40" s="13" t="s">
        <v>60</v>
      </c>
      <c r="C40" s="13" t="s">
        <v>61</v>
      </c>
      <c r="D40" s="13" t="s">
        <v>62</v>
      </c>
      <c r="E40" s="14">
        <v>1448</v>
      </c>
      <c r="F40" s="13" t="s">
        <v>110</v>
      </c>
      <c r="G40" s="102"/>
      <c r="H40" s="93" t="str">
        <f ca="1">IF(G40="","",VLOOKUP(E40,OFFSET([2]base_com!$A$7,0,((G40-40)/20)*4,9,4),3,TRUE))</f>
        <v/>
      </c>
      <c r="I40" s="95"/>
      <c r="J40" s="14"/>
      <c r="K40" s="95"/>
      <c r="L40" s="86" t="str">
        <f ca="1">IF(G40="","",VLOOKUP(E40,OFFSET([2]base_com!$A$7,0,((G40-40)/20)*4,9,4),4,TRUE))</f>
        <v/>
      </c>
      <c r="M40" s="95"/>
    </row>
    <row r="41" spans="1:13" x14ac:dyDescent="0.25">
      <c r="A41" s="66"/>
      <c r="B41" s="16" t="s">
        <v>22</v>
      </c>
      <c r="C41" s="16"/>
      <c r="D41" s="16"/>
      <c r="E41" s="15">
        <f>SUM(E39:E40)</f>
        <v>2923</v>
      </c>
      <c r="F41" s="16"/>
      <c r="G41" s="103">
        <v>40</v>
      </c>
      <c r="H41" s="93">
        <f ca="1">IF(G41="","",VLOOKUP(E41,OFFSET([2]base_com!$A$7,0,((G41-40)/20)*4,9,4),3,TRUE))</f>
        <v>0.08</v>
      </c>
      <c r="I41" s="95">
        <f t="shared" ca="1" si="9"/>
        <v>233.84</v>
      </c>
      <c r="J41" s="84"/>
      <c r="K41" s="95">
        <f t="shared" ref="K41" ca="1" si="11">I41-J41</f>
        <v>233.84</v>
      </c>
      <c r="L41" s="86">
        <f ca="1">IF(G41="","",VLOOKUP(E41,OFFSET([2]base_com!$A$7,0,((G41-40)/20)*4,9,4),4,TRUE))</f>
        <v>15</v>
      </c>
      <c r="M41" s="85" t="e">
        <f ca="1">K35+L35</f>
        <v>#VALUE!</v>
      </c>
    </row>
    <row r="42" spans="1:13" x14ac:dyDescent="0.25">
      <c r="A42" s="65"/>
      <c r="B42" s="13"/>
      <c r="C42" s="13"/>
      <c r="D42" s="13"/>
      <c r="E42" s="14"/>
      <c r="F42" s="13"/>
      <c r="G42" s="102"/>
      <c r="H42" s="93" t="str">
        <f ca="1">IF(G42="","",VLOOKUP(E42,OFFSET([2]base_com!$A$7,0,((G42-40)/20)*4,9,4),3,TRUE))</f>
        <v/>
      </c>
      <c r="I42" s="95"/>
      <c r="J42" s="14"/>
      <c r="K42" s="95"/>
      <c r="L42" s="86" t="str">
        <f ca="1">IF(G42="","",VLOOKUP(E42,OFFSET([2]base_com!$A$7,0,((G42-40)/20)*4,9,4),4,TRUE))</f>
        <v/>
      </c>
      <c r="M42" s="95"/>
    </row>
    <row r="43" spans="1:13" x14ac:dyDescent="0.25">
      <c r="A43" s="65">
        <v>43146</v>
      </c>
      <c r="B43" s="13" t="s">
        <v>63</v>
      </c>
      <c r="C43" s="13" t="s">
        <v>64</v>
      </c>
      <c r="D43" s="13" t="s">
        <v>65</v>
      </c>
      <c r="E43" s="14">
        <v>4648</v>
      </c>
      <c r="F43" s="101" t="s">
        <v>101</v>
      </c>
      <c r="G43" s="102"/>
      <c r="H43" s="93" t="str">
        <f ca="1">IF(G43="","",VLOOKUP(E43,OFFSET([2]base_com!$A$7,0,((G43-40)/20)*4,9,4),3,TRUE))</f>
        <v/>
      </c>
      <c r="I43" s="95"/>
      <c r="J43" s="14"/>
      <c r="K43" s="95"/>
      <c r="L43" s="86" t="str">
        <f ca="1">IF(G43="","",VLOOKUP(E43,OFFSET([2]base_com!$A$7,0,((G43-40)/20)*4,9,4),4,TRUE))</f>
        <v/>
      </c>
      <c r="M43" s="95"/>
    </row>
    <row r="44" spans="1:13" x14ac:dyDescent="0.25">
      <c r="A44" s="65">
        <v>43125</v>
      </c>
      <c r="B44" s="13" t="s">
        <v>15</v>
      </c>
      <c r="C44" s="13" t="s">
        <v>16</v>
      </c>
      <c r="D44" s="13" t="s">
        <v>17</v>
      </c>
      <c r="E44" s="14">
        <v>2012</v>
      </c>
      <c r="F44" s="101" t="s">
        <v>101</v>
      </c>
      <c r="G44" s="102"/>
      <c r="H44" s="93" t="str">
        <f ca="1">IF(G44="","",VLOOKUP(E44,OFFSET([2]base_com!$A$7,0,((G44-40)/20)*4,9,4),3,TRUE))</f>
        <v/>
      </c>
      <c r="I44" s="95"/>
      <c r="J44" s="14"/>
      <c r="K44" s="95"/>
      <c r="L44" s="86" t="str">
        <f ca="1">IF(G44="","",VLOOKUP(E44,OFFSET([2]base_com!$A$7,0,((G44-40)/20)*4,9,4),4,TRUE))</f>
        <v/>
      </c>
      <c r="M44" s="95"/>
    </row>
    <row r="45" spans="1:13" x14ac:dyDescent="0.25">
      <c r="A45" s="66"/>
      <c r="B45" s="16" t="s">
        <v>18</v>
      </c>
      <c r="C45" s="16"/>
      <c r="D45" s="16"/>
      <c r="E45" s="15">
        <f>SUM(E43:E44)</f>
        <v>6660</v>
      </c>
      <c r="F45" s="16"/>
      <c r="G45" s="103">
        <v>40</v>
      </c>
      <c r="H45" s="93">
        <f ca="1">IF(G45="","",VLOOKUP(E45,OFFSET([2]base_com!$A$7,0,((G45-40)/20)*4,9,4),3,TRUE))</f>
        <v>0.13</v>
      </c>
      <c r="I45" s="95">
        <f t="shared" ca="1" si="9"/>
        <v>865.80000000000007</v>
      </c>
      <c r="J45" s="84" t="e">
        <f ca="1">SUMPRODUCT((SUBSTITUTE($F$7:$F43,RIGHT($F$7:$F43,4),"")=SUBSTITUTE($F44,RIGHT($F44,4),""))*($M$8:$M44))</f>
        <v>#VALUE!</v>
      </c>
      <c r="K45" s="95" t="e">
        <f t="shared" ref="K45" ca="1" si="12">I45-J45</f>
        <v>#VALUE!</v>
      </c>
      <c r="L45" s="86">
        <f ca="1">IF(G45="","",VLOOKUP(E45,OFFSET([2]base_com!$A$7,0,((G45-40)/20)*4,9,4),4,TRUE))</f>
        <v>125</v>
      </c>
      <c r="M45" s="85" t="e">
        <f ca="1">K39+L39</f>
        <v>#VALUE!</v>
      </c>
    </row>
    <row r="46" spans="1:13" x14ac:dyDescent="0.25">
      <c r="A46" s="65"/>
      <c r="B46" s="13"/>
      <c r="C46" s="13"/>
      <c r="D46" s="13"/>
      <c r="E46" s="14"/>
      <c r="F46" s="13"/>
      <c r="G46" s="102"/>
      <c r="H46" s="93" t="str">
        <f ca="1">IF(G46="","",VLOOKUP(E46,OFFSET([2]base_com!$A$7,0,((G46-40)/20)*4,9,4),3,TRUE))</f>
        <v/>
      </c>
      <c r="I46" s="95"/>
      <c r="J46" s="14"/>
      <c r="K46" s="95"/>
      <c r="L46" s="86" t="str">
        <f ca="1">IF(G46="","",VLOOKUP(E46,OFFSET([2]base_com!$A$7,0,((G46-40)/20)*4,9,4),4,TRUE))</f>
        <v/>
      </c>
      <c r="M46" s="95"/>
    </row>
    <row r="47" spans="1:13" x14ac:dyDescent="0.25">
      <c r="A47" s="65">
        <v>43146</v>
      </c>
      <c r="B47" s="13" t="s">
        <v>66</v>
      </c>
      <c r="C47" s="13" t="s">
        <v>67</v>
      </c>
      <c r="D47" s="13" t="s">
        <v>68</v>
      </c>
      <c r="E47" s="14">
        <v>1515</v>
      </c>
      <c r="F47" s="101" t="s">
        <v>111</v>
      </c>
      <c r="G47" s="102"/>
      <c r="H47" s="93" t="str">
        <f ca="1">IF(G47="","",VLOOKUP(E47,OFFSET([2]base_com!$A$7,0,((G47-40)/20)*4,9,4),3,TRUE))</f>
        <v/>
      </c>
      <c r="I47" s="95"/>
      <c r="J47" s="14"/>
      <c r="K47" s="95"/>
      <c r="L47" s="86" t="str">
        <f ca="1">IF(G47="","",VLOOKUP(E47,OFFSET([2]base_com!$A$7,0,((G47-40)/20)*4,9,4),4,TRUE))</f>
        <v/>
      </c>
      <c r="M47" s="95"/>
    </row>
    <row r="48" spans="1:13" x14ac:dyDescent="0.25">
      <c r="A48" s="66"/>
      <c r="B48" s="16" t="s">
        <v>22</v>
      </c>
      <c r="C48" s="16"/>
      <c r="D48" s="16"/>
      <c r="E48" s="15">
        <f>SUM(E47:E47)</f>
        <v>1515</v>
      </c>
      <c r="F48" s="16"/>
      <c r="G48" s="103">
        <v>40</v>
      </c>
      <c r="H48" s="93">
        <f ca="1">IF(G48="","",VLOOKUP(E48,OFFSET([2]base_com!$A$7,0,((G48-40)/20)*4,9,4),3,TRUE))</f>
        <v>0.05</v>
      </c>
      <c r="I48" s="95">
        <f t="shared" ca="1" si="9"/>
        <v>75.75</v>
      </c>
      <c r="J48" s="15"/>
      <c r="K48" s="95">
        <f t="shared" ref="K48" ca="1" si="13">I48-J48</f>
        <v>75.75</v>
      </c>
      <c r="L48" s="86">
        <f ca="1">IF(G48="","",VLOOKUP(E48,OFFSET([2]base_com!$A$7,0,((G48-40)/20)*4,9,4),4,TRUE))</f>
        <v>0</v>
      </c>
      <c r="M48" s="85" t="e">
        <f ca="1">K45+L45</f>
        <v>#VALUE!</v>
      </c>
    </row>
    <row r="49" spans="1:17" x14ac:dyDescent="0.25">
      <c r="A49" s="65"/>
      <c r="B49" s="13"/>
      <c r="C49" s="13"/>
      <c r="D49" s="13"/>
      <c r="E49" s="14"/>
      <c r="F49" s="13"/>
      <c r="G49" s="102"/>
      <c r="H49" s="93" t="str">
        <f ca="1">IF(G49="","",VLOOKUP(E49,OFFSET([2]base_com!$A$7,0,((G49-40)/20)*4,9,4),3,TRUE))</f>
        <v/>
      </c>
      <c r="I49" s="95"/>
      <c r="J49" s="14"/>
      <c r="K49" s="95"/>
      <c r="L49" s="86" t="str">
        <f ca="1">IF(G49="","",VLOOKUP(E49,OFFSET([2]base_com!$A$7,0,((G49-40)/20)*4,9,4),4,TRUE))</f>
        <v/>
      </c>
      <c r="M49" s="95"/>
    </row>
    <row r="50" spans="1:17" x14ac:dyDescent="0.25">
      <c r="A50" s="65">
        <v>43152</v>
      </c>
      <c r="B50" s="13" t="s">
        <v>69</v>
      </c>
      <c r="C50" s="13" t="s">
        <v>70</v>
      </c>
      <c r="D50" s="13" t="s">
        <v>71</v>
      </c>
      <c r="E50" s="14">
        <v>1448</v>
      </c>
      <c r="F50" s="13" t="s">
        <v>112</v>
      </c>
      <c r="G50" s="102"/>
      <c r="H50" s="93" t="str">
        <f ca="1">IF(G50="","",VLOOKUP(E50,OFFSET([2]base_com!$A$7,0,((G50-40)/20)*4,9,4),3,TRUE))</f>
        <v/>
      </c>
      <c r="I50" s="95"/>
      <c r="J50" s="14"/>
      <c r="K50" s="95"/>
      <c r="L50" s="86" t="str">
        <f ca="1">IF(G50="","",VLOOKUP(E50,OFFSET([2]base_com!$A$7,0,((G50-40)/20)*4,9,4),4,TRUE))</f>
        <v/>
      </c>
      <c r="M50" s="95"/>
    </row>
    <row r="51" spans="1:17" x14ac:dyDescent="0.25">
      <c r="A51" s="66"/>
      <c r="B51" s="16" t="s">
        <v>22</v>
      </c>
      <c r="C51" s="16"/>
      <c r="D51" s="16"/>
      <c r="E51" s="15">
        <f>SUM(E50)</f>
        <v>1448</v>
      </c>
      <c r="F51" s="16"/>
      <c r="G51" s="103">
        <v>40</v>
      </c>
      <c r="H51" s="93">
        <f ca="1">IF(G51="","",VLOOKUP(E51,OFFSET([2]base_com!$A$7,0,((G51-40)/20)*4,9,4),3,TRUE))</f>
        <v>0.05</v>
      </c>
      <c r="I51" s="95">
        <f t="shared" ca="1" si="9"/>
        <v>72.400000000000006</v>
      </c>
      <c r="J51" s="15"/>
      <c r="K51" s="95">
        <f t="shared" ref="K51" ca="1" si="14">I51-J51</f>
        <v>72.400000000000006</v>
      </c>
      <c r="L51" s="86">
        <f ca="1">IF(G51="","",VLOOKUP(E51,OFFSET([2]base_com!$A$7,0,((G51-40)/20)*4,9,4),4,TRUE))</f>
        <v>0</v>
      </c>
      <c r="M51" s="85">
        <f ca="1">K51+L51</f>
        <v>72.400000000000006</v>
      </c>
    </row>
    <row r="52" spans="1:17" x14ac:dyDescent="0.25">
      <c r="A52" s="65"/>
      <c r="B52" s="13"/>
      <c r="C52" s="13"/>
      <c r="D52" s="13"/>
      <c r="E52" s="14"/>
      <c r="F52" s="13"/>
      <c r="G52" s="102"/>
      <c r="H52" s="93" t="str">
        <f ca="1">IF(G52="","",VLOOKUP(E52,OFFSET([2]base_com!$A$7,0,((G52-40)/20)*4,9,4),3,TRUE))</f>
        <v/>
      </c>
      <c r="I52" s="95"/>
      <c r="J52" s="14"/>
      <c r="K52" s="95"/>
      <c r="L52" s="86" t="str">
        <f ca="1">IF(G52="","",VLOOKUP(E52,OFFSET([2]base_com!$A$7,0,((G52-40)/20)*4,9,4),4,TRUE))</f>
        <v/>
      </c>
      <c r="M52" s="95"/>
    </row>
    <row r="53" spans="1:17" x14ac:dyDescent="0.25">
      <c r="A53" s="65" t="s">
        <v>131</v>
      </c>
      <c r="B53" s="13" t="s">
        <v>72</v>
      </c>
      <c r="C53" s="13" t="s">
        <v>73</v>
      </c>
      <c r="D53" s="13" t="s">
        <v>74</v>
      </c>
      <c r="E53" s="14">
        <v>1372</v>
      </c>
      <c r="F53" s="13" t="s">
        <v>113</v>
      </c>
      <c r="G53" s="102"/>
      <c r="H53" s="93" t="str">
        <f ca="1">IF(G53="","",VLOOKUP(E53,OFFSET([2]base_com!$A$7,0,((G53-40)/20)*4,9,4),3,TRUE))</f>
        <v/>
      </c>
      <c r="I53" s="95"/>
      <c r="J53" s="14"/>
      <c r="K53" s="95"/>
      <c r="L53" s="86" t="str">
        <f ca="1">IF(G53="","",VLOOKUP(E53,OFFSET([2]base_com!$A$7,0,((G53-40)/20)*4,9,4),4,TRUE))</f>
        <v/>
      </c>
      <c r="M53" s="95"/>
    </row>
    <row r="54" spans="1:17" x14ac:dyDescent="0.25">
      <c r="A54" s="65" t="s">
        <v>131</v>
      </c>
      <c r="B54" s="13" t="s">
        <v>75</v>
      </c>
      <c r="C54" s="13" t="s">
        <v>76</v>
      </c>
      <c r="D54" s="13" t="s">
        <v>77</v>
      </c>
      <c r="E54" s="14">
        <v>2297</v>
      </c>
      <c r="F54" s="13" t="s">
        <v>113</v>
      </c>
      <c r="G54" s="102"/>
      <c r="H54" s="93" t="str">
        <f ca="1">IF(G54="","",VLOOKUP(E54,OFFSET([2]base_com!$A$7,0,((G54-40)/20)*4,9,4),3,TRUE))</f>
        <v/>
      </c>
      <c r="I54" s="95"/>
      <c r="J54" s="14"/>
      <c r="K54" s="95"/>
      <c r="L54" s="86" t="str">
        <f ca="1">IF(G54="","",VLOOKUP(E54,OFFSET([2]base_com!$A$7,0,((G54-40)/20)*4,9,4),4,TRUE))</f>
        <v/>
      </c>
      <c r="M54" s="95"/>
      <c r="N54" s="117" t="s">
        <v>127</v>
      </c>
    </row>
    <row r="55" spans="1:17" x14ac:dyDescent="0.25">
      <c r="A55" s="65" t="s">
        <v>131</v>
      </c>
      <c r="B55" s="13" t="s">
        <v>78</v>
      </c>
      <c r="C55" s="13" t="s">
        <v>79</v>
      </c>
      <c r="D55" s="13" t="s">
        <v>80</v>
      </c>
      <c r="E55" s="14">
        <v>956</v>
      </c>
      <c r="F55" s="13" t="s">
        <v>113</v>
      </c>
      <c r="G55" s="102"/>
      <c r="H55" s="93" t="str">
        <f ca="1">IF(G55="","",VLOOKUP(E55,OFFSET([2]base_com!$A$7,0,((G55-40)/20)*4,9,4),3,TRUE))</f>
        <v/>
      </c>
      <c r="I55" s="95"/>
      <c r="J55" s="14"/>
      <c r="K55" s="95"/>
      <c r="L55" s="86" t="str">
        <f ca="1">IF(G55="","",VLOOKUP(E55,OFFSET([2]base_com!$A$7,0,((G55-40)/20)*4,9,4),4,TRUE))</f>
        <v/>
      </c>
      <c r="M55" s="95"/>
      <c r="N55" s="117" t="s">
        <v>125</v>
      </c>
    </row>
    <row r="56" spans="1:17" x14ac:dyDescent="0.25">
      <c r="A56" s="66"/>
      <c r="B56" s="16" t="s">
        <v>22</v>
      </c>
      <c r="C56" s="16"/>
      <c r="D56" s="16"/>
      <c r="E56" s="15">
        <f>SUM(E53:E55)</f>
        <v>4625</v>
      </c>
      <c r="F56" s="16"/>
      <c r="G56" s="103">
        <v>40</v>
      </c>
      <c r="H56" s="93">
        <f ca="1">IF(G56="","",VLOOKUP(E56,OFFSET([2]base_com!$A$7,0,((G56-40)/20)*4,9,4),3,TRUE))</f>
        <v>0.13</v>
      </c>
      <c r="I56" s="95">
        <f t="shared" ca="1" si="9"/>
        <v>601.25</v>
      </c>
      <c r="J56" s="15"/>
      <c r="K56" s="95">
        <f t="shared" ref="K56" ca="1" si="15">I56-J56</f>
        <v>601.25</v>
      </c>
      <c r="L56" s="86">
        <f ca="1">IF(G56="","",VLOOKUP(E56,OFFSET([2]base_com!$A$7,0,((G56-40)/20)*4,9,4),4,TRUE))</f>
        <v>125</v>
      </c>
      <c r="M56" s="85">
        <f ca="1">K56+L56</f>
        <v>726.25</v>
      </c>
      <c r="N56" s="117" t="s">
        <v>126</v>
      </c>
    </row>
    <row r="57" spans="1:17" x14ac:dyDescent="0.25">
      <c r="A57" s="65"/>
      <c r="B57" s="13"/>
      <c r="C57" s="13"/>
      <c r="D57" s="13"/>
      <c r="E57" s="14"/>
      <c r="F57" s="13"/>
      <c r="G57" s="102"/>
      <c r="H57" s="93" t="str">
        <f ca="1">IF(G57="","",VLOOKUP(E57,OFFSET([2]base_com!$A$7,0,((G57-40)/20)*4,9,4),3,TRUE))</f>
        <v/>
      </c>
      <c r="I57" s="95"/>
      <c r="J57" s="14"/>
      <c r="K57" s="95"/>
      <c r="L57" s="86" t="str">
        <f ca="1">IF(G57="","",VLOOKUP(E57,OFFSET([2]base_com!$A$7,0,((G57-40)/20)*4,9,4),4,TRUE))</f>
        <v/>
      </c>
      <c r="M57" s="95"/>
      <c r="N57" s="117" t="s">
        <v>128</v>
      </c>
    </row>
    <row r="58" spans="1:17" x14ac:dyDescent="0.25">
      <c r="A58" s="65" t="s">
        <v>131</v>
      </c>
      <c r="B58" s="13" t="s">
        <v>81</v>
      </c>
      <c r="C58" s="13" t="s">
        <v>82</v>
      </c>
      <c r="D58" s="13" t="s">
        <v>83</v>
      </c>
      <c r="E58" s="14">
        <v>1372</v>
      </c>
      <c r="F58" s="13" t="s">
        <v>114</v>
      </c>
      <c r="G58" s="102"/>
      <c r="H58" s="93" t="str">
        <f ca="1">IF(G58="","",VLOOKUP(E58,OFFSET([2]base_com!$A$7,0,((G58-40)/20)*4,9,4),3,TRUE))</f>
        <v/>
      </c>
      <c r="I58" s="95"/>
      <c r="J58" s="14"/>
      <c r="K58" s="95"/>
      <c r="L58" s="86" t="str">
        <f ca="1">IF(G58="","",VLOOKUP(E58,OFFSET([2]base_com!$A$7,0,((G58-40)/20)*4,9,4),4,TRUE))</f>
        <v/>
      </c>
      <c r="M58" s="85"/>
      <c r="N58" s="117" t="s">
        <v>129</v>
      </c>
    </row>
    <row r="59" spans="1:17" x14ac:dyDescent="0.25">
      <c r="A59" s="65" t="s">
        <v>131</v>
      </c>
      <c r="B59" s="13" t="s">
        <v>84</v>
      </c>
      <c r="C59" s="13" t="s">
        <v>85</v>
      </c>
      <c r="D59" s="13" t="s">
        <v>74</v>
      </c>
      <c r="E59" s="14">
        <v>1298</v>
      </c>
      <c r="F59" s="13" t="s">
        <v>114</v>
      </c>
      <c r="G59" s="102"/>
      <c r="H59" s="93" t="str">
        <f ca="1">IF(G59="","",VLOOKUP(E59,OFFSET([2]base_com!$A$7,0,((G59-40)/20)*4,9,4),3,TRUE))</f>
        <v/>
      </c>
      <c r="I59" s="95"/>
      <c r="J59" s="14"/>
      <c r="K59" s="95"/>
      <c r="L59" s="86" t="str">
        <f ca="1">IF(G59="","",VLOOKUP(E59,OFFSET([2]base_com!$A$7,0,((G59-40)/20)*4,9,4),4,TRUE))</f>
        <v/>
      </c>
      <c r="M59" s="85"/>
      <c r="N59" s="117" t="s">
        <v>130</v>
      </c>
    </row>
    <row r="60" spans="1:17" x14ac:dyDescent="0.25">
      <c r="A60" s="65" t="s">
        <v>131</v>
      </c>
      <c r="B60" s="13" t="s">
        <v>86</v>
      </c>
      <c r="C60" s="13" t="s">
        <v>87</v>
      </c>
      <c r="D60" s="13" t="s">
        <v>35</v>
      </c>
      <c r="E60" s="14">
        <v>1954</v>
      </c>
      <c r="F60" s="13" t="s">
        <v>114</v>
      </c>
      <c r="G60" s="102"/>
      <c r="H60" s="93" t="str">
        <f ca="1">IF(G60="","",VLOOKUP(E60,OFFSET([2]base_com!$A$7,0,((G60-40)/20)*4,9,4),3,TRUE))</f>
        <v/>
      </c>
      <c r="I60" s="95"/>
      <c r="J60" s="14"/>
      <c r="K60" s="95"/>
      <c r="L60" s="86" t="str">
        <f ca="1">IF(G60="","",VLOOKUP(E60,OFFSET([2]base_com!$A$7,0,((G60-40)/20)*4,9,4),4,TRUE))</f>
        <v/>
      </c>
      <c r="M60" s="85"/>
    </row>
    <row r="61" spans="1:17" x14ac:dyDescent="0.25">
      <c r="A61" s="66"/>
      <c r="B61" s="16" t="s">
        <v>22</v>
      </c>
      <c r="C61" s="16"/>
      <c r="D61" s="16"/>
      <c r="E61" s="15">
        <f>SUM(E58:E60)</f>
        <v>4624</v>
      </c>
      <c r="F61" s="16"/>
      <c r="G61" s="103">
        <v>40</v>
      </c>
      <c r="H61" s="93">
        <f ca="1">IF(G61="","",VLOOKUP(E61,OFFSET([2]base_com!$A$7,0,((G61-40)/20)*4,9,4),3,TRUE))</f>
        <v>0.13</v>
      </c>
      <c r="I61" s="95">
        <f t="shared" ca="1" si="9"/>
        <v>601.12</v>
      </c>
      <c r="J61" s="15"/>
      <c r="K61" s="95">
        <f t="shared" ref="K61" ca="1" si="16">I61-J61</f>
        <v>601.12</v>
      </c>
      <c r="L61" s="86">
        <f ca="1">IF(G61="","",VLOOKUP(E61,OFFSET([2]base_com!$A$7,0,((G61-40)/20)*4,9,4),4,TRUE))</f>
        <v>125</v>
      </c>
      <c r="M61" s="85">
        <f t="shared" ref="M58:M73" ca="1" si="17">K61+L61</f>
        <v>726.12</v>
      </c>
      <c r="N61" s="117" t="s">
        <v>132</v>
      </c>
      <c r="Q61" t="s">
        <v>133</v>
      </c>
    </row>
    <row r="62" spans="1:17" x14ac:dyDescent="0.25">
      <c r="A62" s="66"/>
      <c r="B62" s="16"/>
      <c r="C62" s="16"/>
      <c r="D62" s="16"/>
      <c r="E62" s="15"/>
      <c r="F62" s="16" t="s">
        <v>26</v>
      </c>
      <c r="G62" s="103"/>
      <c r="H62" s="93" t="str">
        <f ca="1">IF(G62="","",VLOOKUP(E62,OFFSET([2]base_com!$A$7,0,((G62-40)/20)*4,9,4),3,TRUE))</f>
        <v/>
      </c>
      <c r="I62" s="95"/>
      <c r="J62" s="15"/>
      <c r="K62" s="95"/>
      <c r="L62" s="86" t="str">
        <f ca="1">IF(G62="","",VLOOKUP(E62,OFFSET([2]base_com!$A$7,0,((G62-40)/20)*4,9,4),4,TRUE))</f>
        <v/>
      </c>
      <c r="M62" s="85"/>
      <c r="N62" s="117" t="s">
        <v>134</v>
      </c>
    </row>
    <row r="63" spans="1:17" x14ac:dyDescent="0.25">
      <c r="A63" s="65"/>
      <c r="B63" s="13"/>
      <c r="C63" s="13"/>
      <c r="D63" s="13"/>
      <c r="E63" s="14"/>
      <c r="F63" s="13"/>
      <c r="G63" s="102"/>
      <c r="H63" s="93" t="str">
        <f ca="1">IF(G63="","",VLOOKUP(E63,OFFSET([2]base_com!$A$7,0,((G63-40)/20)*4,9,4),3,TRUE))</f>
        <v/>
      </c>
      <c r="I63" s="95"/>
      <c r="J63" s="14"/>
      <c r="K63" s="95"/>
      <c r="L63" s="86" t="str">
        <f ca="1">IF(G63="","",VLOOKUP(E63,OFFSET([2]base_com!$A$7,0,((G63-40)/20)*4,9,4),4,TRUE))</f>
        <v/>
      </c>
      <c r="M63" s="85"/>
    </row>
    <row r="64" spans="1:17" x14ac:dyDescent="0.25">
      <c r="A64" s="65" t="s">
        <v>131</v>
      </c>
      <c r="B64" s="65" t="s">
        <v>131</v>
      </c>
      <c r="C64" s="65" t="s">
        <v>131</v>
      </c>
      <c r="D64" s="65" t="s">
        <v>131</v>
      </c>
      <c r="E64" s="14">
        <v>0</v>
      </c>
      <c r="F64" s="101" t="s">
        <v>107</v>
      </c>
      <c r="G64" s="102"/>
      <c r="H64" s="93" t="str">
        <f ca="1">IF(G64="","",VLOOKUP(E64,OFFSET([2]base_com!$A$7,0,((G64-40)/20)*4,9,4),3,TRUE))</f>
        <v/>
      </c>
      <c r="I64" s="95"/>
      <c r="J64" s="14"/>
      <c r="K64" s="50"/>
      <c r="L64" s="86" t="str">
        <f ca="1">IF(G64="","",VLOOKUP(E64,OFFSET([2]base_com!$A$7,0,((G64-40)/20)*4,9,4),4,TRUE))</f>
        <v/>
      </c>
      <c r="M64" s="85"/>
      <c r="O64" t="s">
        <v>135</v>
      </c>
    </row>
    <row r="65" spans="1:13" x14ac:dyDescent="0.25">
      <c r="A65" s="65" t="s">
        <v>131</v>
      </c>
      <c r="B65" s="65" t="s">
        <v>131</v>
      </c>
      <c r="C65" s="65" t="s">
        <v>131</v>
      </c>
      <c r="D65" s="65" t="s">
        <v>131</v>
      </c>
      <c r="E65" s="14">
        <v>1087</v>
      </c>
      <c r="F65" s="101" t="s">
        <v>107</v>
      </c>
      <c r="G65" s="102"/>
      <c r="H65" s="93" t="str">
        <f ca="1">IF(G65="","",VLOOKUP(E65,OFFSET([2]base_com!$A$7,0,((G65-40)/20)*4,9,4),3,TRUE))</f>
        <v/>
      </c>
      <c r="I65" s="95"/>
      <c r="J65" s="14"/>
      <c r="K65" s="50"/>
      <c r="L65" s="86" t="str">
        <f ca="1">IF(G65="","",VLOOKUP(E65,OFFSET([2]base_com!$A$7,0,((G65-40)/20)*4,9,4),4,TRUE))</f>
        <v/>
      </c>
      <c r="M65" s="85"/>
    </row>
    <row r="66" spans="1:13" x14ac:dyDescent="0.25">
      <c r="A66" s="65" t="s">
        <v>131</v>
      </c>
      <c r="B66" s="65" t="s">
        <v>131</v>
      </c>
      <c r="C66" s="65" t="s">
        <v>131</v>
      </c>
      <c r="D66" s="65" t="s">
        <v>131</v>
      </c>
      <c r="E66" s="14">
        <v>1589</v>
      </c>
      <c r="F66" s="101" t="s">
        <v>107</v>
      </c>
      <c r="G66" s="102"/>
      <c r="H66" s="93" t="str">
        <f ca="1">IF(G66="","",VLOOKUP(E66,OFFSET([2]base_com!$A$7,0,((G66-40)/20)*4,9,4),3,TRUE))</f>
        <v/>
      </c>
      <c r="I66" s="95"/>
      <c r="J66" s="14"/>
      <c r="K66" s="50"/>
      <c r="L66" s="86" t="str">
        <f ca="1">IF(G66="","",VLOOKUP(E66,OFFSET([2]base_com!$A$7,0,((G66-40)/20)*4,9,4),4,TRUE))</f>
        <v/>
      </c>
      <c r="M66" s="85"/>
    </row>
    <row r="67" spans="1:13" x14ac:dyDescent="0.25">
      <c r="A67" s="65" t="s">
        <v>131</v>
      </c>
      <c r="B67" s="65" t="s">
        <v>131</v>
      </c>
      <c r="C67" s="65" t="s">
        <v>131</v>
      </c>
      <c r="D67" s="65" t="s">
        <v>131</v>
      </c>
      <c r="E67" s="14">
        <v>1337</v>
      </c>
      <c r="F67" s="101" t="s">
        <v>107</v>
      </c>
      <c r="G67" s="102"/>
      <c r="H67" s="93" t="str">
        <f ca="1">IF(G67="","",VLOOKUP(E67,OFFSET([2]base_com!$A$7,0,((G67-40)/20)*4,9,4),3,TRUE))</f>
        <v/>
      </c>
      <c r="I67" s="95"/>
      <c r="J67" s="14"/>
      <c r="K67" s="50"/>
      <c r="L67" s="86" t="str">
        <f ca="1">IF(G67="","",VLOOKUP(E67,OFFSET([2]base_com!$A$7,0,((G67-40)/20)*4,9,4),4,TRUE))</f>
        <v/>
      </c>
      <c r="M67" s="85"/>
    </row>
    <row r="68" spans="1:13" x14ac:dyDescent="0.25">
      <c r="A68" s="66"/>
      <c r="B68" s="16" t="s">
        <v>22</v>
      </c>
      <c r="C68" s="16"/>
      <c r="D68" s="16"/>
      <c r="E68" s="15">
        <f>SUM(E64:E67)</f>
        <v>4013</v>
      </c>
      <c r="F68" s="18"/>
      <c r="G68" s="103">
        <v>60</v>
      </c>
      <c r="H68" s="93">
        <f ca="1">IF(G68="","",VLOOKUP(E68,OFFSET([2]base_com!$A$7,0,((G68-40)/20)*4,9,4),3,TRUE))</f>
        <v>0.08</v>
      </c>
      <c r="I68" s="95">
        <v>321.04000000000002</v>
      </c>
      <c r="J68" s="15"/>
      <c r="K68" s="95">
        <f t="shared" ref="K68" si="18">I68-J68</f>
        <v>321.04000000000002</v>
      </c>
      <c r="L68" s="86">
        <f ca="1">IF(G68="","",VLOOKUP(E68,OFFSET([2]base_com!$A$7,0,((G68-40)/20)*4,9,4),4,TRUE))</f>
        <v>0</v>
      </c>
      <c r="M68" s="85">
        <f t="shared" ca="1" si="17"/>
        <v>321.04000000000002</v>
      </c>
    </row>
    <row r="69" spans="1:13" x14ac:dyDescent="0.25">
      <c r="A69" s="65"/>
      <c r="B69" s="13"/>
      <c r="C69" s="13"/>
      <c r="D69" s="13"/>
      <c r="E69" s="14"/>
      <c r="F69" s="13"/>
      <c r="G69" s="102"/>
      <c r="H69" s="93" t="str">
        <f ca="1">IF(G69="","",VLOOKUP(E69,OFFSET([2]base_com!$A$7,0,((G69-40)/20)*4,9,4),3,TRUE))</f>
        <v/>
      </c>
      <c r="I69" s="95"/>
      <c r="J69" s="14"/>
      <c r="K69" s="50"/>
      <c r="L69" s="86" t="str">
        <f ca="1">IF(G69="","",VLOOKUP(E69,OFFSET([2]base_com!$A$7,0,((G69-40)/20)*4,9,4),4,TRUE))</f>
        <v/>
      </c>
      <c r="M69" s="85"/>
    </row>
    <row r="70" spans="1:13" x14ac:dyDescent="0.25">
      <c r="A70" s="65" t="s">
        <v>131</v>
      </c>
      <c r="B70" s="65" t="s">
        <v>131</v>
      </c>
      <c r="C70" s="65" t="s">
        <v>131</v>
      </c>
      <c r="D70" s="65" t="s">
        <v>131</v>
      </c>
      <c r="E70" s="14">
        <v>3181</v>
      </c>
      <c r="F70" s="101" t="s">
        <v>102</v>
      </c>
      <c r="G70" s="102"/>
      <c r="H70" s="93" t="str">
        <f ca="1">IF(G70="","",VLOOKUP(E70,OFFSET([2]base_com!$A$7,0,((G70-40)/20)*4,9,4),3,TRUE))</f>
        <v/>
      </c>
      <c r="I70" s="95"/>
      <c r="J70" s="14"/>
      <c r="K70" s="50"/>
      <c r="L70" s="86" t="str">
        <f ca="1">IF(G70="","",VLOOKUP(E70,OFFSET([2]base_com!$A$7,0,((G70-40)/20)*4,9,4),4,TRUE))</f>
        <v/>
      </c>
      <c r="M70" s="85"/>
    </row>
    <row r="71" spans="1:13" x14ac:dyDescent="0.25">
      <c r="A71" s="65" t="s">
        <v>131</v>
      </c>
      <c r="B71" s="65" t="s">
        <v>131</v>
      </c>
      <c r="C71" s="65" t="s">
        <v>131</v>
      </c>
      <c r="D71" s="65" t="s">
        <v>131</v>
      </c>
      <c r="E71" s="14">
        <v>1589</v>
      </c>
      <c r="F71" s="101" t="s">
        <v>102</v>
      </c>
      <c r="G71" s="102"/>
      <c r="H71" s="93" t="str">
        <f ca="1">IF(G71="","",VLOOKUP(E71,OFFSET([2]base_com!$A$7,0,((G71-40)/20)*4,9,4),3,TRUE))</f>
        <v/>
      </c>
      <c r="I71" s="95"/>
      <c r="J71" s="14"/>
      <c r="K71" s="50"/>
      <c r="L71" s="86" t="str">
        <f ca="1">IF(G71="","",VLOOKUP(E71,OFFSET([2]base_com!$A$7,0,((G71-40)/20)*4,9,4),4,TRUE))</f>
        <v/>
      </c>
      <c r="M71" s="85"/>
    </row>
    <row r="72" spans="1:13" x14ac:dyDescent="0.25">
      <c r="A72" s="65" t="s">
        <v>131</v>
      </c>
      <c r="B72" s="65" t="s">
        <v>131</v>
      </c>
      <c r="C72" s="65" t="s">
        <v>131</v>
      </c>
      <c r="D72" s="65" t="s">
        <v>131</v>
      </c>
      <c r="E72" s="14">
        <v>1448</v>
      </c>
      <c r="F72" s="101" t="s">
        <v>102</v>
      </c>
      <c r="G72" s="102"/>
      <c r="H72" s="93" t="str">
        <f ca="1">IF(G72="","",VLOOKUP(E72,OFFSET([2]base_com!$A$7,0,((G72-40)/20)*4,9,4),3,TRUE))</f>
        <v/>
      </c>
      <c r="I72" s="95"/>
      <c r="J72" s="14"/>
      <c r="K72" s="50"/>
      <c r="L72" s="86" t="str">
        <f ca="1">IF(G72="","",VLOOKUP(E72,OFFSET([2]base_com!$A$7,0,((G72-40)/20)*4,9,4),4,TRUE))</f>
        <v/>
      </c>
      <c r="M72" s="85"/>
    </row>
    <row r="73" spans="1:13" x14ac:dyDescent="0.25">
      <c r="A73" s="65"/>
      <c r="B73" s="16" t="s">
        <v>18</v>
      </c>
      <c r="C73" s="16"/>
      <c r="D73" s="16"/>
      <c r="E73" s="15">
        <f>SUM(E70:E72)</f>
        <v>6218</v>
      </c>
      <c r="F73" s="16"/>
      <c r="G73" s="103">
        <v>60</v>
      </c>
      <c r="H73" s="93">
        <f ca="1">IF(G73="","",VLOOKUP(E73,OFFSET([2]base_com!$A$7,0,((G73-40)/20)*4,9,4),3,TRUE))</f>
        <v>0.13</v>
      </c>
      <c r="I73" s="95">
        <f t="shared" ca="1" si="9"/>
        <v>808.34</v>
      </c>
      <c r="J73" s="84" t="e">
        <f ca="1">SUMPRODUCT((SUBSTITUTE($F$7:$F71,RIGHT($F$7:$F71,4),"")=SUBSTITUTE($F72,RIGHT($F72,4),""))*($M$8:$M72))</f>
        <v>#VALUE!</v>
      </c>
      <c r="K73" s="95" t="e">
        <f t="shared" ref="K73" ca="1" si="19">I73-J73</f>
        <v>#VALUE!</v>
      </c>
      <c r="L73" s="86">
        <f ca="1">IF(G73="","",VLOOKUP(E73,OFFSET([2]base_com!$A$7,0,((G73-40)/20)*4,9,4),4,TRUE))</f>
        <v>150</v>
      </c>
      <c r="M73" s="85"/>
    </row>
    <row r="74" spans="1:13" x14ac:dyDescent="0.25">
      <c r="A74" s="65"/>
      <c r="B74" s="13"/>
      <c r="C74" s="13"/>
      <c r="D74" s="13"/>
      <c r="E74" s="14"/>
      <c r="F74" s="13"/>
      <c r="G74" s="102"/>
      <c r="H74" s="93" t="str">
        <f ca="1">IF(G74="","",VLOOKUP(E74,OFFSET([2]base_com!$A$7,0,((G74-40)/20)*4,9,4),3,TRUE))</f>
        <v/>
      </c>
      <c r="I74" s="95"/>
      <c r="J74" s="14"/>
      <c r="K74" s="50"/>
      <c r="L74" s="86" t="str">
        <f ca="1">IF(G74="","",VLOOKUP(E74,OFFSET([2]base_com!$A$7,0,((G74-40)/20)*4,9,4),4,TRUE))</f>
        <v/>
      </c>
      <c r="M74" s="95"/>
    </row>
    <row r="75" spans="1:13" x14ac:dyDescent="0.25">
      <c r="A75" s="65" t="s">
        <v>131</v>
      </c>
      <c r="B75" s="65" t="s">
        <v>131</v>
      </c>
      <c r="C75" s="65" t="s">
        <v>131</v>
      </c>
      <c r="D75" s="65" t="s">
        <v>131</v>
      </c>
      <c r="E75" s="65" t="s">
        <v>131</v>
      </c>
      <c r="F75" s="101" t="s">
        <v>115</v>
      </c>
      <c r="G75" s="102"/>
      <c r="H75" s="93" t="str">
        <f ca="1">IF(G75="","",VLOOKUP(E75,OFFSET([2]base_com!$A$7,0,((G75-40)/20)*4,9,4),3,TRUE))</f>
        <v/>
      </c>
      <c r="I75" s="95"/>
      <c r="J75" s="14"/>
      <c r="K75" s="50"/>
      <c r="L75" s="86" t="str">
        <f ca="1">IF(G75="","",VLOOKUP(E75,OFFSET([2]base_com!$A$7,0,((G75-40)/20)*4,9,4),4,TRUE))</f>
        <v/>
      </c>
      <c r="M75" s="95"/>
    </row>
    <row r="76" spans="1:13" x14ac:dyDescent="0.25">
      <c r="A76" s="66"/>
      <c r="B76" s="16" t="s">
        <v>22</v>
      </c>
      <c r="C76" s="16"/>
      <c r="D76" s="16"/>
      <c r="E76" s="15">
        <f>SUM(E75)</f>
        <v>0</v>
      </c>
      <c r="F76" s="16"/>
      <c r="G76" s="103">
        <v>60</v>
      </c>
      <c r="H76" s="93">
        <f ca="1">IF(G76="","",VLOOKUP(E76,OFFSET([2]base_com!$A$7,0,((G76-40)/20)*4,9,4),3,TRUE))</f>
        <v>0.05</v>
      </c>
      <c r="I76" s="95">
        <f t="shared" ca="1" si="9"/>
        <v>0</v>
      </c>
      <c r="J76" s="84" t="e">
        <f ca="1">SUMPRODUCT((SUBSTITUTE($F$7:$F74,RIGHT($F$7:$F74,4),"")=SUBSTITUTE($F75,RIGHT($F75,4),""))*($M$8:$M75))</f>
        <v>#VALUE!</v>
      </c>
      <c r="K76" s="95" t="e">
        <f t="shared" ref="K76" ca="1" si="20">I76-J76</f>
        <v>#VALUE!</v>
      </c>
      <c r="L76" s="86">
        <f ca="1">IF(G76="","",VLOOKUP(E76,OFFSET([2]base_com!$A$7,0,((G76-40)/20)*4,9,4),4,TRUE))</f>
        <v>0</v>
      </c>
      <c r="M76" s="85" t="e">
        <f ca="1">K70+L70</f>
        <v>#VALUE!</v>
      </c>
    </row>
    <row r="77" spans="1:13" x14ac:dyDescent="0.25">
      <c r="A77" s="65"/>
      <c r="B77" s="13"/>
      <c r="C77" s="13"/>
      <c r="D77" s="13"/>
      <c r="E77" s="14"/>
      <c r="F77" s="13"/>
      <c r="G77" s="102"/>
      <c r="H77" s="93" t="str">
        <f ca="1">IF(G77="","",VLOOKUP(E77,OFFSET([2]base_com!$A$7,0,((G77-40)/20)*4,9,4),3,TRUE))</f>
        <v/>
      </c>
      <c r="I77" s="95"/>
      <c r="J77" s="14"/>
      <c r="K77" s="50"/>
      <c r="L77" s="86" t="str">
        <f ca="1">IF(G77="","",VLOOKUP(E77,OFFSET([2]base_com!$A$7,0,((G77-40)/20)*4,9,4),4,TRUE))</f>
        <v/>
      </c>
      <c r="M77" s="95"/>
    </row>
    <row r="78" spans="1:13" x14ac:dyDescent="0.25">
      <c r="A78" s="65" t="s">
        <v>131</v>
      </c>
      <c r="B78" s="65" t="s">
        <v>131</v>
      </c>
      <c r="C78" s="65" t="s">
        <v>131</v>
      </c>
      <c r="D78" s="65" t="s">
        <v>131</v>
      </c>
      <c r="E78" s="14">
        <v>1262</v>
      </c>
      <c r="F78" s="13" t="s">
        <v>121</v>
      </c>
      <c r="G78" s="102"/>
      <c r="H78" s="93" t="str">
        <f ca="1">IF(G78="","",VLOOKUP(E78,OFFSET([2]base_com!$A$7,0,((G78-40)/20)*4,9,4),3,TRUE))</f>
        <v/>
      </c>
      <c r="I78" s="95"/>
      <c r="J78" s="14"/>
      <c r="K78" s="50"/>
      <c r="L78" s="86" t="str">
        <f ca="1">IF(G78="","",VLOOKUP(E78,OFFSET([2]base_com!$A$7,0,((G78-40)/20)*4,9,4),4,TRUE))</f>
        <v/>
      </c>
      <c r="M78" s="95"/>
    </row>
    <row r="79" spans="1:13" x14ac:dyDescent="0.25">
      <c r="A79" s="65" t="s">
        <v>131</v>
      </c>
      <c r="B79" s="65" t="s">
        <v>131</v>
      </c>
      <c r="C79" s="65" t="s">
        <v>131</v>
      </c>
      <c r="D79" s="65" t="s">
        <v>131</v>
      </c>
      <c r="E79" s="14">
        <v>4394</v>
      </c>
      <c r="F79" s="13" t="s">
        <v>121</v>
      </c>
      <c r="G79" s="102"/>
      <c r="H79" s="93" t="str">
        <f ca="1">IF(G79="","",VLOOKUP(E79,OFFSET([2]base_com!$A$7,0,((G79-40)/20)*4,9,4),3,TRUE))</f>
        <v/>
      </c>
      <c r="I79" s="95"/>
      <c r="J79" s="14"/>
      <c r="K79" s="50"/>
      <c r="L79" s="86" t="str">
        <f ca="1">IF(G79="","",VLOOKUP(E79,OFFSET([2]base_com!$A$7,0,((G79-40)/20)*4,9,4),4,TRUE))</f>
        <v/>
      </c>
      <c r="M79" s="95"/>
    </row>
    <row r="80" spans="1:13" x14ac:dyDescent="0.25">
      <c r="A80" s="65" t="s">
        <v>131</v>
      </c>
      <c r="B80" s="65" t="s">
        <v>131</v>
      </c>
      <c r="C80" s="65" t="s">
        <v>131</v>
      </c>
      <c r="D80" s="65" t="s">
        <v>131</v>
      </c>
      <c r="E80" s="14">
        <v>1876</v>
      </c>
      <c r="F80" s="13" t="s">
        <v>121</v>
      </c>
      <c r="G80" s="102"/>
      <c r="H80" s="93" t="str">
        <f ca="1">IF(G80="","",VLOOKUP(E80,OFFSET([2]base_com!$A$7,0,((G80-40)/20)*4,9,4),3,TRUE))</f>
        <v/>
      </c>
      <c r="I80" s="95"/>
      <c r="J80" s="14"/>
      <c r="K80" s="50"/>
      <c r="L80" s="86" t="str">
        <f ca="1">IF(G80="","",VLOOKUP(E80,OFFSET([2]base_com!$A$7,0,((G80-40)/20)*4,9,4),4,TRUE))</f>
        <v/>
      </c>
      <c r="M80" s="95"/>
    </row>
    <row r="81" spans="1:13" x14ac:dyDescent="0.25">
      <c r="A81" s="66"/>
      <c r="B81" s="16" t="s">
        <v>22</v>
      </c>
      <c r="C81" s="16"/>
      <c r="D81" s="16"/>
      <c r="E81" s="15">
        <f>SUM(E78:E80)</f>
        <v>7532</v>
      </c>
      <c r="F81" s="16"/>
      <c r="G81" s="103">
        <v>60</v>
      </c>
      <c r="H81" s="93">
        <f ca="1">IF(G81="","",VLOOKUP(E81,OFFSET([2]base_com!$A$7,0,((G81-40)/20)*4,9,4),3,TRUE))</f>
        <v>0.13</v>
      </c>
      <c r="I81" s="95">
        <f t="shared" ca="1" si="9"/>
        <v>979.16000000000008</v>
      </c>
      <c r="J81" s="15"/>
      <c r="K81" s="95">
        <f t="shared" ref="K81" ca="1" si="21">I81-J81</f>
        <v>979.16000000000008</v>
      </c>
      <c r="L81" s="86">
        <f ca="1">IF(G81="","",VLOOKUP(E81,OFFSET([2]base_com!$A$7,0,((G81-40)/20)*4,9,4),4,TRUE))</f>
        <v>187</v>
      </c>
      <c r="M81" s="95">
        <f ca="1">K81+L81</f>
        <v>1166.1600000000001</v>
      </c>
    </row>
    <row r="82" spans="1:13" x14ac:dyDescent="0.25">
      <c r="A82" s="65"/>
      <c r="B82" s="13"/>
      <c r="C82" s="13"/>
      <c r="D82" s="13"/>
      <c r="E82" s="14"/>
      <c r="F82" s="13"/>
      <c r="G82" s="102"/>
      <c r="H82" s="93" t="str">
        <f ca="1">IF(G82="","",VLOOKUP(E82,OFFSET([2]base_com!$A$7,0,((G82-40)/20)*4,9,4),3,TRUE))</f>
        <v/>
      </c>
      <c r="I82" s="95"/>
      <c r="J82" s="14"/>
      <c r="K82" s="50"/>
      <c r="L82" s="86" t="str">
        <f ca="1">IF(G82="","",VLOOKUP(E82,OFFSET([2]base_com!$A$7,0,((G82-40)/20)*4,9,4),4,TRUE))</f>
        <v/>
      </c>
      <c r="M82" s="95"/>
    </row>
    <row r="83" spans="1:13" x14ac:dyDescent="0.25">
      <c r="A83" s="65" t="s">
        <v>131</v>
      </c>
      <c r="B83" s="65" t="s">
        <v>131</v>
      </c>
      <c r="C83" s="65" t="s">
        <v>131</v>
      </c>
      <c r="D83" s="65" t="s">
        <v>131</v>
      </c>
      <c r="E83" s="14">
        <v>2861</v>
      </c>
      <c r="F83" s="101" t="s">
        <v>116</v>
      </c>
      <c r="G83" s="102"/>
      <c r="H83" s="93" t="str">
        <f ca="1">IF(G83="","",VLOOKUP(E83,OFFSET([2]base_com!$A$7,0,((G83-40)/20)*4,9,4),3,TRUE))</f>
        <v/>
      </c>
      <c r="I83" s="95"/>
      <c r="J83" s="14"/>
      <c r="K83" s="50"/>
      <c r="L83" s="86" t="str">
        <f ca="1">IF(G83="","",VLOOKUP(E83,OFFSET([2]base_com!$A$7,0,((G83-40)/20)*4,9,4),4,TRUE))</f>
        <v/>
      </c>
      <c r="M83" s="95"/>
    </row>
    <row r="84" spans="1:13" x14ac:dyDescent="0.25">
      <c r="A84" s="66"/>
      <c r="B84" s="16" t="s">
        <v>22</v>
      </c>
      <c r="C84" s="16"/>
      <c r="D84" s="16"/>
      <c r="E84" s="15">
        <f>SUM(E83)</f>
        <v>2861</v>
      </c>
      <c r="F84" s="16" t="s">
        <v>117</v>
      </c>
      <c r="G84" s="103">
        <v>60</v>
      </c>
      <c r="H84" s="93">
        <f ca="1">IF(G84="","",VLOOKUP(E84,OFFSET([2]base_com!$A$7,0,((G84-40)/20)*4,9,4),3,TRUE))</f>
        <v>7.0000000000000007E-2</v>
      </c>
      <c r="I84" s="95">
        <f t="shared" ca="1" si="9"/>
        <v>200.27</v>
      </c>
      <c r="J84" s="15"/>
      <c r="K84" s="95">
        <f t="shared" ref="K84" ca="1" si="22">I84-J84</f>
        <v>200.27</v>
      </c>
      <c r="L84" s="86">
        <f ca="1">IF(G84="","",VLOOKUP(E84,OFFSET([2]base_com!$A$7,0,((G84-40)/20)*4,9,4),4,TRUE))</f>
        <v>0</v>
      </c>
      <c r="M84" s="95">
        <f ca="1">K84+L84</f>
        <v>200.27</v>
      </c>
    </row>
    <row r="85" spans="1:13" x14ac:dyDescent="0.25">
      <c r="A85" s="65"/>
      <c r="B85" s="13"/>
      <c r="C85" s="13"/>
      <c r="D85" s="13"/>
      <c r="E85" s="14"/>
      <c r="F85" s="13"/>
      <c r="G85" s="102"/>
      <c r="H85" s="93" t="str">
        <f ca="1">IF(G85="","",VLOOKUP(E85,OFFSET([2]base_com!$A$7,0,((G85-40)/20)*4,9,4),3,TRUE))</f>
        <v/>
      </c>
      <c r="I85" s="95"/>
      <c r="J85" s="14"/>
      <c r="K85" s="50"/>
      <c r="L85" s="86" t="str">
        <f ca="1">IF(G85="","",VLOOKUP(E85,OFFSET([2]base_com!$A$7,0,((G85-40)/20)*4,9,4),4,TRUE))</f>
        <v/>
      </c>
      <c r="M85" s="95"/>
    </row>
    <row r="86" spans="1:13" x14ac:dyDescent="0.25">
      <c r="A86" s="65" t="s">
        <v>131</v>
      </c>
      <c r="B86" s="65" t="s">
        <v>131</v>
      </c>
      <c r="C86" s="65" t="s">
        <v>131</v>
      </c>
      <c r="D86" s="65" t="s">
        <v>131</v>
      </c>
      <c r="E86" s="14">
        <v>1960</v>
      </c>
      <c r="F86" s="55" t="s">
        <v>118</v>
      </c>
      <c r="G86" s="102"/>
      <c r="H86" s="93" t="str">
        <f ca="1">IF(G86="","",VLOOKUP(E86,OFFSET([2]base_com!$A$7,0,((G86-40)/20)*4,9,4),3,TRUE))</f>
        <v/>
      </c>
      <c r="I86" s="95"/>
      <c r="J86" s="14"/>
      <c r="K86" s="50"/>
      <c r="L86" s="86" t="str">
        <f ca="1">IF(G86="","",VLOOKUP(E86,OFFSET([2]base_com!$A$7,0,((G86-40)/20)*4,9,4),4,TRUE))</f>
        <v/>
      </c>
      <c r="M86" s="95"/>
    </row>
    <row r="87" spans="1:13" x14ac:dyDescent="0.25">
      <c r="A87" s="65" t="s">
        <v>131</v>
      </c>
      <c r="B87" s="65" t="s">
        <v>131</v>
      </c>
      <c r="C87" s="65" t="s">
        <v>131</v>
      </c>
      <c r="D87" s="65" t="s">
        <v>131</v>
      </c>
      <c r="E87" s="14">
        <v>1147</v>
      </c>
      <c r="F87" s="55" t="s">
        <v>118</v>
      </c>
      <c r="G87" s="102"/>
      <c r="H87" s="93" t="str">
        <f ca="1">IF(G87="","",VLOOKUP(E87,OFFSET([2]base_com!$A$7,0,((G87-40)/20)*4,9,4),3,TRUE))</f>
        <v/>
      </c>
      <c r="I87" s="95"/>
      <c r="J87" s="14"/>
      <c r="K87" s="50"/>
      <c r="L87" s="86" t="str">
        <f ca="1">IF(G87="","",VLOOKUP(E87,OFFSET([2]base_com!$A$7,0,((G87-40)/20)*4,9,4),4,TRUE))</f>
        <v/>
      </c>
      <c r="M87" s="95"/>
    </row>
    <row r="88" spans="1:13" x14ac:dyDescent="0.25">
      <c r="A88" s="66"/>
      <c r="B88" s="16" t="s">
        <v>22</v>
      </c>
      <c r="C88" s="16"/>
      <c r="D88" s="16"/>
      <c r="E88" s="15">
        <f>SUM(E86:E87)</f>
        <v>3107</v>
      </c>
      <c r="F88" s="16"/>
      <c r="G88" s="103">
        <v>40</v>
      </c>
      <c r="H88" s="93">
        <f ca="1">IF(G88="","",VLOOKUP(E88,OFFSET([2]base_com!$A$7,0,((G88-40)/20)*4,9,4),3,TRUE))</f>
        <v>0.1</v>
      </c>
      <c r="I88" s="95">
        <f t="shared" ca="1" si="9"/>
        <v>310.70000000000005</v>
      </c>
      <c r="J88" s="15"/>
      <c r="K88" s="95">
        <f t="shared" ref="K88" ca="1" si="23">I88-J88</f>
        <v>310.70000000000005</v>
      </c>
      <c r="L88" s="86">
        <f ca="1">IF(G88="","",VLOOKUP(E88,OFFSET([2]base_com!$A$7,0,((G88-40)/20)*4,9,4),4,TRUE))</f>
        <v>25</v>
      </c>
      <c r="M88" s="95">
        <f ca="1">K88+L88</f>
        <v>335.70000000000005</v>
      </c>
    </row>
    <row r="89" spans="1:13" x14ac:dyDescent="0.25">
      <c r="A89" s="66"/>
      <c r="B89" s="16"/>
      <c r="C89" s="16"/>
      <c r="D89" s="16"/>
      <c r="E89" s="15"/>
      <c r="F89" s="16" t="s">
        <v>108</v>
      </c>
      <c r="G89" s="103"/>
      <c r="H89" s="93" t="str">
        <f ca="1">IF(G89="","",VLOOKUP(E89,OFFSET([2]base_com!$A$7,0,((G89-40)/20)*4,9,4),3,TRUE))</f>
        <v/>
      </c>
      <c r="I89" s="95"/>
      <c r="J89" s="15"/>
      <c r="K89" s="50"/>
      <c r="L89" s="86" t="str">
        <f ca="1">IF(G89="","",VLOOKUP(E89,OFFSET([2]base_com!$A$7,0,((G89-40)/20)*4,9,4),4,TRUE))</f>
        <v/>
      </c>
      <c r="M89" s="95"/>
    </row>
    <row r="90" spans="1:13" x14ac:dyDescent="0.25">
      <c r="A90" s="79"/>
      <c r="B90" s="20"/>
      <c r="C90" s="20"/>
      <c r="D90" s="20"/>
      <c r="E90" s="80"/>
      <c r="F90" s="20"/>
      <c r="G90" s="104"/>
      <c r="H90" s="93" t="str">
        <f ca="1">IF(G90="","",VLOOKUP(E90,OFFSET([2]base_com!$A$7,0,((G90-40)/20)*4,9,4),3,TRUE))</f>
        <v/>
      </c>
      <c r="I90" s="98"/>
      <c r="J90" s="80"/>
      <c r="K90" s="122"/>
      <c r="L90" s="86" t="str">
        <f ca="1">IF(G90="","",VLOOKUP(E90,OFFSET([2]base_com!$A$7,0,((G90-40)/20)*4,9,4),4,TRUE))</f>
        <v/>
      </c>
      <c r="M90" s="98"/>
    </row>
    <row r="91" spans="1:13" ht="15.75" x14ac:dyDescent="0.25">
      <c r="A91" s="77" t="s">
        <v>99</v>
      </c>
      <c r="B91" s="6"/>
      <c r="C91" s="6"/>
      <c r="D91" s="6"/>
      <c r="E91" s="57"/>
      <c r="F91" s="6"/>
      <c r="G91" s="105"/>
      <c r="H91" s="93" t="str">
        <f ca="1">IF(G91="","",VLOOKUP(E91,OFFSET([2]base_com!$A$7,0,((G91-40)/20)*4,9,4),3,TRUE))</f>
        <v/>
      </c>
      <c r="I91" s="97"/>
      <c r="J91" s="62"/>
      <c r="K91" s="97"/>
      <c r="L91" s="86" t="str">
        <f ca="1">IF(G91="","",VLOOKUP(E91,OFFSET([2]base_com!$A$7,0,((G91-40)/20)*4,9,4),4,TRUE))</f>
        <v/>
      </c>
      <c r="M91" s="94"/>
    </row>
    <row r="92" spans="1:13" x14ac:dyDescent="0.25">
      <c r="A92" s="65" t="s">
        <v>131</v>
      </c>
      <c r="B92" s="65" t="s">
        <v>131</v>
      </c>
      <c r="C92" s="65" t="s">
        <v>131</v>
      </c>
      <c r="D92" s="65" t="s">
        <v>131</v>
      </c>
      <c r="E92" s="14">
        <v>1515</v>
      </c>
      <c r="F92" s="101" t="s">
        <v>111</v>
      </c>
      <c r="G92" s="106"/>
      <c r="H92" s="93" t="str">
        <f ca="1">IF(G92="","",VLOOKUP(E92,OFFSET([2]base_com!$A$7,0,((G92-40)/20)*4,9,4),3,TRUE))</f>
        <v/>
      </c>
      <c r="I92" s="95"/>
      <c r="J92" s="14"/>
      <c r="K92" s="95"/>
      <c r="L92" s="86" t="str">
        <f ca="1">IF(G92="","",VLOOKUP(E92,OFFSET([2]base_com!$A$7,0,((G92-40)/20)*4,9,4),4,TRUE))</f>
        <v/>
      </c>
      <c r="M92" s="95"/>
    </row>
    <row r="93" spans="1:13" x14ac:dyDescent="0.25">
      <c r="A93" s="65" t="s">
        <v>131</v>
      </c>
      <c r="B93" s="65" t="s">
        <v>131</v>
      </c>
      <c r="C93" s="65" t="s">
        <v>131</v>
      </c>
      <c r="D93" s="65" t="s">
        <v>131</v>
      </c>
      <c r="E93" s="52">
        <v>1589</v>
      </c>
      <c r="F93" s="101" t="s">
        <v>111</v>
      </c>
      <c r="G93" s="106"/>
      <c r="H93" s="93" t="str">
        <f ca="1">IF(G93="","",VLOOKUP(E93,OFFSET([2]base_com!$A$7,0,((G93-40)/20)*4,9,4),3,TRUE))</f>
        <v/>
      </c>
      <c r="I93" s="95"/>
      <c r="J93" s="14"/>
      <c r="K93" s="95"/>
      <c r="L93" s="86" t="str">
        <f ca="1">IF(G93="","",VLOOKUP(E93,OFFSET([2]base_com!$A$7,0,((G93-40)/20)*4,9,4),4,TRUE))</f>
        <v/>
      </c>
      <c r="M93" s="95"/>
    </row>
    <row r="94" spans="1:13" x14ac:dyDescent="0.25">
      <c r="A94" s="69"/>
      <c r="B94" s="54" t="s">
        <v>22</v>
      </c>
      <c r="C94" s="54"/>
      <c r="D94" s="54"/>
      <c r="E94" s="53">
        <f>SUM(E92:E93)</f>
        <v>3104</v>
      </c>
      <c r="F94" s="54"/>
      <c r="G94" s="107">
        <v>40</v>
      </c>
      <c r="H94" s="93">
        <f ca="1">IF(G94="","",VLOOKUP(E94,OFFSET([2]base_com!$A$7,0,((G94-40)/20)*4,9,4),3,TRUE))</f>
        <v>0.1</v>
      </c>
      <c r="I94" s="95">
        <f t="shared" ref="I94" ca="1" si="24">E94*H94</f>
        <v>310.40000000000003</v>
      </c>
      <c r="J94" s="15"/>
      <c r="K94" s="95">
        <f t="shared" ref="K94" ca="1" si="25">I94-J94</f>
        <v>310.40000000000003</v>
      </c>
      <c r="L94" s="118">
        <f ca="1">IF(G94="","",VLOOKUP(E94,OFFSET([2]base_com!$A$7,0,((G94-40)/20)*4,9,4),4,TRUE))</f>
        <v>25</v>
      </c>
      <c r="M94" s="95">
        <f t="shared" ref="M94" ca="1" si="26">K94+L94</f>
        <v>335.40000000000003</v>
      </c>
    </row>
    <row r="95" spans="1:13" x14ac:dyDescent="0.25">
      <c r="A95" s="68"/>
      <c r="B95" s="51"/>
      <c r="C95" s="51"/>
      <c r="D95" s="51"/>
      <c r="E95" s="52"/>
      <c r="F95" s="51"/>
      <c r="G95" s="106"/>
      <c r="H95" s="93" t="str">
        <f ca="1">IF(G95="","",VLOOKUP(E95,OFFSET([2]base_com!$A$7,0,((G95-40)/20)*4,9,4),3,TRUE))</f>
        <v/>
      </c>
      <c r="I95" s="95"/>
      <c r="J95" s="14"/>
      <c r="K95" s="95"/>
      <c r="L95" s="118" t="str">
        <f ca="1">IF(G95="","",VLOOKUP(E95,OFFSET([2]base_com!$A$7,0,((G95-40)/20)*4,9,4),4,TRUE))</f>
        <v/>
      </c>
      <c r="M95" s="95"/>
    </row>
    <row r="96" spans="1:13" x14ac:dyDescent="0.25">
      <c r="A96" s="65" t="s">
        <v>131</v>
      </c>
      <c r="B96" s="65" t="s">
        <v>131</v>
      </c>
      <c r="C96" s="65" t="s">
        <v>131</v>
      </c>
      <c r="D96" s="65" t="s">
        <v>131</v>
      </c>
      <c r="E96" s="14">
        <v>2268</v>
      </c>
      <c r="F96" s="101" t="s">
        <v>103</v>
      </c>
      <c r="G96" s="106"/>
      <c r="H96" s="93" t="str">
        <f ca="1">IF(G96="","",VLOOKUP(E96,OFFSET([2]base_com!$A$7,0,((G96-40)/20)*4,9,4),3,TRUE))</f>
        <v/>
      </c>
      <c r="I96" s="95"/>
      <c r="J96" s="14"/>
      <c r="K96" s="95"/>
      <c r="L96" s="118" t="str">
        <f ca="1">IF(G96="","",VLOOKUP(E96,OFFSET([2]base_com!$A$7,0,((G96-40)/20)*4,9,4),4,TRUE))</f>
        <v/>
      </c>
      <c r="M96" s="95"/>
    </row>
    <row r="97" spans="1:13" x14ac:dyDescent="0.25">
      <c r="A97" s="65" t="s">
        <v>131</v>
      </c>
      <c r="B97" s="65" t="s">
        <v>131</v>
      </c>
      <c r="C97" s="65" t="s">
        <v>131</v>
      </c>
      <c r="D97" s="65" t="s">
        <v>131</v>
      </c>
      <c r="E97" s="52">
        <v>1708</v>
      </c>
      <c r="F97" s="101" t="s">
        <v>103</v>
      </c>
      <c r="G97" s="106"/>
      <c r="H97" s="93" t="str">
        <f ca="1">IF(G97="","",VLOOKUP(E97,OFFSET([2]base_com!$A$7,0,((G97-40)/20)*4,9,4),3,TRUE))</f>
        <v/>
      </c>
      <c r="I97" s="95"/>
      <c r="J97" s="14"/>
      <c r="K97" s="95"/>
      <c r="L97" s="118" t="str">
        <f ca="1">IF(G97="","",VLOOKUP(E97,OFFSET([2]base_com!$A$7,0,((G97-40)/20)*4,9,4),4,TRUE))</f>
        <v/>
      </c>
      <c r="M97" s="95"/>
    </row>
    <row r="98" spans="1:13" x14ac:dyDescent="0.25">
      <c r="A98" s="69"/>
      <c r="B98" s="54" t="s">
        <v>22</v>
      </c>
      <c r="C98" s="54"/>
      <c r="D98" s="54"/>
      <c r="E98" s="53">
        <f>SUM(E96:E97)</f>
        <v>3976</v>
      </c>
      <c r="F98" s="54"/>
      <c r="G98" s="107">
        <v>40</v>
      </c>
      <c r="H98" s="93">
        <f ca="1">IF(G98="","",VLOOKUP(E98,OFFSET([2]base_com!$A$7,0,((G98-40)/20)*4,9,4),3,TRUE))</f>
        <v>0.12</v>
      </c>
      <c r="I98" s="95">
        <f t="shared" ref="I98" ca="1" si="27">E98*H98</f>
        <v>477.12</v>
      </c>
      <c r="J98" s="15"/>
      <c r="K98" s="95">
        <f t="shared" ref="K98" ca="1" si="28">I98-J98</f>
        <v>477.12</v>
      </c>
      <c r="L98" s="118">
        <f ca="1">IF(G98="","",VLOOKUP(E98,OFFSET([2]base_com!$A$7,0,((G98-40)/20)*4,9,4),4,TRUE))</f>
        <v>75</v>
      </c>
      <c r="M98" s="95">
        <f t="shared" ref="M98" ca="1" si="29">K98+L98</f>
        <v>552.12</v>
      </c>
    </row>
    <row r="99" spans="1:13" x14ac:dyDescent="0.25">
      <c r="A99" s="68"/>
      <c r="B99" s="51"/>
      <c r="C99" s="51"/>
      <c r="D99" s="51"/>
      <c r="E99" s="52"/>
      <c r="F99" s="51"/>
      <c r="G99" s="106"/>
      <c r="H99" s="93" t="str">
        <f ca="1">IF(G99="","",VLOOKUP(E99,OFFSET([2]base_com!$A$7,0,((G99-40)/20)*4,9,4),3,TRUE))</f>
        <v/>
      </c>
      <c r="I99" s="95"/>
      <c r="J99" s="14"/>
      <c r="K99" s="95"/>
      <c r="L99" s="118" t="str">
        <f ca="1">IF(G99="","",VLOOKUP(E99,OFFSET([2]base_com!$A$7,0,((G99-40)/20)*4,9,4),4,TRUE))</f>
        <v/>
      </c>
      <c r="M99" s="95"/>
    </row>
    <row r="100" spans="1:13" x14ac:dyDescent="0.25">
      <c r="A100" s="65" t="s">
        <v>131</v>
      </c>
      <c r="B100" s="65" t="s">
        <v>131</v>
      </c>
      <c r="C100" s="65" t="s">
        <v>131</v>
      </c>
      <c r="D100" s="65" t="s">
        <v>131</v>
      </c>
      <c r="E100" s="14">
        <v>1298</v>
      </c>
      <c r="F100" s="55" t="s">
        <v>104</v>
      </c>
      <c r="G100" s="106"/>
      <c r="H100" s="93" t="str">
        <f ca="1">IF(G100="","",VLOOKUP(E100,OFFSET([2]base_com!$A$7,0,((G100-40)/20)*4,9,4),3,TRUE))</f>
        <v/>
      </c>
      <c r="I100" s="95"/>
      <c r="J100" s="14"/>
      <c r="K100" s="95"/>
      <c r="L100" s="118" t="str">
        <f ca="1">IF(G100="","",VLOOKUP(E100,OFFSET([2]base_com!$A$7,0,((G100-40)/20)*4,9,4),4,TRUE))</f>
        <v/>
      </c>
      <c r="M100" s="95"/>
    </row>
    <row r="101" spans="1:13" x14ac:dyDescent="0.25">
      <c r="A101" s="65" t="s">
        <v>131</v>
      </c>
      <c r="B101" s="65" t="s">
        <v>131</v>
      </c>
      <c r="C101" s="65" t="s">
        <v>131</v>
      </c>
      <c r="D101" s="65" t="s">
        <v>131</v>
      </c>
      <c r="E101" s="52">
        <v>2869</v>
      </c>
      <c r="F101" s="55" t="s">
        <v>104</v>
      </c>
      <c r="G101" s="106"/>
      <c r="H101" s="93" t="str">
        <f ca="1">IF(G101="","",VLOOKUP(E101,OFFSET([2]base_com!$A$7,0,((G101-40)/20)*4,9,4),3,TRUE))</f>
        <v/>
      </c>
      <c r="I101" s="95"/>
      <c r="J101" s="14"/>
      <c r="K101" s="95"/>
      <c r="L101" s="118" t="str">
        <f ca="1">IF(G101="","",VLOOKUP(E101,OFFSET([2]base_com!$A$7,0,((G101-40)/20)*4,9,4),4,TRUE))</f>
        <v/>
      </c>
      <c r="M101" s="95"/>
    </row>
    <row r="102" spans="1:13" x14ac:dyDescent="0.25">
      <c r="A102" s="69"/>
      <c r="B102" s="54" t="s">
        <v>22</v>
      </c>
      <c r="C102" s="54"/>
      <c r="D102" s="54"/>
      <c r="E102" s="53">
        <f>SUM(E100:E101)</f>
        <v>4167</v>
      </c>
      <c r="F102" s="54"/>
      <c r="G102" s="107">
        <v>40</v>
      </c>
      <c r="H102" s="93">
        <f ca="1">IF(G102="","",VLOOKUP(E102,OFFSET([2]base_com!$A$7,0,((G102-40)/20)*4,9,4),3,TRUE))</f>
        <v>0.13</v>
      </c>
      <c r="I102" s="95">
        <f t="shared" ref="I102" ca="1" si="30">E102*H102</f>
        <v>541.71</v>
      </c>
      <c r="J102" s="15"/>
      <c r="K102" s="95">
        <f t="shared" ref="K102" ca="1" si="31">I102-J102</f>
        <v>541.71</v>
      </c>
      <c r="L102" s="118">
        <f ca="1">IF(G102="","",VLOOKUP(E102,OFFSET([2]base_com!$A$7,0,((G102-40)/20)*4,9,4),4,TRUE))</f>
        <v>100</v>
      </c>
      <c r="M102" s="95">
        <f t="shared" ref="M102" ca="1" si="32">K102+L102</f>
        <v>641.71</v>
      </c>
    </row>
    <row r="103" spans="1:13" x14ac:dyDescent="0.25">
      <c r="A103" s="69"/>
      <c r="B103" s="54"/>
      <c r="C103" s="54"/>
      <c r="D103" s="54"/>
      <c r="E103" s="53"/>
      <c r="F103" s="54" t="s">
        <v>120</v>
      </c>
      <c r="G103" s="107"/>
      <c r="H103" s="93" t="str">
        <f ca="1">IF(G103="","",VLOOKUP(E103,OFFSET([2]base_com!$A$7,0,((G103-40)/20)*4,9,4),3,TRUE))</f>
        <v/>
      </c>
      <c r="I103" s="95"/>
      <c r="J103" s="15"/>
      <c r="K103" s="95"/>
      <c r="L103" s="118" t="str">
        <f ca="1">IF(G103="","",VLOOKUP(E103,OFFSET([2]base_com!$A$7,0,((G103-40)/20)*4,9,4),4,TRUE))</f>
        <v/>
      </c>
      <c r="M103" s="95"/>
    </row>
    <row r="104" spans="1:13" x14ac:dyDescent="0.25">
      <c r="A104" s="69"/>
      <c r="B104" s="54"/>
      <c r="C104" s="54"/>
      <c r="D104" s="54"/>
      <c r="E104" s="53"/>
      <c r="F104" s="54"/>
      <c r="G104" s="107"/>
      <c r="H104" s="93" t="str">
        <f ca="1">IF(G104="","",VLOOKUP(E104,OFFSET([2]base_com!$A$7,0,((G104-40)/20)*4,9,4),3,TRUE))</f>
        <v/>
      </c>
      <c r="I104" s="95"/>
      <c r="J104" s="15"/>
      <c r="K104" s="95"/>
      <c r="L104" s="118" t="str">
        <f ca="1">IF(G104="","",VLOOKUP(E104,OFFSET([2]base_com!$A$7,0,((G104-40)/20)*4,9,4),4,TRUE))</f>
        <v/>
      </c>
      <c r="M104" s="95"/>
    </row>
    <row r="105" spans="1:13" x14ac:dyDescent="0.25">
      <c r="A105" s="65" t="s">
        <v>131</v>
      </c>
      <c r="B105" s="65" t="s">
        <v>131</v>
      </c>
      <c r="C105" s="65" t="s">
        <v>131</v>
      </c>
      <c r="D105" s="65" t="s">
        <v>131</v>
      </c>
      <c r="E105" s="14">
        <v>2806</v>
      </c>
      <c r="F105" s="101" t="s">
        <v>115</v>
      </c>
      <c r="G105" s="102"/>
      <c r="H105" s="93" t="str">
        <f ca="1">IF(G105="","",VLOOKUP(E105,OFFSET([2]base_com!$A$7,0,((G105-40)/20)*4,9,4),3,TRUE))</f>
        <v/>
      </c>
      <c r="I105" s="95"/>
      <c r="J105" s="15"/>
      <c r="K105" s="95"/>
      <c r="L105" s="118" t="str">
        <f ca="1">IF(G105="","",VLOOKUP(E105,OFFSET([2]base_com!$A$7,0,((G105-40)/20)*4,9,4),4,TRUE))</f>
        <v/>
      </c>
      <c r="M105" s="95"/>
    </row>
    <row r="106" spans="1:13" x14ac:dyDescent="0.25">
      <c r="A106" s="65" t="s">
        <v>131</v>
      </c>
      <c r="B106" s="65" t="s">
        <v>131</v>
      </c>
      <c r="C106" s="65" t="s">
        <v>131</v>
      </c>
      <c r="D106" s="65" t="s">
        <v>131</v>
      </c>
      <c r="E106" s="52">
        <v>1000</v>
      </c>
      <c r="F106" s="101" t="s">
        <v>115</v>
      </c>
      <c r="G106" s="106"/>
      <c r="H106" s="93" t="str">
        <f ca="1">IF(G106="","",VLOOKUP(E106,OFFSET([2]base_com!$A$7,0,((G106-40)/20)*4,9,4),3,TRUE))</f>
        <v/>
      </c>
      <c r="I106" s="95"/>
      <c r="J106" s="15"/>
      <c r="K106" s="95"/>
      <c r="L106" s="118" t="str">
        <f ca="1">IF(G106="","",VLOOKUP(E106,OFFSET([2]base_com!$A$7,0,((G106-40)/20)*4,9,4),4,TRUE))</f>
        <v/>
      </c>
      <c r="M106" s="95"/>
    </row>
    <row r="107" spans="1:13" x14ac:dyDescent="0.25">
      <c r="A107" s="69"/>
      <c r="B107" s="54"/>
      <c r="C107" s="54"/>
      <c r="D107" s="54"/>
      <c r="E107" s="53">
        <f>SUM(E105:E106)</f>
        <v>3806</v>
      </c>
      <c r="F107" s="54"/>
      <c r="G107" s="107">
        <v>60</v>
      </c>
      <c r="H107" s="93">
        <f ca="1">IF(G107="","",VLOOKUP(E107,OFFSET([2]base_com!$A$7,0,((G107-40)/20)*4,9,4),3,TRUE))</f>
        <v>0.08</v>
      </c>
      <c r="I107" s="99">
        <f ca="1">E107*H107</f>
        <v>304.48</v>
      </c>
      <c r="J107" s="15"/>
      <c r="K107" s="95">
        <f t="shared" ref="K107" ca="1" si="33">I107-J107</f>
        <v>304.48</v>
      </c>
      <c r="L107" s="118">
        <f ca="1">IF(G107="","",VLOOKUP(E107,OFFSET([2]base_com!$A$7,0,((G107-40)/20)*4,9,4),4,TRUE))</f>
        <v>0</v>
      </c>
      <c r="M107" s="95">
        <f t="shared" ref="M107" ca="1" si="34">K107+L107</f>
        <v>304.48</v>
      </c>
    </row>
    <row r="108" spans="1:13" x14ac:dyDescent="0.25">
      <c r="A108" s="69"/>
      <c r="B108" s="54"/>
      <c r="C108" s="54"/>
      <c r="D108" s="54"/>
      <c r="E108" s="53"/>
      <c r="F108" s="54"/>
      <c r="G108" s="107"/>
      <c r="H108" s="93" t="str">
        <f ca="1">IF(G108="","",VLOOKUP(E108,OFFSET([2]base_com!$A$7,0,((G108-40)/20)*4,9,4),3,TRUE))</f>
        <v/>
      </c>
      <c r="I108" s="95"/>
      <c r="J108" s="15"/>
      <c r="K108" s="95"/>
      <c r="L108" s="118" t="str">
        <f ca="1">IF(G108="","",VLOOKUP(E108,OFFSET([2]base_com!$A$7,0,((G108-40)/20)*4,9,4),4,TRUE))</f>
        <v/>
      </c>
      <c r="M108" s="95"/>
    </row>
    <row r="109" spans="1:13" x14ac:dyDescent="0.25">
      <c r="A109" s="65" t="s">
        <v>131</v>
      </c>
      <c r="B109" s="65" t="s">
        <v>131</v>
      </c>
      <c r="C109" s="65" t="s">
        <v>131</v>
      </c>
      <c r="D109" s="65" t="s">
        <v>131</v>
      </c>
      <c r="E109" s="14">
        <v>2861</v>
      </c>
      <c r="F109" s="101" t="s">
        <v>116</v>
      </c>
      <c r="G109" s="102"/>
      <c r="H109" s="93" t="str">
        <f ca="1">IF(G109="","",VLOOKUP(E109,OFFSET([2]base_com!$A$7,0,((G109-40)/20)*4,9,4),3,TRUE))</f>
        <v/>
      </c>
      <c r="I109" s="95"/>
      <c r="J109" s="15"/>
      <c r="K109" s="95"/>
      <c r="L109" s="118" t="str">
        <f ca="1">IF(G109="","",VLOOKUP(E109,OFFSET([2]base_com!$A$7,0,((G109-40)/20)*4,9,4),4,TRUE))</f>
        <v/>
      </c>
      <c r="M109" s="95"/>
    </row>
    <row r="110" spans="1:13" x14ac:dyDescent="0.25">
      <c r="A110" s="65"/>
      <c r="B110" s="13"/>
      <c r="C110" s="13"/>
      <c r="D110" s="13" t="s">
        <v>122</v>
      </c>
      <c r="E110" s="14">
        <v>1200</v>
      </c>
      <c r="F110" s="101" t="s">
        <v>116</v>
      </c>
      <c r="G110" s="102"/>
      <c r="H110" s="93" t="str">
        <f ca="1">IF(G110="","",VLOOKUP(E110,OFFSET([2]base_com!$A$7,0,((G110-40)/20)*4,9,4),3,TRUE))</f>
        <v/>
      </c>
      <c r="I110" s="95"/>
      <c r="J110" s="15"/>
      <c r="K110" s="95"/>
      <c r="L110" s="118" t="str">
        <f ca="1">IF(G110="","",VLOOKUP(E110,OFFSET([2]base_com!$A$7,0,((G110-40)/20)*4,9,4),4,TRUE))</f>
        <v/>
      </c>
      <c r="M110" s="95"/>
    </row>
    <row r="111" spans="1:13" x14ac:dyDescent="0.25">
      <c r="A111" s="66"/>
      <c r="B111" s="16" t="s">
        <v>22</v>
      </c>
      <c r="C111" s="16"/>
      <c r="D111" s="16"/>
      <c r="E111" s="15">
        <f>SUM(E109)</f>
        <v>2861</v>
      </c>
      <c r="F111" s="16" t="s">
        <v>117</v>
      </c>
      <c r="G111" s="103">
        <v>60</v>
      </c>
      <c r="H111" s="93">
        <f ca="1">IF(G111="","",VLOOKUP(E111,OFFSET([2]base_com!$A$7,0,((G111-40)/20)*4,9,4),3,TRUE))</f>
        <v>7.0000000000000007E-2</v>
      </c>
      <c r="I111" s="99">
        <f ca="1">E111*H111</f>
        <v>200.27</v>
      </c>
      <c r="J111" s="15"/>
      <c r="K111" s="95">
        <f t="shared" ref="K111" ca="1" si="35">I111-J111</f>
        <v>200.27</v>
      </c>
      <c r="L111" s="118">
        <f ca="1">IF(G111="","",VLOOKUP(E111,OFFSET([2]base_com!$A$7,0,((G111-40)/20)*4,9,4),4,TRUE))</f>
        <v>0</v>
      </c>
      <c r="M111" s="95">
        <f t="shared" ref="M111" ca="1" si="36">K111+L111</f>
        <v>200.27</v>
      </c>
    </row>
    <row r="112" spans="1:13" x14ac:dyDescent="0.25">
      <c r="A112" s="66"/>
      <c r="B112" s="16"/>
      <c r="C112" s="16"/>
      <c r="D112" s="16"/>
      <c r="E112" s="15"/>
      <c r="F112" s="16"/>
      <c r="G112" s="103"/>
      <c r="H112" s="93"/>
      <c r="I112" s="99"/>
      <c r="J112" s="15"/>
      <c r="K112" s="95"/>
      <c r="L112" s="118"/>
      <c r="M112" s="95"/>
    </row>
    <row r="113" spans="1:13" x14ac:dyDescent="0.25">
      <c r="A113" s="65" t="s">
        <v>131</v>
      </c>
      <c r="B113" s="65" t="s">
        <v>131</v>
      </c>
      <c r="C113" s="65" t="s">
        <v>131</v>
      </c>
      <c r="D113" s="65" t="s">
        <v>131</v>
      </c>
      <c r="E113" s="95">
        <v>1500</v>
      </c>
      <c r="F113" s="101" t="s">
        <v>105</v>
      </c>
      <c r="G113" s="116"/>
      <c r="H113" s="93"/>
      <c r="I113" s="99"/>
      <c r="J113" s="95"/>
      <c r="K113" s="95"/>
      <c r="L113" s="118"/>
      <c r="M113" s="95"/>
    </row>
    <row r="114" spans="1:13" x14ac:dyDescent="0.25">
      <c r="A114" s="66"/>
      <c r="B114" s="16"/>
      <c r="C114" s="16"/>
      <c r="D114" s="16"/>
      <c r="E114" s="15">
        <f>SUM(E113)</f>
        <v>1500</v>
      </c>
      <c r="F114" s="16"/>
      <c r="G114" s="103">
        <v>40</v>
      </c>
      <c r="H114" s="93"/>
      <c r="I114" s="99"/>
      <c r="J114" s="15"/>
      <c r="K114" s="95"/>
      <c r="L114" s="118"/>
      <c r="M114" s="95"/>
    </row>
    <row r="115" spans="1:13" x14ac:dyDescent="0.25">
      <c r="A115" s="65"/>
      <c r="B115" s="13"/>
      <c r="C115" s="13"/>
      <c r="D115" s="13"/>
      <c r="E115" s="14">
        <f>+E107+E111+E114</f>
        <v>8167</v>
      </c>
      <c r="F115" s="13" t="s">
        <v>108</v>
      </c>
      <c r="G115" s="102"/>
      <c r="H115" s="93" t="str">
        <f ca="1">IF(G115="","",VLOOKUP(E115,OFFSET([2]base_com!$A$7,0,((G115-40)/20)*4,9,4),3,TRUE))</f>
        <v/>
      </c>
      <c r="I115" s="14">
        <f t="shared" ref="I115:M115" ca="1" si="37">+I107+I111+I114</f>
        <v>504.75</v>
      </c>
      <c r="J115" s="14"/>
      <c r="K115" s="95">
        <f t="shared" ca="1" si="37"/>
        <v>504.75</v>
      </c>
      <c r="L115" s="119">
        <f t="shared" ca="1" si="37"/>
        <v>0</v>
      </c>
      <c r="M115" s="95">
        <f t="shared" ca="1" si="37"/>
        <v>504.75</v>
      </c>
    </row>
    <row r="116" spans="1:13" ht="15.75" x14ac:dyDescent="0.25">
      <c r="A116" s="81" t="s">
        <v>98</v>
      </c>
      <c r="B116" s="58"/>
      <c r="C116" s="59"/>
      <c r="D116" s="58"/>
      <c r="E116" s="60"/>
      <c r="F116" s="49"/>
      <c r="G116" s="108"/>
      <c r="H116" s="93" t="str">
        <f ca="1">IF(G116="","",VLOOKUP(E116,OFFSET([2]base_com!$A$7,0,((G116-40)/20)*4,9,4),3,TRUE))</f>
        <v/>
      </c>
      <c r="I116" s="100"/>
      <c r="J116" s="83"/>
      <c r="K116" s="123"/>
      <c r="L116" s="118" t="str">
        <f ca="1">IF(G116="","",VLOOKUP(E116,OFFSET([2]base_com!$A$7,0,((G116-40)/20)*4,9,4),4,TRUE))</f>
        <v/>
      </c>
      <c r="M116" s="124"/>
    </row>
    <row r="117" spans="1:13" x14ac:dyDescent="0.25">
      <c r="A117" s="65"/>
      <c r="B117" s="13"/>
      <c r="C117" s="13"/>
      <c r="D117" s="13"/>
      <c r="E117" s="110">
        <v>3181</v>
      </c>
      <c r="F117" s="101" t="s">
        <v>102</v>
      </c>
      <c r="G117" s="102"/>
      <c r="H117" s="93" t="str">
        <f ca="1">IF(G117="","",VLOOKUP(E117,OFFSET([2]base_com!$A$7,0,((G117-40)/20)*4,9,4),3,TRUE))</f>
        <v/>
      </c>
      <c r="I117" s="95"/>
      <c r="J117" s="14"/>
      <c r="K117" s="95"/>
      <c r="L117" s="118" t="str">
        <f ca="1">IF(G117="","",VLOOKUP(E117,OFFSET([2]base_com!$A$7,0,((G117-40)/20)*4,9,4),4,TRUE))</f>
        <v/>
      </c>
      <c r="M117" s="124"/>
    </row>
    <row r="118" spans="1:13" x14ac:dyDescent="0.25">
      <c r="A118" s="65" t="s">
        <v>131</v>
      </c>
      <c r="B118" s="65" t="s">
        <v>131</v>
      </c>
      <c r="C118" s="65" t="s">
        <v>131</v>
      </c>
      <c r="D118" s="65" t="s">
        <v>131</v>
      </c>
      <c r="E118" s="110">
        <v>1589</v>
      </c>
      <c r="F118" s="101" t="s">
        <v>102</v>
      </c>
      <c r="G118" s="111"/>
      <c r="H118" s="93" t="str">
        <f ca="1">IF(G118="","",VLOOKUP(E118,OFFSET([2]base_com!$A$7,0,((G118-40)/20)*4,9,4),3,TRUE))</f>
        <v/>
      </c>
      <c r="I118" s="95"/>
      <c r="J118" s="14"/>
      <c r="K118" s="50"/>
      <c r="L118" s="118" t="str">
        <f ca="1">IF(G118="","",VLOOKUP(E118,OFFSET([2]base_com!$A$7,0,((G118-40)/20)*4,9,4),4,TRUE))</f>
        <v/>
      </c>
      <c r="M118" s="95"/>
    </row>
    <row r="119" spans="1:13" x14ac:dyDescent="0.25">
      <c r="A119" s="65" t="s">
        <v>131</v>
      </c>
      <c r="B119" s="65" t="s">
        <v>131</v>
      </c>
      <c r="C119" s="65" t="s">
        <v>131</v>
      </c>
      <c r="D119" s="65" t="s">
        <v>131</v>
      </c>
      <c r="E119" s="110">
        <v>1448</v>
      </c>
      <c r="F119" s="101" t="s">
        <v>102</v>
      </c>
      <c r="G119" s="111"/>
      <c r="H119" s="93" t="str">
        <f ca="1">IF(G119="","",VLOOKUP(E119,OFFSET([2]base_com!$A$7,0,((G119-40)/20)*4,9,4),3,TRUE))</f>
        <v/>
      </c>
      <c r="I119" s="95"/>
      <c r="J119" s="14"/>
      <c r="K119" s="50"/>
      <c r="L119" s="118" t="str">
        <f ca="1">IF(G119="","",VLOOKUP(E119,OFFSET([2]base_com!$A$7,0,((G119-40)/20)*4,9,4),4,TRUE))</f>
        <v/>
      </c>
      <c r="M119" s="95"/>
    </row>
    <row r="120" spans="1:13" x14ac:dyDescent="0.25">
      <c r="A120" s="65" t="s">
        <v>131</v>
      </c>
      <c r="B120" s="65" t="s">
        <v>131</v>
      </c>
      <c r="C120" s="65" t="s">
        <v>131</v>
      </c>
      <c r="D120" s="65" t="s">
        <v>131</v>
      </c>
      <c r="E120" s="110">
        <v>2458</v>
      </c>
      <c r="F120" s="101" t="s">
        <v>102</v>
      </c>
      <c r="G120" s="111"/>
      <c r="H120" s="93" t="str">
        <f ca="1">IF(G120="","",VLOOKUP(E120,OFFSET([2]base_com!$A$7,0,((G120-40)/20)*4,9,4),3,TRUE))</f>
        <v/>
      </c>
      <c r="I120" s="95"/>
      <c r="J120" s="14"/>
      <c r="K120" s="50"/>
      <c r="L120" s="118" t="str">
        <f ca="1">IF(G120="","",VLOOKUP(E120,OFFSET([2]base_com!$A$7,0,((G120-40)/20)*4,9,4),4,TRUE))</f>
        <v/>
      </c>
      <c r="M120" s="95"/>
    </row>
    <row r="121" spans="1:13" x14ac:dyDescent="0.25">
      <c r="A121" s="66"/>
      <c r="B121" s="16" t="s">
        <v>22</v>
      </c>
      <c r="C121" s="16"/>
      <c r="D121" s="16"/>
      <c r="E121" s="112">
        <f>SUM(E117:E120)</f>
        <v>8676</v>
      </c>
      <c r="F121" s="113"/>
      <c r="G121" s="114">
        <v>60</v>
      </c>
      <c r="H121" s="93">
        <f ca="1">IF(G121="","",VLOOKUP(E121,OFFSET([2]base_com!$A$7,0,((G121-40)/20)*4,9,4),3,TRUE))</f>
        <v>0.13</v>
      </c>
      <c r="I121" s="95">
        <f t="shared" ref="I121:I126" ca="1" si="38">E121*H121</f>
        <v>1127.8800000000001</v>
      </c>
      <c r="J121" s="84" t="e">
        <f ca="1">SUMPRODUCT((SUBSTITUTE($F$7:$F119,RIGHT($F$7:$F119,4),"")=SUBSTITUTE($F120,RIGHT($F120,4),""))*($M$8:$M120))</f>
        <v>#VALUE!</v>
      </c>
      <c r="K121" s="50" t="e">
        <f t="shared" ref="K121:K126" ca="1" si="39">I121-J121</f>
        <v>#VALUE!</v>
      </c>
      <c r="L121" s="118">
        <f ca="1">IF(G121="","",VLOOKUP(E121,OFFSET([2]base_com!$A$7,0,((G121-40)/20)*4,9,4),4,TRUE))</f>
        <v>187</v>
      </c>
      <c r="M121" s="95" t="e">
        <f t="shared" ref="M121:M126" ca="1" si="40">K121+L121</f>
        <v>#VALUE!</v>
      </c>
    </row>
    <row r="122" spans="1:13" x14ac:dyDescent="0.25">
      <c r="A122" s="65"/>
      <c r="B122" s="13"/>
      <c r="C122" s="13"/>
      <c r="D122" s="13"/>
      <c r="E122" s="110"/>
      <c r="F122" s="101"/>
      <c r="G122" s="111"/>
      <c r="H122" s="93" t="str">
        <f ca="1">IF(G122="","",VLOOKUP(E122,OFFSET([2]base_com!$A$7,0,((G122-40)/20)*4,9,4),3,TRUE))</f>
        <v/>
      </c>
      <c r="I122" s="95"/>
      <c r="J122" s="14"/>
      <c r="K122" s="50"/>
      <c r="L122" s="118" t="str">
        <f ca="1">IF(G122="","",VLOOKUP(E122,OFFSET([2]base_com!$A$7,0,((G122-40)/20)*4,9,4),4,TRUE))</f>
        <v/>
      </c>
      <c r="M122" s="95"/>
    </row>
    <row r="123" spans="1:13" x14ac:dyDescent="0.25">
      <c r="A123" s="65" t="s">
        <v>131</v>
      </c>
      <c r="B123" s="65" t="s">
        <v>131</v>
      </c>
      <c r="C123" s="65" t="s">
        <v>131</v>
      </c>
      <c r="D123" s="65" t="s">
        <v>131</v>
      </c>
      <c r="E123" s="14">
        <v>2806</v>
      </c>
      <c r="F123" s="101" t="s">
        <v>115</v>
      </c>
      <c r="G123" s="102"/>
      <c r="H123" s="93" t="str">
        <f ca="1">IF(G123="","",VLOOKUP(E123,OFFSET([2]base_com!$A$7,0,((G123-40)/20)*4,9,4),3,TRUE))</f>
        <v/>
      </c>
      <c r="I123" s="95"/>
      <c r="J123" s="14"/>
      <c r="K123" s="50"/>
      <c r="L123" s="118" t="str">
        <f ca="1">IF(G123="","",VLOOKUP(E123,OFFSET([2]base_com!$A$7,0,((G123-40)/20)*4,9,4),4,TRUE))</f>
        <v/>
      </c>
      <c r="M123" s="95"/>
    </row>
    <row r="124" spans="1:13" x14ac:dyDescent="0.25">
      <c r="A124" s="65" t="s">
        <v>131</v>
      </c>
      <c r="B124" s="65" t="s">
        <v>131</v>
      </c>
      <c r="C124" s="65" t="s">
        <v>131</v>
      </c>
      <c r="D124" s="65" t="s">
        <v>131</v>
      </c>
      <c r="E124" s="50">
        <v>-194</v>
      </c>
      <c r="F124" s="101" t="s">
        <v>115</v>
      </c>
      <c r="G124" s="106"/>
      <c r="H124" s="93" t="str">
        <f ca="1">IF(G124="","",VLOOKUP(E124,OFFSET([2]base_com!$A$7,0,((G124-40)/20)*4,9,4),3,TRUE))</f>
        <v/>
      </c>
      <c r="I124" s="95"/>
      <c r="J124" s="52"/>
      <c r="K124" s="50"/>
      <c r="L124" s="118" t="str">
        <f ca="1">IF(G124="","",VLOOKUP(E124,OFFSET([2]base_com!$A$7,0,((G124-40)/20)*4,9,4),4,TRUE))</f>
        <v/>
      </c>
      <c r="M124" s="95"/>
    </row>
    <row r="125" spans="1:13" x14ac:dyDescent="0.25">
      <c r="A125" s="70"/>
      <c r="B125" s="17"/>
      <c r="C125" s="17"/>
      <c r="D125" s="17"/>
      <c r="E125" s="50">
        <v>1000</v>
      </c>
      <c r="F125" s="101" t="s">
        <v>115</v>
      </c>
      <c r="G125" s="106"/>
      <c r="H125" s="93"/>
      <c r="I125" s="95"/>
      <c r="J125" s="52"/>
      <c r="K125" s="50"/>
      <c r="L125" s="118"/>
      <c r="M125" s="95"/>
    </row>
    <row r="126" spans="1:13" x14ac:dyDescent="0.25">
      <c r="A126" s="71"/>
      <c r="B126" s="18" t="s">
        <v>18</v>
      </c>
      <c r="C126" s="18"/>
      <c r="D126" s="18"/>
      <c r="E126" s="19">
        <f>SUM(E123:E125)</f>
        <v>3612</v>
      </c>
      <c r="F126" s="18"/>
      <c r="G126" s="107">
        <v>60</v>
      </c>
      <c r="H126" s="93">
        <f ca="1">IF(G126="","",VLOOKUP(E126,OFFSET([2]base_com!$A$7,0,((G126-40)/20)*4,9,4),3,TRUE))</f>
        <v>0.08</v>
      </c>
      <c r="I126" s="95">
        <f t="shared" ca="1" si="38"/>
        <v>288.95999999999998</v>
      </c>
      <c r="J126" s="15">
        <v>0</v>
      </c>
      <c r="K126" s="50">
        <f t="shared" ca="1" si="39"/>
        <v>288.95999999999998</v>
      </c>
      <c r="L126" s="118">
        <f ca="1">IF(G126="","",VLOOKUP(E126,OFFSET([2]base_com!$A$7,0,((G126-40)/20)*4,9,4),4,TRUE))</f>
        <v>0</v>
      </c>
      <c r="M126" s="95">
        <f t="shared" ca="1" si="40"/>
        <v>288.95999999999998</v>
      </c>
    </row>
    <row r="127" spans="1:13" x14ac:dyDescent="0.25">
      <c r="A127" s="71"/>
      <c r="B127" s="18"/>
      <c r="C127" s="18"/>
      <c r="D127" s="18"/>
      <c r="E127" s="19"/>
      <c r="F127" s="18"/>
      <c r="G127" s="107"/>
      <c r="H127" s="93"/>
      <c r="I127" s="95"/>
      <c r="J127" s="15"/>
      <c r="K127" s="50"/>
      <c r="L127" s="118"/>
      <c r="M127" s="95"/>
    </row>
    <row r="128" spans="1:13" x14ac:dyDescent="0.25">
      <c r="A128" s="65" t="s">
        <v>131</v>
      </c>
      <c r="B128" s="65" t="s">
        <v>131</v>
      </c>
      <c r="C128" s="65" t="s">
        <v>131</v>
      </c>
      <c r="D128" s="65" t="s">
        <v>131</v>
      </c>
      <c r="E128" s="95">
        <v>1500</v>
      </c>
      <c r="F128" s="101" t="s">
        <v>105</v>
      </c>
      <c r="G128" s="107"/>
      <c r="H128" s="93"/>
      <c r="I128" s="95"/>
      <c r="J128" s="15"/>
      <c r="K128" s="50"/>
      <c r="L128" s="118"/>
      <c r="M128" s="95"/>
    </row>
    <row r="129" spans="1:13" x14ac:dyDescent="0.25">
      <c r="A129" s="65" t="s">
        <v>131</v>
      </c>
      <c r="B129" s="65" t="s">
        <v>131</v>
      </c>
      <c r="C129" s="65" t="s">
        <v>131</v>
      </c>
      <c r="D129" s="65" t="s">
        <v>131</v>
      </c>
      <c r="E129" s="95">
        <v>3000</v>
      </c>
      <c r="F129" s="101" t="s">
        <v>105</v>
      </c>
      <c r="G129" s="107"/>
      <c r="H129" s="93"/>
      <c r="I129" s="95"/>
      <c r="J129" s="15"/>
      <c r="K129" s="50"/>
      <c r="L129" s="118"/>
      <c r="M129" s="95"/>
    </row>
    <row r="130" spans="1:13" x14ac:dyDescent="0.25">
      <c r="A130" s="71"/>
      <c r="B130" s="18"/>
      <c r="C130" s="18"/>
      <c r="D130" s="18"/>
      <c r="E130" s="15">
        <f>SUM(E128:E129)</f>
        <v>4500</v>
      </c>
      <c r="F130" s="115"/>
      <c r="G130" s="107">
        <v>40</v>
      </c>
      <c r="H130" s="93"/>
      <c r="I130" s="95"/>
      <c r="J130" s="15"/>
      <c r="K130" s="50"/>
      <c r="L130" s="118"/>
      <c r="M130" s="95"/>
    </row>
    <row r="131" spans="1:13" x14ac:dyDescent="0.25">
      <c r="A131" s="72"/>
      <c r="B131" s="55"/>
      <c r="C131" s="55"/>
      <c r="D131" s="55"/>
      <c r="E131" s="56"/>
      <c r="F131" s="55"/>
      <c r="G131" s="102"/>
      <c r="H131" s="93" t="str">
        <f ca="1">IF(G131="","",VLOOKUP(E131,OFFSET([2]base_com!$A$7,0,((G131-40)/20)*4,9,4),3,TRUE))</f>
        <v/>
      </c>
      <c r="I131" s="95"/>
      <c r="J131" s="14"/>
      <c r="K131" s="50"/>
      <c r="L131" s="118" t="str">
        <f ca="1">IF(G131="","",VLOOKUP(E131,OFFSET([2]base_com!$A$7,0,((G131-40)/20)*4,9,4),4,TRUE))</f>
        <v/>
      </c>
      <c r="M131" s="95"/>
    </row>
    <row r="132" spans="1:13" x14ac:dyDescent="0.25">
      <c r="A132" s="65" t="s">
        <v>131</v>
      </c>
      <c r="B132" s="65" t="s">
        <v>131</v>
      </c>
      <c r="C132" s="65" t="s">
        <v>131</v>
      </c>
      <c r="D132" s="65" t="s">
        <v>131</v>
      </c>
      <c r="E132" s="14">
        <v>2861</v>
      </c>
      <c r="F132" s="101" t="s">
        <v>116</v>
      </c>
      <c r="G132" s="102"/>
      <c r="H132" s="93" t="str">
        <f ca="1">IF(G132="","",VLOOKUP(E132,OFFSET([2]base_com!$A$7,0,((G132-40)/20)*4,9,4),3,TRUE))</f>
        <v/>
      </c>
      <c r="I132" s="95"/>
      <c r="J132" s="14"/>
      <c r="K132" s="50"/>
      <c r="L132" s="118" t="str">
        <f ca="1">IF(G132="","",VLOOKUP(E132,OFFSET([2]base_com!$A$7,0,((G132-40)/20)*4,9,4),4,TRUE))</f>
        <v/>
      </c>
      <c r="M132" s="95"/>
    </row>
    <row r="133" spans="1:13" x14ac:dyDescent="0.25">
      <c r="A133" s="65" t="s">
        <v>131</v>
      </c>
      <c r="B133" s="65" t="s">
        <v>131</v>
      </c>
      <c r="C133" s="65" t="s">
        <v>131</v>
      </c>
      <c r="D133" s="65" t="s">
        <v>131</v>
      </c>
      <c r="E133" s="14">
        <v>1200</v>
      </c>
      <c r="F133" s="101" t="s">
        <v>116</v>
      </c>
      <c r="G133" s="102"/>
      <c r="H133" s="93" t="str">
        <f ca="1">IF(G133="","",VLOOKUP(E133,OFFSET([2]base_com!$A$7,0,((G133-40)/20)*4,9,4),3,TRUE))</f>
        <v/>
      </c>
      <c r="I133" s="95"/>
      <c r="J133" s="14"/>
      <c r="K133" s="50"/>
      <c r="L133" s="118" t="str">
        <f ca="1">IF(G133="","",VLOOKUP(E133,OFFSET([2]base_com!$A$7,0,((G133-40)/20)*4,9,4),4,TRUE))</f>
        <v/>
      </c>
      <c r="M133" s="95"/>
    </row>
    <row r="134" spans="1:13" x14ac:dyDescent="0.25">
      <c r="A134" s="65" t="s">
        <v>131</v>
      </c>
      <c r="B134" s="65" t="s">
        <v>131</v>
      </c>
      <c r="C134" s="65" t="s">
        <v>131</v>
      </c>
      <c r="D134" s="65" t="s">
        <v>131</v>
      </c>
      <c r="E134" s="95">
        <v>2000</v>
      </c>
      <c r="F134" s="101" t="s">
        <v>116</v>
      </c>
      <c r="G134" s="103"/>
      <c r="H134" s="93" t="str">
        <f ca="1">IF(G134="","",VLOOKUP(E134,OFFSET([2]base_com!$A$7,0,((G134-40)/20)*4,9,4),3,TRUE))</f>
        <v/>
      </c>
      <c r="I134" s="95"/>
      <c r="J134" s="14"/>
      <c r="K134" s="50"/>
      <c r="L134" s="118" t="str">
        <f ca="1">IF(G134="","",VLOOKUP(E134,OFFSET([2]base_com!$A$7,0,((G134-40)/20)*4,9,4),4,TRUE))</f>
        <v/>
      </c>
      <c r="M134" s="95"/>
    </row>
    <row r="135" spans="1:13" x14ac:dyDescent="0.25">
      <c r="A135" s="66"/>
      <c r="B135" s="16" t="s">
        <v>22</v>
      </c>
      <c r="C135" s="16"/>
      <c r="D135" s="16"/>
      <c r="E135" s="15">
        <f>SUM(E132:E134)</f>
        <v>6061</v>
      </c>
      <c r="F135" s="16"/>
      <c r="G135" s="103">
        <v>40</v>
      </c>
      <c r="H135" s="93">
        <f ca="1">IF(G135="","",VLOOKUP(E135,OFFSET([2]base_com!$A$7,0,((G135-40)/20)*4,9,4),3,TRUE))</f>
        <v>0.13</v>
      </c>
      <c r="I135" s="95">
        <f t="shared" ref="I135" ca="1" si="41">E135*H135</f>
        <v>787.93000000000006</v>
      </c>
      <c r="J135" s="15"/>
      <c r="K135" s="50">
        <f t="shared" ref="K135" ca="1" si="42">I135-J135</f>
        <v>787.93000000000006</v>
      </c>
      <c r="L135" s="118">
        <f ca="1">IF(G135="","",VLOOKUP(E135,OFFSET([2]base_com!$A$7,0,((G135-40)/20)*4,9,4),4,TRUE))</f>
        <v>125</v>
      </c>
      <c r="M135" s="95">
        <f t="shared" ref="M135" ca="1" si="43">K135+L135</f>
        <v>912.93000000000006</v>
      </c>
    </row>
    <row r="136" spans="1:13" x14ac:dyDescent="0.25">
      <c r="A136" s="66"/>
      <c r="B136" s="16"/>
      <c r="C136" s="16"/>
      <c r="D136" s="16"/>
      <c r="E136" s="15"/>
      <c r="F136" s="16" t="s">
        <v>108</v>
      </c>
      <c r="G136" s="103"/>
      <c r="H136" s="93" t="str">
        <f ca="1">IF(G136="","",VLOOKUP(E136,OFFSET([2]base_com!$A$7,0,((G136-40)/20)*4,9,4),3,TRUE))</f>
        <v/>
      </c>
      <c r="I136" s="95"/>
      <c r="J136" s="15"/>
      <c r="K136" s="50"/>
      <c r="L136" s="86" t="str">
        <f ca="1">IF(G136="","",VLOOKUP(E136,OFFSET([2]base_com!$A$7,0,((G136-40)/20)*4,9,4),4,TRUE))</f>
        <v/>
      </c>
      <c r="M136" s="95"/>
    </row>
    <row r="137" spans="1:13" x14ac:dyDescent="0.25">
      <c r="G137" s="109"/>
      <c r="H137" s="5"/>
      <c r="I137" s="6"/>
      <c r="J137" s="6"/>
      <c r="K137" s="6"/>
      <c r="L137" s="6"/>
      <c r="M137" s="6"/>
    </row>
    <row r="138" spans="1:13" x14ac:dyDescent="0.25">
      <c r="G138" s="109"/>
      <c r="H138" s="5"/>
      <c r="I138" s="6"/>
      <c r="J138" s="6"/>
      <c r="K138" s="6"/>
      <c r="L138" s="6"/>
      <c r="M138" s="6"/>
    </row>
    <row r="139" spans="1:13" x14ac:dyDescent="0.25">
      <c r="G139" s="109"/>
      <c r="H139" s="5"/>
      <c r="I139" s="6"/>
      <c r="J139" s="6"/>
      <c r="K139" s="6"/>
      <c r="L139" s="6"/>
      <c r="M139" s="6"/>
    </row>
    <row r="140" spans="1:13" x14ac:dyDescent="0.25">
      <c r="H140" s="5"/>
      <c r="I140" s="6"/>
      <c r="J140" s="6"/>
      <c r="K140" s="6"/>
      <c r="L140" s="6"/>
      <c r="M140" s="6"/>
    </row>
  </sheetData>
  <mergeCells count="1">
    <mergeCell ref="C4:D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base_com</vt:lpstr>
      <vt:lpstr>COM GROUPE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dcterms:created xsi:type="dcterms:W3CDTF">2018-08-28T08:39:22Z</dcterms:created>
  <dcterms:modified xsi:type="dcterms:W3CDTF">2018-08-31T20:58:48Z</dcterms:modified>
</cp:coreProperties>
</file>