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 activeTab="1"/>
  </bookViews>
  <sheets>
    <sheet name="base_com" sheetId="2" r:id="rId1"/>
    <sheet name="juillet" sheetId="20" r:id="rId2"/>
    <sheet name="Feuil1" sheetId="21" r:id="rId3"/>
  </sheets>
  <definedNames>
    <definedName name="_xlnm.Print_Area" localSheetId="0">base_com!$A$1:$L$26</definedName>
    <definedName name="_xlnm.Print_Area" localSheetId="1">juillet!$A$1:$Q$22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2" i="20" l="1"/>
  <c r="H47" i="20"/>
  <c r="H43" i="20"/>
  <c r="H40" i="20"/>
  <c r="J53" i="20" l="1"/>
  <c r="L53" i="20"/>
  <c r="E53" i="20"/>
  <c r="L52" i="20"/>
  <c r="L47" i="20"/>
  <c r="L43" i="20"/>
  <c r="L40" i="20"/>
  <c r="I52" i="20" l="1"/>
  <c r="I47" i="20"/>
  <c r="I43" i="20"/>
  <c r="I40" i="20"/>
  <c r="E52" i="20"/>
  <c r="E47" i="20"/>
  <c r="E43" i="20"/>
  <c r="E40" i="20"/>
  <c r="I53" i="20" l="1"/>
  <c r="J21" i="20"/>
  <c r="P21" i="20" s="1"/>
  <c r="H21" i="20"/>
  <c r="O21" i="20" s="1"/>
  <c r="F21" i="20"/>
  <c r="G21" i="20" s="1"/>
  <c r="J16" i="20"/>
  <c r="K16" i="20" s="1"/>
  <c r="H16" i="20"/>
  <c r="I16" i="20" s="1"/>
  <c r="F16" i="20"/>
  <c r="G16" i="20" s="1"/>
  <c r="J12" i="20"/>
  <c r="P12" i="20" s="1"/>
  <c r="H12" i="20"/>
  <c r="O12" i="20" s="1"/>
  <c r="F12" i="20"/>
  <c r="N12" i="20" s="1"/>
  <c r="J9" i="20"/>
  <c r="H9" i="20"/>
  <c r="O9" i="20" s="1"/>
  <c r="F9" i="20"/>
  <c r="N9" i="20" l="1"/>
  <c r="G9" i="20"/>
  <c r="O16" i="20"/>
  <c r="I21" i="20"/>
  <c r="K12" i="20"/>
  <c r="K21" i="20"/>
  <c r="N16" i="20"/>
  <c r="N21" i="20"/>
  <c r="P16" i="20"/>
  <c r="G12" i="20"/>
  <c r="I12" i="20"/>
  <c r="P9" i="20"/>
  <c r="I9" i="20"/>
  <c r="K9" i="20"/>
  <c r="M21" i="20" l="1"/>
  <c r="Q21" i="20" s="1"/>
  <c r="M16" i="20" l="1"/>
  <c r="Q16" i="20" s="1"/>
  <c r="M12" i="20" l="1"/>
  <c r="Q12" i="20" s="1"/>
  <c r="M9" i="20" l="1"/>
  <c r="Q9" i="20" s="1"/>
</calcChain>
</file>

<file path=xl/sharedStrings.xml><?xml version="1.0" encoding="utf-8"?>
<sst xmlns="http://schemas.openxmlformats.org/spreadsheetml/2006/main" count="185" uniqueCount="80">
  <si>
    <t>COM DÉJÀ VERSEE</t>
  </si>
  <si>
    <t>SOLDE</t>
  </si>
  <si>
    <t>PRIME</t>
  </si>
  <si>
    <t>par lots de 40 contrats</t>
  </si>
  <si>
    <t>de</t>
  </si>
  <si>
    <t>à</t>
  </si>
  <si>
    <t>%</t>
  </si>
  <si>
    <t>prime</t>
  </si>
  <si>
    <t>PAR LOTS DE 80 CONTRATS</t>
  </si>
  <si>
    <t>COM</t>
  </si>
  <si>
    <t>C.A</t>
  </si>
  <si>
    <t>40 contrats</t>
  </si>
  <si>
    <t>CA</t>
  </si>
  <si>
    <t>PAR LOTS DE 60 CONTRATS</t>
  </si>
  <si>
    <t>LOTS DE 60 CONTACTS</t>
  </si>
  <si>
    <t>LOTS DE 80 CONTACTS</t>
  </si>
  <si>
    <t>60 contacts</t>
  </si>
  <si>
    <t>80 contacts</t>
  </si>
  <si>
    <t>Y</t>
  </si>
  <si>
    <t>D12688F</t>
  </si>
  <si>
    <t>JUILLET</t>
  </si>
  <si>
    <t>D44265F</t>
  </si>
  <si>
    <t>D116653F</t>
  </si>
  <si>
    <t>D15009F</t>
  </si>
  <si>
    <t>S21 2018</t>
  </si>
  <si>
    <t>D46455F</t>
  </si>
  <si>
    <t>D55950F</t>
  </si>
  <si>
    <t>S26 2018</t>
  </si>
  <si>
    <t>S20 2018</t>
  </si>
  <si>
    <t>XXXXXXXXX</t>
  </si>
  <si>
    <t>JEAN S20 2018</t>
  </si>
  <si>
    <t>D61140F</t>
  </si>
  <si>
    <t>JEAN S26 2018</t>
  </si>
  <si>
    <t>JEAN S21 2018</t>
  </si>
  <si>
    <t>JEAN S09 2018</t>
  </si>
  <si>
    <t>S 09 2018</t>
  </si>
  <si>
    <t>contact</t>
  </si>
  <si>
    <t>lot</t>
  </si>
  <si>
    <t>date</t>
  </si>
  <si>
    <t>contrat</t>
  </si>
  <si>
    <t>TOTAL</t>
  </si>
  <si>
    <t>Base_com</t>
  </si>
  <si>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</si>
  <si>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</si>
  <si>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</si>
  <si>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</si>
  <si>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</si>
  <si>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</si>
  <si>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</si>
  <si>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</si>
  <si>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</si>
  <si>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</si>
  <si>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</si>
  <si>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</si>
  <si>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</si>
  <si>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</si>
  <si>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</si>
  <si>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</si>
  <si>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C</t>
  </si>
  <si>
    <t>LOTS DE 40 CONTACTS</t>
  </si>
  <si>
    <t>D45056E</t>
  </si>
  <si>
    <t>S26/2018</t>
  </si>
  <si>
    <t>D125897E</t>
  </si>
  <si>
    <t>S21/2018</t>
  </si>
  <si>
    <t>D425857E</t>
  </si>
  <si>
    <t>S29 2018</t>
  </si>
  <si>
    <t>D428564E</t>
  </si>
  <si>
    <t>Nom</t>
  </si>
  <si>
    <t>prenom</t>
  </si>
  <si>
    <t>nom</t>
  </si>
  <si>
    <t>N° de lot</t>
  </si>
  <si>
    <t>Nbre de contacts</t>
  </si>
  <si>
    <t>TAUX</t>
  </si>
  <si>
    <t>montant com</t>
  </si>
  <si>
    <t>déjà versé</t>
  </si>
  <si>
    <t>solde</t>
  </si>
  <si>
    <t>à régler</t>
  </si>
  <si>
    <t>JEAN S22 2018</t>
  </si>
  <si>
    <t>total</t>
  </si>
  <si>
    <t>TOTAL 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</si>
</sst>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dd/mm/yy;@"/>
  </numFmts>
  <fonts count="2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b/>
      <i/>
      <sz val="11"/>
      <color indexed="10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b/>
      <sz val="12"/>
      <color theme="1"/>
      <name val="Arial"/>
      <family val="2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9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4"/>
      <color rgb="FFFF0000"/>
      <name val="Arial"/>
      <family val="2"/>
    </font>
    <font>
      <b/>
      <i/>
      <sz val="10"/>
      <color theme="1"/>
      <name val="Arial"/>
      <family val="2"/>
    </font>
    <font>
      <b/>
      <i/>
      <sz val="11"/>
      <color rgb="FFFF0000"/>
      <name val="Arial"/>
      <family val="2"/>
    </font>
    <font>
      <sz val="14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0"/>
        <bgColor indexed="64"/>
      </patternFill>
    </fill>
  </fills>
  <borders count="63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/>
      <right style="thick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n">
        <color indexed="64"/>
      </left>
      <right/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ck">
        <color indexed="64"/>
      </right>
      <top style="thin">
        <color auto="1"/>
      </top>
      <bottom/>
      <diagonal/>
    </border>
    <border>
      <left/>
      <right style="thick">
        <color indexed="64"/>
      </right>
      <top/>
      <bottom style="medium">
        <color auto="1"/>
      </bottom>
      <diagonal/>
    </border>
    <border>
      <left style="thin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74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Continuous"/>
    </xf>
    <xf numFmtId="0" fontId="1" fillId="3" borderId="7" xfId="0" applyFont="1" applyFill="1" applyBorder="1" applyAlignment="1">
      <alignment horizontal="centerContinuous"/>
    </xf>
    <xf numFmtId="0" fontId="1" fillId="3" borderId="8" xfId="0" applyFont="1" applyFill="1" applyBorder="1" applyAlignment="1">
      <alignment horizontal="centerContinuous"/>
    </xf>
    <xf numFmtId="0" fontId="1" fillId="4" borderId="7" xfId="0" applyFont="1" applyFill="1" applyBorder="1" applyAlignment="1">
      <alignment horizontal="centerContinuous"/>
    </xf>
    <xf numFmtId="0" fontId="1" fillId="4" borderId="8" xfId="0" applyFont="1" applyFill="1" applyBorder="1" applyAlignment="1">
      <alignment horizontal="centerContinuous"/>
    </xf>
    <xf numFmtId="0" fontId="1" fillId="2" borderId="12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9" fontId="1" fillId="0" borderId="13" xfId="0" applyNumberFormat="1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9" fontId="1" fillId="0" borderId="14" xfId="0" applyNumberFormat="1" applyFont="1" applyBorder="1" applyAlignment="1">
      <alignment horizontal="center"/>
    </xf>
    <xf numFmtId="0" fontId="0" fillId="0" borderId="31" xfId="0" applyBorder="1"/>
    <xf numFmtId="0" fontId="1" fillId="0" borderId="45" xfId="0" applyFont="1" applyBorder="1" applyAlignment="1">
      <alignment horizontal="center"/>
    </xf>
    <xf numFmtId="0" fontId="1" fillId="0" borderId="34" xfId="0" applyFont="1" applyBorder="1" applyAlignment="1">
      <alignment horizontal="center"/>
    </xf>
    <xf numFmtId="0" fontId="1" fillId="0" borderId="46" xfId="0" applyFont="1" applyBorder="1" applyAlignment="1">
      <alignment horizontal="center"/>
    </xf>
    <xf numFmtId="0" fontId="1" fillId="0" borderId="44" xfId="0" applyFont="1" applyBorder="1" applyAlignment="1">
      <alignment horizontal="center"/>
    </xf>
    <xf numFmtId="0" fontId="1" fillId="0" borderId="27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left" vertical="center"/>
    </xf>
    <xf numFmtId="0" fontId="3" fillId="0" borderId="28" xfId="0" applyFont="1" applyFill="1" applyBorder="1" applyAlignment="1">
      <alignment horizontal="center" vertical="center" wrapText="1"/>
    </xf>
    <xf numFmtId="0" fontId="0" fillId="0" borderId="28" xfId="0" applyFont="1" applyFill="1" applyBorder="1" applyAlignment="1">
      <alignment horizontal="center" vertical="center"/>
    </xf>
    <xf numFmtId="0" fontId="4" fillId="0" borderId="32" xfId="0" applyFont="1" applyFill="1" applyBorder="1" applyAlignment="1">
      <alignment horizontal="center" vertical="center"/>
    </xf>
    <xf numFmtId="0" fontId="4" fillId="0" borderId="35" xfId="0" applyFont="1" applyFill="1" applyBorder="1" applyAlignment="1">
      <alignment vertical="center"/>
    </xf>
    <xf numFmtId="0" fontId="4" fillId="0" borderId="41" xfId="0" applyFont="1" applyFill="1" applyBorder="1" applyAlignment="1">
      <alignment vertical="center"/>
    </xf>
    <xf numFmtId="0" fontId="0" fillId="0" borderId="38" xfId="0" applyFont="1" applyFill="1" applyBorder="1" applyAlignment="1">
      <alignment horizontal="center" vertical="center"/>
    </xf>
    <xf numFmtId="0" fontId="0" fillId="0" borderId="27" xfId="0" applyFont="1" applyFill="1" applyBorder="1" applyAlignment="1">
      <alignment horizontal="center" vertical="center"/>
    </xf>
    <xf numFmtId="0" fontId="0" fillId="0" borderId="26" xfId="0" applyFont="1" applyFill="1" applyBorder="1" applyAlignment="1">
      <alignment horizontal="center" vertical="center"/>
    </xf>
    <xf numFmtId="0" fontId="0" fillId="0" borderId="50" xfId="0" applyFont="1" applyFill="1" applyBorder="1" applyAlignment="1">
      <alignment horizontal="center" vertical="center"/>
    </xf>
    <xf numFmtId="0" fontId="0" fillId="0" borderId="35" xfId="0" applyFont="1" applyFill="1" applyBorder="1" applyAlignment="1">
      <alignment horizontal="center" vertical="center"/>
    </xf>
    <xf numFmtId="0" fontId="0" fillId="0" borderId="33" xfId="0" applyFont="1" applyFill="1" applyBorder="1" applyAlignment="1">
      <alignment horizontal="center" vertical="center" wrapText="1"/>
    </xf>
    <xf numFmtId="0" fontId="0" fillId="0" borderId="33" xfId="0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/>
    </xf>
    <xf numFmtId="0" fontId="0" fillId="0" borderId="18" xfId="0" applyFont="1" applyFill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0" fontId="3" fillId="0" borderId="51" xfId="0" applyFont="1" applyFill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0" fillId="0" borderId="13" xfId="0" applyFont="1" applyFill="1" applyBorder="1" applyAlignment="1">
      <alignment horizontal="center"/>
    </xf>
    <xf numFmtId="1" fontId="0" fillId="0" borderId="39" xfId="0" applyNumberFormat="1" applyFont="1" applyFill="1" applyBorder="1" applyAlignment="1">
      <alignment horizontal="center"/>
    </xf>
    <xf numFmtId="2" fontId="0" fillId="0" borderId="22" xfId="0" applyNumberFormat="1" applyFont="1" applyFill="1" applyBorder="1" applyAlignment="1">
      <alignment horizontal="center"/>
    </xf>
    <xf numFmtId="1" fontId="0" fillId="0" borderId="18" xfId="0" applyNumberFormat="1" applyFont="1" applyFill="1" applyBorder="1" applyAlignment="1">
      <alignment horizontal="center"/>
    </xf>
    <xf numFmtId="1" fontId="0" fillId="0" borderId="25" xfId="0" applyNumberFormat="1" applyFont="1" applyFill="1" applyBorder="1" applyAlignment="1">
      <alignment horizontal="center"/>
    </xf>
    <xf numFmtId="2" fontId="3" fillId="0" borderId="13" xfId="0" applyNumberFormat="1" applyFont="1" applyFill="1" applyBorder="1" applyAlignment="1">
      <alignment horizontal="center"/>
    </xf>
    <xf numFmtId="2" fontId="0" fillId="0" borderId="18" xfId="0" applyNumberFormat="1" applyFont="1" applyFill="1" applyBorder="1" applyAlignment="1">
      <alignment horizontal="center"/>
    </xf>
    <xf numFmtId="2" fontId="0" fillId="0" borderId="13" xfId="0" applyNumberFormat="1" applyFont="1" applyFill="1" applyBorder="1" applyAlignment="1">
      <alignment horizontal="center"/>
    </xf>
    <xf numFmtId="164" fontId="2" fillId="0" borderId="17" xfId="0" applyNumberFormat="1" applyFont="1" applyFill="1" applyBorder="1" applyAlignment="1">
      <alignment horizontal="center"/>
    </xf>
    <xf numFmtId="2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65" fontId="1" fillId="0" borderId="15" xfId="0" applyNumberFormat="1" applyFont="1" applyFill="1" applyBorder="1" applyAlignment="1">
      <alignment horizontal="center"/>
    </xf>
    <xf numFmtId="165" fontId="1" fillId="0" borderId="15" xfId="0" applyNumberFormat="1" applyFont="1" applyFill="1" applyBorder="1" applyAlignment="1">
      <alignment horizontal="left"/>
    </xf>
    <xf numFmtId="0" fontId="6" fillId="0" borderId="15" xfId="0" applyFont="1" applyFill="1" applyBorder="1" applyAlignment="1">
      <alignment horizontal="center"/>
    </xf>
    <xf numFmtId="0" fontId="6" fillId="0" borderId="16" xfId="0" applyFont="1" applyFill="1" applyBorder="1" applyAlignment="1">
      <alignment horizontal="center"/>
    </xf>
    <xf numFmtId="0" fontId="6" fillId="0" borderId="37" xfId="0" applyFont="1" applyFill="1" applyBorder="1" applyAlignment="1">
      <alignment horizontal="left" vertical="center"/>
    </xf>
    <xf numFmtId="0" fontId="6" fillId="0" borderId="21" xfId="0" applyFont="1" applyFill="1" applyBorder="1" applyAlignment="1">
      <alignment horizontal="center" vertical="center"/>
    </xf>
    <xf numFmtId="0" fontId="6" fillId="0" borderId="19" xfId="0" applyFont="1" applyFill="1" applyBorder="1" applyAlignment="1">
      <alignment horizontal="left" vertical="center"/>
    </xf>
    <xf numFmtId="0" fontId="6" fillId="0" borderId="24" xfId="0" applyFont="1" applyFill="1" applyBorder="1" applyAlignment="1">
      <alignment horizontal="left" vertical="center"/>
    </xf>
    <xf numFmtId="0" fontId="6" fillId="0" borderId="30" xfId="0" applyFont="1" applyFill="1" applyBorder="1" applyAlignment="1">
      <alignment horizontal="center" vertical="center"/>
    </xf>
    <xf numFmtId="0" fontId="0" fillId="0" borderId="39" xfId="0" applyFont="1" applyFill="1" applyBorder="1" applyAlignment="1">
      <alignment horizontal="center"/>
    </xf>
    <xf numFmtId="0" fontId="0" fillId="0" borderId="29" xfId="0" applyFont="1" applyFill="1" applyBorder="1" applyAlignment="1">
      <alignment horizontal="center" vertical="center"/>
    </xf>
    <xf numFmtId="2" fontId="7" fillId="0" borderId="20" xfId="0" applyNumberFormat="1" applyFont="1" applyFill="1" applyBorder="1" applyAlignment="1">
      <alignment horizontal="center"/>
    </xf>
    <xf numFmtId="0" fontId="5" fillId="0" borderId="39" xfId="0" applyFont="1" applyFill="1" applyBorder="1" applyAlignment="1">
      <alignment horizontal="center"/>
    </xf>
    <xf numFmtId="2" fontId="9" fillId="0" borderId="21" xfId="0" applyNumberFormat="1" applyFont="1" applyFill="1" applyBorder="1" applyAlignment="1">
      <alignment horizontal="center"/>
    </xf>
    <xf numFmtId="0" fontId="5" fillId="7" borderId="22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2" fontId="9" fillId="0" borderId="37" xfId="0" applyNumberFormat="1" applyFont="1" applyFill="1" applyBorder="1" applyAlignment="1">
      <alignment horizontal="center"/>
    </xf>
    <xf numFmtId="2" fontId="9" fillId="0" borderId="19" xfId="0" applyNumberFormat="1" applyFont="1" applyFill="1" applyBorder="1" applyAlignment="1">
      <alignment horizontal="center"/>
    </xf>
    <xf numFmtId="2" fontId="9" fillId="0" borderId="24" xfId="0" applyNumberFormat="1" applyFont="1" applyFill="1" applyBorder="1" applyAlignment="1">
      <alignment horizontal="center"/>
    </xf>
    <xf numFmtId="2" fontId="9" fillId="0" borderId="20" xfId="0" applyNumberFormat="1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left"/>
    </xf>
    <xf numFmtId="0" fontId="0" fillId="0" borderId="17" xfId="0" applyFont="1" applyFill="1" applyBorder="1" applyAlignment="1">
      <alignment horizontal="center"/>
    </xf>
    <xf numFmtId="0" fontId="0" fillId="0" borderId="42" xfId="0" applyFont="1" applyFill="1" applyBorder="1" applyAlignment="1">
      <alignment horizontal="center"/>
    </xf>
    <xf numFmtId="0" fontId="0" fillId="0" borderId="15" xfId="0" applyFont="1" applyFill="1" applyBorder="1" applyAlignment="1">
      <alignment horizontal="center"/>
    </xf>
    <xf numFmtId="0" fontId="6" fillId="0" borderId="15" xfId="0" applyFont="1" applyFill="1" applyBorder="1" applyAlignment="1">
      <alignment horizontal="left"/>
    </xf>
    <xf numFmtId="2" fontId="9" fillId="0" borderId="43" xfId="0" applyNumberFormat="1" applyFont="1" applyFill="1" applyBorder="1" applyAlignment="1">
      <alignment horizontal="center"/>
    </xf>
    <xf numFmtId="0" fontId="0" fillId="5" borderId="10" xfId="0" applyFont="1" applyFill="1" applyBorder="1" applyAlignment="1"/>
    <xf numFmtId="0" fontId="8" fillId="5" borderId="10" xfId="0" applyFont="1" applyFill="1" applyBorder="1" applyAlignment="1"/>
    <xf numFmtId="0" fontId="10" fillId="5" borderId="53" xfId="0" applyFont="1" applyFill="1" applyBorder="1" applyAlignment="1">
      <alignment horizontal="left"/>
    </xf>
    <xf numFmtId="0" fontId="8" fillId="5" borderId="53" xfId="0" applyFont="1" applyFill="1" applyBorder="1" applyAlignment="1">
      <alignment horizontal="center"/>
    </xf>
    <xf numFmtId="0" fontId="8" fillId="5" borderId="10" xfId="0" applyFont="1" applyFill="1" applyBorder="1" applyAlignment="1">
      <alignment horizontal="center"/>
    </xf>
    <xf numFmtId="0" fontId="5" fillId="5" borderId="10" xfId="0" applyFont="1" applyFill="1" applyBorder="1" applyAlignment="1">
      <alignment horizontal="center"/>
    </xf>
    <xf numFmtId="0" fontId="0" fillId="5" borderId="10" xfId="0" applyFont="1" applyFill="1" applyBorder="1" applyAlignment="1">
      <alignment horizontal="center"/>
    </xf>
    <xf numFmtId="0" fontId="0" fillId="0" borderId="54" xfId="0" applyFont="1" applyFill="1" applyBorder="1" applyAlignment="1">
      <alignment horizontal="center" vertical="center" shrinkToFit="1"/>
    </xf>
    <xf numFmtId="0" fontId="4" fillId="0" borderId="55" xfId="0" applyFont="1" applyFill="1" applyBorder="1" applyAlignment="1">
      <alignment horizontal="center" vertical="center" shrinkToFit="1"/>
    </xf>
    <xf numFmtId="14" fontId="1" fillId="0" borderId="25" xfId="0" applyNumberFormat="1" applyFont="1" applyFill="1" applyBorder="1" applyAlignment="1">
      <alignment horizontal="center"/>
    </xf>
    <xf numFmtId="0" fontId="1" fillId="0" borderId="25" xfId="0" applyFont="1" applyFill="1" applyBorder="1" applyAlignment="1">
      <alignment horizontal="center"/>
    </xf>
    <xf numFmtId="0" fontId="2" fillId="0" borderId="24" xfId="0" applyFont="1" applyFill="1" applyBorder="1" applyAlignment="1"/>
    <xf numFmtId="0" fontId="2" fillId="0" borderId="56" xfId="0" applyFont="1" applyFill="1" applyBorder="1" applyAlignment="1"/>
    <xf numFmtId="164" fontId="2" fillId="0" borderId="57" xfId="0" applyNumberFormat="1" applyFont="1" applyFill="1" applyBorder="1" applyAlignment="1">
      <alignment horizontal="center"/>
    </xf>
    <xf numFmtId="0" fontId="2" fillId="0" borderId="57" xfId="0" applyFont="1" applyFill="1" applyBorder="1" applyAlignment="1">
      <alignment horizontal="left"/>
    </xf>
    <xf numFmtId="0" fontId="0" fillId="0" borderId="57" xfId="0" applyFont="1" applyFill="1" applyBorder="1" applyAlignment="1">
      <alignment horizontal="center"/>
    </xf>
    <xf numFmtId="0" fontId="0" fillId="0" borderId="58" xfId="0" applyFont="1" applyFill="1" applyBorder="1" applyAlignment="1">
      <alignment horizontal="center"/>
    </xf>
    <xf numFmtId="2" fontId="9" fillId="0" borderId="38" xfId="0" applyNumberFormat="1" applyFont="1" applyFill="1" applyBorder="1" applyAlignment="1">
      <alignment horizontal="center"/>
    </xf>
    <xf numFmtId="2" fontId="9" fillId="0" borderId="27" xfId="0" applyNumberFormat="1" applyFont="1" applyFill="1" applyBorder="1" applyAlignment="1">
      <alignment horizontal="center"/>
    </xf>
    <xf numFmtId="2" fontId="9" fillId="0" borderId="26" xfId="0" applyNumberFormat="1" applyFont="1" applyFill="1" applyBorder="1" applyAlignment="1">
      <alignment horizontal="center"/>
    </xf>
    <xf numFmtId="2" fontId="9" fillId="0" borderId="56" xfId="0" applyNumberFormat="1" applyFont="1" applyFill="1" applyBorder="1" applyAlignment="1">
      <alignment horizontal="center"/>
    </xf>
    <xf numFmtId="2" fontId="7" fillId="0" borderId="59" xfId="0" applyNumberFormat="1" applyFont="1" applyFill="1" applyBorder="1" applyAlignment="1">
      <alignment horizontal="center"/>
    </xf>
    <xf numFmtId="2" fontId="9" fillId="0" borderId="60" xfId="0" applyNumberFormat="1" applyFont="1" applyFill="1" applyBorder="1" applyAlignment="1">
      <alignment horizontal="center"/>
    </xf>
    <xf numFmtId="0" fontId="0" fillId="5" borderId="61" xfId="0" applyFont="1" applyFill="1" applyBorder="1" applyAlignment="1">
      <alignment horizontal="center"/>
    </xf>
    <xf numFmtId="0" fontId="0" fillId="0" borderId="51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2" fontId="9" fillId="0" borderId="59" xfId="0" applyNumberFormat="1" applyFont="1" applyFill="1" applyBorder="1" applyAlignment="1">
      <alignment horizontal="center"/>
    </xf>
    <xf numFmtId="0" fontId="8" fillId="5" borderId="52" xfId="0" applyFont="1" applyFill="1" applyBorder="1" applyAlignment="1">
      <alignment horizontal="left"/>
    </xf>
    <xf numFmtId="0" fontId="8" fillId="0" borderId="25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8" fillId="0" borderId="62" xfId="0" applyFont="1" applyFill="1" applyBorder="1" applyAlignment="1">
      <alignment horizontal="center"/>
    </xf>
    <xf numFmtId="0" fontId="5" fillId="0" borderId="62" xfId="0" applyFont="1" applyFill="1" applyBorder="1" applyAlignment="1">
      <alignment horizontal="center"/>
    </xf>
    <xf numFmtId="0" fontId="0" fillId="0" borderId="62" xfId="0" applyFont="1" applyFill="1" applyBorder="1" applyAlignment="1">
      <alignment horizontal="center"/>
    </xf>
    <xf numFmtId="0" fontId="0" fillId="0" borderId="61" xfId="0" applyFont="1" applyFill="1" applyBorder="1" applyAlignment="1">
      <alignment horizontal="center"/>
    </xf>
    <xf numFmtId="165" fontId="11" fillId="0" borderId="15" xfId="0" applyNumberFormat="1" applyFont="1" applyFill="1" applyBorder="1" applyAlignment="1">
      <alignment horizontal="center"/>
    </xf>
    <xf numFmtId="0" fontId="12" fillId="0" borderId="15" xfId="0" applyFont="1" applyFill="1" applyBorder="1" applyAlignment="1">
      <alignment horizontal="center"/>
    </xf>
    <xf numFmtId="0" fontId="13" fillId="0" borderId="15" xfId="0" applyFont="1" applyFill="1" applyBorder="1" applyAlignment="1">
      <alignment horizontal="center"/>
    </xf>
    <xf numFmtId="0" fontId="14" fillId="0" borderId="25" xfId="0" applyFont="1" applyFill="1" applyBorder="1" applyAlignment="1">
      <alignment horizontal="center"/>
    </xf>
    <xf numFmtId="165" fontId="14" fillId="0" borderId="15" xfId="0" applyNumberFormat="1" applyFont="1" applyFill="1" applyBorder="1" applyAlignment="1">
      <alignment horizontal="center"/>
    </xf>
    <xf numFmtId="0" fontId="15" fillId="0" borderId="15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164" fontId="14" fillId="0" borderId="25" xfId="0" applyNumberFormat="1" applyFont="1" applyFill="1" applyBorder="1" applyAlignment="1">
      <alignment vertical="top"/>
    </xf>
    <xf numFmtId="165" fontId="14" fillId="0" borderId="15" xfId="0" applyNumberFormat="1" applyFont="1" applyFill="1" applyBorder="1" applyAlignment="1">
      <alignment horizontal="left"/>
    </xf>
    <xf numFmtId="0" fontId="13" fillId="0" borderId="39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165" fontId="11" fillId="0" borderId="36" xfId="0" applyNumberFormat="1" applyFont="1" applyFill="1" applyBorder="1" applyAlignment="1">
      <alignment horizontal="left"/>
    </xf>
    <xf numFmtId="165" fontId="14" fillId="0" borderId="36" xfId="0" applyNumberFormat="1" applyFont="1" applyFill="1" applyBorder="1" applyAlignment="1">
      <alignment horizontal="left"/>
    </xf>
    <xf numFmtId="0" fontId="3" fillId="0" borderId="18" xfId="0" applyFont="1" applyFill="1" applyBorder="1" applyAlignment="1">
      <alignment horizontal="center"/>
    </xf>
    <xf numFmtId="0" fontId="3" fillId="0" borderId="2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3" fillId="0" borderId="0" xfId="0" applyFont="1"/>
    <xf numFmtId="0" fontId="11" fillId="0" borderId="15" xfId="0" applyFont="1" applyFill="1" applyBorder="1" applyAlignment="1">
      <alignment horizontal="center"/>
    </xf>
    <xf numFmtId="0" fontId="12" fillId="0" borderId="16" xfId="0" applyFont="1" applyFill="1" applyBorder="1" applyAlignment="1">
      <alignment horizontal="center"/>
    </xf>
    <xf numFmtId="164" fontId="16" fillId="0" borderId="17" xfId="0" applyNumberFormat="1" applyFont="1" applyFill="1" applyBorder="1" applyAlignment="1">
      <alignment horizontal="center"/>
    </xf>
    <xf numFmtId="0" fontId="16" fillId="0" borderId="17" xfId="0" applyFont="1" applyFill="1" applyBorder="1" applyAlignment="1">
      <alignment horizontal="left"/>
    </xf>
    <xf numFmtId="0" fontId="13" fillId="0" borderId="17" xfId="0" applyFont="1" applyFill="1" applyBorder="1" applyAlignment="1">
      <alignment horizontal="center"/>
    </xf>
    <xf numFmtId="0" fontId="13" fillId="0" borderId="42" xfId="0" applyFont="1" applyFill="1" applyBorder="1" applyAlignment="1">
      <alignment horizontal="center"/>
    </xf>
    <xf numFmtId="165" fontId="11" fillId="0" borderId="15" xfId="0" applyNumberFormat="1" applyFont="1" applyFill="1" applyBorder="1" applyAlignment="1">
      <alignment horizontal="left"/>
    </xf>
    <xf numFmtId="0" fontId="12" fillId="0" borderId="15" xfId="0" applyFont="1" applyFill="1" applyBorder="1" applyAlignment="1">
      <alignment horizontal="left"/>
    </xf>
    <xf numFmtId="0" fontId="17" fillId="0" borderId="15" xfId="0" applyFont="1" applyFill="1" applyBorder="1" applyAlignment="1">
      <alignment horizontal="center"/>
    </xf>
    <xf numFmtId="0" fontId="5" fillId="0" borderId="0" xfId="0" applyFont="1"/>
    <xf numFmtId="0" fontId="17" fillId="0" borderId="0" xfId="0" applyFont="1" applyFill="1" applyBorder="1" applyAlignment="1">
      <alignment horizontal="center"/>
    </xf>
    <xf numFmtId="0" fontId="18" fillId="0" borderId="0" xfId="0" applyFont="1"/>
    <xf numFmtId="0" fontId="0" fillId="0" borderId="43" xfId="0" applyBorder="1"/>
    <xf numFmtId="0" fontId="0" fillId="0" borderId="0" xfId="0" applyAlignment="1">
      <alignment horizontal="center" wrapText="1"/>
    </xf>
    <xf numFmtId="0" fontId="19" fillId="0" borderId="0" xfId="0" applyFont="1" applyAlignment="1">
      <alignment horizontal="center"/>
    </xf>
    <xf numFmtId="0" fontId="0" fillId="0" borderId="43" xfId="0" applyBorder="1" applyAlignment="1">
      <alignment horizontal="center"/>
    </xf>
    <xf numFmtId="0" fontId="16" fillId="0" borderId="0" xfId="0" applyFont="1"/>
    <xf numFmtId="0" fontId="2" fillId="0" borderId="43" xfId="0" applyFont="1" applyBorder="1"/>
    <xf numFmtId="0" fontId="16" fillId="0" borderId="0" xfId="0" applyFont="1" applyFill="1" applyBorder="1" applyAlignment="1">
      <alignment horizontal="center"/>
    </xf>
    <xf numFmtId="0" fontId="16" fillId="0" borderId="15" xfId="0" applyFont="1" applyFill="1" applyBorder="1" applyAlignment="1">
      <alignment horizontal="center"/>
    </xf>
    <xf numFmtId="0" fontId="0" fillId="0" borderId="0" xfId="0" applyBorder="1"/>
    <xf numFmtId="0" fontId="2" fillId="0" borderId="0" xfId="0" applyFont="1" applyBorder="1"/>
    <xf numFmtId="2" fontId="9" fillId="0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20" fillId="0" borderId="0" xfId="0" applyFont="1" applyBorder="1"/>
    <xf numFmtId="2" fontId="21" fillId="0" borderId="0" xfId="0" applyNumberFormat="1" applyFont="1" applyFill="1" applyBorder="1" applyAlignment="1">
      <alignment horizontal="center"/>
    </xf>
    <xf numFmtId="0" fontId="22" fillId="0" borderId="0" xfId="0" applyFont="1" applyAlignment="1">
      <alignment horizontal="center"/>
    </xf>
    <xf numFmtId="0" fontId="22" fillId="0" borderId="43" xfId="0" applyFont="1" applyBorder="1" applyAlignment="1">
      <alignment horizontal="center"/>
    </xf>
    <xf numFmtId="0" fontId="1" fillId="6" borderId="47" xfId="0" applyFont="1" applyFill="1" applyBorder="1" applyAlignment="1">
      <alignment horizontal="center"/>
    </xf>
    <xf numFmtId="0" fontId="1" fillId="6" borderId="48" xfId="0" applyFont="1" applyFill="1" applyBorder="1" applyAlignment="1">
      <alignment horizontal="center"/>
    </xf>
    <xf numFmtId="0" fontId="1" fillId="6" borderId="49" xfId="0" applyFont="1" applyFill="1" applyBorder="1" applyAlignment="1">
      <alignment horizontal="center"/>
    </xf>
    <xf numFmtId="0" fontId="0" fillId="0" borderId="23" xfId="0" applyFont="1" applyFill="1" applyBorder="1" applyAlignment="1">
      <alignment horizontal="center" vertical="center"/>
    </xf>
    <xf numFmtId="0" fontId="0" fillId="0" borderId="40" xfId="0" applyBorder="1" applyAlignment="1">
      <alignment vertical="center"/>
    </xf>
    <xf numFmtId="0" fontId="0" fillId="0" borderId="24" xfId="0" applyFont="1" applyFill="1" applyBorder="1" applyAlignment="1">
      <alignment horizontal="center" vertical="center"/>
    </xf>
    <xf numFmtId="0" fontId="0" fillId="0" borderId="4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21</xdr:row>
      <xdr:rowOff>47625</xdr:rowOff>
    </xdr:from>
    <xdr:to>
      <xdr:col>17</xdr:col>
      <xdr:colOff>19050</xdr:colOff>
      <xdr:row>30</xdr:row>
      <xdr:rowOff>180975</xdr:rowOff>
    </xdr:to>
    <xdr:sp macro="" textlink="">
      <xdr:nvSpPr>
        <xdr:cNvPr id="2" name="ZoneTexte 1"/>
        <xdr:cNvSpPr txBox="1"/>
      </xdr:nvSpPr>
      <xdr:spPr>
        <a:xfrm>
          <a:off x="581025" y="4295775"/>
          <a:ext cx="11039475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ci</a:t>
          </a:r>
          <a:r>
            <a:rPr lang="fr-FR" sz="1100" baseline="0"/>
            <a:t>  desuus un extrait du fichier des calculs comme je fais actuellement</a:t>
          </a:r>
        </a:p>
        <a:p>
          <a:r>
            <a:rPr lang="fr-FR" sz="1100" baseline="0"/>
            <a:t>je fais un copié/colé des colonnes A à J des mois précédents ( c'est ce qui esrt en noir); puis j'effectue les saisies du mois en cours ( ce qui est en rouge). les calculs de com et prime se font automatiquement grâce à la base_com .mais c'est long et sujet à des erreurs de saisies. La partie "déjà versée" est aussi calculée automatiquement .</a:t>
          </a:r>
        </a:p>
        <a:p>
          <a:r>
            <a:rPr lang="fr-FR" sz="1100" baseline="0"/>
            <a:t>Mais je voudrais à partir du fichier que je reçois de l'entreprise (extrait ci-dessous) , faire un copié/collé des colonnes A à G , ce qui m'éviterait des saisies et des erreurs</a:t>
          </a:r>
          <a:endParaRPr lang="fr-FR" sz="1100"/>
        </a:p>
      </xdr:txBody>
    </xdr:sp>
    <xdr:clientData/>
  </xdr:twoCellAnchor>
  <xdr:twoCellAnchor>
    <xdr:from>
      <xdr:col>1</xdr:col>
      <xdr:colOff>0</xdr:colOff>
      <xdr:row>53</xdr:row>
      <xdr:rowOff>180975</xdr:rowOff>
    </xdr:from>
    <xdr:to>
      <xdr:col>12</xdr:col>
      <xdr:colOff>457200</xdr:colOff>
      <xdr:row>66</xdr:row>
      <xdr:rowOff>28575</xdr:rowOff>
    </xdr:to>
    <xdr:sp macro="" textlink="">
      <xdr:nvSpPr>
        <xdr:cNvPr id="3" name="ZoneTexte 2"/>
        <xdr:cNvSpPr txBox="1"/>
      </xdr:nvSpPr>
      <xdr:spPr>
        <a:xfrm>
          <a:off x="600075" y="11153775"/>
          <a:ext cx="8001000" cy="2324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ce qui pourrait être fait</a:t>
          </a:r>
        </a:p>
        <a:p>
          <a:r>
            <a:rPr lang="fr-FR" sz="1100"/>
            <a:t>Les</a:t>
          </a:r>
          <a:r>
            <a:rPr lang="fr-FR" sz="1100" baseline="0"/>
            <a:t> totaux des cellules actuellement sur l'exemple se  trouvent dans la colonne E  de façon aléatoire  suivant le nombre de contrats .C'est ça qui me pose problème.je n'arrive pas à trouver la formule qui intègre cette condition suppléméntaire.</a:t>
          </a:r>
        </a:p>
        <a:p>
          <a:r>
            <a:rPr lang="fr-FR" sz="1100" baseline="0"/>
            <a:t>Je ne voudrais pas si possible créer une nouvelle colonne  qui reprendrait le total du CA des contrats.</a:t>
          </a:r>
        </a:p>
        <a:p>
          <a:r>
            <a:rPr lang="fr-FR" sz="1100" baseline="0"/>
            <a:t>peut-être une nouvelle grille base_com?</a:t>
          </a:r>
        </a:p>
        <a:p>
          <a:r>
            <a:rPr lang="fr-FR" sz="1100" baseline="0"/>
            <a:t>En littéraire, voici le problème</a:t>
          </a:r>
        </a:p>
        <a:p>
          <a:r>
            <a:rPr lang="fr-FR" sz="1100" baseline="0"/>
            <a:t>SI col G = 40</a:t>
          </a:r>
        </a:p>
        <a:p>
          <a:r>
            <a:rPr lang="fr-FR" sz="1100" baseline="0"/>
            <a:t>et si         </a:t>
          </a:r>
          <a:r>
            <a:rPr lang="fr-FR" sz="1100" b="0" baseline="0"/>
            <a:t>0&lt;</a:t>
          </a:r>
          <a:r>
            <a:rPr lang="fr-FR" sz="1100" b="1" baseline="0"/>
            <a:t>CA en gr</a:t>
          </a:r>
          <a:r>
            <a:rPr lang="fr-FR" sz="1100" baseline="0"/>
            <a:t>as&lt;1750  alors  H=5%</a:t>
          </a:r>
        </a:p>
        <a:p>
          <a:r>
            <a:rPr lang="fr-FR" sz="1100" baseline="0"/>
            <a:t>                </a:t>
          </a:r>
          <a:r>
            <a:rPr lang="fr-FR" sz="1100" b="0" baseline="0"/>
            <a:t>1750</a:t>
          </a:r>
          <a:r>
            <a:rPr lang="fr-FR" sz="1100" b="1" baseline="0"/>
            <a:t>&lt;CA en gra</a:t>
          </a:r>
          <a:r>
            <a:rPr lang="fr-FR" sz="1100" baseline="0"/>
            <a:t>s&gt;2250  alors  H =7% </a:t>
          </a:r>
        </a:p>
        <a:p>
          <a:r>
            <a:rPr lang="fr-FR" sz="1100" baseline="0"/>
            <a:t>                      etc.......    </a:t>
          </a:r>
        </a:p>
        <a:p>
          <a:r>
            <a:rPr lang="fr-FR" sz="1100" baseline="0"/>
            <a:t>même chose avec 6 ET 80  contacts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5:L27"/>
  <sheetViews>
    <sheetView topLeftCell="A7" workbookViewId="0">
      <selection activeCell="M35" sqref="M35"/>
    </sheetView>
  </sheetViews>
  <sheetFormatPr defaultColWidth="11.42578125" defaultRowHeight="15" x14ac:dyDescent="0.25"/>
  <sheetData>
    <row r="15" spans="1:12" ht="15.75" thickBot="1" x14ac:dyDescent="0.3">
      <c r="E15" t="s">
        <v>41</v>
      </c>
    </row>
    <row r="16" spans="1:12" ht="16.5" thickTop="1" thickBot="1" x14ac:dyDescent="0.3">
      <c r="A16" s="10" t="s">
        <v>3</v>
      </c>
      <c r="B16" s="11"/>
      <c r="C16" s="11"/>
      <c r="D16" s="12"/>
      <c r="E16" s="13" t="s">
        <v>8</v>
      </c>
      <c r="F16" s="13"/>
      <c r="G16" s="13"/>
      <c r="H16" s="14"/>
      <c r="I16" s="165" t="s">
        <v>13</v>
      </c>
      <c r="J16" s="166"/>
      <c r="K16" s="166"/>
      <c r="L16" s="167"/>
    </row>
    <row r="17" spans="1:12" x14ac:dyDescent="0.25">
      <c r="A17" s="7" t="s">
        <v>4</v>
      </c>
      <c r="B17" s="15" t="s">
        <v>5</v>
      </c>
      <c r="C17" s="15" t="s">
        <v>6</v>
      </c>
      <c r="D17" s="9" t="s">
        <v>7</v>
      </c>
      <c r="E17" s="8" t="s">
        <v>4</v>
      </c>
      <c r="F17" s="15" t="s">
        <v>5</v>
      </c>
      <c r="G17" s="15" t="s">
        <v>6</v>
      </c>
      <c r="H17" s="9" t="s">
        <v>7</v>
      </c>
      <c r="I17" s="7" t="s">
        <v>4</v>
      </c>
      <c r="J17" s="15" t="s">
        <v>5</v>
      </c>
      <c r="K17" s="15" t="s">
        <v>6</v>
      </c>
      <c r="L17" s="9" t="s">
        <v>7</v>
      </c>
    </row>
    <row r="18" spans="1:12" x14ac:dyDescent="0.25">
      <c r="A18" s="1">
        <v>0</v>
      </c>
      <c r="B18" s="16">
        <v>1750</v>
      </c>
      <c r="C18" s="17">
        <v>0.05</v>
      </c>
      <c r="D18" s="3"/>
      <c r="E18" s="2">
        <v>0</v>
      </c>
      <c r="F18" s="16">
        <v>3500</v>
      </c>
      <c r="G18" s="17">
        <v>0.05</v>
      </c>
      <c r="H18" s="3"/>
      <c r="I18" s="21">
        <v>0</v>
      </c>
      <c r="J18" s="16">
        <v>2625</v>
      </c>
      <c r="K18" s="17">
        <v>0.05</v>
      </c>
      <c r="L18" s="22"/>
    </row>
    <row r="19" spans="1:12" x14ac:dyDescent="0.25">
      <c r="A19" s="1">
        <v>1751</v>
      </c>
      <c r="B19" s="16">
        <v>2250</v>
      </c>
      <c r="C19" s="17">
        <v>7.0000000000000007E-2</v>
      </c>
      <c r="D19" s="3"/>
      <c r="E19" s="2">
        <v>3501</v>
      </c>
      <c r="F19" s="16">
        <v>4500</v>
      </c>
      <c r="G19" s="17">
        <v>7.0000000000000007E-2</v>
      </c>
      <c r="H19" s="3"/>
      <c r="I19" s="21">
        <v>2626</v>
      </c>
      <c r="J19" s="16">
        <v>3375</v>
      </c>
      <c r="K19" s="17">
        <v>7.0000000000000007E-2</v>
      </c>
      <c r="L19" s="22"/>
    </row>
    <row r="20" spans="1:12" x14ac:dyDescent="0.25">
      <c r="A20" s="1">
        <v>2251</v>
      </c>
      <c r="B20" s="16">
        <v>2950</v>
      </c>
      <c r="C20" s="17">
        <v>0.08</v>
      </c>
      <c r="D20" s="3"/>
      <c r="E20" s="2">
        <v>4501</v>
      </c>
      <c r="F20" s="16">
        <v>5900</v>
      </c>
      <c r="G20" s="17">
        <v>0.08</v>
      </c>
      <c r="H20" s="3"/>
      <c r="I20" s="21">
        <v>3376</v>
      </c>
      <c r="J20" s="16">
        <v>4425</v>
      </c>
      <c r="K20" s="17">
        <v>0.08</v>
      </c>
      <c r="L20" s="22"/>
    </row>
    <row r="21" spans="1:12" x14ac:dyDescent="0.25">
      <c r="A21" s="1">
        <v>2951</v>
      </c>
      <c r="B21" s="16">
        <v>3250</v>
      </c>
      <c r="C21" s="17">
        <v>0.1</v>
      </c>
      <c r="D21" s="3"/>
      <c r="E21" s="2">
        <v>5901</v>
      </c>
      <c r="F21" s="16">
        <v>6500</v>
      </c>
      <c r="G21" s="17">
        <v>0.1</v>
      </c>
      <c r="H21" s="3"/>
      <c r="I21" s="21">
        <v>4426</v>
      </c>
      <c r="J21" s="16">
        <v>4875</v>
      </c>
      <c r="K21" s="17">
        <v>0.1</v>
      </c>
      <c r="L21" s="22"/>
    </row>
    <row r="22" spans="1:12" x14ac:dyDescent="0.25">
      <c r="A22" s="1">
        <v>3251</v>
      </c>
      <c r="B22" s="16">
        <v>4000</v>
      </c>
      <c r="C22" s="17">
        <v>0.12</v>
      </c>
      <c r="D22" s="3"/>
      <c r="E22" s="2">
        <v>6501</v>
      </c>
      <c r="F22" s="16">
        <v>8000</v>
      </c>
      <c r="G22" s="17">
        <v>0.12</v>
      </c>
      <c r="H22" s="3"/>
      <c r="I22" s="21">
        <v>4876</v>
      </c>
      <c r="J22" s="16">
        <v>6000</v>
      </c>
      <c r="K22" s="17">
        <v>0.12</v>
      </c>
      <c r="L22" s="22"/>
    </row>
    <row r="23" spans="1:12" x14ac:dyDescent="0.25">
      <c r="A23" s="1">
        <v>4001</v>
      </c>
      <c r="B23" s="16">
        <v>4375</v>
      </c>
      <c r="C23" s="17">
        <v>0.13</v>
      </c>
      <c r="D23" s="3"/>
      <c r="E23" s="2">
        <v>8001</v>
      </c>
      <c r="F23" s="16">
        <v>8750</v>
      </c>
      <c r="G23" s="17">
        <v>0.13</v>
      </c>
      <c r="H23" s="3"/>
      <c r="I23" s="21">
        <v>6001</v>
      </c>
      <c r="J23" s="16">
        <v>6562</v>
      </c>
      <c r="K23" s="17">
        <v>0.13</v>
      </c>
      <c r="L23" s="22"/>
    </row>
    <row r="24" spans="1:12" x14ac:dyDescent="0.25">
      <c r="A24" s="1">
        <v>4376</v>
      </c>
      <c r="B24" s="16"/>
      <c r="C24" s="17">
        <v>0.13</v>
      </c>
      <c r="D24" s="3">
        <v>50</v>
      </c>
      <c r="E24" s="2">
        <v>8751</v>
      </c>
      <c r="F24" s="16"/>
      <c r="G24" s="17">
        <v>0.13</v>
      </c>
      <c r="H24" s="3">
        <v>100</v>
      </c>
      <c r="I24" s="21">
        <v>6562</v>
      </c>
      <c r="J24" s="16"/>
      <c r="K24" s="17">
        <v>0.13</v>
      </c>
      <c r="L24" s="22">
        <v>75</v>
      </c>
    </row>
    <row r="25" spans="1:12" x14ac:dyDescent="0.25">
      <c r="A25" s="1"/>
      <c r="B25" s="16"/>
      <c r="C25" s="17"/>
      <c r="D25" s="3"/>
      <c r="E25" s="2"/>
      <c r="F25" s="16"/>
      <c r="G25" s="17"/>
      <c r="H25" s="3"/>
      <c r="I25" s="21"/>
      <c r="J25" s="16"/>
      <c r="K25" s="17"/>
      <c r="L25" s="22"/>
    </row>
    <row r="26" spans="1:12" ht="15.75" thickBot="1" x14ac:dyDescent="0.3">
      <c r="A26" s="4"/>
      <c r="B26" s="18"/>
      <c r="C26" s="19"/>
      <c r="D26" s="6"/>
      <c r="E26" s="5"/>
      <c r="F26" s="18"/>
      <c r="G26" s="19"/>
      <c r="H26" s="6"/>
      <c r="I26" s="23"/>
      <c r="J26" s="19"/>
      <c r="K26" s="19"/>
      <c r="L26" s="24"/>
    </row>
    <row r="27" spans="1:12" ht="15.75" thickTop="1" x14ac:dyDescent="0.25">
      <c r="I27" s="20"/>
      <c r="J27" s="20"/>
      <c r="K27" s="20"/>
      <c r="L27" s="20"/>
    </row>
  </sheetData>
  <mergeCells count="1">
    <mergeCell ref="I16:L1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53"/>
  <sheetViews>
    <sheetView tabSelected="1" topLeftCell="A22" workbookViewId="0">
      <selection activeCell="H40" sqref="H40"/>
    </sheetView>
  </sheetViews>
  <sheetFormatPr defaultColWidth="11.42578125" defaultRowHeight="15" x14ac:dyDescent="0.25"/>
  <cols>
    <col min="1" max="1" width="9" customWidth="1"/>
    <col min="2" max="3" width="8.7109375" customWidth="1"/>
    <col min="4" max="4" width="9.85546875" customWidth="1"/>
    <col min="5" max="5" width="10.5703125" customWidth="1"/>
    <col min="6" max="6" width="13.5703125" customWidth="1"/>
    <col min="7" max="7" width="8.140625" customWidth="1"/>
    <col min="8" max="17" width="10.7109375" customWidth="1"/>
  </cols>
  <sheetData>
    <row r="1" spans="1:17" ht="16.5" thickBot="1" x14ac:dyDescent="0.3">
      <c r="A1" s="109" t="s">
        <v>18</v>
      </c>
      <c r="B1" s="82"/>
      <c r="C1" s="83"/>
      <c r="D1" s="84"/>
      <c r="E1" s="85"/>
      <c r="F1" s="86" t="s">
        <v>20</v>
      </c>
      <c r="G1" s="87"/>
      <c r="H1" s="87">
        <v>2018</v>
      </c>
      <c r="I1" s="87"/>
      <c r="J1" s="87"/>
      <c r="K1" s="88"/>
      <c r="L1" s="88"/>
      <c r="M1" s="88"/>
      <c r="N1" s="88"/>
      <c r="O1" s="88"/>
      <c r="P1" s="88"/>
      <c r="Q1" s="105"/>
    </row>
    <row r="2" spans="1:17" ht="16.5" thickBot="1" x14ac:dyDescent="0.3">
      <c r="A2" s="110" t="s">
        <v>42</v>
      </c>
      <c r="B2" s="111" t="s">
        <v>43</v>
      </c>
      <c r="C2" s="112" t="s">
        <v>58</v>
      </c>
      <c r="D2" s="113" t="s">
        <v>44</v>
      </c>
      <c r="E2" s="112" t="s">
        <v>45</v>
      </c>
      <c r="F2" s="114" t="s">
        <v>46</v>
      </c>
      <c r="G2" s="115" t="s">
        <v>47</v>
      </c>
      <c r="H2" s="115" t="s">
        <v>48</v>
      </c>
      <c r="I2" s="115" t="s">
        <v>49</v>
      </c>
      <c r="J2" s="115" t="s">
        <v>50</v>
      </c>
      <c r="K2" s="116" t="s">
        <v>51</v>
      </c>
      <c r="L2" s="54" t="s">
        <v>52</v>
      </c>
      <c r="M2" s="54" t="s">
        <v>53</v>
      </c>
      <c r="N2" s="116" t="s">
        <v>54</v>
      </c>
      <c r="O2" s="116" t="s">
        <v>55</v>
      </c>
      <c r="P2" s="116" t="s">
        <v>56</v>
      </c>
      <c r="Q2" s="117" t="s">
        <v>57</v>
      </c>
    </row>
    <row r="3" spans="1:17" ht="30" x14ac:dyDescent="0.25">
      <c r="A3" s="89" t="s">
        <v>37</v>
      </c>
      <c r="B3" s="65" t="s">
        <v>38</v>
      </c>
      <c r="C3" s="65" t="s">
        <v>39</v>
      </c>
      <c r="D3" s="168" t="s">
        <v>36</v>
      </c>
      <c r="E3" s="169"/>
      <c r="F3" s="59" t="s">
        <v>59</v>
      </c>
      <c r="G3" s="60"/>
      <c r="H3" s="61" t="s">
        <v>14</v>
      </c>
      <c r="I3" s="60"/>
      <c r="J3" s="62" t="s">
        <v>15</v>
      </c>
      <c r="K3" s="63"/>
      <c r="L3" s="27" t="s">
        <v>0</v>
      </c>
      <c r="M3" s="28" t="s">
        <v>1</v>
      </c>
      <c r="N3" s="170" t="s">
        <v>2</v>
      </c>
      <c r="O3" s="171"/>
      <c r="P3" s="171"/>
      <c r="Q3" s="106" t="s">
        <v>40</v>
      </c>
    </row>
    <row r="4" spans="1:17" ht="15.75" thickBot="1" x14ac:dyDescent="0.3">
      <c r="A4" s="90"/>
      <c r="B4" s="29"/>
      <c r="C4" s="29"/>
      <c r="D4" s="30" t="s">
        <v>67</v>
      </c>
      <c r="E4" s="31" t="s">
        <v>68</v>
      </c>
      <c r="F4" s="32" t="s">
        <v>10</v>
      </c>
      <c r="G4" s="33" t="s">
        <v>9</v>
      </c>
      <c r="H4" s="34" t="s">
        <v>10</v>
      </c>
      <c r="I4" s="33" t="s">
        <v>9</v>
      </c>
      <c r="J4" s="35" t="s">
        <v>12</v>
      </c>
      <c r="K4" s="36" t="s">
        <v>9</v>
      </c>
      <c r="L4" s="37"/>
      <c r="M4" s="38"/>
      <c r="N4" s="26" t="s">
        <v>11</v>
      </c>
      <c r="O4" s="25" t="s">
        <v>16</v>
      </c>
      <c r="P4" s="25" t="s">
        <v>17</v>
      </c>
      <c r="Q4" s="107"/>
    </row>
    <row r="5" spans="1:17" x14ac:dyDescent="0.25">
      <c r="A5" s="91" t="s">
        <v>28</v>
      </c>
      <c r="B5" s="55">
        <v>43229</v>
      </c>
      <c r="C5" s="57" t="s">
        <v>31</v>
      </c>
      <c r="D5" s="57" t="s">
        <v>29</v>
      </c>
      <c r="E5" s="57" t="s">
        <v>29</v>
      </c>
      <c r="F5" s="64">
        <v>1500</v>
      </c>
      <c r="G5" s="39"/>
      <c r="H5" s="40">
        <v>0</v>
      </c>
      <c r="I5" s="39"/>
      <c r="J5" s="41">
        <v>0</v>
      </c>
      <c r="K5" s="39"/>
      <c r="L5" s="42"/>
      <c r="M5" s="54"/>
      <c r="N5" s="40"/>
      <c r="O5" s="39"/>
      <c r="P5" s="39"/>
      <c r="Q5" s="44"/>
    </row>
    <row r="6" spans="1:17" x14ac:dyDescent="0.25">
      <c r="A6" s="91" t="s">
        <v>28</v>
      </c>
      <c r="B6" s="55">
        <v>43262</v>
      </c>
      <c r="C6" s="75" t="s">
        <v>22</v>
      </c>
      <c r="D6" s="79" t="s">
        <v>29</v>
      </c>
      <c r="E6" s="57" t="s">
        <v>29</v>
      </c>
      <c r="F6" s="67">
        <v>3540</v>
      </c>
      <c r="G6" s="69"/>
      <c r="H6" s="70">
        <v>0</v>
      </c>
      <c r="I6" s="39"/>
      <c r="J6" s="41">
        <v>0</v>
      </c>
      <c r="K6" s="39"/>
      <c r="L6" s="43"/>
      <c r="M6" s="54"/>
      <c r="N6" s="40"/>
      <c r="O6" s="39"/>
      <c r="P6" s="39"/>
      <c r="Q6" s="44"/>
    </row>
    <row r="7" spans="1:17" x14ac:dyDescent="0.25">
      <c r="A7" s="121" t="s">
        <v>28</v>
      </c>
      <c r="B7" s="122">
        <v>43291</v>
      </c>
      <c r="C7" s="123" t="s">
        <v>60</v>
      </c>
      <c r="D7" s="124" t="s">
        <v>29</v>
      </c>
      <c r="E7" s="123" t="s">
        <v>29</v>
      </c>
      <c r="F7" s="128">
        <v>2500</v>
      </c>
      <c r="G7" s="39"/>
      <c r="H7" s="40">
        <v>0</v>
      </c>
      <c r="I7" s="39"/>
      <c r="J7" s="41">
        <v>0</v>
      </c>
      <c r="K7" s="39"/>
      <c r="L7" s="43"/>
      <c r="M7" s="54"/>
      <c r="N7" s="40"/>
      <c r="O7" s="39"/>
      <c r="P7" s="39"/>
      <c r="Q7" s="44"/>
    </row>
    <row r="8" spans="1:17" x14ac:dyDescent="0.25">
      <c r="A8" s="92"/>
      <c r="B8" s="55"/>
      <c r="C8" s="57"/>
      <c r="D8" s="57"/>
      <c r="E8" s="58"/>
      <c r="F8" s="64">
        <v>0</v>
      </c>
      <c r="G8" s="39"/>
      <c r="H8" s="40">
        <v>0</v>
      </c>
      <c r="I8" s="39"/>
      <c r="J8" s="41">
        <v>0</v>
      </c>
      <c r="K8" s="39"/>
      <c r="L8" s="43"/>
      <c r="M8" s="54"/>
      <c r="N8" s="40"/>
      <c r="O8" s="39"/>
      <c r="P8" s="39"/>
      <c r="Q8" s="44"/>
    </row>
    <row r="9" spans="1:17" x14ac:dyDescent="0.25">
      <c r="A9" s="93" t="s">
        <v>30</v>
      </c>
      <c r="B9" s="52"/>
      <c r="C9" s="76"/>
      <c r="D9" s="77"/>
      <c r="E9" s="78"/>
      <c r="F9" s="71">
        <f>SUM(F5:F8)</f>
        <v>7540</v>
      </c>
      <c r="G9" s="68">
        <f>IF(F9="","",F9*VLOOKUP(F9,base_com!$A$18:C$26,3,1))</f>
        <v>980.2</v>
      </c>
      <c r="H9" s="72">
        <f>SUM(H5:H8)</f>
        <v>0</v>
      </c>
      <c r="I9" s="68">
        <f>IF(H9="","",H9*VLOOKUP(H9,base_com!$I$18:$K$26,3,1))</f>
        <v>0</v>
      </c>
      <c r="J9" s="73">
        <f>SUM(J5:J8)</f>
        <v>0</v>
      </c>
      <c r="K9" s="68">
        <f>IF(J9="","",J9)*VLOOKUP(J9,base_com!$E$18:$G$26,3,1)</f>
        <v>0</v>
      </c>
      <c r="L9" s="66"/>
      <c r="M9" s="81">
        <f>G9+I9+K9-L9</f>
        <v>980.2</v>
      </c>
      <c r="N9" s="72">
        <f>IF(F9="","",VLOOKUP(F9,base_com!$A$18:$D$26,4,1))</f>
        <v>50</v>
      </c>
      <c r="O9" s="68">
        <f>IF(H9="","",VLOOKUP(H9,base_com!$I$18:$L$26,4,1))</f>
        <v>0</v>
      </c>
      <c r="P9" s="68">
        <f>IF(J9="","",VLOOKUP(J9,base_com!$E$18:$H$26,4,1))</f>
        <v>0</v>
      </c>
      <c r="Q9" s="74">
        <f>M9+N9+O9+P9</f>
        <v>1030.2</v>
      </c>
    </row>
    <row r="10" spans="1:17" x14ac:dyDescent="0.25">
      <c r="A10" s="91" t="s">
        <v>27</v>
      </c>
      <c r="B10" s="56">
        <v>43269</v>
      </c>
      <c r="C10" s="80" t="s">
        <v>23</v>
      </c>
      <c r="D10" s="120" t="s">
        <v>29</v>
      </c>
      <c r="E10" s="119" t="s">
        <v>29</v>
      </c>
      <c r="F10" s="45">
        <v>0</v>
      </c>
      <c r="G10" s="46"/>
      <c r="H10" s="47">
        <v>1568</v>
      </c>
      <c r="I10" s="46"/>
      <c r="J10" s="48">
        <v>0</v>
      </c>
      <c r="K10" s="46"/>
      <c r="L10" s="49"/>
      <c r="M10" s="53"/>
      <c r="N10" s="50"/>
      <c r="O10" s="46"/>
      <c r="P10" s="46"/>
      <c r="Q10" s="51"/>
    </row>
    <row r="11" spans="1:17" x14ac:dyDescent="0.25">
      <c r="A11" s="125" t="s">
        <v>61</v>
      </c>
      <c r="B11" s="126">
        <v>43296</v>
      </c>
      <c r="C11" s="123" t="s">
        <v>62</v>
      </c>
      <c r="D11" s="124" t="s">
        <v>29</v>
      </c>
      <c r="E11" s="123" t="s">
        <v>29</v>
      </c>
      <c r="F11" s="45">
        <v>0</v>
      </c>
      <c r="G11" s="39"/>
      <c r="H11" s="40">
        <v>2000</v>
      </c>
      <c r="I11" s="39"/>
      <c r="J11" s="48">
        <v>0</v>
      </c>
      <c r="K11" s="39"/>
      <c r="L11" s="43"/>
      <c r="M11" s="54"/>
      <c r="N11" s="40"/>
      <c r="O11" s="39"/>
      <c r="P11" s="39"/>
      <c r="Q11" s="44"/>
    </row>
    <row r="12" spans="1:17" x14ac:dyDescent="0.25">
      <c r="A12" s="93" t="s">
        <v>32</v>
      </c>
      <c r="B12" s="52"/>
      <c r="C12" s="76"/>
      <c r="D12" s="77"/>
      <c r="E12" s="78"/>
      <c r="F12" s="71">
        <f>SUM(F10:F11)</f>
        <v>0</v>
      </c>
      <c r="G12" s="68">
        <f>IF(F12="","",F12*VLOOKUP(F12,base_com!$A$18:$C$26,3,1))</f>
        <v>0</v>
      </c>
      <c r="H12" s="72">
        <f>SUM(H10:H11)</f>
        <v>3568</v>
      </c>
      <c r="I12" s="68">
        <f>IF(H12="","",H12*VLOOKUP(H12,base_com!$I$18:$K$26,3,1))</f>
        <v>285.44</v>
      </c>
      <c r="J12" s="73">
        <f>SUM(J10:J11)</f>
        <v>0</v>
      </c>
      <c r="K12" s="68">
        <f>IF(J12="","",J12)*VLOOKUP(J12,base_com!$E$18:$G$26,3,1)</f>
        <v>0</v>
      </c>
      <c r="L12" s="66"/>
      <c r="M12" s="81">
        <f>G12+I12+K12-L12</f>
        <v>285.44</v>
      </c>
      <c r="N12" s="72">
        <f>IF(F12="","",VLOOKUP(F12,base_com!$A$18:$D$26,4,1))</f>
        <v>0</v>
      </c>
      <c r="O12" s="68">
        <f>IF(H12="","",VLOOKUP(H12,base_com!$I$18:$L$26,4,1))</f>
        <v>0</v>
      </c>
      <c r="P12" s="68">
        <f>IF(J12="","",VLOOKUP(J12,base_com!$E$18:$H$26,4,1))</f>
        <v>0</v>
      </c>
      <c r="Q12" s="74">
        <f>M12+N12+O12+P12</f>
        <v>285.44</v>
      </c>
    </row>
    <row r="13" spans="1:17" x14ac:dyDescent="0.25">
      <c r="A13" s="92" t="s">
        <v>24</v>
      </c>
      <c r="B13" s="56">
        <v>43198</v>
      </c>
      <c r="C13" s="57" t="s">
        <v>25</v>
      </c>
      <c r="D13" s="79" t="s">
        <v>29</v>
      </c>
      <c r="E13" s="79" t="s">
        <v>29</v>
      </c>
      <c r="F13" s="64">
        <v>0</v>
      </c>
      <c r="G13" s="39"/>
      <c r="H13" s="40">
        <v>0</v>
      </c>
      <c r="I13" s="39"/>
      <c r="J13" s="41">
        <v>4372</v>
      </c>
      <c r="K13" s="39"/>
      <c r="L13" s="43"/>
      <c r="M13" s="54"/>
      <c r="N13" s="40"/>
      <c r="O13" s="39"/>
      <c r="P13" s="39"/>
      <c r="Q13" s="44"/>
    </row>
    <row r="14" spans="1:17" x14ac:dyDescent="0.25">
      <c r="A14" s="92" t="s">
        <v>24</v>
      </c>
      <c r="B14" s="56">
        <v>43262</v>
      </c>
      <c r="C14" s="57" t="s">
        <v>21</v>
      </c>
      <c r="D14" s="79" t="s">
        <v>29</v>
      </c>
      <c r="E14" s="79" t="s">
        <v>29</v>
      </c>
      <c r="F14" s="64">
        <v>0</v>
      </c>
      <c r="G14" s="39"/>
      <c r="H14" s="40">
        <v>0</v>
      </c>
      <c r="I14" s="39"/>
      <c r="J14" s="41">
        <v>4883</v>
      </c>
      <c r="K14" s="39"/>
      <c r="L14" s="43"/>
      <c r="M14" s="54"/>
      <c r="N14" s="40"/>
      <c r="O14" s="39"/>
      <c r="P14" s="39"/>
      <c r="Q14" s="44"/>
    </row>
    <row r="15" spans="1:17" x14ac:dyDescent="0.25">
      <c r="A15" s="92" t="s">
        <v>63</v>
      </c>
      <c r="B15" s="130">
        <v>43296</v>
      </c>
      <c r="C15" s="123" t="s">
        <v>64</v>
      </c>
      <c r="D15" s="124" t="s">
        <v>29</v>
      </c>
      <c r="E15" s="123" t="s">
        <v>29</v>
      </c>
      <c r="F15" s="64">
        <v>0</v>
      </c>
      <c r="G15" s="39"/>
      <c r="H15" s="40">
        <v>0</v>
      </c>
      <c r="I15" s="39"/>
      <c r="J15" s="132">
        <v>2500</v>
      </c>
      <c r="K15" s="39"/>
      <c r="L15" s="43"/>
      <c r="M15" s="54"/>
      <c r="N15" s="40"/>
      <c r="O15" s="39"/>
      <c r="P15" s="39"/>
      <c r="Q15" s="44"/>
    </row>
    <row r="16" spans="1:17" x14ac:dyDescent="0.25">
      <c r="A16" s="93" t="s">
        <v>33</v>
      </c>
      <c r="B16" s="52"/>
      <c r="C16" s="76"/>
      <c r="D16" s="77"/>
      <c r="E16" s="78"/>
      <c r="F16" s="71">
        <f>SUM(F13:F15)</f>
        <v>0</v>
      </c>
      <c r="G16" s="68">
        <f>IF(F16="","",F16*VLOOKUP(F16,base_com!$A$18:$C$26,3,1))</f>
        <v>0</v>
      </c>
      <c r="H16" s="72">
        <f>SUM(H13:H15)</f>
        <v>0</v>
      </c>
      <c r="I16" s="68">
        <f>IF(H16="","",H16*VLOOKUP(H16,base_com!$I$18:$K$26,3,1))</f>
        <v>0</v>
      </c>
      <c r="J16" s="73">
        <f>SUM(J13:J15)</f>
        <v>11755</v>
      </c>
      <c r="K16" s="68">
        <f>IF(J16="","",J16)*VLOOKUP(J16,base_com!$E$18:$G$26,3,1)</f>
        <v>1528.15</v>
      </c>
      <c r="L16" s="66"/>
      <c r="M16" s="81">
        <f>G16+I16+K16-L16</f>
        <v>1528.15</v>
      </c>
      <c r="N16" s="72">
        <f>IF(F16="","",VLOOKUP(F16,base_com!$A$18:$D$26,4,1))</f>
        <v>0</v>
      </c>
      <c r="O16" s="68">
        <f>IF(H16="","",VLOOKUP(H16,base_com!$I$18:$L$26,4,1))</f>
        <v>0</v>
      </c>
      <c r="P16" s="68">
        <f>IF(J16="","",VLOOKUP(J16,base_com!$E$18:$H$26,4,1))</f>
        <v>100</v>
      </c>
      <c r="Q16" s="74">
        <f>M16+N16+O16+P16</f>
        <v>1628.15</v>
      </c>
    </row>
    <row r="17" spans="1:17" x14ac:dyDescent="0.25">
      <c r="A17" s="92" t="s">
        <v>35</v>
      </c>
      <c r="B17" s="55">
        <v>43193</v>
      </c>
      <c r="C17" s="57" t="s">
        <v>26</v>
      </c>
      <c r="D17" s="79" t="s">
        <v>29</v>
      </c>
      <c r="E17" s="79" t="s">
        <v>29</v>
      </c>
      <c r="F17" s="64">
        <v>0</v>
      </c>
      <c r="G17" s="39"/>
      <c r="H17" s="40">
        <v>3570</v>
      </c>
      <c r="I17" s="39"/>
      <c r="J17" s="41">
        <v>0</v>
      </c>
      <c r="K17" s="39"/>
      <c r="L17" s="43"/>
      <c r="M17" s="54"/>
      <c r="N17" s="40"/>
      <c r="O17" s="39"/>
      <c r="P17" s="39"/>
      <c r="Q17" s="44"/>
    </row>
    <row r="18" spans="1:17" x14ac:dyDescent="0.25">
      <c r="A18" s="92" t="s">
        <v>35</v>
      </c>
      <c r="B18" s="55">
        <v>43173</v>
      </c>
      <c r="C18" s="57" t="s">
        <v>19</v>
      </c>
      <c r="D18" s="79" t="s">
        <v>29</v>
      </c>
      <c r="E18" s="79" t="s">
        <v>29</v>
      </c>
      <c r="F18" s="64">
        <v>0</v>
      </c>
      <c r="G18" s="39"/>
      <c r="H18" s="40">
        <v>3450</v>
      </c>
      <c r="I18" s="39"/>
      <c r="J18" s="41">
        <v>0</v>
      </c>
      <c r="K18" s="39"/>
      <c r="L18" s="43"/>
      <c r="M18" s="54"/>
      <c r="N18" s="40"/>
      <c r="O18" s="39"/>
      <c r="P18" s="39"/>
      <c r="Q18" s="44"/>
    </row>
    <row r="19" spans="1:17" x14ac:dyDescent="0.25">
      <c r="A19" s="121" t="s">
        <v>65</v>
      </c>
      <c r="B19" s="122">
        <v>43205</v>
      </c>
      <c r="C19" s="123" t="s">
        <v>66</v>
      </c>
      <c r="D19" s="124" t="s">
        <v>29</v>
      </c>
      <c r="E19" s="123" t="s">
        <v>29</v>
      </c>
      <c r="F19" s="64">
        <v>0</v>
      </c>
      <c r="G19" s="39"/>
      <c r="H19" s="131">
        <v>2500</v>
      </c>
      <c r="I19" s="39"/>
      <c r="J19" s="41">
        <v>0</v>
      </c>
      <c r="K19" s="39"/>
      <c r="L19" s="43"/>
      <c r="M19" s="54"/>
      <c r="N19" s="40"/>
      <c r="O19" s="39"/>
      <c r="P19" s="39"/>
      <c r="Q19" s="44"/>
    </row>
    <row r="20" spans="1:17" x14ac:dyDescent="0.25">
      <c r="A20" s="92"/>
      <c r="B20" s="55"/>
      <c r="C20" s="57"/>
      <c r="D20" s="57"/>
      <c r="E20" s="58"/>
      <c r="F20" s="64">
        <v>0</v>
      </c>
      <c r="G20" s="39"/>
      <c r="H20" s="40">
        <v>0</v>
      </c>
      <c r="I20" s="39"/>
      <c r="J20" s="41">
        <v>0</v>
      </c>
      <c r="K20" s="39"/>
      <c r="L20" s="43"/>
      <c r="M20" s="54"/>
      <c r="N20" s="40"/>
      <c r="O20" s="39"/>
      <c r="P20" s="39"/>
      <c r="Q20" s="44"/>
    </row>
    <row r="21" spans="1:17" ht="15.75" thickBot="1" x14ac:dyDescent="0.3">
      <c r="A21" s="94" t="s">
        <v>34</v>
      </c>
      <c r="B21" s="95"/>
      <c r="C21" s="96"/>
      <c r="D21" s="97"/>
      <c r="E21" s="98"/>
      <c r="F21" s="99">
        <f>SUM(F17:F20)</f>
        <v>0</v>
      </c>
      <c r="G21" s="100">
        <f>IF(F21="","",F21*VLOOKUP(F21,base_com!$A$18:$C$26,3,1))</f>
        <v>0</v>
      </c>
      <c r="H21" s="101">
        <f>SUM(H17:H20)</f>
        <v>9520</v>
      </c>
      <c r="I21" s="100">
        <f>IF(H21="","",H21*VLOOKUP(H21,base_com!$I$18:$K$26,3,1))</f>
        <v>1237.6000000000001</v>
      </c>
      <c r="J21" s="102">
        <f>SUM(J17:J20)</f>
        <v>0</v>
      </c>
      <c r="K21" s="100">
        <f>IF(J21="","",J21)*VLOOKUP(J21,base_com!$E$18:$G$26,3,1)</f>
        <v>0</v>
      </c>
      <c r="L21" s="103"/>
      <c r="M21" s="104">
        <f>G21+I21+K21-L21</f>
        <v>1237.6000000000001</v>
      </c>
      <c r="N21" s="101">
        <f>IF(F21="","",VLOOKUP(F21,base_com!$A$18:$D$26,4,1))</f>
        <v>0</v>
      </c>
      <c r="O21" s="100">
        <f>IF(H21="","",VLOOKUP(H21,base_com!$I$18:$L$26,4,1))</f>
        <v>75</v>
      </c>
      <c r="P21" s="100">
        <f>IF(J21="","",VLOOKUP(J21,base_com!$E$18:$H$26,4,1))</f>
        <v>0</v>
      </c>
      <c r="Q21" s="108">
        <f>M21+N21+O21+P21</f>
        <v>1312.6000000000001</v>
      </c>
    </row>
    <row r="32" spans="1:17" ht="15.75" thickBot="1" x14ac:dyDescent="0.3"/>
    <row r="33" spans="1:19" ht="15.75" x14ac:dyDescent="0.25">
      <c r="A33" s="110" t="s">
        <v>42</v>
      </c>
      <c r="B33" s="111" t="s">
        <v>43</v>
      </c>
      <c r="C33" s="112" t="s">
        <v>58</v>
      </c>
      <c r="D33" s="113" t="s">
        <v>44</v>
      </c>
      <c r="E33" s="112" t="s">
        <v>45</v>
      </c>
      <c r="F33" s="114" t="s">
        <v>46</v>
      </c>
      <c r="G33" s="115" t="s">
        <v>47</v>
      </c>
      <c r="H33" s="115" t="s">
        <v>48</v>
      </c>
      <c r="I33" s="115" t="s">
        <v>49</v>
      </c>
      <c r="J33" s="115" t="s">
        <v>50</v>
      </c>
      <c r="K33" s="116" t="s">
        <v>51</v>
      </c>
      <c r="L33" s="54" t="s">
        <v>52</v>
      </c>
      <c r="M33" s="54" t="s">
        <v>53</v>
      </c>
      <c r="N33" s="116" t="s">
        <v>54</v>
      </c>
      <c r="O33" s="116" t="s">
        <v>55</v>
      </c>
      <c r="P33" s="116" t="s">
        <v>56</v>
      </c>
      <c r="Q33" s="117" t="s">
        <v>57</v>
      </c>
    </row>
    <row r="34" spans="1:19" ht="45" x14ac:dyDescent="0.25">
      <c r="A34" t="s">
        <v>38</v>
      </c>
      <c r="B34" t="s">
        <v>39</v>
      </c>
      <c r="C34" s="172" t="s">
        <v>36</v>
      </c>
      <c r="D34" s="172"/>
      <c r="G34" s="134" t="s">
        <v>71</v>
      </c>
      <c r="H34" t="s">
        <v>72</v>
      </c>
      <c r="I34" s="134" t="s">
        <v>73</v>
      </c>
      <c r="J34" t="s">
        <v>74</v>
      </c>
      <c r="K34" s="134" t="s">
        <v>75</v>
      </c>
      <c r="L34" t="s">
        <v>7</v>
      </c>
      <c r="M34" s="134" t="s">
        <v>76</v>
      </c>
    </row>
    <row r="35" spans="1:19" x14ac:dyDescent="0.25">
      <c r="C35" t="s">
        <v>69</v>
      </c>
      <c r="D35" t="s">
        <v>68</v>
      </c>
      <c r="E35" t="s">
        <v>10</v>
      </c>
      <c r="F35" t="s">
        <v>70</v>
      </c>
      <c r="G35" s="149"/>
    </row>
    <row r="36" spans="1:19" x14ac:dyDescent="0.25">
      <c r="A36" s="118">
        <v>43229</v>
      </c>
      <c r="B36" s="119" t="s">
        <v>31</v>
      </c>
      <c r="C36" s="119" t="s">
        <v>29</v>
      </c>
      <c r="D36" s="119" t="s">
        <v>29</v>
      </c>
      <c r="E36" s="64">
        <v>1500</v>
      </c>
      <c r="F36" s="144" t="s">
        <v>30</v>
      </c>
      <c r="G36" s="133"/>
      <c r="S36" s="173"/>
    </row>
    <row r="37" spans="1:19" x14ac:dyDescent="0.25">
      <c r="A37" s="118">
        <v>43262</v>
      </c>
      <c r="B37" s="136" t="s">
        <v>22</v>
      </c>
      <c r="C37" s="120" t="s">
        <v>29</v>
      </c>
      <c r="D37" s="119" t="s">
        <v>29</v>
      </c>
      <c r="E37" s="67">
        <v>3540</v>
      </c>
      <c r="F37" s="144" t="s">
        <v>30</v>
      </c>
      <c r="G37" s="133"/>
      <c r="S37" s="173"/>
    </row>
    <row r="38" spans="1:19" x14ac:dyDescent="0.25">
      <c r="A38" s="118">
        <v>43291</v>
      </c>
      <c r="B38" s="119" t="s">
        <v>60</v>
      </c>
      <c r="C38" s="120" t="s">
        <v>29</v>
      </c>
      <c r="D38" s="119" t="s">
        <v>29</v>
      </c>
      <c r="E38" s="127">
        <v>2500</v>
      </c>
      <c r="F38" s="144" t="s">
        <v>30</v>
      </c>
      <c r="G38" s="133"/>
      <c r="S38" s="173"/>
    </row>
    <row r="39" spans="1:19" x14ac:dyDescent="0.25">
      <c r="A39" s="118"/>
      <c r="B39" s="119"/>
      <c r="C39" s="119"/>
      <c r="D39" s="137"/>
      <c r="E39" s="64">
        <v>0</v>
      </c>
      <c r="F39" s="145"/>
      <c r="G39" s="133"/>
    </row>
    <row r="40" spans="1:19" ht="18" x14ac:dyDescent="0.25">
      <c r="A40" s="138"/>
      <c r="B40" s="155" t="s">
        <v>78</v>
      </c>
      <c r="C40" s="140"/>
      <c r="D40" s="141"/>
      <c r="E40" s="71">
        <f>SUM(E36:E39)</f>
        <v>7540</v>
      </c>
      <c r="F40" s="146"/>
      <c r="G40" s="133">
        <v>40</v>
      </c>
      <c r="H40" s="150">
        <f ca="1">VLOOKUP(E40,OFFSET(base_com!$A$18,0,(((G40-20)/20)-1)*4,7,4),3,TRUE)</f>
        <v>0.13</v>
      </c>
      <c r="I40">
        <f ca="1">H40*E40</f>
        <v>980.2</v>
      </c>
      <c r="L40" s="163">
        <f>IF(E40="","",VLOOKUP(E40,base_com!$A$18:$D$26,4,1))</f>
        <v>50</v>
      </c>
    </row>
    <row r="41" spans="1:19" x14ac:dyDescent="0.25">
      <c r="A41" s="142">
        <v>43269</v>
      </c>
      <c r="B41" s="143" t="s">
        <v>23</v>
      </c>
      <c r="C41" s="120" t="s">
        <v>29</v>
      </c>
      <c r="D41" s="119" t="s">
        <v>29</v>
      </c>
      <c r="E41" s="45">
        <v>1568</v>
      </c>
      <c r="F41" s="146" t="s">
        <v>32</v>
      </c>
      <c r="G41" s="133"/>
      <c r="L41" s="135"/>
    </row>
    <row r="42" spans="1:19" x14ac:dyDescent="0.25">
      <c r="A42" s="142">
        <v>43296</v>
      </c>
      <c r="B42" s="119" t="s">
        <v>62</v>
      </c>
      <c r="C42" s="120" t="s">
        <v>29</v>
      </c>
      <c r="D42" s="119" t="s">
        <v>29</v>
      </c>
      <c r="E42" s="45">
        <v>2000</v>
      </c>
      <c r="F42" s="146" t="s">
        <v>32</v>
      </c>
      <c r="G42" s="133"/>
      <c r="L42" s="135"/>
    </row>
    <row r="43" spans="1:19" ht="18" x14ac:dyDescent="0.25">
      <c r="A43" s="138"/>
      <c r="B43" s="154" t="s">
        <v>78</v>
      </c>
      <c r="C43" s="140"/>
      <c r="D43" s="141"/>
      <c r="E43" s="71">
        <f>SUM(E41:E42)</f>
        <v>3568</v>
      </c>
      <c r="F43" s="145"/>
      <c r="G43" s="133">
        <v>60</v>
      </c>
      <c r="H43" s="150">
        <f ca="1">VLOOKUP(E43,OFFSET(base_com!$A$18,0,(((G43-20)/20)-1)*4,7,4),3,TRUE)</f>
        <v>7.0000000000000007E-2</v>
      </c>
      <c r="I43">
        <f ca="1">H43*E43</f>
        <v>249.76000000000002</v>
      </c>
      <c r="L43" s="163">
        <f>IF(E43="","",VLOOKUP(E43,base_com!$I$18:$L$26,4,1))</f>
        <v>0</v>
      </c>
    </row>
    <row r="44" spans="1:19" x14ac:dyDescent="0.25">
      <c r="A44" s="142">
        <v>43198</v>
      </c>
      <c r="B44" s="120" t="s">
        <v>25</v>
      </c>
      <c r="C44" s="120" t="s">
        <v>29</v>
      </c>
      <c r="D44" s="120" t="s">
        <v>29</v>
      </c>
      <c r="E44" s="64">
        <v>4372</v>
      </c>
      <c r="F44" s="147" t="s">
        <v>77</v>
      </c>
      <c r="G44" s="133"/>
      <c r="L44" s="135"/>
    </row>
    <row r="45" spans="1:19" x14ac:dyDescent="0.25">
      <c r="A45" s="142">
        <v>43262</v>
      </c>
      <c r="B45" s="119" t="s">
        <v>21</v>
      </c>
      <c r="C45" s="120" t="s">
        <v>29</v>
      </c>
      <c r="D45" s="120" t="s">
        <v>29</v>
      </c>
      <c r="E45" s="64">
        <v>4883</v>
      </c>
      <c r="F45" s="147" t="s">
        <v>77</v>
      </c>
      <c r="G45" s="133"/>
      <c r="L45" s="135"/>
    </row>
    <row r="46" spans="1:19" x14ac:dyDescent="0.25">
      <c r="A46" s="129">
        <v>43296</v>
      </c>
      <c r="B46" s="119" t="s">
        <v>64</v>
      </c>
      <c r="C46" s="120" t="s">
        <v>29</v>
      </c>
      <c r="D46" s="119" t="s">
        <v>29</v>
      </c>
      <c r="E46" s="64">
        <v>2500</v>
      </c>
      <c r="F46" s="147" t="s">
        <v>77</v>
      </c>
      <c r="G46" s="133"/>
      <c r="L46" s="135"/>
    </row>
    <row r="47" spans="1:19" ht="18" x14ac:dyDescent="0.25">
      <c r="A47" s="138"/>
      <c r="B47" s="139" t="s">
        <v>78</v>
      </c>
      <c r="C47" s="140"/>
      <c r="D47" s="141"/>
      <c r="E47" s="71">
        <f>SUM(E44:E46)</f>
        <v>11755</v>
      </c>
      <c r="F47" s="147"/>
      <c r="G47" s="133">
        <v>80</v>
      </c>
      <c r="H47" s="150">
        <f ca="1">VLOOKUP(E47,OFFSET(base_com!$A$18,0,(((G47-20)/20)-1)*4,7,4),3,TRUE)</f>
        <v>0.13</v>
      </c>
      <c r="I47">
        <f ca="1">H47*E47</f>
        <v>1528.15</v>
      </c>
      <c r="L47" s="163">
        <f>IF(E47="","",VLOOKUP(E47,base_com!$E$18:$H26,4,1))</f>
        <v>100</v>
      </c>
    </row>
    <row r="48" spans="1:19" x14ac:dyDescent="0.25">
      <c r="A48" s="118">
        <v>43193</v>
      </c>
      <c r="B48" s="119" t="s">
        <v>26</v>
      </c>
      <c r="C48" s="120" t="s">
        <v>29</v>
      </c>
      <c r="D48" s="120" t="s">
        <v>29</v>
      </c>
      <c r="E48" s="64">
        <v>3570</v>
      </c>
      <c r="F48" s="147" t="s">
        <v>34</v>
      </c>
      <c r="G48" s="133"/>
      <c r="L48" s="135"/>
    </row>
    <row r="49" spans="1:17" x14ac:dyDescent="0.25">
      <c r="A49" s="118">
        <v>43173</v>
      </c>
      <c r="B49" s="119" t="s">
        <v>19</v>
      </c>
      <c r="C49" s="120" t="s">
        <v>29</v>
      </c>
      <c r="D49" s="120" t="s">
        <v>29</v>
      </c>
      <c r="E49" s="64">
        <v>3450</v>
      </c>
      <c r="F49" s="147" t="s">
        <v>34</v>
      </c>
      <c r="G49" s="133"/>
      <c r="L49" s="135"/>
    </row>
    <row r="50" spans="1:17" ht="18" x14ac:dyDescent="0.25">
      <c r="A50" s="118">
        <v>43205</v>
      </c>
      <c r="B50" s="119" t="s">
        <v>66</v>
      </c>
      <c r="C50" s="120" t="s">
        <v>29</v>
      </c>
      <c r="D50" s="119" t="s">
        <v>29</v>
      </c>
      <c r="E50" s="64">
        <v>2500</v>
      </c>
      <c r="F50" s="147" t="s">
        <v>34</v>
      </c>
      <c r="G50" s="133"/>
      <c r="H50" s="150"/>
      <c r="L50" s="163"/>
    </row>
    <row r="51" spans="1:17" x14ac:dyDescent="0.25">
      <c r="A51" s="135"/>
      <c r="B51" s="152"/>
      <c r="C51" s="135"/>
      <c r="D51" s="135"/>
      <c r="E51" s="64">
        <v>0</v>
      </c>
      <c r="L51" s="135"/>
    </row>
    <row r="52" spans="1:17" ht="18" x14ac:dyDescent="0.25">
      <c r="A52" s="148"/>
      <c r="B52" s="153" t="s">
        <v>78</v>
      </c>
      <c r="C52" s="148"/>
      <c r="D52" s="148"/>
      <c r="E52" s="71">
        <f>SUM(E48:E51)</f>
        <v>9520</v>
      </c>
      <c r="F52" s="148"/>
      <c r="G52" s="151">
        <v>60</v>
      </c>
      <c r="H52" s="150">
        <f ca="1">VLOOKUP(E52,OFFSET(base_com!$A$18,0,(((G52-20)/20)-1)*4,7,4),3,TRUE)</f>
        <v>0.13</v>
      </c>
      <c r="I52" s="148">
        <f ca="1">H52*G52</f>
        <v>7.8000000000000007</v>
      </c>
      <c r="J52" s="148"/>
      <c r="K52" s="148"/>
      <c r="L52" s="164">
        <f>IF(E52="","",VLOOKUP(E52,base_com!$I$18:$L$26,4,1))</f>
        <v>75</v>
      </c>
      <c r="M52" s="148"/>
      <c r="N52" s="148"/>
      <c r="O52" s="148"/>
      <c r="P52" s="148"/>
      <c r="Q52" s="148"/>
    </row>
    <row r="53" spans="1:17" ht="18" x14ac:dyDescent="0.25">
      <c r="A53" s="156"/>
      <c r="B53" s="157"/>
      <c r="C53" s="156"/>
      <c r="D53" s="156"/>
      <c r="E53" s="158">
        <f>+E40+E43+E47+E52</f>
        <v>32383</v>
      </c>
      <c r="F53" s="161" t="s">
        <v>79</v>
      </c>
      <c r="G53" s="159"/>
      <c r="H53" s="160"/>
      <c r="I53" s="158">
        <f ca="1">+I40+I43+I47+I52</f>
        <v>2765.9100000000003</v>
      </c>
      <c r="J53" s="162">
        <f>+J40+J43+J47+J52</f>
        <v>0</v>
      </c>
      <c r="K53" s="156"/>
      <c r="L53" s="158">
        <f>+L40+L43+L47+L52</f>
        <v>225</v>
      </c>
      <c r="M53" s="156"/>
      <c r="N53" s="156"/>
      <c r="O53" s="156"/>
      <c r="P53" s="156"/>
      <c r="Q53" s="156"/>
    </row>
  </sheetData>
  <mergeCells count="3">
    <mergeCell ref="D3:E3"/>
    <mergeCell ref="N3:P3"/>
    <mergeCell ref="C34:D34"/>
  </mergeCells>
  <pageMargins left="0" right="0" top="0.35433070866141736" bottom="0" header="0.31496062992125984" footer="0.31496062992125984"/>
  <pageSetup paperSize="9" scale="82" fitToHeight="0" orientation="landscape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4"/>
    </sheetView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base_com</vt:lpstr>
      <vt:lpstr>juillet</vt:lpstr>
      <vt:lpstr>Feuil1</vt:lpstr>
      <vt:lpstr>base_com!Print_Area</vt:lpstr>
      <vt:lpstr>juillet!Print_Area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h2so4</cp:lastModifiedBy>
  <cp:lastPrinted>2018-08-20T15:41:32Z</cp:lastPrinted>
  <dcterms:created xsi:type="dcterms:W3CDTF">2013-11-14T09:16:13Z</dcterms:created>
  <dcterms:modified xsi:type="dcterms:W3CDTF">2018-08-22T08:17:33Z</dcterms:modified>
</cp:coreProperties>
</file>