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C20-03-10-17" sheetId="1" r:id="rId1"/>
    <sheet name="CE_C20" sheetId="2" r:id="rId2"/>
    <sheet name="STAT" sheetId="3" r:id="rId3"/>
  </sheets>
  <calcPr calcId="152511"/>
</workbook>
</file>

<file path=xl/calcChain.xml><?xml version="1.0" encoding="utf-8"?>
<calcChain xmlns="http://schemas.openxmlformats.org/spreadsheetml/2006/main">
  <c r="F18" i="1" l="1"/>
  <c r="E18" i="1"/>
  <c r="D18" i="1"/>
  <c r="C18" i="1"/>
  <c r="B18" i="1"/>
  <c r="A18" i="1"/>
  <c r="C11" i="1"/>
  <c r="B11" i="1"/>
  <c r="C7" i="1"/>
  <c r="E7" i="1" s="1"/>
  <c r="B7" i="1"/>
  <c r="C6" i="1"/>
  <c r="B6" i="1"/>
  <c r="E3" i="1"/>
  <c r="E4" i="1"/>
  <c r="B17" i="2"/>
  <c r="D1" i="2" l="1"/>
  <c r="B1" i="2"/>
  <c r="D13" i="2"/>
  <c r="D27" i="2" l="1"/>
  <c r="B27" i="2"/>
  <c r="E12" i="1" l="1"/>
  <c r="E11" i="1"/>
  <c r="C10" i="1"/>
  <c r="B10" i="1"/>
  <c r="C13" i="1" l="1"/>
  <c r="B13" i="1"/>
  <c r="E13" i="1"/>
  <c r="E9" i="1"/>
  <c r="C8" i="1"/>
  <c r="B8" i="1"/>
  <c r="E6" i="1"/>
  <c r="C5" i="1"/>
  <c r="B5" i="1"/>
  <c r="E2" i="1"/>
  <c r="B14" i="1" l="1"/>
  <c r="C14" i="1"/>
  <c r="D13" i="1"/>
  <c r="E8" i="1"/>
  <c r="D8" i="1" s="1"/>
  <c r="B11" i="2"/>
  <c r="E10" i="1"/>
  <c r="D10" i="1" s="1"/>
  <c r="E5" i="1"/>
  <c r="D5" i="1" l="1"/>
  <c r="E14" i="1"/>
  <c r="B13" i="2"/>
  <c r="C12" i="2" l="1"/>
  <c r="C6" i="2"/>
  <c r="C8" i="2"/>
  <c r="C4" i="2"/>
  <c r="C10" i="2"/>
  <c r="C9" i="2"/>
  <c r="C7" i="2"/>
  <c r="C5" i="2"/>
  <c r="C11" i="2"/>
  <c r="D14" i="1"/>
  <c r="C13" i="2" l="1"/>
  <c r="B2" i="2"/>
  <c r="B14" i="2" l="1"/>
  <c r="B15" i="2" s="1"/>
  <c r="B16" i="2" l="1"/>
  <c r="B18" i="2" l="1"/>
  <c r="C23" i="2" l="1"/>
  <c r="F23" i="2" s="1"/>
  <c r="H23" i="2" s="1"/>
  <c r="C24" i="2"/>
  <c r="F24" i="2" s="1"/>
  <c r="H24" i="2" s="1"/>
  <c r="C22" i="2"/>
  <c r="F22" i="2" s="1"/>
  <c r="H22" i="2" s="1"/>
  <c r="H27" i="2" s="1"/>
  <c r="C25" i="2"/>
  <c r="F25" i="2" s="1"/>
  <c r="H25" i="2" s="1"/>
  <c r="C26" i="2"/>
  <c r="F26" i="2" s="1"/>
  <c r="H26" i="2" s="1"/>
  <c r="C27" i="2" l="1"/>
  <c r="F27" i="2"/>
</calcChain>
</file>

<file path=xl/sharedStrings.xml><?xml version="1.0" encoding="utf-8"?>
<sst xmlns="http://schemas.openxmlformats.org/spreadsheetml/2006/main" count="63" uniqueCount="46">
  <si>
    <t>Espèces</t>
  </si>
  <si>
    <t>Quantité</t>
  </si>
  <si>
    <t>Poids</t>
  </si>
  <si>
    <t>Prix/kg</t>
  </si>
  <si>
    <t>Montant</t>
  </si>
  <si>
    <t>Nom du client</t>
  </si>
  <si>
    <t>Sous-total</t>
  </si>
  <si>
    <t>Campagne N°</t>
  </si>
  <si>
    <t>Du</t>
  </si>
  <si>
    <t>Chiffres d'Affaires</t>
  </si>
  <si>
    <t>Résultat à répartir ou EBE</t>
  </si>
  <si>
    <t>Part Armateur 60%</t>
  </si>
  <si>
    <t>Part Equipage 40%</t>
  </si>
  <si>
    <t>Répartition Part équipage</t>
  </si>
  <si>
    <t>Total parts</t>
  </si>
  <si>
    <t>Charges CPS</t>
  </si>
  <si>
    <t>Charges Communes</t>
  </si>
  <si>
    <t>Glace</t>
  </si>
  <si>
    <t>Carburant</t>
  </si>
  <si>
    <t>Appât</t>
  </si>
  <si>
    <t>Vivres</t>
  </si>
  <si>
    <t>Lubrifiant</t>
  </si>
  <si>
    <t>Matériel de pêche</t>
  </si>
  <si>
    <t>Entretien et réparations</t>
  </si>
  <si>
    <t>Divers</t>
  </si>
  <si>
    <t>Redevances de débarquement</t>
  </si>
  <si>
    <t>CST</t>
  </si>
  <si>
    <t>AVANCE</t>
  </si>
  <si>
    <t>PART BRUTE</t>
  </si>
  <si>
    <t>PART NETTE</t>
  </si>
  <si>
    <t>PART NETTE APRES AVANCE</t>
  </si>
  <si>
    <t>%</t>
  </si>
  <si>
    <t>% moyenne 2016 / 23 campagnes</t>
  </si>
  <si>
    <t>Total charges communes</t>
  </si>
  <si>
    <t>Payé par chèque le</t>
  </si>
  <si>
    <t>Dépassement vivres</t>
  </si>
  <si>
    <t>Part Brute Equipage</t>
  </si>
  <si>
    <t>COMPLETER DATE</t>
  </si>
  <si>
    <t>TB</t>
  </si>
  <si>
    <t>SDD</t>
  </si>
  <si>
    <t>MAHI</t>
  </si>
  <si>
    <t>TOTAL GENERAL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</si>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</sst>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&quot;[$€-40C];[Red]&quot;-&quot;#,##0.00&quot; &quot;[$€-40C]"/>
    <numFmt numFmtId="165" formatCode="#,##0.0"/>
  </numFmts>
  <fonts count="20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5" tint="-0.499984740745262"/>
      <name val="Arial"/>
      <family val="2"/>
    </font>
    <font>
      <sz val="9"/>
      <color theme="5" tint="-0.499984740745262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theme="2" tint="-0.89999084444715716"/>
      <name val="Arial"/>
      <family val="2"/>
    </font>
    <font>
      <sz val="12"/>
      <color theme="2" tint="-0.89999084444715716"/>
      <name val="Arial"/>
      <family val="2"/>
    </font>
    <font>
      <b/>
      <sz val="12"/>
      <color theme="5" tint="-0.499984740745262"/>
      <name val="Arial"/>
      <family val="2"/>
    </font>
    <font>
      <b/>
      <sz val="11"/>
      <color rgb="FF000000"/>
      <name val="Arial"/>
      <family val="2"/>
    </font>
    <font>
      <b/>
      <sz val="12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535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1" fillId="0" borderId="0"/>
    <xf numFmtId="0" fontId="3" fillId="0" borderId="0" applyNumberFormat="0" applyBorder="0" applyProtection="0"/>
    <xf numFmtId="164" fontId="3" fillId="0" borderId="0" applyBorder="0" applyProtection="0"/>
    <xf numFmtId="9" fontId="4" fillId="0" borderId="0" applyFont="0" applyFill="0" applyBorder="0" applyAlignment="0" applyProtection="0"/>
  </cellStyleXfs>
  <cellXfs count="115">
    <xf numFmtId="0" fontId="0" fillId="0" borderId="0" xfId="0"/>
    <xf numFmtId="0" fontId="5" fillId="2" borderId="0" xfId="0" applyFont="1" applyFill="1" applyAlignment="1">
      <alignment horizontal="center" vertical="center"/>
    </xf>
    <xf numFmtId="0" fontId="8" fillId="0" borderId="0" xfId="0" applyFont="1"/>
    <xf numFmtId="3" fontId="6" fillId="2" borderId="3" xfId="0" applyNumberFormat="1" applyFont="1" applyFill="1" applyBorder="1"/>
    <xf numFmtId="3" fontId="6" fillId="2" borderId="0" xfId="0" applyNumberFormat="1" applyFont="1" applyFill="1" applyBorder="1"/>
    <xf numFmtId="165" fontId="8" fillId="0" borderId="0" xfId="0" applyNumberFormat="1" applyFont="1"/>
    <xf numFmtId="3" fontId="7" fillId="5" borderId="8" xfId="0" applyNumberFormat="1" applyFont="1" applyFill="1" applyBorder="1" applyAlignment="1">
      <alignment horizontal="center"/>
    </xf>
    <xf numFmtId="3" fontId="7" fillId="5" borderId="5" xfId="0" applyNumberFormat="1" applyFont="1" applyFill="1" applyBorder="1" applyAlignment="1">
      <alignment horizontal="center"/>
    </xf>
    <xf numFmtId="3" fontId="6" fillId="4" borderId="8" xfId="0" applyNumberFormat="1" applyFont="1" applyFill="1" applyBorder="1" applyAlignment="1">
      <alignment horizontal="right"/>
    </xf>
    <xf numFmtId="3" fontId="6" fillId="4" borderId="8" xfId="0" applyNumberFormat="1" applyFont="1" applyFill="1" applyBorder="1"/>
    <xf numFmtId="3" fontId="6" fillId="4" borderId="5" xfId="0" applyNumberFormat="1" applyFont="1" applyFill="1" applyBorder="1"/>
    <xf numFmtId="3" fontId="6" fillId="4" borderId="8" xfId="0" applyNumberFormat="1" applyFont="1" applyFill="1" applyBorder="1" applyAlignment="1">
      <alignment vertical="center"/>
    </xf>
    <xf numFmtId="3" fontId="9" fillId="6" borderId="8" xfId="0" applyNumberFormat="1" applyFont="1" applyFill="1" applyBorder="1"/>
    <xf numFmtId="3" fontId="10" fillId="6" borderId="8" xfId="0" applyNumberFormat="1" applyFont="1" applyFill="1" applyBorder="1"/>
    <xf numFmtId="3" fontId="6" fillId="2" borderId="0" xfId="0" applyNumberFormat="1" applyFont="1" applyFill="1" applyBorder="1" applyAlignment="1">
      <alignment horizontal="right"/>
    </xf>
    <xf numFmtId="3" fontId="9" fillId="6" borderId="1" xfId="0" applyNumberFormat="1" applyFont="1" applyFill="1" applyBorder="1"/>
    <xf numFmtId="165" fontId="9" fillId="6" borderId="8" xfId="0" applyNumberFormat="1" applyFont="1" applyFill="1" applyBorder="1"/>
    <xf numFmtId="165" fontId="6" fillId="4" borderId="8" xfId="0" applyNumberFormat="1" applyFont="1" applyFill="1" applyBorder="1"/>
    <xf numFmtId="3" fontId="6" fillId="2" borderId="3" xfId="0" applyNumberFormat="1" applyFont="1" applyFill="1" applyBorder="1" applyAlignment="1">
      <alignment horizontal="right"/>
    </xf>
    <xf numFmtId="165" fontId="6" fillId="2" borderId="3" xfId="0" applyNumberFormat="1" applyFont="1" applyFill="1" applyBorder="1"/>
    <xf numFmtId="165" fontId="6" fillId="2" borderId="3" xfId="0" applyNumberFormat="1" applyFont="1" applyFill="1" applyBorder="1" applyAlignment="1">
      <alignment horizontal="right"/>
    </xf>
    <xf numFmtId="3" fontId="6" fillId="2" borderId="3" xfId="0" applyNumberFormat="1" applyFont="1" applyFill="1" applyBorder="1" applyAlignment="1">
      <alignment vertical="center"/>
    </xf>
    <xf numFmtId="165" fontId="7" fillId="5" borderId="8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14" fontId="5" fillId="2" borderId="0" xfId="0" applyNumberFormat="1" applyFont="1" applyFill="1" applyAlignment="1">
      <alignment horizontal="left" vertical="center"/>
    </xf>
    <xf numFmtId="3" fontId="11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3" fontId="5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3" fontId="5" fillId="2" borderId="8" xfId="0" applyNumberFormat="1" applyFont="1" applyFill="1" applyBorder="1" applyAlignment="1">
      <alignment horizontal="center" vertical="center"/>
    </xf>
    <xf numFmtId="3" fontId="5" fillId="2" borderId="3" xfId="0" applyNumberFormat="1" applyFont="1" applyFill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center" vertical="center"/>
    </xf>
    <xf numFmtId="9" fontId="5" fillId="2" borderId="3" xfId="6" applyFont="1" applyFill="1" applyBorder="1" applyAlignment="1">
      <alignment horizontal="center" vertical="center"/>
    </xf>
    <xf numFmtId="9" fontId="5" fillId="2" borderId="4" xfId="6" applyFont="1" applyFill="1" applyBorder="1" applyAlignment="1">
      <alignment horizontal="center" vertical="center"/>
    </xf>
    <xf numFmtId="3" fontId="11" fillId="2" borderId="2" xfId="0" applyNumberFormat="1" applyFont="1" applyFill="1" applyBorder="1" applyAlignment="1">
      <alignment horizontal="center" vertical="center"/>
    </xf>
    <xf numFmtId="9" fontId="11" fillId="2" borderId="3" xfId="6" applyFont="1" applyFill="1" applyBorder="1" applyAlignment="1">
      <alignment horizontal="center" vertical="center"/>
    </xf>
    <xf numFmtId="9" fontId="11" fillId="2" borderId="4" xfId="6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165" fontId="11" fillId="2" borderId="2" xfId="0" applyNumberFormat="1" applyFont="1" applyFill="1" applyBorder="1" applyAlignment="1">
      <alignment horizontal="center" vertical="center"/>
    </xf>
    <xf numFmtId="165" fontId="11" fillId="2" borderId="3" xfId="0" applyNumberFormat="1" applyFont="1" applyFill="1" applyBorder="1" applyAlignment="1">
      <alignment horizontal="center" vertical="center"/>
    </xf>
    <xf numFmtId="165" fontId="11" fillId="2" borderId="4" xfId="0" applyNumberFormat="1" applyFont="1" applyFill="1" applyBorder="1" applyAlignment="1">
      <alignment horizontal="center" vertical="center"/>
    </xf>
    <xf numFmtId="3" fontId="11" fillId="2" borderId="3" xfId="0" applyNumberFormat="1" applyFont="1" applyFill="1" applyBorder="1" applyAlignment="1">
      <alignment horizontal="center" vertical="center"/>
    </xf>
    <xf numFmtId="3" fontId="11" fillId="2" borderId="4" xfId="0" applyNumberFormat="1" applyFont="1" applyFill="1" applyBorder="1" applyAlignment="1">
      <alignment horizontal="center" vertical="center"/>
    </xf>
    <xf numFmtId="3" fontId="12" fillId="2" borderId="2" xfId="0" applyNumberFormat="1" applyFont="1" applyFill="1" applyBorder="1" applyAlignment="1">
      <alignment horizontal="center" vertical="center"/>
    </xf>
    <xf numFmtId="3" fontId="12" fillId="2" borderId="3" xfId="0" applyNumberFormat="1" applyFont="1" applyFill="1" applyBorder="1" applyAlignment="1">
      <alignment horizontal="center" vertical="center"/>
    </xf>
    <xf numFmtId="3" fontId="12" fillId="2" borderId="4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3" fontId="13" fillId="2" borderId="2" xfId="0" applyNumberFormat="1" applyFont="1" applyFill="1" applyBorder="1" applyAlignment="1">
      <alignment horizontal="center" vertical="center"/>
    </xf>
    <xf numFmtId="3" fontId="13" fillId="2" borderId="3" xfId="0" applyNumberFormat="1" applyFont="1" applyFill="1" applyBorder="1" applyAlignment="1">
      <alignment horizontal="center" vertical="center"/>
    </xf>
    <xf numFmtId="3" fontId="13" fillId="2" borderId="4" xfId="0" applyNumberFormat="1" applyFont="1" applyFill="1" applyBorder="1" applyAlignment="1">
      <alignment horizontal="center" vertical="center"/>
    </xf>
    <xf numFmtId="165" fontId="5" fillId="2" borderId="8" xfId="0" applyNumberFormat="1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left" vertical="center"/>
    </xf>
    <xf numFmtId="165" fontId="11" fillId="3" borderId="3" xfId="0" applyNumberFormat="1" applyFont="1" applyFill="1" applyBorder="1" applyAlignment="1">
      <alignment horizontal="center" vertical="center"/>
    </xf>
    <xf numFmtId="3" fontId="11" fillId="3" borderId="3" xfId="0" applyNumberFormat="1" applyFont="1" applyFill="1" applyBorder="1" applyAlignment="1">
      <alignment horizontal="center" vertical="center"/>
    </xf>
    <xf numFmtId="3" fontId="12" fillId="3" borderId="3" xfId="0" applyNumberFormat="1" applyFont="1" applyFill="1" applyBorder="1" applyAlignment="1">
      <alignment horizontal="center" vertical="center"/>
    </xf>
    <xf numFmtId="3" fontId="13" fillId="3" borderId="3" xfId="0" applyNumberFormat="1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3" fontId="13" fillId="2" borderId="8" xfId="0" applyNumberFormat="1" applyFont="1" applyFill="1" applyBorder="1" applyAlignment="1">
      <alignment horizontal="center" vertical="center"/>
    </xf>
    <xf numFmtId="0" fontId="13" fillId="9" borderId="7" xfId="0" applyFont="1" applyFill="1" applyBorder="1" applyAlignment="1">
      <alignment horizontal="center" vertical="center" wrapText="1"/>
    </xf>
    <xf numFmtId="3" fontId="13" fillId="9" borderId="4" xfId="0" applyNumberFormat="1" applyFont="1" applyFill="1" applyBorder="1" applyAlignment="1">
      <alignment horizontal="center" vertical="center"/>
    </xf>
    <xf numFmtId="3" fontId="19" fillId="10" borderId="8" xfId="0" applyNumberFormat="1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3" fontId="15" fillId="7" borderId="8" xfId="0" applyNumberFormat="1" applyFont="1" applyFill="1" applyBorder="1" applyAlignment="1">
      <alignment horizontal="center" vertical="center"/>
    </xf>
    <xf numFmtId="0" fontId="16" fillId="7" borderId="8" xfId="0" applyFont="1" applyFill="1" applyBorder="1" applyAlignment="1">
      <alignment horizontal="center" vertical="center"/>
    </xf>
    <xf numFmtId="3" fontId="16" fillId="7" borderId="8" xfId="0" applyNumberFormat="1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/>
    </xf>
    <xf numFmtId="3" fontId="5" fillId="11" borderId="2" xfId="0" applyNumberFormat="1" applyFont="1" applyFill="1" applyBorder="1" applyAlignment="1">
      <alignment horizontal="center" vertical="center"/>
    </xf>
    <xf numFmtId="3" fontId="11" fillId="11" borderId="2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3" fontId="5" fillId="11" borderId="3" xfId="0" applyNumberFormat="1" applyFont="1" applyFill="1" applyBorder="1" applyAlignment="1">
      <alignment horizontal="center" vertical="center"/>
    </xf>
    <xf numFmtId="9" fontId="5" fillId="11" borderId="3" xfId="6" applyFont="1" applyFill="1" applyBorder="1" applyAlignment="1">
      <alignment horizontal="center" vertical="center"/>
    </xf>
    <xf numFmtId="9" fontId="11" fillId="11" borderId="3" xfId="6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right" vertical="center"/>
    </xf>
    <xf numFmtId="3" fontId="5" fillId="8" borderId="2" xfId="0" applyNumberFormat="1" applyFont="1" applyFill="1" applyBorder="1" applyAlignment="1">
      <alignment horizontal="center" vertical="center"/>
    </xf>
    <xf numFmtId="3" fontId="5" fillId="8" borderId="8" xfId="0" applyNumberFormat="1" applyFont="1" applyFill="1" applyBorder="1" applyAlignment="1">
      <alignment horizontal="center" vertical="center"/>
    </xf>
    <xf numFmtId="9" fontId="5" fillId="8" borderId="8" xfId="6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3" fontId="5" fillId="4" borderId="8" xfId="0" applyNumberFormat="1" applyFont="1" applyFill="1" applyBorder="1" applyAlignment="1">
      <alignment horizontal="center" vertical="center"/>
    </xf>
    <xf numFmtId="3" fontId="5" fillId="4" borderId="3" xfId="0" applyNumberFormat="1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vertical="center" wrapText="1"/>
    </xf>
    <xf numFmtId="0" fontId="17" fillId="12" borderId="4" xfId="0" applyFont="1" applyFill="1" applyBorder="1" applyAlignment="1">
      <alignment vertical="center" wrapText="1"/>
    </xf>
    <xf numFmtId="0" fontId="0" fillId="0" borderId="12" xfId="0" applyBorder="1"/>
    <xf numFmtId="0" fontId="0" fillId="0" borderId="16" xfId="0" applyBorder="1"/>
    <xf numFmtId="0" fontId="0" fillId="0" borderId="17" xfId="0" applyBorder="1"/>
    <xf numFmtId="0" fontId="8" fillId="0" borderId="15" xfId="0" applyFont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8" xfId="0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1" fillId="0" borderId="1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3" fontId="18" fillId="2" borderId="11" xfId="0" applyNumberFormat="1" applyFont="1" applyFill="1" applyBorder="1" applyAlignment="1">
      <alignment horizontal="right" vertical="center"/>
    </xf>
    <xf numFmtId="3" fontId="18" fillId="2" borderId="0" xfId="0" applyNumberFormat="1" applyFont="1" applyFill="1" applyBorder="1" applyAlignment="1">
      <alignment horizontal="right" vertical="center"/>
    </xf>
    <xf numFmtId="0" fontId="17" fillId="3" borderId="6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3" fontId="17" fillId="3" borderId="2" xfId="0" applyNumberFormat="1" applyFont="1" applyFill="1" applyBorder="1" applyAlignment="1">
      <alignment horizontal="center" vertical="center"/>
    </xf>
    <xf numFmtId="3" fontId="17" fillId="3" borderId="3" xfId="0" applyNumberFormat="1" applyFont="1" applyFill="1" applyBorder="1" applyAlignment="1">
      <alignment horizontal="center" vertical="center"/>
    </xf>
    <xf numFmtId="3" fontId="17" fillId="3" borderId="2" xfId="0" applyNumberFormat="1" applyFont="1" applyFill="1" applyBorder="1" applyAlignment="1">
      <alignment horizontal="center" vertical="center" wrapText="1"/>
    </xf>
    <xf numFmtId="3" fontId="17" fillId="3" borderId="3" xfId="0" applyNumberFormat="1" applyFont="1" applyFill="1" applyBorder="1" applyAlignment="1">
      <alignment horizontal="center" vertical="center" wrapText="1"/>
    </xf>
  </cellXfs>
  <cellStyles count="7">
    <cellStyle name="Heading" xfId="1"/>
    <cellStyle name="Heading1" xfId="2"/>
    <cellStyle name="Normal" xfId="0" builtinId="0"/>
    <cellStyle name="Normal 2" xfId="3"/>
    <cellStyle name="Percent" xfId="6" builtinId="5"/>
    <cellStyle name="Result" xfId="4"/>
    <cellStyle name="Result2" xfId="5"/>
  </cellStyles>
  <dxfs count="0"/>
  <tableStyles count="0" defaultTableStyle="TableStyleMedium2" defaultPivotStyle="PivotStyleLight16"/>
  <colors>
    <mruColors>
      <color rgb="FFFF6699"/>
      <color rgb="FFFF5353"/>
      <color rgb="FFFFFF99"/>
      <color rgb="FFFFFFCC"/>
      <color rgb="FF99FF99"/>
      <color rgb="FFFF8989"/>
      <color rgb="FFFFCCCC"/>
      <color rgb="FFD7AFFF"/>
      <color rgb="FF97FFE4"/>
      <color rgb="FFCF9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18"/>
  <sheetViews>
    <sheetView tabSelected="1" zoomScale="120" zoomScaleNormal="120" workbookViewId="0">
      <selection activeCell="A20" sqref="A20"/>
    </sheetView>
  </sheetViews>
  <sheetFormatPr defaultColWidth="11.42578125" defaultRowHeight="14.25" customHeight="1" x14ac:dyDescent="0.2"/>
  <cols>
    <col min="1" max="1" width="14.85546875" style="2" customWidth="1"/>
    <col min="2" max="5" width="11.42578125" style="2"/>
    <col min="6" max="6" width="17.85546875" style="2" customWidth="1"/>
    <col min="7" max="16384" width="11.42578125" style="2"/>
  </cols>
  <sheetData>
    <row r="1" spans="1:6" ht="18" customHeight="1" thickBot="1" x14ac:dyDescent="0.25">
      <c r="A1" s="6" t="s">
        <v>0</v>
      </c>
      <c r="B1" s="7" t="s">
        <v>1</v>
      </c>
      <c r="C1" s="22" t="s">
        <v>2</v>
      </c>
      <c r="D1" s="7" t="s">
        <v>3</v>
      </c>
      <c r="E1" s="6" t="s">
        <v>4</v>
      </c>
      <c r="F1" s="6" t="s">
        <v>5</v>
      </c>
    </row>
    <row r="2" spans="1:6" ht="18" customHeight="1" x14ac:dyDescent="0.2">
      <c r="A2" s="3" t="s">
        <v>38</v>
      </c>
      <c r="B2" s="4">
        <v>30</v>
      </c>
      <c r="C2" s="19">
        <v>575.6</v>
      </c>
      <c r="D2" s="4">
        <v>100</v>
      </c>
      <c r="E2" s="3">
        <f t="shared" ref="E2:E4" si="0">C2*D2</f>
        <v>57560</v>
      </c>
      <c r="F2" s="3"/>
    </row>
    <row r="3" spans="1:6" ht="18" customHeight="1" x14ac:dyDescent="0.2">
      <c r="A3" s="3" t="s">
        <v>39</v>
      </c>
      <c r="B3" s="4">
        <v>1</v>
      </c>
      <c r="C3" s="19">
        <v>36.299999999999997</v>
      </c>
      <c r="D3" s="4">
        <v>130</v>
      </c>
      <c r="E3" s="3">
        <f t="shared" si="0"/>
        <v>4719</v>
      </c>
      <c r="F3" s="3"/>
    </row>
    <row r="4" spans="1:6" ht="18" customHeight="1" thickBot="1" x14ac:dyDescent="0.25">
      <c r="A4" s="3" t="s">
        <v>40</v>
      </c>
      <c r="B4" s="4">
        <v>3</v>
      </c>
      <c r="C4" s="19">
        <v>30.5</v>
      </c>
      <c r="D4" s="4">
        <v>500</v>
      </c>
      <c r="E4" s="3">
        <f t="shared" si="0"/>
        <v>15250</v>
      </c>
      <c r="F4" s="21"/>
    </row>
    <row r="5" spans="1:6" ht="18" customHeight="1" thickBot="1" x14ac:dyDescent="0.25">
      <c r="A5" s="8" t="s">
        <v>6</v>
      </c>
      <c r="B5" s="10">
        <f>SUM(B2:B4)</f>
        <v>34</v>
      </c>
      <c r="C5" s="17">
        <f>SUM(C2:C4)</f>
        <v>642.4</v>
      </c>
      <c r="D5" s="10">
        <f>E5/C5</f>
        <v>120.68648816936489</v>
      </c>
      <c r="E5" s="9">
        <f>SUM(E2:E4)</f>
        <v>77529</v>
      </c>
      <c r="F5" s="11" t="s">
        <v>42</v>
      </c>
    </row>
    <row r="6" spans="1:6" ht="18" customHeight="1" x14ac:dyDescent="0.2">
      <c r="A6" s="3" t="s">
        <v>38</v>
      </c>
      <c r="B6" s="4">
        <f>5+2</f>
        <v>7</v>
      </c>
      <c r="C6" s="19">
        <f>105.8+40.6</f>
        <v>146.4</v>
      </c>
      <c r="D6" s="4">
        <v>100</v>
      </c>
      <c r="E6" s="3">
        <f>C6*D6</f>
        <v>14640</v>
      </c>
      <c r="F6" s="3"/>
    </row>
    <row r="7" spans="1:6" ht="18" customHeight="1" thickBot="1" x14ac:dyDescent="0.25">
      <c r="A7" s="3" t="s">
        <v>39</v>
      </c>
      <c r="B7" s="4">
        <f>1+1+1+1+1+1+1</f>
        <v>7</v>
      </c>
      <c r="C7" s="19">
        <f>57.2+51.4+49.2+59.4+65.2+66+40.6</f>
        <v>389.00000000000006</v>
      </c>
      <c r="D7" s="4">
        <v>200</v>
      </c>
      <c r="E7" s="3">
        <f t="shared" ref="E7" si="1">C7*D7</f>
        <v>77800.000000000015</v>
      </c>
      <c r="F7" s="3"/>
    </row>
    <row r="8" spans="1:6" ht="18" customHeight="1" thickBot="1" x14ac:dyDescent="0.25">
      <c r="A8" s="8" t="s">
        <v>6</v>
      </c>
      <c r="B8" s="10">
        <f>SUM(B6:B7)</f>
        <v>14</v>
      </c>
      <c r="C8" s="17">
        <f>SUM(C6:C7)</f>
        <v>535.40000000000009</v>
      </c>
      <c r="D8" s="10">
        <f>E8/C8</f>
        <v>172.65595816212178</v>
      </c>
      <c r="E8" s="9">
        <f>SUM(E6:E7)</f>
        <v>92440.000000000015</v>
      </c>
      <c r="F8" s="11" t="s">
        <v>43</v>
      </c>
    </row>
    <row r="9" spans="1:6" ht="18" customHeight="1" thickBot="1" x14ac:dyDescent="0.25">
      <c r="A9" s="3" t="s">
        <v>38</v>
      </c>
      <c r="B9" s="14">
        <v>5</v>
      </c>
      <c r="C9" s="20">
        <v>87.8</v>
      </c>
      <c r="D9" s="14">
        <v>200</v>
      </c>
      <c r="E9" s="18">
        <f>C9*D9</f>
        <v>17560</v>
      </c>
      <c r="F9" s="3"/>
    </row>
    <row r="10" spans="1:6" ht="18" customHeight="1" thickBot="1" x14ac:dyDescent="0.25">
      <c r="A10" s="8" t="s">
        <v>6</v>
      </c>
      <c r="B10" s="10">
        <f>SUM(B9:B9)</f>
        <v>5</v>
      </c>
      <c r="C10" s="17">
        <f>SUM(C9:C9)</f>
        <v>87.8</v>
      </c>
      <c r="D10" s="10">
        <f>E10/C10</f>
        <v>200</v>
      </c>
      <c r="E10" s="9">
        <f>SUM(E9:E9)</f>
        <v>17560</v>
      </c>
      <c r="F10" s="11" t="s">
        <v>44</v>
      </c>
    </row>
    <row r="11" spans="1:6" ht="18" customHeight="1" x14ac:dyDescent="0.2">
      <c r="A11" s="3" t="s">
        <v>40</v>
      </c>
      <c r="B11" s="4">
        <f>1+1</f>
        <v>2</v>
      </c>
      <c r="C11" s="19">
        <f>36.8+37</f>
        <v>73.8</v>
      </c>
      <c r="D11" s="4">
        <v>200</v>
      </c>
      <c r="E11" s="3">
        <f>C11*D11</f>
        <v>14760</v>
      </c>
      <c r="F11" s="3"/>
    </row>
    <row r="12" spans="1:6" ht="18" customHeight="1" thickBot="1" x14ac:dyDescent="0.25">
      <c r="A12" s="3" t="s">
        <v>38</v>
      </c>
      <c r="B12" s="4">
        <v>1</v>
      </c>
      <c r="C12" s="19">
        <v>38.4</v>
      </c>
      <c r="D12" s="4">
        <v>400</v>
      </c>
      <c r="E12" s="3">
        <f t="shared" ref="E12" si="2">C12*D12</f>
        <v>15360</v>
      </c>
      <c r="F12" s="3"/>
    </row>
    <row r="13" spans="1:6" ht="18" customHeight="1" thickBot="1" x14ac:dyDescent="0.25">
      <c r="A13" s="8" t="s">
        <v>6</v>
      </c>
      <c r="B13" s="10">
        <f>SUM(B11:B12)</f>
        <v>3</v>
      </c>
      <c r="C13" s="17">
        <f>SUM(C11:C12)</f>
        <v>112.19999999999999</v>
      </c>
      <c r="D13" s="10">
        <f>E13/C13</f>
        <v>268.44919786096261</v>
      </c>
      <c r="E13" s="9">
        <f>SUM(E11:E12)</f>
        <v>30120</v>
      </c>
      <c r="F13" s="11" t="s">
        <v>45</v>
      </c>
    </row>
    <row r="14" spans="1:6" ht="18" customHeight="1" thickBot="1" x14ac:dyDescent="0.25">
      <c r="A14" s="15" t="s">
        <v>41</v>
      </c>
      <c r="B14" s="12">
        <f>B5+B8+B10+B13</f>
        <v>56</v>
      </c>
      <c r="C14" s="16">
        <f>C5+C8+C10+C13</f>
        <v>1377.8000000000002</v>
      </c>
      <c r="D14" s="15">
        <f>E14/C14</f>
        <v>157.96850050805631</v>
      </c>
      <c r="E14" s="12">
        <f>E5+E8+E10+E13</f>
        <v>217649</v>
      </c>
      <c r="F14" s="13"/>
    </row>
    <row r="15" spans="1:6" ht="14.25" customHeight="1" thickBot="1" x14ac:dyDescent="0.25">
      <c r="C15" s="5"/>
    </row>
    <row r="16" spans="1:6" ht="14.25" customHeight="1" x14ac:dyDescent="0.25">
      <c r="A16" s="96" t="s">
        <v>38</v>
      </c>
      <c r="B16" s="97"/>
      <c r="C16" s="98" t="s">
        <v>39</v>
      </c>
      <c r="D16" s="97"/>
      <c r="E16" s="99" t="s">
        <v>40</v>
      </c>
      <c r="F16" s="100"/>
    </row>
    <row r="17" spans="1:6" ht="14.25" customHeight="1" x14ac:dyDescent="0.25">
      <c r="A17" s="93" t="s">
        <v>1</v>
      </c>
      <c r="B17" s="94" t="s">
        <v>2</v>
      </c>
      <c r="C17" s="92" t="s">
        <v>1</v>
      </c>
      <c r="D17" s="94" t="s">
        <v>2</v>
      </c>
      <c r="E17" s="93" t="s">
        <v>1</v>
      </c>
      <c r="F17" s="94" t="s">
        <v>2</v>
      </c>
    </row>
    <row r="18" spans="1:6" ht="14.25" customHeight="1" thickBot="1" x14ac:dyDescent="0.25">
      <c r="A18" s="95">
        <f>SUMIFS($B$2:$B$12,$A$2:$A$12,A$16)</f>
        <v>43</v>
      </c>
      <c r="B18" s="95">
        <f>SUMIFS($C$2:$C$12,$A$2:$A$12,A$16)</f>
        <v>848.19999999999993</v>
      </c>
      <c r="C18" s="95">
        <f>SUMIFS($B$2:$B$12,$A$2:$A$12,C$16)</f>
        <v>8</v>
      </c>
      <c r="D18" s="95">
        <f>SUMIFS($C$2:$C$12,$A$2:$A$12,C$16)</f>
        <v>425.30000000000007</v>
      </c>
      <c r="E18" s="95">
        <f>SUMIFS($B$2:$B$12,$A$2:$A$12,E$16)</f>
        <v>5</v>
      </c>
      <c r="F18" s="95">
        <f>SUMIFS($C$2:$C$12,$A$2:$A$12,E$16)</f>
        <v>104.3</v>
      </c>
    </row>
  </sheetData>
  <mergeCells count="3">
    <mergeCell ref="A16:B16"/>
    <mergeCell ref="C16:D16"/>
    <mergeCell ref="E16:F16"/>
  </mergeCells>
  <dataValidations count="1">
    <dataValidation type="list" allowBlank="1" showInputMessage="1" showErrorMessage="1" sqref="A9 A6:A7 A2:A4 A11:A12">
      <formula1>"INVENDUE/CRIEE,TB, TB LOCAL,TB EXPORT,BE+,BEM,BE-,BE- -,YF+,YFM,YF-,YF- -,BONITE,MAHI,TZ,SDD,HAURA,SPEARFISH,PAPIO,MEKA,STRIPED"</formula1>
    </dataValidation>
  </dataValidations>
  <printOptions horizontalCentered="1"/>
  <pageMargins left="0" right="0" top="0.74803149606299213" bottom="0" header="0.31496062992125984" footer="0"/>
  <pageSetup paperSize="9" orientation="portrait" horizontalDpi="4294967293" verticalDpi="300" r:id="rId1"/>
  <headerFooter>
    <oddHeader xml:space="preserve">&amp;L&amp;"Arial,Gras"RELEVE DETAILLE DES VENTES&amp;C&amp;"Arial,Gras"DE LA SOCIETE SNC RAVA'AI RAU 1&amp;R&amp;"Arial,Gras"THONIER VAIPAHU PY 1804 
</oddHeader>
  </headerFooter>
  <ignoredErrors>
    <ignoredError sqref="E5 E8 E10 E1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99"/>
    <pageSetUpPr fitToPage="1"/>
  </sheetPr>
  <dimension ref="A1:K28"/>
  <sheetViews>
    <sheetView zoomScale="80" zoomScaleNormal="80" zoomScalePageLayoutView="90" workbookViewId="0">
      <selection activeCell="K23" sqref="K23"/>
    </sheetView>
  </sheetViews>
  <sheetFormatPr defaultColWidth="11.42578125" defaultRowHeight="15" x14ac:dyDescent="0.25"/>
  <cols>
    <col min="1" max="1" width="32.42578125" style="24" customWidth="1"/>
    <col min="2" max="8" width="20.140625" style="24" customWidth="1"/>
    <col min="9" max="9" width="24.28515625" style="24" customWidth="1"/>
    <col min="10" max="16384" width="11.42578125" style="24"/>
  </cols>
  <sheetData>
    <row r="1" spans="1:9" ht="24.75" customHeight="1" thickBot="1" x14ac:dyDescent="0.3">
      <c r="A1" s="1" t="s">
        <v>7</v>
      </c>
      <c r="B1" s="25" t="e">
        <f>+'C20-03-10-17'!#REF!</f>
        <v>#REF!</v>
      </c>
      <c r="C1" s="1" t="s">
        <v>8</v>
      </c>
      <c r="D1" s="26" t="e">
        <f>+'C20-03-10-17'!#REF!</f>
        <v>#REF!</v>
      </c>
      <c r="E1" s="26"/>
      <c r="F1" s="23"/>
      <c r="G1" s="23"/>
      <c r="H1" s="23"/>
      <c r="I1" s="23"/>
    </row>
    <row r="2" spans="1:9" ht="45" customHeight="1" thickBot="1" x14ac:dyDescent="0.3">
      <c r="A2" s="70" t="s">
        <v>9</v>
      </c>
      <c r="B2" s="71" t="e">
        <f>'C20-03-10-17'!#REF!</f>
        <v>#REF!</v>
      </c>
      <c r="C2" s="72" t="s">
        <v>31</v>
      </c>
      <c r="D2" s="73" t="s">
        <v>32</v>
      </c>
      <c r="E2" s="27"/>
      <c r="F2" s="32"/>
      <c r="G2" s="32"/>
      <c r="H2" s="32"/>
      <c r="I2" s="32"/>
    </row>
    <row r="3" spans="1:9" ht="24.75" customHeight="1" x14ac:dyDescent="0.25">
      <c r="A3" s="74" t="s">
        <v>16</v>
      </c>
      <c r="B3" s="75"/>
      <c r="C3" s="75"/>
      <c r="D3" s="76"/>
      <c r="E3" s="27"/>
      <c r="F3" s="32"/>
      <c r="G3" s="32"/>
      <c r="H3" s="32"/>
      <c r="I3" s="32"/>
    </row>
    <row r="4" spans="1:9" ht="24.75" customHeight="1" x14ac:dyDescent="0.25">
      <c r="A4" s="42" t="s">
        <v>18</v>
      </c>
      <c r="B4" s="35"/>
      <c r="C4" s="37" t="e">
        <f>B4/B$13</f>
        <v>#REF!</v>
      </c>
      <c r="D4" s="40">
        <v>0.18617194708279255</v>
      </c>
      <c r="E4" s="27"/>
      <c r="F4" s="32"/>
      <c r="G4" s="32"/>
      <c r="H4" s="32"/>
      <c r="I4" s="32"/>
    </row>
    <row r="5" spans="1:9" ht="24.75" customHeight="1" x14ac:dyDescent="0.25">
      <c r="A5" s="77" t="s">
        <v>19</v>
      </c>
      <c r="B5" s="78"/>
      <c r="C5" s="79" t="e">
        <f t="shared" ref="C5:C12" si="0">B5/B$13</f>
        <v>#REF!</v>
      </c>
      <c r="D5" s="80">
        <v>0.43884904771589206</v>
      </c>
      <c r="E5" s="27"/>
      <c r="F5" s="32"/>
      <c r="G5" s="32"/>
      <c r="H5" s="32"/>
      <c r="I5" s="32"/>
    </row>
    <row r="6" spans="1:9" ht="24.75" customHeight="1" x14ac:dyDescent="0.25">
      <c r="A6" s="42" t="s">
        <v>17</v>
      </c>
      <c r="B6" s="35"/>
      <c r="C6" s="37" t="e">
        <f t="shared" si="0"/>
        <v>#REF!</v>
      </c>
      <c r="D6" s="40">
        <v>0.1293966417662839</v>
      </c>
      <c r="E6" s="27"/>
      <c r="F6" s="32"/>
      <c r="G6" s="32"/>
      <c r="H6" s="32"/>
      <c r="I6" s="32"/>
    </row>
    <row r="7" spans="1:9" ht="24.75" customHeight="1" x14ac:dyDescent="0.25">
      <c r="A7" s="77" t="s">
        <v>20</v>
      </c>
      <c r="B7" s="78"/>
      <c r="C7" s="79" t="e">
        <f t="shared" si="0"/>
        <v>#REF!</v>
      </c>
      <c r="D7" s="80">
        <v>8.4145654614264029E-2</v>
      </c>
      <c r="E7" s="27"/>
      <c r="F7" s="32"/>
      <c r="G7" s="32"/>
      <c r="H7" s="32"/>
      <c r="I7" s="32"/>
    </row>
    <row r="8" spans="1:9" ht="24.75" customHeight="1" x14ac:dyDescent="0.25">
      <c r="A8" s="42" t="s">
        <v>21</v>
      </c>
      <c r="B8" s="35"/>
      <c r="C8" s="37" t="e">
        <f t="shared" si="0"/>
        <v>#REF!</v>
      </c>
      <c r="D8" s="40">
        <v>3.7905523668159281E-2</v>
      </c>
      <c r="E8" s="27"/>
      <c r="F8" s="32"/>
      <c r="G8" s="32"/>
      <c r="H8" s="32"/>
      <c r="I8" s="32"/>
    </row>
    <row r="9" spans="1:9" ht="24.75" customHeight="1" x14ac:dyDescent="0.25">
      <c r="A9" s="77" t="s">
        <v>22</v>
      </c>
      <c r="B9" s="78"/>
      <c r="C9" s="79" t="e">
        <f t="shared" si="0"/>
        <v>#REF!</v>
      </c>
      <c r="D9" s="80">
        <v>6.0419065797205823E-2</v>
      </c>
      <c r="E9" s="27"/>
      <c r="F9" s="32"/>
      <c r="G9" s="32"/>
      <c r="H9" s="32"/>
      <c r="I9" s="32"/>
    </row>
    <row r="10" spans="1:9" ht="24.75" customHeight="1" x14ac:dyDescent="0.25">
      <c r="A10" s="42" t="s">
        <v>23</v>
      </c>
      <c r="B10" s="35"/>
      <c r="C10" s="37" t="e">
        <f t="shared" si="0"/>
        <v>#REF!</v>
      </c>
      <c r="D10" s="40">
        <v>3.2277106916866145E-2</v>
      </c>
      <c r="E10" s="27"/>
      <c r="F10" s="32"/>
      <c r="G10" s="32"/>
      <c r="H10" s="32"/>
      <c r="I10" s="32"/>
    </row>
    <row r="11" spans="1:9" ht="24.75" customHeight="1" x14ac:dyDescent="0.25">
      <c r="A11" s="77" t="s">
        <v>25</v>
      </c>
      <c r="B11" s="78" t="e">
        <f>'C20-03-10-17'!#REF!*1</f>
        <v>#REF!</v>
      </c>
      <c r="C11" s="79" t="e">
        <f t="shared" si="0"/>
        <v>#REF!</v>
      </c>
      <c r="D11" s="80">
        <v>1.126692349356747E-2</v>
      </c>
      <c r="E11" s="27"/>
      <c r="F11" s="32"/>
      <c r="G11" s="32"/>
      <c r="H11" s="32"/>
      <c r="I11" s="32"/>
    </row>
    <row r="12" spans="1:9" ht="24.75" customHeight="1" thickBot="1" x14ac:dyDescent="0.3">
      <c r="A12" s="43" t="s">
        <v>24</v>
      </c>
      <c r="B12" s="36"/>
      <c r="C12" s="38" t="e">
        <f t="shared" si="0"/>
        <v>#REF!</v>
      </c>
      <c r="D12" s="41">
        <v>1.9568088944968816E-2</v>
      </c>
      <c r="E12" s="27"/>
      <c r="F12" s="32"/>
      <c r="G12" s="32"/>
      <c r="H12" s="32"/>
      <c r="I12" s="32"/>
    </row>
    <row r="13" spans="1:9" ht="24.75" customHeight="1" thickBot="1" x14ac:dyDescent="0.3">
      <c r="A13" s="81" t="s">
        <v>33</v>
      </c>
      <c r="B13" s="82" t="e">
        <f>SUM(B4:B12)</f>
        <v>#REF!</v>
      </c>
      <c r="C13" s="83" t="e">
        <f>SUM(C4:C12)</f>
        <v>#REF!</v>
      </c>
      <c r="D13" s="84">
        <f>SUM(D4:D12)</f>
        <v>1.0000000000000002</v>
      </c>
      <c r="E13" s="28"/>
      <c r="F13" s="32"/>
      <c r="G13" s="32"/>
      <c r="H13" s="32"/>
      <c r="I13" s="32"/>
    </row>
    <row r="14" spans="1:9" ht="24.75" customHeight="1" thickBot="1" x14ac:dyDescent="0.3">
      <c r="A14" s="85" t="s">
        <v>10</v>
      </c>
      <c r="B14" s="88" t="e">
        <f>B2-B13</f>
        <v>#REF!</v>
      </c>
      <c r="C14" s="31"/>
      <c r="D14" s="28"/>
      <c r="E14" s="28"/>
      <c r="F14" s="32"/>
      <c r="G14" s="32"/>
      <c r="H14" s="32"/>
      <c r="I14" s="32"/>
    </row>
    <row r="15" spans="1:9" ht="24.75" customHeight="1" x14ac:dyDescent="0.25">
      <c r="A15" s="86" t="s">
        <v>11</v>
      </c>
      <c r="B15" s="89" t="e">
        <f>B14*60%</f>
        <v>#REF!</v>
      </c>
      <c r="C15" s="31"/>
      <c r="D15" s="28"/>
      <c r="E15" s="28"/>
      <c r="F15" s="32"/>
      <c r="G15" s="32"/>
      <c r="H15" s="32"/>
      <c r="I15" s="32"/>
    </row>
    <row r="16" spans="1:9" ht="24.75" customHeight="1" thickBot="1" x14ac:dyDescent="0.3">
      <c r="A16" s="86" t="s">
        <v>12</v>
      </c>
      <c r="B16" s="89" t="e">
        <f>B14*40%</f>
        <v>#REF!</v>
      </c>
      <c r="C16" s="31"/>
      <c r="D16" s="28"/>
      <c r="E16" s="28"/>
      <c r="F16" s="32"/>
      <c r="G16" s="32"/>
      <c r="H16" s="32"/>
      <c r="I16" s="32"/>
    </row>
    <row r="17" spans="1:11" ht="24.75" customHeight="1" thickBot="1" x14ac:dyDescent="0.3">
      <c r="A17" s="87" t="s">
        <v>35</v>
      </c>
      <c r="B17" s="69">
        <f>IF(B7&gt;40000,B7-40000,0)</f>
        <v>0</v>
      </c>
      <c r="C17" s="31"/>
      <c r="D17" s="28"/>
      <c r="E17" s="28"/>
      <c r="F17" s="32"/>
      <c r="G17" s="32"/>
      <c r="H17" s="32"/>
      <c r="I17" s="32"/>
    </row>
    <row r="18" spans="1:11" ht="34.5" customHeight="1" thickBot="1" x14ac:dyDescent="0.3">
      <c r="A18" s="67" t="s">
        <v>36</v>
      </c>
      <c r="B18" s="68" t="e">
        <f>IF(B7&gt;40000,B16-(B7-40000),B16)</f>
        <v>#REF!</v>
      </c>
      <c r="C18" s="103"/>
      <c r="D18" s="104"/>
      <c r="F18" s="32"/>
      <c r="G18" s="32"/>
      <c r="H18" s="32"/>
      <c r="I18" s="32"/>
    </row>
    <row r="19" spans="1:11" ht="24.75" customHeight="1" thickBot="1" x14ac:dyDescent="0.3">
      <c r="A19" s="28"/>
      <c r="B19" s="31"/>
      <c r="C19" s="31"/>
      <c r="D19" s="28"/>
      <c r="E19" s="28"/>
      <c r="F19" s="32"/>
      <c r="G19" s="32"/>
      <c r="H19" s="32"/>
      <c r="I19" s="32"/>
    </row>
    <row r="20" spans="1:11" ht="24.75" customHeight="1" x14ac:dyDescent="0.25">
      <c r="A20" s="105" t="s">
        <v>13</v>
      </c>
      <c r="B20" s="106"/>
      <c r="C20" s="109" t="s">
        <v>28</v>
      </c>
      <c r="D20" s="113" t="s">
        <v>15</v>
      </c>
      <c r="E20" s="111" t="s">
        <v>26</v>
      </c>
      <c r="F20" s="109" t="s">
        <v>29</v>
      </c>
      <c r="G20" s="109" t="s">
        <v>27</v>
      </c>
      <c r="H20" s="109" t="s">
        <v>30</v>
      </c>
      <c r="I20" s="90" t="s">
        <v>34</v>
      </c>
    </row>
    <row r="21" spans="1:11" ht="24.75" customHeight="1" thickBot="1" x14ac:dyDescent="0.3">
      <c r="A21" s="107"/>
      <c r="B21" s="108"/>
      <c r="C21" s="110"/>
      <c r="D21" s="114"/>
      <c r="E21" s="112"/>
      <c r="F21" s="110"/>
      <c r="G21" s="110"/>
      <c r="H21" s="110"/>
      <c r="I21" s="91"/>
      <c r="J21" s="101" t="s">
        <v>37</v>
      </c>
      <c r="K21" s="102"/>
    </row>
    <row r="22" spans="1:11" ht="24.75" customHeight="1" x14ac:dyDescent="0.25">
      <c r="A22" s="44"/>
      <c r="B22" s="47"/>
      <c r="C22" s="39" t="e">
        <f>B$18*B22/B$27</f>
        <v>#REF!</v>
      </c>
      <c r="D22" s="39">
        <v>7894</v>
      </c>
      <c r="E22" s="39"/>
      <c r="F22" s="52" t="e">
        <f>C22-D22-E22</f>
        <v>#REF!</v>
      </c>
      <c r="G22" s="52"/>
      <c r="H22" s="56" t="e">
        <f>+F22-G22</f>
        <v>#REF!</v>
      </c>
      <c r="I22" s="55"/>
    </row>
    <row r="23" spans="1:11" ht="24.75" customHeight="1" x14ac:dyDescent="0.25">
      <c r="A23" s="60"/>
      <c r="B23" s="61"/>
      <c r="C23" s="62" t="e">
        <f>B$18*B23/B$27</f>
        <v>#REF!</v>
      </c>
      <c r="D23" s="62">
        <v>7894</v>
      </c>
      <c r="E23" s="62"/>
      <c r="F23" s="63" t="e">
        <f>C23-D23-E23</f>
        <v>#REF!</v>
      </c>
      <c r="G23" s="63"/>
      <c r="H23" s="64" t="e">
        <f>+F23-G23</f>
        <v>#REF!</v>
      </c>
      <c r="I23" s="65"/>
    </row>
    <row r="24" spans="1:11" ht="24.75" customHeight="1" x14ac:dyDescent="0.25">
      <c r="A24" s="45"/>
      <c r="B24" s="48"/>
      <c r="C24" s="50" t="e">
        <f>B$18*B24/B$27</f>
        <v>#REF!</v>
      </c>
      <c r="D24" s="50">
        <v>7894</v>
      </c>
      <c r="E24" s="50"/>
      <c r="F24" s="53" t="e">
        <f>C24-D24-E24</f>
        <v>#REF!</v>
      </c>
      <c r="G24" s="53"/>
      <c r="H24" s="57" t="e">
        <f>+F24-G24</f>
        <v>#REF!</v>
      </c>
      <c r="I24" s="29"/>
    </row>
    <row r="25" spans="1:11" ht="24.75" customHeight="1" x14ac:dyDescent="0.25">
      <c r="A25" s="60"/>
      <c r="B25" s="61"/>
      <c r="C25" s="62" t="e">
        <f>B$18*B25/B$27</f>
        <v>#REF!</v>
      </c>
      <c r="D25" s="62">
        <v>7894</v>
      </c>
      <c r="E25" s="62"/>
      <c r="F25" s="63" t="e">
        <f>C25-D25-E25</f>
        <v>#REF!</v>
      </c>
      <c r="G25" s="63"/>
      <c r="H25" s="64" t="e">
        <f>+F25-G25</f>
        <v>#REF!</v>
      </c>
      <c r="I25" s="65"/>
    </row>
    <row r="26" spans="1:11" ht="24.75" customHeight="1" thickBot="1" x14ac:dyDescent="0.3">
      <c r="A26" s="46"/>
      <c r="B26" s="49"/>
      <c r="C26" s="51" t="e">
        <f>B$18*B26/B$27</f>
        <v>#REF!</v>
      </c>
      <c r="D26" s="51">
        <v>7894</v>
      </c>
      <c r="E26" s="51"/>
      <c r="F26" s="54" t="e">
        <f>C26-D26-E26</f>
        <v>#REF!</v>
      </c>
      <c r="G26" s="54"/>
      <c r="H26" s="58" t="e">
        <f>+F26-G26</f>
        <v>#REF!</v>
      </c>
      <c r="I26" s="30"/>
    </row>
    <row r="27" spans="1:11" ht="24.75" customHeight="1" thickBot="1" x14ac:dyDescent="0.3">
      <c r="A27" s="33" t="s">
        <v>14</v>
      </c>
      <c r="B27" s="59">
        <f>SUM(B22:B26)</f>
        <v>0</v>
      </c>
      <c r="C27" s="34" t="e">
        <f t="shared" ref="C27:H27" si="1">SUM(C22:C26)</f>
        <v>#REF!</v>
      </c>
      <c r="D27" s="34">
        <f t="shared" si="1"/>
        <v>39470</v>
      </c>
      <c r="E27" s="34"/>
      <c r="F27" s="34" t="e">
        <f t="shared" si="1"/>
        <v>#REF!</v>
      </c>
      <c r="G27" s="34"/>
      <c r="H27" s="66" t="e">
        <f t="shared" si="1"/>
        <v>#REF!</v>
      </c>
      <c r="I27" s="32"/>
    </row>
    <row r="28" spans="1:11" x14ac:dyDescent="0.25">
      <c r="A28" s="23"/>
      <c r="B28" s="23"/>
      <c r="C28" s="23"/>
      <c r="D28" s="23"/>
      <c r="E28" s="23"/>
      <c r="F28" s="23"/>
      <c r="G28" s="23"/>
      <c r="H28" s="23"/>
      <c r="I28" s="23"/>
    </row>
  </sheetData>
  <mergeCells count="9">
    <mergeCell ref="J21:K21"/>
    <mergeCell ref="C18:D18"/>
    <mergeCell ref="A20:B21"/>
    <mergeCell ref="G20:G21"/>
    <mergeCell ref="E20:E21"/>
    <mergeCell ref="H20:H21"/>
    <mergeCell ref="F20:F21"/>
    <mergeCell ref="D20:D21"/>
    <mergeCell ref="C20:C21"/>
  </mergeCells>
  <printOptions horizontalCentered="1"/>
  <pageMargins left="0" right="0" top="0.98425196850393704" bottom="0" header="0" footer="0"/>
  <pageSetup paperSize="9" scale="74" orientation="landscape" horizontalDpi="4294967293" verticalDpi="300" r:id="rId1"/>
  <headerFooter>
    <oddHeader>&amp;L&amp;"Arial,Gras"COMPTE D'EXPLOITATION&amp;C&amp;"Arial,Gras"DE LE SOCIETE SNC RAVA'AI RAU 1&amp;R&amp;"Arial,Gras"THONIER VAIPAHU PY 1804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"/>
  <sheetViews>
    <sheetView workbookViewId="0">
      <selection activeCell="D3" sqref="A1:D3"/>
    </sheetView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C20-03-10-17</vt:lpstr>
      <vt:lpstr>CE_C20</vt:lpstr>
      <vt:lpstr>STAT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MAAMAATUAIAHUTAPU Moana</dc:creator>
  <cp:lastModifiedBy>h2so4</cp:lastModifiedBy>
  <cp:lastPrinted>2017-10-03T21:30:05Z</cp:lastPrinted>
  <dcterms:created xsi:type="dcterms:W3CDTF">2013-02-07T18:27:34Z</dcterms:created>
  <dcterms:modified xsi:type="dcterms:W3CDTF">2017-11-08T21:53:58Z</dcterms:modified>
</cp:coreProperties>
</file>