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6117FBF-1FB4-4EED-8046-A6A6A249162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7" r:id="rId1"/>
    <sheet name="Data" sheetId="1" r:id="rId2"/>
    <sheet name="Stats" sheetId="3" r:id="rId3"/>
    <sheet name="Graph" sheetId="6" r:id="rId4"/>
  </sheets>
  <definedNames>
    <definedName name="_xlnm._FilterDatabase" localSheetId="1" hidden="1">Data!$A$1:$AB$1</definedName>
  </definedNames>
  <calcPr calcId="191029"/>
  <pivotCaches>
    <pivotCache cacheId="0" r:id="rId5"/>
    <pivotCache cacheId="1" r:id="rId6"/>
    <pivotCache cacheId="2" r:id="rId7"/>
    <pivotCache cacheId="3" r:id="rId8"/>
    <pivotCache cacheId="4" r:id="rId9"/>
    <pivotCache cacheId="10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1481" i="1" l="1"/>
  <c r="AH1482" i="1"/>
  <c r="AH1483" i="1"/>
  <c r="AH1484" i="1"/>
  <c r="AH1485" i="1"/>
  <c r="AH1486" i="1"/>
  <c r="AH1487" i="1"/>
  <c r="AH1488" i="1"/>
  <c r="AG1481" i="1"/>
  <c r="AG1482" i="1" s="1"/>
  <c r="AG1483" i="1" s="1"/>
  <c r="AG1484" i="1" s="1"/>
  <c r="AG1485" i="1" s="1"/>
  <c r="AG1486" i="1" s="1"/>
  <c r="AG1487" i="1" s="1"/>
  <c r="AG1488" i="1" s="1"/>
  <c r="AF1481" i="1"/>
  <c r="AF1482" i="1" s="1"/>
  <c r="AF1483" i="1" s="1"/>
  <c r="AF1484" i="1" s="1"/>
  <c r="AF1485" i="1" s="1"/>
  <c r="AF1486" i="1" s="1"/>
  <c r="AF1487" i="1" s="1"/>
  <c r="AF1488" i="1" s="1"/>
  <c r="V1484" i="1"/>
  <c r="W1484" i="1"/>
  <c r="X1484" i="1" s="1"/>
  <c r="Y1484" i="1"/>
  <c r="Z1484" i="1"/>
  <c r="V1481" i="1"/>
  <c r="W1481" i="1"/>
  <c r="X1481" i="1" s="1"/>
  <c r="Y1481" i="1"/>
  <c r="Z1481" i="1"/>
  <c r="V1483" i="1"/>
  <c r="W1483" i="1"/>
  <c r="X1483" i="1"/>
  <c r="AA1483" i="1" s="1"/>
  <c r="AB1483" i="1" s="1"/>
  <c r="Y1483" i="1"/>
  <c r="Z1483" i="1"/>
  <c r="V1485" i="1"/>
  <c r="W1485" i="1"/>
  <c r="X1485" i="1" s="1"/>
  <c r="Y1485" i="1"/>
  <c r="Z1485" i="1"/>
  <c r="V1488" i="1"/>
  <c r="W1488" i="1"/>
  <c r="X1488" i="1"/>
  <c r="Y1488" i="1"/>
  <c r="Z1488" i="1"/>
  <c r="V1482" i="1"/>
  <c r="W1482" i="1"/>
  <c r="X1482" i="1" s="1"/>
  <c r="AA1482" i="1" s="1"/>
  <c r="AB1482" i="1" s="1"/>
  <c r="Y1482" i="1"/>
  <c r="Z1482" i="1"/>
  <c r="V1487" i="1"/>
  <c r="W1487" i="1"/>
  <c r="X1487" i="1" s="1"/>
  <c r="AA1487" i="1" s="1"/>
  <c r="AB1487" i="1" s="1"/>
  <c r="Y1487" i="1"/>
  <c r="Z1487" i="1"/>
  <c r="V1486" i="1"/>
  <c r="W1486" i="1"/>
  <c r="X1486" i="1"/>
  <c r="AA1486" i="1" s="1"/>
  <c r="AB1486" i="1" s="1"/>
  <c r="Y1486" i="1"/>
  <c r="Z1486" i="1"/>
  <c r="T1484" i="1"/>
  <c r="T1481" i="1"/>
  <c r="T1483" i="1"/>
  <c r="T1485" i="1"/>
  <c r="T1488" i="1"/>
  <c r="T1482" i="1"/>
  <c r="T1487" i="1"/>
  <c r="T1486" i="1"/>
  <c r="I1486" i="1"/>
  <c r="I1487" i="1"/>
  <c r="I1482" i="1"/>
  <c r="I1488" i="1"/>
  <c r="I1485" i="1"/>
  <c r="I1483" i="1"/>
  <c r="I1481" i="1"/>
  <c r="I1484" i="1"/>
  <c r="AA1488" i="1" l="1"/>
  <c r="AB1488" i="1" s="1"/>
  <c r="AA1481" i="1"/>
  <c r="AB1481" i="1" s="1"/>
  <c r="AA1484" i="1"/>
  <c r="AB1484" i="1" s="1"/>
  <c r="AA1485" i="1"/>
  <c r="AB1485" i="1" s="1"/>
  <c r="V1476" i="1"/>
  <c r="W1476" i="1"/>
  <c r="X1476" i="1" s="1"/>
  <c r="AA1476" i="1" s="1"/>
  <c r="AB1476" i="1" s="1"/>
  <c r="Y1476" i="1"/>
  <c r="Z1476" i="1"/>
  <c r="V1477" i="1"/>
  <c r="W1477" i="1"/>
  <c r="X1477" i="1" s="1"/>
  <c r="AA1477" i="1" s="1"/>
  <c r="AB1477" i="1" s="1"/>
  <c r="Y1477" i="1"/>
  <c r="Z1477" i="1"/>
  <c r="V1475" i="1"/>
  <c r="W1475" i="1"/>
  <c r="X1475" i="1" s="1"/>
  <c r="AA1475" i="1" s="1"/>
  <c r="AB1475" i="1" s="1"/>
  <c r="Y1475" i="1"/>
  <c r="Z1475" i="1"/>
  <c r="V1478" i="1"/>
  <c r="W1478" i="1"/>
  <c r="X1478" i="1" s="1"/>
  <c r="Y1478" i="1"/>
  <c r="Z1478" i="1"/>
  <c r="V1480" i="1"/>
  <c r="W1480" i="1"/>
  <c r="X1480" i="1" s="1"/>
  <c r="Y1480" i="1"/>
  <c r="Z1480" i="1"/>
  <c r="V1479" i="1"/>
  <c r="W1479" i="1"/>
  <c r="X1479" i="1" s="1"/>
  <c r="AA1479" i="1" s="1"/>
  <c r="AB1479" i="1" s="1"/>
  <c r="Y1479" i="1"/>
  <c r="Z1479" i="1"/>
  <c r="T1476" i="1"/>
  <c r="T1477" i="1"/>
  <c r="T1475" i="1"/>
  <c r="T1478" i="1"/>
  <c r="T1480" i="1"/>
  <c r="T1479" i="1"/>
  <c r="I1479" i="1"/>
  <c r="I1480" i="1"/>
  <c r="I1478" i="1"/>
  <c r="I1475" i="1"/>
  <c r="I1477" i="1"/>
  <c r="I1476" i="1"/>
  <c r="AA1480" i="1" l="1"/>
  <c r="AB1480" i="1" s="1"/>
  <c r="AA1478" i="1"/>
  <c r="AB1478" i="1" s="1"/>
  <c r="T1473" i="1"/>
  <c r="T1474" i="1"/>
  <c r="V1474" i="1"/>
  <c r="W1474" i="1"/>
  <c r="X1474" i="1" s="1"/>
  <c r="Y1474" i="1"/>
  <c r="Z1474" i="1"/>
  <c r="T1472" i="1"/>
  <c r="I1474" i="1"/>
  <c r="I1473" i="1"/>
  <c r="I1472" i="1"/>
  <c r="I1471" i="1"/>
  <c r="V1471" i="1"/>
  <c r="W1471" i="1"/>
  <c r="X1471" i="1" s="1"/>
  <c r="Y1471" i="1"/>
  <c r="Z1471" i="1"/>
  <c r="V1472" i="1"/>
  <c r="W1472" i="1"/>
  <c r="X1472" i="1" s="1"/>
  <c r="Y1472" i="1"/>
  <c r="Z1472" i="1"/>
  <c r="V1473" i="1"/>
  <c r="W1473" i="1"/>
  <c r="X1473" i="1" s="1"/>
  <c r="Y1473" i="1"/>
  <c r="Z1473" i="1"/>
  <c r="T1471" i="1"/>
  <c r="AA1474" i="1" l="1"/>
  <c r="AB1474" i="1" s="1"/>
  <c r="AA1471" i="1"/>
  <c r="AB1471" i="1" s="1"/>
  <c r="AA1473" i="1"/>
  <c r="AB1473" i="1" s="1"/>
  <c r="AA1472" i="1"/>
  <c r="AB1472" i="1" s="1"/>
  <c r="V1468" i="1"/>
  <c r="W1468" i="1"/>
  <c r="X1468" i="1" s="1"/>
  <c r="AA1468" i="1" s="1"/>
  <c r="AB1468" i="1" s="1"/>
  <c r="Y1468" i="1"/>
  <c r="Z1468" i="1"/>
  <c r="V1469" i="1"/>
  <c r="W1469" i="1"/>
  <c r="X1469" i="1" s="1"/>
  <c r="Y1469" i="1"/>
  <c r="Z1469" i="1"/>
  <c r="V1470" i="1"/>
  <c r="W1470" i="1"/>
  <c r="X1470" i="1" s="1"/>
  <c r="Y1470" i="1"/>
  <c r="Z1470" i="1"/>
  <c r="T1468" i="1"/>
  <c r="T1469" i="1"/>
  <c r="T1470" i="1"/>
  <c r="I1470" i="1"/>
  <c r="I1469" i="1"/>
  <c r="I1468" i="1"/>
  <c r="AA1469" i="1" l="1"/>
  <c r="AB1469" i="1" s="1"/>
  <c r="AA1470" i="1"/>
  <c r="AB1470" i="1" s="1"/>
  <c r="V1464" i="1"/>
  <c r="W1464" i="1"/>
  <c r="X1464" i="1" s="1"/>
  <c r="Y1464" i="1"/>
  <c r="Z1464" i="1"/>
  <c r="V1465" i="1"/>
  <c r="W1465" i="1"/>
  <c r="X1465" i="1" s="1"/>
  <c r="Y1465" i="1"/>
  <c r="Z1465" i="1"/>
  <c r="V1466" i="1"/>
  <c r="W1466" i="1"/>
  <c r="X1466" i="1" s="1"/>
  <c r="Y1466" i="1"/>
  <c r="Z1466" i="1"/>
  <c r="V1467" i="1"/>
  <c r="W1467" i="1"/>
  <c r="X1467" i="1" s="1"/>
  <c r="Y1467" i="1"/>
  <c r="Z1467" i="1"/>
  <c r="T1464" i="1"/>
  <c r="T1465" i="1"/>
  <c r="T1466" i="1"/>
  <c r="T1467" i="1"/>
  <c r="I1467" i="1"/>
  <c r="I1466" i="1"/>
  <c r="I1465" i="1"/>
  <c r="I1464" i="1"/>
  <c r="N25" i="3"/>
  <c r="N26" i="3"/>
  <c r="AA1467" i="1" l="1"/>
  <c r="AB1467" i="1" s="1"/>
  <c r="AA1466" i="1"/>
  <c r="AB1466" i="1" s="1"/>
  <c r="AA1464" i="1"/>
  <c r="AB1464" i="1" s="1"/>
  <c r="AA1465" i="1"/>
  <c r="AB1465" i="1" s="1"/>
  <c r="V1458" i="1"/>
  <c r="W1458" i="1"/>
  <c r="Y1458" i="1"/>
  <c r="Z1458" i="1"/>
  <c r="V1459" i="1"/>
  <c r="W1459" i="1"/>
  <c r="Y1459" i="1"/>
  <c r="Z1459" i="1"/>
  <c r="V1461" i="1"/>
  <c r="W1461" i="1"/>
  <c r="Y1461" i="1"/>
  <c r="Z1461" i="1"/>
  <c r="V1460" i="1"/>
  <c r="W1460" i="1"/>
  <c r="Y1460" i="1"/>
  <c r="Z1460" i="1"/>
  <c r="V1463" i="1"/>
  <c r="W1463" i="1"/>
  <c r="Y1463" i="1"/>
  <c r="Z1463" i="1"/>
  <c r="V1462" i="1"/>
  <c r="W1462" i="1"/>
  <c r="Y1462" i="1"/>
  <c r="Z1462" i="1"/>
  <c r="T1458" i="1"/>
  <c r="T1459" i="1"/>
  <c r="T1461" i="1"/>
  <c r="T1460" i="1"/>
  <c r="T1463" i="1"/>
  <c r="T1462" i="1"/>
  <c r="I1462" i="1"/>
  <c r="I1463" i="1"/>
  <c r="I1460" i="1"/>
  <c r="I1461" i="1"/>
  <c r="I1459" i="1"/>
  <c r="I1458" i="1"/>
  <c r="V1451" i="1" l="1"/>
  <c r="W1451" i="1"/>
  <c r="Y1451" i="1"/>
  <c r="Z1451" i="1"/>
  <c r="V1454" i="1"/>
  <c r="W1454" i="1"/>
  <c r="Y1454" i="1"/>
  <c r="Z1454" i="1"/>
  <c r="V1450" i="1"/>
  <c r="W1450" i="1"/>
  <c r="Y1450" i="1"/>
  <c r="Z1450" i="1"/>
  <c r="V1452" i="1"/>
  <c r="W1452" i="1"/>
  <c r="Y1452" i="1"/>
  <c r="Z1452" i="1"/>
  <c r="V1449" i="1"/>
  <c r="W1449" i="1"/>
  <c r="Y1449" i="1"/>
  <c r="Z1449" i="1"/>
  <c r="V1448" i="1"/>
  <c r="W1448" i="1"/>
  <c r="Y1448" i="1"/>
  <c r="Z1448" i="1"/>
  <c r="V1453" i="1"/>
  <c r="W1453" i="1"/>
  <c r="Y1453" i="1"/>
  <c r="Z1453" i="1"/>
  <c r="V1457" i="1"/>
  <c r="W1457" i="1"/>
  <c r="Y1457" i="1"/>
  <c r="Z1457" i="1"/>
  <c r="V1456" i="1"/>
  <c r="W1456" i="1"/>
  <c r="Y1456" i="1"/>
  <c r="Z1456" i="1"/>
  <c r="V1455" i="1"/>
  <c r="W1455" i="1"/>
  <c r="Y1455" i="1"/>
  <c r="Z1455" i="1"/>
  <c r="T1451" i="1"/>
  <c r="T1454" i="1"/>
  <c r="T1450" i="1"/>
  <c r="T1452" i="1"/>
  <c r="T1449" i="1"/>
  <c r="T1448" i="1"/>
  <c r="T1453" i="1"/>
  <c r="T1457" i="1"/>
  <c r="T1456" i="1"/>
  <c r="T1455" i="1"/>
  <c r="I1455" i="1"/>
  <c r="I1456" i="1"/>
  <c r="I1457" i="1"/>
  <c r="I1453" i="1"/>
  <c r="I1448" i="1"/>
  <c r="I1449" i="1"/>
  <c r="I1452" i="1"/>
  <c r="I1450" i="1"/>
  <c r="I1454" i="1"/>
  <c r="I1451" i="1"/>
  <c r="N4" i="3"/>
  <c r="V1437" i="1" l="1"/>
  <c r="W1437" i="1"/>
  <c r="Y1437" i="1"/>
  <c r="Z1437" i="1"/>
  <c r="V1438" i="1"/>
  <c r="W1438" i="1"/>
  <c r="Y1438" i="1"/>
  <c r="Z1438" i="1"/>
  <c r="V1439" i="1"/>
  <c r="W1439" i="1"/>
  <c r="Y1439" i="1"/>
  <c r="Z1439" i="1"/>
  <c r="V1441" i="1"/>
  <c r="W1441" i="1"/>
  <c r="Y1441" i="1"/>
  <c r="Z1441" i="1"/>
  <c r="V1440" i="1"/>
  <c r="W1440" i="1"/>
  <c r="Y1440" i="1"/>
  <c r="Z1440" i="1"/>
  <c r="V1444" i="1"/>
  <c r="W1444" i="1"/>
  <c r="Y1444" i="1"/>
  <c r="Z1444" i="1"/>
  <c r="V1446" i="1"/>
  <c r="W1446" i="1"/>
  <c r="Y1446" i="1"/>
  <c r="Z1446" i="1"/>
  <c r="V1442" i="1"/>
  <c r="W1442" i="1"/>
  <c r="Y1442" i="1"/>
  <c r="Z1442" i="1"/>
  <c r="V1443" i="1"/>
  <c r="W1443" i="1"/>
  <c r="Y1443" i="1"/>
  <c r="Z1443" i="1"/>
  <c r="V1445" i="1"/>
  <c r="W1445" i="1"/>
  <c r="Y1445" i="1"/>
  <c r="Z1445" i="1"/>
  <c r="V1447" i="1"/>
  <c r="W1447" i="1"/>
  <c r="Y1447" i="1"/>
  <c r="Z1447" i="1"/>
  <c r="T1437" i="1"/>
  <c r="T1438" i="1"/>
  <c r="T1439" i="1"/>
  <c r="T1441" i="1"/>
  <c r="T1440" i="1"/>
  <c r="T1444" i="1"/>
  <c r="T1446" i="1"/>
  <c r="T1442" i="1"/>
  <c r="T1443" i="1"/>
  <c r="T1445" i="1"/>
  <c r="T1447" i="1"/>
  <c r="I1447" i="1"/>
  <c r="I1445" i="1"/>
  <c r="I1443" i="1"/>
  <c r="I1442" i="1"/>
  <c r="I1446" i="1"/>
  <c r="I1444" i="1"/>
  <c r="I1440" i="1"/>
  <c r="I1441" i="1"/>
  <c r="I1439" i="1"/>
  <c r="I1438" i="1"/>
  <c r="I1437" i="1"/>
  <c r="N24" i="3"/>
  <c r="V1425" i="1" l="1"/>
  <c r="W1425" i="1"/>
  <c r="Y1425" i="1"/>
  <c r="Z1425" i="1"/>
  <c r="V1433" i="1"/>
  <c r="W1433" i="1"/>
  <c r="Y1433" i="1"/>
  <c r="Z1433" i="1"/>
  <c r="V1422" i="1"/>
  <c r="W1422" i="1"/>
  <c r="Y1422" i="1"/>
  <c r="Z1422" i="1"/>
  <c r="V1427" i="1"/>
  <c r="W1427" i="1"/>
  <c r="Y1427" i="1"/>
  <c r="Z1427" i="1"/>
  <c r="V1428" i="1"/>
  <c r="W1428" i="1"/>
  <c r="Y1428" i="1"/>
  <c r="Z1428" i="1"/>
  <c r="V1423" i="1"/>
  <c r="W1423" i="1"/>
  <c r="Y1423" i="1"/>
  <c r="Z1423" i="1"/>
  <c r="V1432" i="1"/>
  <c r="W1432" i="1"/>
  <c r="Y1432" i="1"/>
  <c r="Z1432" i="1"/>
  <c r="V1424" i="1"/>
  <c r="W1424" i="1"/>
  <c r="Y1424" i="1"/>
  <c r="Z1424" i="1"/>
  <c r="V1435" i="1"/>
  <c r="W1435" i="1"/>
  <c r="Y1435" i="1"/>
  <c r="Z1435" i="1"/>
  <c r="V1430" i="1"/>
  <c r="W1430" i="1"/>
  <c r="Y1430" i="1"/>
  <c r="Z1430" i="1"/>
  <c r="V1436" i="1"/>
  <c r="W1436" i="1"/>
  <c r="Y1436" i="1"/>
  <c r="Z1436" i="1"/>
  <c r="V1426" i="1"/>
  <c r="W1426" i="1"/>
  <c r="Y1426" i="1"/>
  <c r="Z1426" i="1"/>
  <c r="V1429" i="1"/>
  <c r="W1429" i="1"/>
  <c r="Y1429" i="1"/>
  <c r="Z1429" i="1"/>
  <c r="V1431" i="1"/>
  <c r="W1431" i="1"/>
  <c r="Y1431" i="1"/>
  <c r="Z1431" i="1"/>
  <c r="V1434" i="1"/>
  <c r="W1434" i="1"/>
  <c r="Y1434" i="1"/>
  <c r="Z1434" i="1"/>
  <c r="T1425" i="1"/>
  <c r="T1433" i="1"/>
  <c r="T1422" i="1"/>
  <c r="T1427" i="1"/>
  <c r="T1428" i="1"/>
  <c r="T1423" i="1"/>
  <c r="T1432" i="1"/>
  <c r="T1424" i="1"/>
  <c r="T1435" i="1"/>
  <c r="T1430" i="1"/>
  <c r="T1436" i="1"/>
  <c r="T1426" i="1"/>
  <c r="T1429" i="1"/>
  <c r="T1431" i="1"/>
  <c r="T1434" i="1"/>
  <c r="I1434" i="1"/>
  <c r="I1431" i="1"/>
  <c r="I1429" i="1"/>
  <c r="I1426" i="1"/>
  <c r="I1436" i="1"/>
  <c r="I1430" i="1"/>
  <c r="I1435" i="1"/>
  <c r="I1424" i="1"/>
  <c r="I1432" i="1"/>
  <c r="I1423" i="1"/>
  <c r="I1428" i="1"/>
  <c r="I1427" i="1"/>
  <c r="I1422" i="1"/>
  <c r="I1433" i="1"/>
  <c r="I1425" i="1"/>
  <c r="V1411" i="1" l="1"/>
  <c r="W1411" i="1"/>
  <c r="Y1411" i="1"/>
  <c r="Z1411" i="1"/>
  <c r="V1413" i="1"/>
  <c r="W1413" i="1"/>
  <c r="Y1413" i="1"/>
  <c r="Z1413" i="1"/>
  <c r="V1416" i="1"/>
  <c r="W1416" i="1"/>
  <c r="Y1416" i="1"/>
  <c r="Z1416" i="1"/>
  <c r="V1412" i="1"/>
  <c r="W1412" i="1"/>
  <c r="Y1412" i="1"/>
  <c r="Z1412" i="1"/>
  <c r="V1415" i="1"/>
  <c r="W1415" i="1"/>
  <c r="Y1415" i="1"/>
  <c r="Z1415" i="1"/>
  <c r="V1414" i="1"/>
  <c r="W1414" i="1"/>
  <c r="Y1414" i="1"/>
  <c r="Z1414" i="1"/>
  <c r="V1417" i="1"/>
  <c r="W1417" i="1"/>
  <c r="Y1417" i="1"/>
  <c r="Z1417" i="1"/>
  <c r="V1418" i="1"/>
  <c r="W1418" i="1"/>
  <c r="Y1418" i="1"/>
  <c r="Z1418" i="1"/>
  <c r="V1419" i="1"/>
  <c r="W1419" i="1"/>
  <c r="Y1419" i="1"/>
  <c r="Z1419" i="1"/>
  <c r="V1420" i="1"/>
  <c r="W1420" i="1"/>
  <c r="Y1420" i="1"/>
  <c r="Z1420" i="1"/>
  <c r="V1421" i="1"/>
  <c r="W1421" i="1"/>
  <c r="Y1421" i="1"/>
  <c r="Z1421" i="1"/>
  <c r="T1411" i="1"/>
  <c r="T1413" i="1"/>
  <c r="T1416" i="1"/>
  <c r="T1412" i="1"/>
  <c r="T1415" i="1"/>
  <c r="T1414" i="1"/>
  <c r="T1417" i="1"/>
  <c r="T1418" i="1"/>
  <c r="T1419" i="1"/>
  <c r="T1420" i="1"/>
  <c r="T1421" i="1"/>
  <c r="I1421" i="1"/>
  <c r="I1420" i="1"/>
  <c r="I1419" i="1"/>
  <c r="I1418" i="1"/>
  <c r="I1417" i="1"/>
  <c r="I1414" i="1"/>
  <c r="I1415" i="1"/>
  <c r="I1412" i="1"/>
  <c r="I1416" i="1"/>
  <c r="I1413" i="1"/>
  <c r="I1411" i="1"/>
  <c r="V1404" i="1" l="1"/>
  <c r="W1404" i="1"/>
  <c r="Y1404" i="1"/>
  <c r="Z1404" i="1"/>
  <c r="V1410" i="1"/>
  <c r="W1410" i="1"/>
  <c r="Y1410" i="1"/>
  <c r="Z1410" i="1"/>
  <c r="V1405" i="1"/>
  <c r="W1405" i="1"/>
  <c r="Y1405" i="1"/>
  <c r="Z1405" i="1"/>
  <c r="V1406" i="1"/>
  <c r="W1406" i="1"/>
  <c r="Y1406" i="1"/>
  <c r="Z1406" i="1"/>
  <c r="V1409" i="1"/>
  <c r="W1409" i="1"/>
  <c r="Y1409" i="1"/>
  <c r="Z1409" i="1"/>
  <c r="V1408" i="1"/>
  <c r="W1408" i="1"/>
  <c r="Y1408" i="1"/>
  <c r="Z1408" i="1"/>
  <c r="V1407" i="1"/>
  <c r="W1407" i="1"/>
  <c r="Y1407" i="1"/>
  <c r="Z1407" i="1"/>
  <c r="T1404" i="1"/>
  <c r="T1410" i="1"/>
  <c r="T1405" i="1"/>
  <c r="T1406" i="1"/>
  <c r="T1409" i="1"/>
  <c r="T1408" i="1"/>
  <c r="T1407" i="1"/>
  <c r="I1407" i="1"/>
  <c r="I1408" i="1"/>
  <c r="I1409" i="1"/>
  <c r="I1406" i="1"/>
  <c r="I1405" i="1"/>
  <c r="I1410" i="1"/>
  <c r="I1404" i="1"/>
  <c r="V1383" i="1" l="1"/>
  <c r="W1383" i="1"/>
  <c r="Y1383" i="1"/>
  <c r="Z1383" i="1"/>
  <c r="V1391" i="1"/>
  <c r="W1391" i="1"/>
  <c r="Y1391" i="1"/>
  <c r="Z1391" i="1"/>
  <c r="V1384" i="1"/>
  <c r="W1384" i="1"/>
  <c r="Y1384" i="1"/>
  <c r="Z1384" i="1"/>
  <c r="V1385" i="1"/>
  <c r="W1385" i="1"/>
  <c r="Y1385" i="1"/>
  <c r="Z1385" i="1"/>
  <c r="V1386" i="1"/>
  <c r="W1386" i="1"/>
  <c r="Y1386" i="1"/>
  <c r="Z1386" i="1"/>
  <c r="V1388" i="1"/>
  <c r="W1388" i="1"/>
  <c r="Y1388" i="1"/>
  <c r="Z1388" i="1"/>
  <c r="V1387" i="1"/>
  <c r="W1387" i="1"/>
  <c r="Y1387" i="1"/>
  <c r="Z1387" i="1"/>
  <c r="V1389" i="1"/>
  <c r="W1389" i="1"/>
  <c r="Y1389" i="1"/>
  <c r="Z1389" i="1"/>
  <c r="V1390" i="1"/>
  <c r="W1390" i="1"/>
  <c r="Y1390" i="1"/>
  <c r="Z1390" i="1"/>
  <c r="V1392" i="1"/>
  <c r="W1392" i="1"/>
  <c r="Y1392" i="1"/>
  <c r="Z1392" i="1"/>
  <c r="V1393" i="1"/>
  <c r="W1393" i="1"/>
  <c r="Y1393" i="1"/>
  <c r="Z1393" i="1"/>
  <c r="V1397" i="1"/>
  <c r="W1397" i="1"/>
  <c r="Y1397" i="1"/>
  <c r="Z1397" i="1"/>
  <c r="V1394" i="1"/>
  <c r="W1394" i="1"/>
  <c r="Y1394" i="1"/>
  <c r="Z1394" i="1"/>
  <c r="V1396" i="1"/>
  <c r="W1396" i="1"/>
  <c r="Y1396" i="1"/>
  <c r="Z1396" i="1"/>
  <c r="V1395" i="1"/>
  <c r="W1395" i="1"/>
  <c r="Y1395" i="1"/>
  <c r="Z1395" i="1"/>
  <c r="V1398" i="1"/>
  <c r="W1398" i="1"/>
  <c r="Y1398" i="1"/>
  <c r="Z1398" i="1"/>
  <c r="V1399" i="1"/>
  <c r="W1399" i="1"/>
  <c r="Y1399" i="1"/>
  <c r="Z1399" i="1"/>
  <c r="V1400" i="1"/>
  <c r="W1400" i="1"/>
  <c r="Y1400" i="1"/>
  <c r="Z1400" i="1"/>
  <c r="V1401" i="1"/>
  <c r="W1401" i="1"/>
  <c r="Y1401" i="1"/>
  <c r="Z1401" i="1"/>
  <c r="V1402" i="1"/>
  <c r="W1402" i="1"/>
  <c r="Y1402" i="1"/>
  <c r="Z1402" i="1"/>
  <c r="V1403" i="1"/>
  <c r="W1403" i="1"/>
  <c r="Y1403" i="1"/>
  <c r="Z1403" i="1"/>
  <c r="T1383" i="1"/>
  <c r="T1391" i="1"/>
  <c r="T1384" i="1"/>
  <c r="T1385" i="1"/>
  <c r="T1386" i="1"/>
  <c r="T1388" i="1"/>
  <c r="T1387" i="1"/>
  <c r="T1389" i="1"/>
  <c r="T1390" i="1"/>
  <c r="T1392" i="1"/>
  <c r="T1393" i="1"/>
  <c r="T1397" i="1"/>
  <c r="T1394" i="1"/>
  <c r="T1396" i="1"/>
  <c r="T1395" i="1"/>
  <c r="T1398" i="1"/>
  <c r="T1399" i="1"/>
  <c r="T1400" i="1"/>
  <c r="T1401" i="1"/>
  <c r="T1402" i="1"/>
  <c r="T1403" i="1"/>
  <c r="I1403" i="1"/>
  <c r="I1402" i="1"/>
  <c r="I1401" i="1"/>
  <c r="I1400" i="1"/>
  <c r="I1399" i="1"/>
  <c r="I1398" i="1"/>
  <c r="I1395" i="1"/>
  <c r="I1396" i="1"/>
  <c r="I1394" i="1"/>
  <c r="I1397" i="1"/>
  <c r="I1393" i="1"/>
  <c r="I1392" i="1"/>
  <c r="I1390" i="1"/>
  <c r="I1389" i="1"/>
  <c r="I1387" i="1"/>
  <c r="I1388" i="1"/>
  <c r="I1386" i="1"/>
  <c r="I1385" i="1"/>
  <c r="I1384" i="1"/>
  <c r="I1391" i="1"/>
  <c r="I1383" i="1"/>
  <c r="N23" i="3"/>
  <c r="V1363" i="1" l="1"/>
  <c r="W1363" i="1"/>
  <c r="Y1363" i="1"/>
  <c r="Z1363" i="1"/>
  <c r="V1367" i="1"/>
  <c r="W1367" i="1"/>
  <c r="Y1367" i="1"/>
  <c r="Z1367" i="1"/>
  <c r="V1369" i="1"/>
  <c r="W1369" i="1"/>
  <c r="Y1369" i="1"/>
  <c r="Z1369" i="1"/>
  <c r="V1361" i="1"/>
  <c r="W1361" i="1"/>
  <c r="Y1361" i="1"/>
  <c r="Z1361" i="1"/>
  <c r="V1365" i="1"/>
  <c r="W1365" i="1"/>
  <c r="Y1365" i="1"/>
  <c r="Z1365" i="1"/>
  <c r="V1370" i="1"/>
  <c r="W1370" i="1"/>
  <c r="Y1370" i="1"/>
  <c r="Z1370" i="1"/>
  <c r="V1362" i="1"/>
  <c r="W1362" i="1"/>
  <c r="Y1362" i="1"/>
  <c r="Z1362" i="1"/>
  <c r="V1364" i="1"/>
  <c r="W1364" i="1"/>
  <c r="Y1364" i="1"/>
  <c r="Z1364" i="1"/>
  <c r="V1366" i="1"/>
  <c r="W1366" i="1"/>
  <c r="Y1366" i="1"/>
  <c r="Z1366" i="1"/>
  <c r="V1368" i="1"/>
  <c r="W1368" i="1"/>
  <c r="Y1368" i="1"/>
  <c r="Z1368" i="1"/>
  <c r="V1375" i="1"/>
  <c r="W1375" i="1"/>
  <c r="Y1375" i="1"/>
  <c r="Z1375" i="1"/>
  <c r="V1372" i="1"/>
  <c r="W1372" i="1"/>
  <c r="Y1372" i="1"/>
  <c r="Z1372" i="1"/>
  <c r="V1374" i="1"/>
  <c r="W1374" i="1"/>
  <c r="Y1374" i="1"/>
  <c r="Z1374" i="1"/>
  <c r="V1376" i="1"/>
  <c r="W1376" i="1"/>
  <c r="Y1376" i="1"/>
  <c r="Z1376" i="1"/>
  <c r="V1382" i="1"/>
  <c r="W1382" i="1"/>
  <c r="Y1382" i="1"/>
  <c r="Z1382" i="1"/>
  <c r="V1377" i="1"/>
  <c r="W1377" i="1"/>
  <c r="Y1377" i="1"/>
  <c r="Z1377" i="1"/>
  <c r="V1371" i="1"/>
  <c r="W1371" i="1"/>
  <c r="Y1371" i="1"/>
  <c r="Z1371" i="1"/>
  <c r="V1373" i="1"/>
  <c r="W1373" i="1"/>
  <c r="Y1373" i="1"/>
  <c r="Z1373" i="1"/>
  <c r="V1380" i="1"/>
  <c r="W1380" i="1"/>
  <c r="Y1380" i="1"/>
  <c r="Z1380" i="1"/>
  <c r="V1379" i="1"/>
  <c r="W1379" i="1"/>
  <c r="Y1379" i="1"/>
  <c r="Z1379" i="1"/>
  <c r="V1381" i="1"/>
  <c r="W1381" i="1"/>
  <c r="Y1381" i="1"/>
  <c r="Z1381" i="1"/>
  <c r="V1378" i="1"/>
  <c r="W1378" i="1"/>
  <c r="Y1378" i="1"/>
  <c r="Z1378" i="1"/>
  <c r="T1363" i="1"/>
  <c r="T1367" i="1"/>
  <c r="T1369" i="1"/>
  <c r="T1361" i="1"/>
  <c r="T1365" i="1"/>
  <c r="T1370" i="1"/>
  <c r="T1362" i="1"/>
  <c r="T1364" i="1"/>
  <c r="T1366" i="1"/>
  <c r="T1368" i="1"/>
  <c r="T1375" i="1"/>
  <c r="T1372" i="1"/>
  <c r="T1374" i="1"/>
  <c r="T1376" i="1"/>
  <c r="T1382" i="1"/>
  <c r="T1377" i="1"/>
  <c r="T1371" i="1"/>
  <c r="T1373" i="1"/>
  <c r="T1380" i="1"/>
  <c r="T1379" i="1"/>
  <c r="T1381" i="1"/>
  <c r="T1378" i="1"/>
  <c r="I1378" i="1"/>
  <c r="I1381" i="1"/>
  <c r="I1379" i="1"/>
  <c r="I1380" i="1"/>
  <c r="I1373" i="1"/>
  <c r="I1371" i="1"/>
  <c r="I1377" i="1"/>
  <c r="I1382" i="1"/>
  <c r="I1376" i="1"/>
  <c r="I1374" i="1"/>
  <c r="I1372" i="1"/>
  <c r="I1375" i="1"/>
  <c r="I1368" i="1"/>
  <c r="I1366" i="1"/>
  <c r="I1364" i="1"/>
  <c r="I1362" i="1"/>
  <c r="I1370" i="1"/>
  <c r="I1365" i="1"/>
  <c r="I1361" i="1"/>
  <c r="I1369" i="1"/>
  <c r="I1367" i="1"/>
  <c r="I1363" i="1"/>
  <c r="V1343" i="1" l="1"/>
  <c r="W1343" i="1"/>
  <c r="Y1343" i="1"/>
  <c r="Z1343" i="1"/>
  <c r="V1344" i="1"/>
  <c r="W1344" i="1"/>
  <c r="Y1344" i="1"/>
  <c r="Z1344" i="1"/>
  <c r="V1345" i="1"/>
  <c r="W1345" i="1"/>
  <c r="Y1345" i="1"/>
  <c r="Z1345" i="1"/>
  <c r="V1348" i="1"/>
  <c r="W1348" i="1"/>
  <c r="Y1348" i="1"/>
  <c r="Z1348" i="1"/>
  <c r="V1326" i="1"/>
  <c r="W1326" i="1"/>
  <c r="Y1326" i="1"/>
  <c r="Z1326" i="1"/>
  <c r="V1327" i="1"/>
  <c r="W1327" i="1"/>
  <c r="Y1327" i="1"/>
  <c r="Z1327" i="1"/>
  <c r="V1328" i="1"/>
  <c r="W1328" i="1"/>
  <c r="Y1328" i="1"/>
  <c r="Z1328" i="1"/>
  <c r="V1329" i="1"/>
  <c r="W1329" i="1"/>
  <c r="Y1329" i="1"/>
  <c r="Z1329" i="1"/>
  <c r="V1330" i="1"/>
  <c r="W1330" i="1"/>
  <c r="Y1330" i="1"/>
  <c r="Z1330" i="1"/>
  <c r="V1331" i="1"/>
  <c r="W1331" i="1"/>
  <c r="Y1331" i="1"/>
  <c r="Z1331" i="1"/>
  <c r="V1333" i="1"/>
  <c r="W1333" i="1"/>
  <c r="Y1333" i="1"/>
  <c r="Z1333" i="1"/>
  <c r="V1335" i="1"/>
  <c r="W1335" i="1"/>
  <c r="Y1335" i="1"/>
  <c r="Z1335" i="1"/>
  <c r="V1336" i="1"/>
  <c r="W1336" i="1"/>
  <c r="Y1336" i="1"/>
  <c r="Z1336" i="1"/>
  <c r="V1337" i="1"/>
  <c r="W1337" i="1"/>
  <c r="Y1337" i="1"/>
  <c r="Z1337" i="1"/>
  <c r="V1351" i="1"/>
  <c r="W1351" i="1"/>
  <c r="Y1351" i="1"/>
  <c r="Z1351" i="1"/>
  <c r="V1340" i="1"/>
  <c r="W1340" i="1"/>
  <c r="Y1340" i="1"/>
  <c r="Z1340" i="1"/>
  <c r="V1332" i="1"/>
  <c r="W1332" i="1"/>
  <c r="Y1332" i="1"/>
  <c r="Z1332" i="1"/>
  <c r="V1334" i="1"/>
  <c r="W1334" i="1"/>
  <c r="Y1334" i="1"/>
  <c r="Z1334" i="1"/>
  <c r="V1338" i="1"/>
  <c r="W1338" i="1"/>
  <c r="Y1338" i="1"/>
  <c r="Z1338" i="1"/>
  <c r="V1339" i="1"/>
  <c r="W1339" i="1"/>
  <c r="Y1339" i="1"/>
  <c r="Z1339" i="1"/>
  <c r="V1341" i="1"/>
  <c r="W1341" i="1"/>
  <c r="Y1341" i="1"/>
  <c r="Z1341" i="1"/>
  <c r="V1350" i="1"/>
  <c r="W1350" i="1"/>
  <c r="Y1350" i="1"/>
  <c r="Z1350" i="1"/>
  <c r="V1342" i="1"/>
  <c r="W1342" i="1"/>
  <c r="Y1342" i="1"/>
  <c r="Z1342" i="1"/>
  <c r="V1346" i="1"/>
  <c r="W1346" i="1"/>
  <c r="Y1346" i="1"/>
  <c r="Z1346" i="1"/>
  <c r="V1355" i="1"/>
  <c r="W1355" i="1"/>
  <c r="Y1355" i="1"/>
  <c r="Z1355" i="1"/>
  <c r="V1352" i="1"/>
  <c r="W1352" i="1"/>
  <c r="Y1352" i="1"/>
  <c r="Z1352" i="1"/>
  <c r="V1347" i="1"/>
  <c r="W1347" i="1"/>
  <c r="Y1347" i="1"/>
  <c r="Z1347" i="1"/>
  <c r="V1349" i="1"/>
  <c r="W1349" i="1"/>
  <c r="Y1349" i="1"/>
  <c r="Z1349" i="1"/>
  <c r="V1357" i="1"/>
  <c r="W1357" i="1"/>
  <c r="Y1357" i="1"/>
  <c r="Z1357" i="1"/>
  <c r="V1359" i="1"/>
  <c r="W1359" i="1"/>
  <c r="Y1359" i="1"/>
  <c r="Z1359" i="1"/>
  <c r="V1358" i="1"/>
  <c r="W1358" i="1"/>
  <c r="Y1358" i="1"/>
  <c r="Z1358" i="1"/>
  <c r="V1360" i="1"/>
  <c r="W1360" i="1"/>
  <c r="Y1360" i="1"/>
  <c r="Z1360" i="1"/>
  <c r="V1353" i="1"/>
  <c r="W1353" i="1"/>
  <c r="Y1353" i="1"/>
  <c r="Z1353" i="1"/>
  <c r="V1354" i="1"/>
  <c r="W1354" i="1"/>
  <c r="Y1354" i="1"/>
  <c r="Z1354" i="1"/>
  <c r="V1356" i="1"/>
  <c r="W1356" i="1"/>
  <c r="Y1356" i="1"/>
  <c r="Z1356" i="1"/>
  <c r="T1343" i="1"/>
  <c r="T1344" i="1"/>
  <c r="T1345" i="1"/>
  <c r="T1348" i="1"/>
  <c r="T1326" i="1"/>
  <c r="T1327" i="1"/>
  <c r="T1328" i="1"/>
  <c r="T1329" i="1"/>
  <c r="T1330" i="1"/>
  <c r="T1331" i="1"/>
  <c r="T1333" i="1"/>
  <c r="T1335" i="1"/>
  <c r="T1336" i="1"/>
  <c r="T1337" i="1"/>
  <c r="T1351" i="1"/>
  <c r="T1340" i="1"/>
  <c r="T1332" i="1"/>
  <c r="T1334" i="1"/>
  <c r="T1338" i="1"/>
  <c r="T1339" i="1"/>
  <c r="T1341" i="1"/>
  <c r="T1350" i="1"/>
  <c r="T1342" i="1"/>
  <c r="T1346" i="1"/>
  <c r="T1355" i="1"/>
  <c r="T1352" i="1"/>
  <c r="T1347" i="1"/>
  <c r="T1349" i="1"/>
  <c r="T1357" i="1"/>
  <c r="T1359" i="1"/>
  <c r="T1358" i="1"/>
  <c r="T1360" i="1"/>
  <c r="T1353" i="1"/>
  <c r="T1354" i="1"/>
  <c r="T1356" i="1"/>
  <c r="I1356" i="1"/>
  <c r="I1354" i="1"/>
  <c r="I1353" i="1"/>
  <c r="I1360" i="1"/>
  <c r="I1358" i="1"/>
  <c r="I1359" i="1"/>
  <c r="I1357" i="1"/>
  <c r="I1349" i="1"/>
  <c r="I1347" i="1"/>
  <c r="I1352" i="1"/>
  <c r="I1355" i="1"/>
  <c r="I1346" i="1"/>
  <c r="I1342" i="1"/>
  <c r="I1350" i="1"/>
  <c r="I1341" i="1"/>
  <c r="I1339" i="1"/>
  <c r="I1338" i="1"/>
  <c r="I1334" i="1"/>
  <c r="I1332" i="1"/>
  <c r="I1340" i="1"/>
  <c r="I1351" i="1"/>
  <c r="I1337" i="1"/>
  <c r="I1336" i="1"/>
  <c r="I1335" i="1"/>
  <c r="I1333" i="1"/>
  <c r="I1331" i="1"/>
  <c r="I1330" i="1"/>
  <c r="I1329" i="1"/>
  <c r="I1328" i="1"/>
  <c r="I1327" i="1"/>
  <c r="I1326" i="1"/>
  <c r="I1348" i="1"/>
  <c r="I1345" i="1"/>
  <c r="I1344" i="1"/>
  <c r="I1343" i="1"/>
  <c r="I1324" i="1"/>
  <c r="I1315" i="1"/>
  <c r="I1314" i="1"/>
  <c r="I1310" i="1"/>
  <c r="I1297" i="1"/>
  <c r="I1322" i="1"/>
  <c r="I1320" i="1"/>
  <c r="I1319" i="1"/>
  <c r="I1318" i="1"/>
  <c r="I1316" i="1"/>
  <c r="I1311" i="1"/>
  <c r="I1298" i="1"/>
  <c r="I1323" i="1"/>
  <c r="I1317" i="1"/>
  <c r="I1309" i="1"/>
  <c r="I1295" i="1"/>
  <c r="I1325" i="1"/>
  <c r="I1321" i="1"/>
  <c r="I1313" i="1"/>
  <c r="I1308" i="1"/>
  <c r="I1307" i="1"/>
  <c r="I1306" i="1"/>
  <c r="I1305" i="1"/>
  <c r="I1304" i="1"/>
  <c r="I1296" i="1"/>
  <c r="I1291" i="1"/>
  <c r="I1292" i="1"/>
  <c r="I1290" i="1"/>
  <c r="I1285" i="1"/>
  <c r="I1284" i="1"/>
  <c r="I1283" i="1"/>
  <c r="I1312" i="1"/>
  <c r="I1302" i="1"/>
  <c r="I1294" i="1"/>
  <c r="I1303" i="1"/>
  <c r="I1286" i="1"/>
  <c r="I1282" i="1"/>
  <c r="I1281" i="1"/>
  <c r="I1280" i="1"/>
  <c r="I1278" i="1"/>
  <c r="I1275" i="1"/>
  <c r="I1293" i="1"/>
  <c r="I1289" i="1"/>
  <c r="I1288" i="1"/>
  <c r="I1287" i="1"/>
  <c r="I1279" i="1"/>
  <c r="I1277" i="1"/>
  <c r="I1276" i="1"/>
  <c r="I1301" i="1"/>
  <c r="I1300" i="1"/>
  <c r="I1299" i="1"/>
  <c r="I1265" i="1"/>
  <c r="I1262" i="1"/>
  <c r="I1271" i="1"/>
  <c r="I1261" i="1"/>
  <c r="I1273" i="1"/>
  <c r="I1256" i="1"/>
  <c r="I1255" i="1"/>
  <c r="I1274" i="1"/>
  <c r="I1269" i="1"/>
  <c r="I1263" i="1"/>
  <c r="I1267" i="1"/>
  <c r="I1260" i="1"/>
  <c r="I1259" i="1"/>
  <c r="I1272" i="1"/>
  <c r="I1268" i="1"/>
  <c r="I1247" i="1"/>
  <c r="I1250" i="1"/>
  <c r="I1242" i="1"/>
  <c r="I1241" i="1"/>
  <c r="I1245" i="1"/>
  <c r="I1240" i="1"/>
  <c r="I1235" i="1"/>
  <c r="I1234" i="1"/>
  <c r="I1233" i="1"/>
  <c r="I1232" i="1"/>
  <c r="I1231" i="1"/>
  <c r="I1228" i="1"/>
  <c r="I1227" i="1"/>
  <c r="I1226" i="1"/>
  <c r="I1225" i="1"/>
  <c r="I1224" i="1"/>
  <c r="I1258" i="1"/>
  <c r="I1257" i="1"/>
  <c r="I1253" i="1"/>
  <c r="I1264" i="1"/>
  <c r="I1254" i="1"/>
  <c r="I1249" i="1"/>
  <c r="I1266" i="1"/>
  <c r="I1252" i="1"/>
  <c r="I1251" i="1"/>
  <c r="I1246" i="1"/>
  <c r="I1223" i="1"/>
  <c r="I1222" i="1"/>
  <c r="I1212" i="1"/>
  <c r="I1270" i="1"/>
  <c r="I1239" i="1"/>
  <c r="I1238" i="1"/>
  <c r="I1236" i="1"/>
  <c r="I1244" i="1"/>
  <c r="I1237" i="1"/>
  <c r="I1221" i="1"/>
  <c r="I1220" i="1"/>
  <c r="I1219" i="1"/>
  <c r="I1218" i="1"/>
  <c r="I1217" i="1"/>
  <c r="I1216" i="1"/>
  <c r="I1215" i="1"/>
  <c r="I1214" i="1"/>
  <c r="I1213" i="1"/>
  <c r="I1211" i="1"/>
  <c r="I1230" i="1"/>
  <c r="I1229" i="1"/>
  <c r="I1248" i="1"/>
  <c r="I1243" i="1"/>
  <c r="I1209" i="1"/>
  <c r="I1206" i="1"/>
  <c r="I1205" i="1"/>
  <c r="I1200" i="1"/>
  <c r="I1197" i="1"/>
  <c r="I1194" i="1"/>
  <c r="I1188" i="1"/>
  <c r="I1177" i="1"/>
  <c r="I1210" i="1"/>
  <c r="I1203" i="1"/>
  <c r="I1199" i="1"/>
  <c r="I1191" i="1"/>
  <c r="I1186" i="1"/>
  <c r="I1185" i="1"/>
  <c r="I1184" i="1"/>
  <c r="I1183" i="1"/>
  <c r="I1182" i="1"/>
  <c r="I1176" i="1"/>
  <c r="I1208" i="1"/>
  <c r="I1202" i="1"/>
  <c r="I1193" i="1"/>
  <c r="I1192" i="1"/>
  <c r="I1187" i="1"/>
  <c r="I1173" i="1"/>
  <c r="I1171" i="1"/>
  <c r="I1207" i="1"/>
  <c r="I1198" i="1"/>
  <c r="I1196" i="1"/>
  <c r="I1195" i="1"/>
  <c r="I1190" i="1"/>
  <c r="I1181" i="1"/>
  <c r="I1175" i="1"/>
  <c r="I1174" i="1"/>
  <c r="I1204" i="1"/>
  <c r="I1201" i="1"/>
  <c r="I1189" i="1"/>
  <c r="I1180" i="1"/>
  <c r="I1179" i="1"/>
  <c r="I1178" i="1"/>
  <c r="I1172" i="1"/>
  <c r="I1159" i="1"/>
  <c r="I1168" i="1"/>
  <c r="I1164" i="1"/>
  <c r="I1162" i="1"/>
  <c r="I1156" i="1"/>
  <c r="I1170" i="1"/>
  <c r="I1155" i="1"/>
  <c r="I1154" i="1"/>
  <c r="I1149" i="1"/>
  <c r="I1144" i="1"/>
  <c r="I1143" i="1"/>
  <c r="I1151" i="1"/>
  <c r="I1146" i="1"/>
  <c r="I1142" i="1"/>
  <c r="I1141" i="1"/>
  <c r="I1140" i="1"/>
  <c r="I1135" i="1"/>
  <c r="I1167" i="1"/>
  <c r="I1133" i="1"/>
  <c r="I1166" i="1"/>
  <c r="I1165" i="1"/>
  <c r="I1161" i="1"/>
  <c r="I1147" i="1"/>
  <c r="I1163" i="1"/>
  <c r="I1158" i="1"/>
  <c r="I1153" i="1"/>
  <c r="I1150" i="1"/>
  <c r="I1145" i="1"/>
  <c r="I1134" i="1"/>
  <c r="I1139" i="1"/>
  <c r="I1138" i="1"/>
  <c r="I1132" i="1"/>
  <c r="I1160" i="1"/>
  <c r="I1152" i="1"/>
  <c r="I1169" i="1"/>
  <c r="I1131" i="1"/>
  <c r="I1157" i="1"/>
  <c r="I1148" i="1"/>
  <c r="I1137" i="1"/>
  <c r="I1136" i="1"/>
  <c r="I1115" i="1"/>
  <c r="I1124" i="1"/>
  <c r="I1114" i="1"/>
  <c r="I1112" i="1"/>
  <c r="I1117" i="1"/>
  <c r="I1127" i="1"/>
  <c r="I1123" i="1"/>
  <c r="I1122" i="1"/>
  <c r="I1121" i="1"/>
  <c r="I1119" i="1"/>
  <c r="I1107" i="1"/>
  <c r="I1103" i="1"/>
  <c r="I1126" i="1"/>
  <c r="I1120" i="1"/>
  <c r="I1102" i="1"/>
  <c r="I1130" i="1"/>
  <c r="I1129" i="1"/>
  <c r="I1128" i="1"/>
  <c r="I1125" i="1"/>
  <c r="I1111" i="1"/>
  <c r="I1109" i="1"/>
  <c r="I1106" i="1"/>
  <c r="I1095" i="1"/>
  <c r="I1092" i="1"/>
  <c r="I1101" i="1"/>
  <c r="I1096" i="1"/>
  <c r="I1113" i="1"/>
  <c r="I1108" i="1"/>
  <c r="I1118" i="1"/>
  <c r="I1105" i="1"/>
  <c r="I1098" i="1"/>
  <c r="I1097" i="1"/>
  <c r="I1093" i="1"/>
  <c r="I1116" i="1"/>
  <c r="I1110" i="1"/>
  <c r="I1104" i="1"/>
  <c r="I1100" i="1"/>
  <c r="I1099" i="1"/>
  <c r="I1094" i="1"/>
  <c r="I1084" i="1"/>
  <c r="I1087" i="1"/>
  <c r="I1083" i="1"/>
  <c r="I1090" i="1"/>
  <c r="I1085" i="1"/>
  <c r="I1070" i="1"/>
  <c r="I1065" i="1"/>
  <c r="I1059" i="1"/>
  <c r="I1088" i="1"/>
  <c r="I1082" i="1"/>
  <c r="I1079" i="1"/>
  <c r="I1078" i="1"/>
  <c r="I1077" i="1"/>
  <c r="I1076" i="1"/>
  <c r="I1072" i="1"/>
  <c r="I1060" i="1"/>
  <c r="I1058" i="1"/>
  <c r="I1071" i="1"/>
  <c r="I1086" i="1"/>
  <c r="I1064" i="1"/>
  <c r="I1074" i="1"/>
  <c r="I1069" i="1"/>
  <c r="I1062" i="1"/>
  <c r="I1091" i="1"/>
  <c r="I1089" i="1"/>
  <c r="I1080" i="1"/>
  <c r="I1075" i="1"/>
  <c r="I1061" i="1"/>
  <c r="I1073" i="1"/>
  <c r="I1063" i="1"/>
  <c r="I1081" i="1"/>
  <c r="I1068" i="1"/>
  <c r="I1067" i="1"/>
  <c r="I1066" i="1"/>
  <c r="I1055" i="1"/>
  <c r="I1054" i="1"/>
  <c r="I1047" i="1"/>
  <c r="I1053" i="1"/>
  <c r="I1048" i="1"/>
  <c r="I1042" i="1"/>
  <c r="I1041" i="1"/>
  <c r="I1057" i="1"/>
  <c r="I1052" i="1"/>
  <c r="I1051" i="1"/>
  <c r="I1050" i="1"/>
  <c r="I1049" i="1"/>
  <c r="I1040" i="1"/>
  <c r="I1056" i="1"/>
  <c r="I1046" i="1"/>
  <c r="I1045" i="1"/>
  <c r="I1044" i="1"/>
  <c r="I1043" i="1"/>
  <c r="I1039" i="1"/>
  <c r="I1038" i="1"/>
  <c r="I1037" i="1"/>
  <c r="I1035" i="1"/>
  <c r="I1030" i="1"/>
  <c r="I1029" i="1"/>
  <c r="I1028" i="1"/>
  <c r="I1034" i="1"/>
  <c r="I1033" i="1"/>
  <c r="I1032" i="1"/>
  <c r="I1031" i="1"/>
  <c r="I1027" i="1"/>
  <c r="I1025" i="1"/>
  <c r="I1026" i="1"/>
  <c r="I1021" i="1"/>
  <c r="I1036" i="1"/>
  <c r="I1024" i="1"/>
  <c r="I1023" i="1"/>
  <c r="I1022" i="1"/>
  <c r="I1020" i="1"/>
  <c r="I1019" i="1"/>
  <c r="I1018" i="1"/>
  <c r="I1016" i="1"/>
  <c r="I1017" i="1"/>
  <c r="I1011" i="1"/>
  <c r="I1014" i="1"/>
  <c r="I1010" i="1"/>
  <c r="I1007" i="1"/>
  <c r="I1000" i="1"/>
  <c r="I1009" i="1"/>
  <c r="I1015" i="1"/>
  <c r="I1008" i="1"/>
  <c r="I997" i="1"/>
  <c r="I999" i="1"/>
  <c r="I998" i="1"/>
  <c r="I1013" i="1"/>
  <c r="I1012" i="1"/>
  <c r="I1006" i="1"/>
  <c r="I1005" i="1"/>
  <c r="I1004" i="1"/>
  <c r="I996" i="1"/>
  <c r="I1003" i="1"/>
  <c r="I1002" i="1"/>
  <c r="I1001" i="1"/>
  <c r="I993" i="1"/>
  <c r="I991" i="1"/>
  <c r="I989" i="1"/>
  <c r="I986" i="1"/>
  <c r="I988" i="1"/>
  <c r="I980" i="1"/>
  <c r="I985" i="1"/>
  <c r="I974" i="1"/>
  <c r="I984" i="1"/>
  <c r="I982" i="1"/>
  <c r="I979" i="1"/>
  <c r="I994" i="1"/>
  <c r="I972" i="1"/>
  <c r="I970" i="1"/>
  <c r="I969" i="1"/>
  <c r="I990" i="1"/>
  <c r="I971" i="1"/>
  <c r="I987" i="1"/>
  <c r="I981" i="1"/>
  <c r="I973" i="1"/>
  <c r="I976" i="1"/>
  <c r="I975" i="1"/>
  <c r="I995" i="1"/>
  <c r="I983" i="1"/>
  <c r="I968" i="1"/>
  <c r="I966" i="1"/>
  <c r="I967" i="1"/>
  <c r="I965" i="1"/>
  <c r="I992" i="1"/>
  <c r="I978" i="1"/>
  <c r="I977" i="1"/>
  <c r="I964" i="1"/>
  <c r="I962" i="1"/>
  <c r="I960" i="1"/>
  <c r="I955" i="1"/>
  <c r="I951" i="1"/>
  <c r="I946" i="1"/>
  <c r="I961" i="1"/>
  <c r="I959" i="1"/>
  <c r="I948" i="1"/>
  <c r="I934" i="1"/>
  <c r="I958" i="1"/>
  <c r="I957" i="1"/>
  <c r="I953" i="1"/>
  <c r="I950" i="1"/>
  <c r="I941" i="1"/>
  <c r="I944" i="1"/>
  <c r="I940" i="1"/>
  <c r="I935" i="1"/>
  <c r="I949" i="1"/>
  <c r="I954" i="1"/>
  <c r="I937" i="1"/>
  <c r="I929" i="1"/>
  <c r="I947" i="1"/>
  <c r="I963" i="1"/>
  <c r="I956" i="1"/>
  <c r="I952" i="1"/>
  <c r="I932" i="1"/>
  <c r="I930" i="1"/>
  <c r="I928" i="1"/>
  <c r="I923" i="1"/>
  <c r="I939" i="1"/>
  <c r="I938" i="1"/>
  <c r="I933" i="1"/>
  <c r="I927" i="1"/>
  <c r="I926" i="1"/>
  <c r="I936" i="1"/>
  <c r="I925" i="1"/>
  <c r="I924" i="1"/>
  <c r="I945" i="1"/>
  <c r="I942" i="1"/>
  <c r="I943" i="1"/>
  <c r="I931" i="1"/>
  <c r="I921" i="1"/>
  <c r="I920" i="1"/>
  <c r="I922" i="1"/>
  <c r="I918" i="1"/>
  <c r="I919" i="1"/>
  <c r="I913" i="1"/>
  <c r="I917" i="1"/>
  <c r="I915" i="1"/>
  <c r="I914" i="1"/>
  <c r="I912" i="1"/>
  <c r="I886" i="1"/>
  <c r="I889" i="1"/>
  <c r="I916" i="1"/>
  <c r="I883" i="1"/>
  <c r="I907" i="1"/>
  <c r="I895" i="1"/>
  <c r="I905" i="1"/>
  <c r="I898" i="1"/>
  <c r="I910" i="1"/>
  <c r="I882" i="1"/>
  <c r="I876" i="1"/>
  <c r="I894" i="1"/>
  <c r="I904" i="1"/>
  <c r="I891" i="1"/>
  <c r="I881" i="1"/>
  <c r="I880" i="1"/>
  <c r="I879" i="1"/>
  <c r="I911" i="1"/>
  <c r="I908" i="1"/>
  <c r="I902" i="1"/>
  <c r="I901" i="1"/>
  <c r="I897" i="1"/>
  <c r="I884" i="1"/>
  <c r="I878" i="1"/>
  <c r="I877" i="1"/>
  <c r="I906" i="1"/>
  <c r="I896" i="1"/>
  <c r="I903" i="1"/>
  <c r="I888" i="1"/>
  <c r="I887" i="1"/>
  <c r="I885" i="1"/>
  <c r="I874" i="1"/>
  <c r="I873" i="1"/>
  <c r="I900" i="1"/>
  <c r="I893" i="1"/>
  <c r="I892" i="1"/>
  <c r="I872" i="1"/>
  <c r="I909" i="1"/>
  <c r="I899" i="1"/>
  <c r="I890" i="1"/>
  <c r="I875" i="1"/>
  <c r="I864" i="1"/>
  <c r="I867" i="1"/>
  <c r="I865" i="1"/>
  <c r="I871" i="1"/>
  <c r="I862" i="1"/>
  <c r="I863" i="1"/>
  <c r="I832" i="1"/>
  <c r="I841" i="1"/>
  <c r="I846" i="1"/>
  <c r="I858" i="1"/>
  <c r="I831" i="1"/>
  <c r="I857" i="1"/>
  <c r="I842" i="1"/>
  <c r="I856" i="1"/>
  <c r="I855" i="1"/>
  <c r="I836" i="1"/>
  <c r="I826" i="1"/>
  <c r="I868" i="1"/>
  <c r="I861" i="1"/>
  <c r="I854" i="1"/>
  <c r="I847" i="1"/>
  <c r="I828" i="1"/>
  <c r="I818" i="1"/>
  <c r="I870" i="1"/>
  <c r="I860" i="1"/>
  <c r="I853" i="1"/>
  <c r="I850" i="1"/>
  <c r="I849" i="1"/>
  <c r="I845" i="1"/>
  <c r="I830" i="1"/>
  <c r="I852" i="1"/>
  <c r="I835" i="1"/>
  <c r="I825" i="1"/>
  <c r="I824" i="1"/>
  <c r="I823" i="1"/>
  <c r="I840" i="1"/>
  <c r="I839" i="1"/>
  <c r="I869" i="1"/>
  <c r="I866" i="1"/>
  <c r="I851" i="1"/>
  <c r="I848" i="1"/>
  <c r="I843" i="1"/>
  <c r="I822" i="1"/>
  <c r="I821" i="1"/>
  <c r="I820" i="1"/>
  <c r="I859" i="1"/>
  <c r="I844" i="1"/>
  <c r="I834" i="1"/>
  <c r="I833" i="1"/>
  <c r="I827" i="1"/>
  <c r="I838" i="1"/>
  <c r="I837" i="1"/>
  <c r="I829" i="1"/>
  <c r="I819" i="1"/>
  <c r="I812" i="1"/>
  <c r="I811" i="1"/>
  <c r="I815" i="1"/>
  <c r="I813" i="1"/>
  <c r="I807" i="1"/>
  <c r="I801" i="1"/>
  <c r="I795" i="1"/>
  <c r="I817" i="1"/>
  <c r="I789" i="1"/>
  <c r="I816" i="1"/>
  <c r="I809" i="1"/>
  <c r="I804" i="1"/>
  <c r="I798" i="1"/>
  <c r="I810" i="1"/>
  <c r="I794" i="1"/>
  <c r="I786" i="1"/>
  <c r="I803" i="1"/>
  <c r="I793" i="1"/>
  <c r="I790" i="1"/>
  <c r="I814" i="1"/>
  <c r="I802" i="1"/>
  <c r="I799" i="1"/>
  <c r="I782" i="1"/>
  <c r="I808" i="1"/>
  <c r="I806" i="1"/>
  <c r="I785" i="1"/>
  <c r="I800" i="1"/>
  <c r="I792" i="1"/>
  <c r="I797" i="1"/>
  <c r="I791" i="1"/>
  <c r="I796" i="1"/>
  <c r="I805" i="1"/>
  <c r="I784" i="1"/>
  <c r="I775" i="1"/>
  <c r="I779" i="1"/>
  <c r="I777" i="1"/>
  <c r="I776" i="1"/>
  <c r="I766" i="1"/>
  <c r="I778" i="1"/>
  <c r="I774" i="1"/>
  <c r="I773" i="1"/>
  <c r="I772" i="1"/>
  <c r="I771" i="1"/>
  <c r="I765" i="1"/>
  <c r="I770" i="1"/>
  <c r="I781" i="1"/>
  <c r="I769" i="1"/>
  <c r="I768" i="1"/>
  <c r="I767" i="1"/>
  <c r="I780" i="1"/>
  <c r="I760" i="1"/>
  <c r="I783" i="1"/>
  <c r="I788" i="1"/>
  <c r="I787" i="1"/>
  <c r="I759" i="1"/>
  <c r="I758" i="1"/>
  <c r="I764" i="1"/>
  <c r="I763" i="1"/>
  <c r="I761" i="1"/>
  <c r="I755" i="1"/>
  <c r="I762" i="1"/>
  <c r="I757" i="1"/>
  <c r="I756" i="1"/>
  <c r="I753" i="1"/>
  <c r="I752" i="1"/>
  <c r="I746" i="1"/>
  <c r="I743" i="1"/>
  <c r="I742" i="1"/>
  <c r="I754" i="1"/>
  <c r="I747" i="1"/>
  <c r="I744" i="1"/>
  <c r="I735" i="1"/>
  <c r="I729" i="1"/>
  <c r="I728" i="1"/>
  <c r="I727" i="1"/>
  <c r="I726" i="1"/>
  <c r="I725" i="1"/>
  <c r="I721" i="1"/>
  <c r="I750" i="1"/>
  <c r="I741" i="1"/>
  <c r="I740" i="1"/>
  <c r="I738" i="1"/>
  <c r="I748" i="1"/>
  <c r="I751" i="1"/>
  <c r="I749" i="1"/>
  <c r="I745" i="1"/>
  <c r="I739" i="1"/>
  <c r="I737" i="1"/>
  <c r="I734" i="1"/>
  <c r="I730" i="1"/>
  <c r="I720" i="1"/>
  <c r="I719" i="1"/>
  <c r="I731" i="1"/>
  <c r="I718" i="1"/>
  <c r="I736" i="1"/>
  <c r="I732" i="1"/>
  <c r="I733" i="1"/>
  <c r="I724" i="1"/>
  <c r="I723" i="1"/>
  <c r="I722" i="1"/>
  <c r="I717" i="1"/>
  <c r="I709" i="1"/>
  <c r="I713" i="1"/>
  <c r="I712" i="1"/>
  <c r="I707" i="1"/>
  <c r="I714" i="1"/>
  <c r="I711" i="1"/>
  <c r="I706" i="1"/>
  <c r="I708" i="1"/>
  <c r="I705" i="1"/>
  <c r="I715" i="1"/>
  <c r="I710" i="1"/>
  <c r="I695" i="1"/>
  <c r="I700" i="1"/>
  <c r="I688" i="1"/>
  <c r="I716" i="1"/>
  <c r="I693" i="1"/>
  <c r="I687" i="1"/>
  <c r="I677" i="1"/>
  <c r="I673" i="1"/>
  <c r="I691" i="1"/>
  <c r="I699" i="1"/>
  <c r="I692" i="1"/>
  <c r="I682" i="1"/>
  <c r="I676" i="1"/>
  <c r="I675" i="1"/>
  <c r="I674" i="1"/>
  <c r="I672" i="1"/>
  <c r="I671" i="1"/>
  <c r="I704" i="1"/>
  <c r="I697" i="1"/>
  <c r="I696" i="1"/>
  <c r="I681" i="1"/>
  <c r="I678" i="1"/>
  <c r="I666" i="1"/>
  <c r="I670" i="1"/>
  <c r="I703" i="1"/>
  <c r="I702" i="1"/>
  <c r="I698" i="1"/>
  <c r="I685" i="1"/>
  <c r="I680" i="1"/>
  <c r="I701" i="1"/>
  <c r="I686" i="1"/>
  <c r="I684" i="1"/>
  <c r="I669" i="1"/>
  <c r="I668" i="1"/>
  <c r="I667" i="1"/>
  <c r="I694" i="1"/>
  <c r="I679" i="1"/>
  <c r="I690" i="1"/>
  <c r="I689" i="1"/>
  <c r="I683" i="1"/>
  <c r="I665" i="1"/>
  <c r="I658" i="1"/>
  <c r="I651" i="1"/>
  <c r="I655" i="1"/>
  <c r="I656" i="1"/>
  <c r="I652" i="1"/>
  <c r="I660" i="1"/>
  <c r="I659" i="1"/>
  <c r="I654" i="1"/>
  <c r="I640" i="1"/>
  <c r="I664" i="1"/>
  <c r="I662" i="1"/>
  <c r="I650" i="1"/>
  <c r="I642" i="1"/>
  <c r="I635" i="1"/>
  <c r="I630" i="1"/>
  <c r="I636" i="1"/>
  <c r="I663" i="1"/>
  <c r="I649" i="1"/>
  <c r="I641" i="1"/>
  <c r="I637" i="1"/>
  <c r="I646" i="1"/>
  <c r="I639" i="1"/>
  <c r="I634" i="1"/>
  <c r="I633" i="1"/>
  <c r="I657" i="1"/>
  <c r="I629" i="1"/>
  <c r="I623" i="1"/>
  <c r="I661" i="1"/>
  <c r="I648" i="1"/>
  <c r="I647" i="1"/>
  <c r="I643" i="1"/>
  <c r="I622" i="1"/>
  <c r="I645" i="1"/>
  <c r="I644" i="1"/>
  <c r="I625" i="1"/>
  <c r="I624" i="1"/>
  <c r="I621" i="1"/>
  <c r="I620" i="1"/>
  <c r="I619" i="1"/>
  <c r="I618" i="1"/>
  <c r="I653" i="1"/>
  <c r="I638" i="1"/>
  <c r="I628" i="1"/>
  <c r="I627" i="1"/>
  <c r="I632" i="1"/>
  <c r="I631" i="1"/>
  <c r="I626" i="1"/>
  <c r="I617" i="1"/>
  <c r="I616" i="1"/>
  <c r="I615" i="1"/>
  <c r="I614" i="1"/>
  <c r="I613" i="1"/>
  <c r="I612" i="1"/>
  <c r="I611" i="1"/>
  <c r="I610" i="1"/>
  <c r="I608" i="1"/>
  <c r="I601" i="1"/>
  <c r="I605" i="1"/>
  <c r="I603" i="1"/>
  <c r="I600" i="1"/>
  <c r="I596" i="1"/>
  <c r="I590" i="1"/>
  <c r="I584" i="1"/>
  <c r="I583" i="1"/>
  <c r="I582" i="1"/>
  <c r="I574" i="1"/>
  <c r="I602" i="1"/>
  <c r="I586" i="1"/>
  <c r="I594" i="1"/>
  <c r="I599" i="1"/>
  <c r="I593" i="1"/>
  <c r="I587" i="1"/>
  <c r="I581" i="1"/>
  <c r="I580" i="1"/>
  <c r="I606" i="1"/>
  <c r="I579" i="1"/>
  <c r="I578" i="1"/>
  <c r="I585" i="1"/>
  <c r="I607" i="1"/>
  <c r="I598" i="1"/>
  <c r="I595" i="1"/>
  <c r="I572" i="1"/>
  <c r="I609" i="1"/>
  <c r="I592" i="1"/>
  <c r="I591" i="1"/>
  <c r="I573" i="1"/>
  <c r="I577" i="1"/>
  <c r="I571" i="1"/>
  <c r="I570" i="1"/>
  <c r="I569" i="1"/>
  <c r="I568" i="1"/>
  <c r="I567" i="1"/>
  <c r="I566" i="1"/>
  <c r="I565" i="1"/>
  <c r="I564" i="1"/>
  <c r="I563" i="1"/>
  <c r="I562" i="1"/>
  <c r="I561" i="1"/>
  <c r="I597" i="1"/>
  <c r="I604" i="1"/>
  <c r="I589" i="1"/>
  <c r="I576" i="1"/>
  <c r="I575" i="1"/>
  <c r="I588" i="1"/>
  <c r="I560" i="1"/>
  <c r="I559" i="1"/>
  <c r="I557" i="1"/>
  <c r="I556" i="1"/>
  <c r="I555" i="1"/>
  <c r="I558" i="1"/>
  <c r="I548" i="1"/>
  <c r="I543" i="1"/>
  <c r="I550" i="1"/>
  <c r="I547" i="1"/>
  <c r="I549" i="1"/>
  <c r="I544" i="1"/>
  <c r="I537" i="1"/>
  <c r="I545" i="1"/>
  <c r="I546" i="1"/>
  <c r="I542" i="1"/>
  <c r="I540" i="1"/>
  <c r="I527" i="1"/>
  <c r="I530" i="1"/>
  <c r="I539" i="1"/>
  <c r="I531" i="1"/>
  <c r="I552" i="1"/>
  <c r="I541" i="1"/>
  <c r="I526" i="1"/>
  <c r="I535" i="1"/>
  <c r="I536" i="1"/>
  <c r="I516" i="1"/>
  <c r="I525" i="1"/>
  <c r="I533" i="1"/>
  <c r="I529" i="1"/>
  <c r="I554" i="1"/>
  <c r="I551" i="1"/>
  <c r="I532" i="1"/>
  <c r="I538" i="1"/>
  <c r="I524" i="1"/>
  <c r="I518" i="1"/>
  <c r="I521" i="1"/>
  <c r="I517" i="1"/>
  <c r="I507" i="1"/>
  <c r="I515" i="1"/>
  <c r="I514" i="1"/>
  <c r="I513" i="1"/>
  <c r="I512" i="1"/>
  <c r="I511" i="1"/>
  <c r="I510" i="1"/>
  <c r="I509" i="1"/>
  <c r="I504" i="1"/>
  <c r="I522" i="1"/>
  <c r="I534" i="1"/>
  <c r="I553" i="1"/>
  <c r="I506" i="1"/>
  <c r="I505" i="1"/>
  <c r="I503" i="1"/>
  <c r="I520" i="1"/>
  <c r="I508" i="1"/>
  <c r="I502" i="1"/>
  <c r="I500" i="1"/>
  <c r="I491" i="1"/>
  <c r="I493" i="1"/>
  <c r="I489" i="1"/>
  <c r="I495" i="1"/>
  <c r="I492" i="1"/>
  <c r="I488" i="1"/>
  <c r="I496" i="1"/>
  <c r="I494" i="1"/>
  <c r="I490" i="1"/>
  <c r="I523" i="1"/>
  <c r="I499" i="1"/>
  <c r="I485" i="1"/>
  <c r="I497" i="1"/>
  <c r="I482" i="1"/>
  <c r="I498" i="1"/>
  <c r="I528" i="1"/>
  <c r="I457" i="1"/>
  <c r="I501" i="1"/>
  <c r="I484" i="1"/>
  <c r="I480" i="1"/>
  <c r="I473" i="1"/>
  <c r="I486" i="1"/>
  <c r="I483" i="1"/>
  <c r="I471" i="1"/>
  <c r="I479" i="1"/>
  <c r="I476" i="1"/>
  <c r="I470" i="1"/>
  <c r="I487" i="1"/>
  <c r="I481" i="1"/>
  <c r="I472" i="1"/>
  <c r="I469" i="1"/>
  <c r="I468" i="1"/>
  <c r="I467" i="1"/>
  <c r="I464" i="1"/>
  <c r="I463" i="1"/>
  <c r="I459" i="1"/>
  <c r="I519" i="1"/>
  <c r="I477" i="1"/>
  <c r="I478" i="1"/>
  <c r="I475" i="1"/>
  <c r="I474" i="1"/>
  <c r="I466" i="1"/>
  <c r="I465" i="1"/>
  <c r="I462" i="1"/>
  <c r="I461" i="1"/>
  <c r="I458" i="1"/>
  <c r="I456" i="1"/>
  <c r="I460" i="1"/>
  <c r="I455" i="1"/>
  <c r="I445" i="1"/>
  <c r="I439" i="1"/>
  <c r="I453" i="1"/>
  <c r="I448" i="1"/>
  <c r="I436" i="1"/>
  <c r="I426" i="1"/>
  <c r="I425" i="1"/>
  <c r="I452" i="1"/>
  <c r="I432" i="1"/>
  <c r="I447" i="1"/>
  <c r="I433" i="1"/>
  <c r="I446" i="1"/>
  <c r="I435" i="1"/>
  <c r="I431" i="1"/>
  <c r="I454" i="1"/>
  <c r="I424" i="1"/>
  <c r="I419" i="1"/>
  <c r="I444" i="1"/>
  <c r="I437" i="1"/>
  <c r="I420" i="1"/>
  <c r="I414" i="1"/>
  <c r="I411" i="1"/>
  <c r="I430" i="1"/>
  <c r="I429" i="1"/>
  <c r="I451" i="1"/>
  <c r="I443" i="1"/>
  <c r="I442" i="1"/>
  <c r="I416" i="1"/>
  <c r="I413" i="1"/>
  <c r="I410" i="1"/>
  <c r="I449" i="1"/>
  <c r="I441" i="1"/>
  <c r="I438" i="1"/>
  <c r="I434" i="1"/>
  <c r="I418" i="1"/>
  <c r="I450" i="1"/>
  <c r="I422" i="1"/>
  <c r="I421" i="1"/>
  <c r="I417" i="1"/>
  <c r="I415" i="1"/>
  <c r="I440" i="1"/>
  <c r="I428" i="1"/>
  <c r="I423" i="1"/>
  <c r="I412" i="1"/>
  <c r="I427" i="1"/>
  <c r="I409" i="1"/>
  <c r="I406" i="1"/>
  <c r="I402" i="1"/>
  <c r="I404" i="1"/>
  <c r="I400" i="1"/>
  <c r="I408" i="1"/>
  <c r="I403" i="1"/>
  <c r="I397" i="1"/>
  <c r="I391" i="1"/>
  <c r="I399" i="1"/>
  <c r="I394" i="1"/>
  <c r="I392" i="1"/>
  <c r="I388" i="1"/>
  <c r="I407" i="1"/>
  <c r="I398" i="1"/>
  <c r="I387" i="1"/>
  <c r="I383" i="1"/>
  <c r="I382" i="1"/>
  <c r="I381" i="1"/>
  <c r="I380" i="1"/>
  <c r="I374" i="1"/>
  <c r="I401" i="1"/>
  <c r="I385" i="1"/>
  <c r="I379" i="1"/>
  <c r="I373" i="1"/>
  <c r="I390" i="1"/>
  <c r="I370" i="1"/>
  <c r="I369" i="1"/>
  <c r="I368" i="1"/>
  <c r="I362" i="1"/>
  <c r="I365" i="1"/>
  <c r="I360" i="1"/>
  <c r="I361" i="1"/>
  <c r="I358" i="1"/>
  <c r="I355" i="1"/>
  <c r="I359" i="1"/>
  <c r="I395" i="1"/>
  <c r="I405" i="1"/>
  <c r="I396" i="1"/>
  <c r="I384" i="1"/>
  <c r="I378" i="1"/>
  <c r="I377" i="1"/>
  <c r="I393" i="1"/>
  <c r="I389" i="1"/>
  <c r="I371" i="1"/>
  <c r="I372" i="1"/>
  <c r="I367" i="1"/>
  <c r="I364" i="1"/>
  <c r="I363" i="1"/>
  <c r="I386" i="1"/>
  <c r="I376" i="1"/>
  <c r="I375" i="1"/>
  <c r="I354" i="1"/>
  <c r="I357" i="1"/>
  <c r="I356" i="1"/>
  <c r="I353" i="1"/>
  <c r="I352" i="1"/>
  <c r="I328" i="1"/>
  <c r="I327" i="1"/>
  <c r="I341" i="1"/>
  <c r="I349" i="1"/>
  <c r="I347" i="1"/>
  <c r="I342" i="1"/>
  <c r="I343" i="1"/>
  <c r="I350" i="1"/>
  <c r="I339" i="1"/>
  <c r="I334" i="1"/>
  <c r="I333" i="1"/>
  <c r="I332" i="1"/>
  <c r="I322" i="1"/>
  <c r="I336" i="1"/>
  <c r="I329" i="1"/>
  <c r="I320" i="1"/>
  <c r="I316" i="1"/>
  <c r="I348" i="1"/>
  <c r="I337" i="1"/>
  <c r="I335" i="1"/>
  <c r="I338" i="1"/>
  <c r="I318" i="1"/>
  <c r="I315" i="1"/>
  <c r="I314" i="1"/>
  <c r="I351" i="1"/>
  <c r="I346" i="1"/>
  <c r="I330" i="1"/>
  <c r="I326" i="1"/>
  <c r="I319" i="1"/>
  <c r="I317" i="1"/>
  <c r="I366" i="1"/>
  <c r="I345" i="1"/>
  <c r="I344" i="1"/>
  <c r="I340" i="1"/>
  <c r="I331" i="1"/>
  <c r="I325" i="1"/>
  <c r="I324" i="1"/>
  <c r="I323" i="1"/>
  <c r="I321" i="1"/>
  <c r="I313" i="1"/>
  <c r="I309" i="1"/>
  <c r="I307" i="1"/>
  <c r="I303" i="1"/>
  <c r="I298" i="1"/>
  <c r="I306" i="1"/>
  <c r="I292" i="1"/>
  <c r="I281" i="1"/>
  <c r="I280" i="1"/>
  <c r="I275" i="1"/>
  <c r="I312" i="1"/>
  <c r="I311" i="1"/>
  <c r="I310" i="1"/>
  <c r="I305" i="1"/>
  <c r="I302" i="1"/>
  <c r="I295" i="1"/>
  <c r="I294" i="1"/>
  <c r="I289" i="1"/>
  <c r="I287" i="1"/>
  <c r="I291" i="1"/>
  <c r="I288" i="1"/>
  <c r="I286" i="1"/>
  <c r="I293" i="1"/>
  <c r="I297" i="1"/>
  <c r="I277" i="1"/>
  <c r="I274" i="1"/>
  <c r="I273" i="1"/>
  <c r="I272" i="1"/>
  <c r="I270" i="1"/>
  <c r="I300" i="1"/>
  <c r="I278" i="1"/>
  <c r="I299" i="1"/>
  <c r="I279" i="1"/>
  <c r="I308" i="1"/>
  <c r="I301" i="1"/>
  <c r="I296" i="1"/>
  <c r="I304" i="1"/>
  <c r="I285" i="1"/>
  <c r="I284" i="1"/>
  <c r="I276" i="1"/>
  <c r="I271" i="1"/>
  <c r="I269" i="1"/>
  <c r="I268" i="1"/>
  <c r="I267" i="1"/>
  <c r="I265" i="1"/>
  <c r="I266" i="1"/>
  <c r="I283" i="1"/>
  <c r="I282" i="1"/>
  <c r="I290" i="1"/>
  <c r="I262" i="1"/>
  <c r="I260" i="1"/>
  <c r="I254" i="1"/>
  <c r="I251" i="1"/>
  <c r="I244" i="1"/>
  <c r="I264" i="1"/>
  <c r="I259" i="1"/>
  <c r="I258" i="1"/>
  <c r="I256" i="1"/>
  <c r="I252" i="1"/>
  <c r="I263" i="1"/>
  <c r="I261" i="1"/>
  <c r="I253" i="1"/>
  <c r="I249" i="1"/>
  <c r="I248" i="1"/>
  <c r="I243" i="1"/>
  <c r="I250" i="1"/>
  <c r="I242" i="1"/>
  <c r="I257" i="1"/>
  <c r="I245" i="1"/>
  <c r="I247" i="1"/>
  <c r="I235" i="1"/>
  <c r="I241" i="1"/>
  <c r="I233" i="1"/>
  <c r="I246" i="1"/>
  <c r="I232" i="1"/>
  <c r="I234" i="1"/>
  <c r="I230" i="1"/>
  <c r="I229" i="1"/>
  <c r="I231" i="1"/>
  <c r="I226" i="1"/>
  <c r="I240" i="1"/>
  <c r="I239" i="1"/>
  <c r="I238" i="1"/>
  <c r="I224" i="1"/>
  <c r="I237" i="1"/>
  <c r="I236" i="1"/>
  <c r="I255" i="1"/>
  <c r="I228" i="1"/>
  <c r="I227" i="1"/>
  <c r="I223" i="1"/>
  <c r="I222" i="1"/>
  <c r="I221" i="1"/>
  <c r="I220" i="1"/>
  <c r="I219" i="1"/>
  <c r="I218" i="1"/>
  <c r="I225" i="1"/>
  <c r="I217" i="1"/>
  <c r="I216" i="1"/>
  <c r="I215" i="1"/>
  <c r="I214" i="1"/>
  <c r="I213" i="1"/>
  <c r="I212" i="1"/>
  <c r="I211" i="1"/>
  <c r="I210" i="1"/>
  <c r="I209" i="1"/>
  <c r="I208" i="1"/>
  <c r="I207" i="1"/>
  <c r="I205" i="1"/>
  <c r="I204" i="1"/>
  <c r="I201" i="1"/>
  <c r="I206" i="1"/>
  <c r="I203" i="1"/>
  <c r="I199" i="1"/>
  <c r="I198" i="1"/>
  <c r="I197" i="1"/>
  <c r="I196" i="1"/>
  <c r="I195" i="1"/>
  <c r="I202" i="1"/>
  <c r="I200" i="1"/>
  <c r="I194" i="1"/>
  <c r="I193" i="1"/>
  <c r="I192" i="1"/>
  <c r="I191" i="1"/>
  <c r="I190" i="1"/>
  <c r="I189" i="1"/>
  <c r="I187" i="1"/>
  <c r="I184" i="1"/>
  <c r="I183" i="1"/>
  <c r="I176" i="1"/>
  <c r="I175" i="1"/>
  <c r="I174" i="1"/>
  <c r="I173" i="1"/>
  <c r="I171" i="1"/>
  <c r="I188" i="1"/>
  <c r="I186" i="1"/>
  <c r="I185" i="1"/>
  <c r="I182" i="1"/>
  <c r="I181" i="1"/>
  <c r="I180" i="1"/>
  <c r="I179" i="1"/>
  <c r="I178" i="1"/>
  <c r="I177" i="1"/>
  <c r="I172" i="1"/>
  <c r="I166" i="1"/>
  <c r="I165" i="1"/>
  <c r="I164" i="1"/>
  <c r="I163" i="1"/>
  <c r="I162" i="1"/>
  <c r="I161" i="1"/>
  <c r="I160" i="1"/>
  <c r="I159" i="1"/>
  <c r="I152" i="1"/>
  <c r="I151" i="1"/>
  <c r="I139" i="1"/>
  <c r="I169" i="1"/>
  <c r="I170" i="1"/>
  <c r="I156" i="1"/>
  <c r="I146" i="1"/>
  <c r="I145" i="1"/>
  <c r="I144" i="1"/>
  <c r="I150" i="1"/>
  <c r="I143" i="1"/>
  <c r="I134" i="1"/>
  <c r="I136" i="1"/>
  <c r="I158" i="1"/>
  <c r="I142" i="1"/>
  <c r="I137" i="1"/>
  <c r="I155" i="1"/>
  <c r="I167" i="1"/>
  <c r="I153" i="1"/>
  <c r="I138" i="1"/>
  <c r="I168" i="1"/>
  <c r="I157" i="1"/>
  <c r="I141" i="1"/>
  <c r="I140" i="1"/>
  <c r="I128" i="1"/>
  <c r="I131" i="1"/>
  <c r="I130" i="1"/>
  <c r="I135" i="1"/>
  <c r="I154" i="1"/>
  <c r="I149" i="1"/>
  <c r="I133" i="1"/>
  <c r="I132" i="1"/>
  <c r="I126" i="1"/>
  <c r="I125" i="1"/>
  <c r="I129" i="1"/>
  <c r="I123" i="1"/>
  <c r="I148" i="1"/>
  <c r="I147" i="1"/>
  <c r="I127" i="1"/>
  <c r="I114" i="1"/>
  <c r="I109" i="1"/>
  <c r="I112" i="1"/>
  <c r="I117" i="1"/>
  <c r="I124" i="1"/>
  <c r="I108" i="1"/>
  <c r="I121" i="1"/>
  <c r="I106" i="1"/>
  <c r="I118" i="1"/>
  <c r="I91" i="1"/>
  <c r="I90" i="1"/>
  <c r="I104" i="1"/>
  <c r="I119" i="1"/>
  <c r="I105" i="1"/>
  <c r="I102" i="1"/>
  <c r="I87" i="1"/>
  <c r="I115" i="1"/>
  <c r="I107" i="1"/>
  <c r="I116" i="1"/>
  <c r="I99" i="1"/>
  <c r="I96" i="1"/>
  <c r="I97" i="1"/>
  <c r="I120" i="1"/>
  <c r="I101" i="1"/>
  <c r="I89" i="1"/>
  <c r="I98" i="1"/>
  <c r="I122" i="1"/>
  <c r="I95" i="1"/>
  <c r="I100" i="1"/>
  <c r="I94" i="1"/>
  <c r="I93" i="1"/>
  <c r="I92" i="1"/>
  <c r="I113" i="1"/>
  <c r="I103" i="1"/>
  <c r="I85" i="1"/>
  <c r="I88" i="1"/>
  <c r="I86" i="1"/>
  <c r="I83" i="1"/>
  <c r="I82" i="1"/>
  <c r="I81" i="1"/>
  <c r="I80" i="1"/>
  <c r="I79" i="1"/>
  <c r="I111" i="1"/>
  <c r="I110" i="1"/>
  <c r="I84" i="1"/>
  <c r="I78" i="1"/>
  <c r="I77" i="1"/>
  <c r="I76" i="1"/>
  <c r="I72" i="1"/>
  <c r="I75" i="1"/>
  <c r="I66" i="1"/>
  <c r="I71" i="1"/>
  <c r="I60" i="1"/>
  <c r="I62" i="1"/>
  <c r="I70" i="1"/>
  <c r="I57" i="1"/>
  <c r="I53" i="1"/>
  <c r="I40" i="1"/>
  <c r="I54" i="1"/>
  <c r="I63" i="1"/>
  <c r="I74" i="1"/>
  <c r="I68" i="1"/>
  <c r="I61" i="1"/>
  <c r="I56" i="1"/>
  <c r="I52" i="1"/>
  <c r="I51" i="1"/>
  <c r="I50" i="1"/>
  <c r="I49" i="1"/>
  <c r="I41" i="1"/>
  <c r="I73" i="1"/>
  <c r="I67" i="1"/>
  <c r="I65" i="1"/>
  <c r="I59" i="1"/>
  <c r="I58" i="1"/>
  <c r="I39" i="1"/>
  <c r="I48" i="1"/>
  <c r="I64" i="1"/>
  <c r="I42" i="1"/>
  <c r="I47" i="1"/>
  <c r="I46" i="1"/>
  <c r="I45" i="1"/>
  <c r="I38" i="1"/>
  <c r="I37" i="1"/>
  <c r="I30" i="1"/>
  <c r="I29" i="1"/>
  <c r="I28" i="1"/>
  <c r="I27" i="1"/>
  <c r="I22" i="1"/>
  <c r="I21" i="1"/>
  <c r="I69" i="1"/>
  <c r="I55" i="1"/>
  <c r="I44" i="1"/>
  <c r="I36" i="1"/>
  <c r="I35" i="1"/>
  <c r="I34" i="1"/>
  <c r="I33" i="1"/>
  <c r="I32" i="1"/>
  <c r="I31" i="1"/>
  <c r="I43" i="1"/>
  <c r="I26" i="1"/>
  <c r="I25" i="1"/>
  <c r="I24" i="1"/>
  <c r="I23" i="1"/>
  <c r="I17" i="1"/>
  <c r="I15" i="1"/>
  <c r="I14" i="1"/>
  <c r="I5" i="1"/>
  <c r="I6" i="1"/>
  <c r="I7" i="1"/>
  <c r="I11" i="1"/>
  <c r="I10" i="1"/>
  <c r="I18" i="1"/>
  <c r="I8" i="1"/>
  <c r="I20" i="1"/>
  <c r="I13" i="1"/>
  <c r="I4" i="1"/>
  <c r="I16" i="1"/>
  <c r="I9" i="1"/>
  <c r="I2" i="1"/>
  <c r="I12" i="1"/>
  <c r="I19" i="1"/>
  <c r="I3" i="1"/>
  <c r="N27" i="3"/>
  <c r="N22" i="3"/>
  <c r="V1299" i="1" l="1"/>
  <c r="W1299" i="1"/>
  <c r="Y1299" i="1"/>
  <c r="Z1299" i="1"/>
  <c r="V1300" i="1"/>
  <c r="W1300" i="1"/>
  <c r="Y1300" i="1"/>
  <c r="Z1300" i="1"/>
  <c r="V1301" i="1"/>
  <c r="W1301" i="1"/>
  <c r="Y1301" i="1"/>
  <c r="Z1301" i="1"/>
  <c r="V1276" i="1"/>
  <c r="W1276" i="1"/>
  <c r="Y1276" i="1"/>
  <c r="Z1276" i="1"/>
  <c r="V1277" i="1"/>
  <c r="W1277" i="1"/>
  <c r="Y1277" i="1"/>
  <c r="Z1277" i="1"/>
  <c r="V1279" i="1"/>
  <c r="W1279" i="1"/>
  <c r="Y1279" i="1"/>
  <c r="Z1279" i="1"/>
  <c r="V1287" i="1"/>
  <c r="W1287" i="1"/>
  <c r="Y1287" i="1"/>
  <c r="Z1287" i="1"/>
  <c r="V1288" i="1"/>
  <c r="W1288" i="1"/>
  <c r="Y1288" i="1"/>
  <c r="Z1288" i="1"/>
  <c r="V1289" i="1"/>
  <c r="W1289" i="1"/>
  <c r="Y1289" i="1"/>
  <c r="Z1289" i="1"/>
  <c r="V1293" i="1"/>
  <c r="W1293" i="1"/>
  <c r="Y1293" i="1"/>
  <c r="Z1293" i="1"/>
  <c r="V1275" i="1"/>
  <c r="W1275" i="1"/>
  <c r="Y1275" i="1"/>
  <c r="Z1275" i="1"/>
  <c r="V1278" i="1"/>
  <c r="W1278" i="1"/>
  <c r="Y1278" i="1"/>
  <c r="Z1278" i="1"/>
  <c r="V1280" i="1"/>
  <c r="W1280" i="1"/>
  <c r="Y1280" i="1"/>
  <c r="Z1280" i="1"/>
  <c r="V1281" i="1"/>
  <c r="W1281" i="1"/>
  <c r="Y1281" i="1"/>
  <c r="Z1281" i="1"/>
  <c r="V1282" i="1"/>
  <c r="W1282" i="1"/>
  <c r="Y1282" i="1"/>
  <c r="Z1282" i="1"/>
  <c r="V1286" i="1"/>
  <c r="W1286" i="1"/>
  <c r="Y1286" i="1"/>
  <c r="Z1286" i="1"/>
  <c r="V1303" i="1"/>
  <c r="W1303" i="1"/>
  <c r="Y1303" i="1"/>
  <c r="Z1303" i="1"/>
  <c r="V1294" i="1"/>
  <c r="W1294" i="1"/>
  <c r="Y1294" i="1"/>
  <c r="Z1294" i="1"/>
  <c r="V1302" i="1"/>
  <c r="W1302" i="1"/>
  <c r="Y1302" i="1"/>
  <c r="Z1302" i="1"/>
  <c r="V1312" i="1"/>
  <c r="W1312" i="1"/>
  <c r="Y1312" i="1"/>
  <c r="Z1312" i="1"/>
  <c r="V1283" i="1"/>
  <c r="W1283" i="1"/>
  <c r="Y1283" i="1"/>
  <c r="Z1283" i="1"/>
  <c r="V1284" i="1"/>
  <c r="W1284" i="1"/>
  <c r="Y1284" i="1"/>
  <c r="Z1284" i="1"/>
  <c r="V1285" i="1"/>
  <c r="W1285" i="1"/>
  <c r="Y1285" i="1"/>
  <c r="Z1285" i="1"/>
  <c r="V1290" i="1"/>
  <c r="W1290" i="1"/>
  <c r="Y1290" i="1"/>
  <c r="Z1290" i="1"/>
  <c r="V1292" i="1"/>
  <c r="W1292" i="1"/>
  <c r="Y1292" i="1"/>
  <c r="Z1292" i="1"/>
  <c r="V1291" i="1"/>
  <c r="W1291" i="1"/>
  <c r="Y1291" i="1"/>
  <c r="Z1291" i="1"/>
  <c r="V1296" i="1"/>
  <c r="W1296" i="1"/>
  <c r="Y1296" i="1"/>
  <c r="Z1296" i="1"/>
  <c r="V1304" i="1"/>
  <c r="W1304" i="1"/>
  <c r="Y1304" i="1"/>
  <c r="Z1304" i="1"/>
  <c r="V1305" i="1"/>
  <c r="W1305" i="1"/>
  <c r="Y1305" i="1"/>
  <c r="Z1305" i="1"/>
  <c r="V1306" i="1"/>
  <c r="W1306" i="1"/>
  <c r="Y1306" i="1"/>
  <c r="Z1306" i="1"/>
  <c r="V1307" i="1"/>
  <c r="W1307" i="1"/>
  <c r="Y1307" i="1"/>
  <c r="Z1307" i="1"/>
  <c r="V1308" i="1"/>
  <c r="W1308" i="1"/>
  <c r="Y1308" i="1"/>
  <c r="Z1308" i="1"/>
  <c r="V1313" i="1"/>
  <c r="W1313" i="1"/>
  <c r="Y1313" i="1"/>
  <c r="Z1313" i="1"/>
  <c r="V1321" i="1"/>
  <c r="W1321" i="1"/>
  <c r="Y1321" i="1"/>
  <c r="Z1321" i="1"/>
  <c r="V1325" i="1"/>
  <c r="W1325" i="1"/>
  <c r="Y1325" i="1"/>
  <c r="Z1325" i="1"/>
  <c r="V1295" i="1"/>
  <c r="W1295" i="1"/>
  <c r="Y1295" i="1"/>
  <c r="Z1295" i="1"/>
  <c r="V1309" i="1"/>
  <c r="W1309" i="1"/>
  <c r="Y1309" i="1"/>
  <c r="Z1309" i="1"/>
  <c r="V1317" i="1"/>
  <c r="W1317" i="1"/>
  <c r="Y1317" i="1"/>
  <c r="Z1317" i="1"/>
  <c r="V1323" i="1"/>
  <c r="W1323" i="1"/>
  <c r="Y1323" i="1"/>
  <c r="Z1323" i="1"/>
  <c r="V1298" i="1"/>
  <c r="W1298" i="1"/>
  <c r="Y1298" i="1"/>
  <c r="Z1298" i="1"/>
  <c r="V1311" i="1"/>
  <c r="W1311" i="1"/>
  <c r="Y1311" i="1"/>
  <c r="Z1311" i="1"/>
  <c r="V1316" i="1"/>
  <c r="W1316" i="1"/>
  <c r="Y1316" i="1"/>
  <c r="Z1316" i="1"/>
  <c r="V1318" i="1"/>
  <c r="W1318" i="1"/>
  <c r="Y1318" i="1"/>
  <c r="Z1318" i="1"/>
  <c r="V1319" i="1"/>
  <c r="W1319" i="1"/>
  <c r="Y1319" i="1"/>
  <c r="Z1319" i="1"/>
  <c r="V1320" i="1"/>
  <c r="W1320" i="1"/>
  <c r="Y1320" i="1"/>
  <c r="Z1320" i="1"/>
  <c r="V1322" i="1"/>
  <c r="W1322" i="1"/>
  <c r="Y1322" i="1"/>
  <c r="Z1322" i="1"/>
  <c r="V1297" i="1"/>
  <c r="W1297" i="1"/>
  <c r="Y1297" i="1"/>
  <c r="Z1297" i="1"/>
  <c r="V1310" i="1"/>
  <c r="W1310" i="1"/>
  <c r="Y1310" i="1"/>
  <c r="Z1310" i="1"/>
  <c r="V1314" i="1"/>
  <c r="W1314" i="1"/>
  <c r="Y1314" i="1"/>
  <c r="Z1314" i="1"/>
  <c r="V1315" i="1"/>
  <c r="W1315" i="1"/>
  <c r="Y1315" i="1"/>
  <c r="Z1315" i="1"/>
  <c r="V1324" i="1"/>
  <c r="W1324" i="1"/>
  <c r="Y1324" i="1"/>
  <c r="Z1324" i="1"/>
  <c r="T1299" i="1"/>
  <c r="T1300" i="1"/>
  <c r="T1301" i="1"/>
  <c r="T1276" i="1"/>
  <c r="T1277" i="1"/>
  <c r="T1279" i="1"/>
  <c r="T1287" i="1"/>
  <c r="T1288" i="1"/>
  <c r="T1289" i="1"/>
  <c r="T1293" i="1"/>
  <c r="T1275" i="1"/>
  <c r="T1278" i="1"/>
  <c r="T1280" i="1"/>
  <c r="T1281" i="1"/>
  <c r="T1282" i="1"/>
  <c r="T1286" i="1"/>
  <c r="T1303" i="1"/>
  <c r="T1294" i="1"/>
  <c r="T1302" i="1"/>
  <c r="T1312" i="1"/>
  <c r="T1283" i="1"/>
  <c r="T1284" i="1"/>
  <c r="T1285" i="1"/>
  <c r="T1290" i="1"/>
  <c r="T1292" i="1"/>
  <c r="T1291" i="1"/>
  <c r="T1296" i="1"/>
  <c r="T1304" i="1"/>
  <c r="T1305" i="1"/>
  <c r="T1306" i="1"/>
  <c r="T1307" i="1"/>
  <c r="T1308" i="1"/>
  <c r="T1313" i="1"/>
  <c r="T1321" i="1"/>
  <c r="T1325" i="1"/>
  <c r="T1295" i="1"/>
  <c r="T1309" i="1"/>
  <c r="T1317" i="1"/>
  <c r="T1323" i="1"/>
  <c r="T1298" i="1"/>
  <c r="T1311" i="1"/>
  <c r="T1316" i="1"/>
  <c r="T1318" i="1"/>
  <c r="T1319" i="1"/>
  <c r="T1320" i="1"/>
  <c r="T1322" i="1"/>
  <c r="T1297" i="1"/>
  <c r="T1310" i="1"/>
  <c r="T1314" i="1"/>
  <c r="T1315" i="1"/>
  <c r="T1324" i="1"/>
  <c r="Y1258" i="1" l="1"/>
  <c r="Z1258" i="1"/>
  <c r="Y1228" i="1"/>
  <c r="Z1228" i="1"/>
  <c r="Y1239" i="1"/>
  <c r="Z1239" i="1"/>
  <c r="Y1270" i="1"/>
  <c r="Z1270" i="1"/>
  <c r="Y1243" i="1"/>
  <c r="Z1243" i="1"/>
  <c r="Y1229" i="1"/>
  <c r="Z1229" i="1"/>
  <c r="Y1230" i="1"/>
  <c r="Z1230" i="1"/>
  <c r="Y1211" i="1"/>
  <c r="Z1211" i="1"/>
  <c r="Y1213" i="1"/>
  <c r="Z1213" i="1"/>
  <c r="Y1214" i="1"/>
  <c r="Z1214" i="1"/>
  <c r="Y1215" i="1"/>
  <c r="Z1215" i="1"/>
  <c r="Y1216" i="1"/>
  <c r="Z1216" i="1"/>
  <c r="Y1217" i="1"/>
  <c r="Z1217" i="1"/>
  <c r="Y1218" i="1"/>
  <c r="Z1218" i="1"/>
  <c r="Y1266" i="1"/>
  <c r="Z1266" i="1"/>
  <c r="Y1224" i="1"/>
  <c r="Z1224" i="1"/>
  <c r="Y1252" i="1"/>
  <c r="Z1252" i="1"/>
  <c r="Y1249" i="1"/>
  <c r="Z1249" i="1"/>
  <c r="Y1254" i="1"/>
  <c r="Z1254" i="1"/>
  <c r="Y1273" i="1"/>
  <c r="Z1273" i="1"/>
  <c r="Y1248" i="1"/>
  <c r="Z1248" i="1"/>
  <c r="Y1219" i="1"/>
  <c r="Z1219" i="1"/>
  <c r="Y1220" i="1"/>
  <c r="Z1220" i="1"/>
  <c r="Y1226" i="1"/>
  <c r="Z1226" i="1"/>
  <c r="Y1233" i="1"/>
  <c r="Z1233" i="1"/>
  <c r="Y1234" i="1"/>
  <c r="Z1234" i="1"/>
  <c r="Y1269" i="1"/>
  <c r="Z1269" i="1"/>
  <c r="Y1231" i="1"/>
  <c r="Z1231" i="1"/>
  <c r="Y1240" i="1"/>
  <c r="Z1240" i="1"/>
  <c r="Y1267" i="1"/>
  <c r="Z1267" i="1"/>
  <c r="Y1235" i="1"/>
  <c r="Z1235" i="1"/>
  <c r="Y1242" i="1"/>
  <c r="Z1242" i="1"/>
  <c r="Y1250" i="1"/>
  <c r="Z1250" i="1"/>
  <c r="Y1221" i="1"/>
  <c r="Z1221" i="1"/>
  <c r="Y1237" i="1"/>
  <c r="Z1237" i="1"/>
  <c r="Y1244" i="1"/>
  <c r="Z1244" i="1"/>
  <c r="Y1236" i="1"/>
  <c r="Z1236" i="1"/>
  <c r="Y1238" i="1"/>
  <c r="Z1238" i="1"/>
  <c r="Y1212" i="1"/>
  <c r="Z1212" i="1"/>
  <c r="Y1222" i="1"/>
  <c r="Z1222" i="1"/>
  <c r="Y1223" i="1"/>
  <c r="Z1223" i="1"/>
  <c r="Y1246" i="1"/>
  <c r="Z1246" i="1"/>
  <c r="Y1251" i="1"/>
  <c r="Z1251" i="1"/>
  <c r="Y1264" i="1"/>
  <c r="Z1264" i="1"/>
  <c r="Y1225" i="1"/>
  <c r="Z1225" i="1"/>
  <c r="Y1253" i="1"/>
  <c r="Z1253" i="1"/>
  <c r="Y1257" i="1"/>
  <c r="Z1257" i="1"/>
  <c r="Y1232" i="1"/>
  <c r="Z1232" i="1"/>
  <c r="Y1227" i="1"/>
  <c r="Z1227" i="1"/>
  <c r="Y1255" i="1"/>
  <c r="Z1255" i="1"/>
  <c r="Y1271" i="1"/>
  <c r="Z1271" i="1"/>
  <c r="Y1247" i="1"/>
  <c r="Z1247" i="1"/>
  <c r="Y1268" i="1"/>
  <c r="Z1268" i="1"/>
  <c r="Y1274" i="1"/>
  <c r="Z1274" i="1"/>
  <c r="Y1260" i="1"/>
  <c r="Z1260" i="1"/>
  <c r="Y1256" i="1"/>
  <c r="Z1256" i="1"/>
  <c r="Y1265" i="1"/>
  <c r="Z1265" i="1"/>
  <c r="Y1245" i="1"/>
  <c r="Z1245" i="1"/>
  <c r="Y1241" i="1"/>
  <c r="Z1241" i="1"/>
  <c r="Y1262" i="1"/>
  <c r="Z1262" i="1"/>
  <c r="Y1272" i="1"/>
  <c r="Z1272" i="1"/>
  <c r="Y1261" i="1"/>
  <c r="Z1261" i="1"/>
  <c r="Y1259" i="1"/>
  <c r="Z1259" i="1"/>
  <c r="Y1263" i="1"/>
  <c r="Z1263" i="1"/>
  <c r="W1258" i="1"/>
  <c r="W1228" i="1"/>
  <c r="W1239" i="1"/>
  <c r="W1270" i="1"/>
  <c r="W1243" i="1"/>
  <c r="W1229" i="1"/>
  <c r="W1230" i="1"/>
  <c r="W1211" i="1"/>
  <c r="W1213" i="1"/>
  <c r="W1214" i="1"/>
  <c r="W1215" i="1"/>
  <c r="W1216" i="1"/>
  <c r="W1217" i="1"/>
  <c r="W1218" i="1"/>
  <c r="W1266" i="1"/>
  <c r="W1224" i="1"/>
  <c r="W1252" i="1"/>
  <c r="W1249" i="1"/>
  <c r="W1254" i="1"/>
  <c r="W1273" i="1"/>
  <c r="W1248" i="1"/>
  <c r="W1219" i="1"/>
  <c r="W1220" i="1"/>
  <c r="W1226" i="1"/>
  <c r="W1233" i="1"/>
  <c r="W1234" i="1"/>
  <c r="W1269" i="1"/>
  <c r="W1231" i="1"/>
  <c r="W1240" i="1"/>
  <c r="W1267" i="1"/>
  <c r="W1235" i="1"/>
  <c r="W1242" i="1"/>
  <c r="W1250" i="1"/>
  <c r="W1221" i="1"/>
  <c r="W1237" i="1"/>
  <c r="W1244" i="1"/>
  <c r="W1236" i="1"/>
  <c r="W1238" i="1"/>
  <c r="W1212" i="1"/>
  <c r="W1222" i="1"/>
  <c r="W1223" i="1"/>
  <c r="W1246" i="1"/>
  <c r="W1251" i="1"/>
  <c r="W1264" i="1"/>
  <c r="W1225" i="1"/>
  <c r="W1253" i="1"/>
  <c r="W1257" i="1"/>
  <c r="W1232" i="1"/>
  <c r="W1227" i="1"/>
  <c r="W1255" i="1"/>
  <c r="W1271" i="1"/>
  <c r="W1247" i="1"/>
  <c r="W1268" i="1"/>
  <c r="W1274" i="1"/>
  <c r="W1260" i="1"/>
  <c r="W1256" i="1"/>
  <c r="W1265" i="1"/>
  <c r="W1245" i="1"/>
  <c r="W1241" i="1"/>
  <c r="W1262" i="1"/>
  <c r="W1272" i="1"/>
  <c r="W1261" i="1"/>
  <c r="W1259" i="1"/>
  <c r="W1263" i="1"/>
  <c r="V1258" i="1"/>
  <c r="V1228" i="1"/>
  <c r="V1239" i="1"/>
  <c r="V1270" i="1"/>
  <c r="V1243" i="1"/>
  <c r="V1229" i="1"/>
  <c r="V1230" i="1"/>
  <c r="V1211" i="1"/>
  <c r="V1213" i="1"/>
  <c r="V1214" i="1"/>
  <c r="V1215" i="1"/>
  <c r="V1216" i="1"/>
  <c r="V1217" i="1"/>
  <c r="V1218" i="1"/>
  <c r="V1266" i="1"/>
  <c r="V1224" i="1"/>
  <c r="V1252" i="1"/>
  <c r="V1249" i="1"/>
  <c r="V1254" i="1"/>
  <c r="V1273" i="1"/>
  <c r="V1248" i="1"/>
  <c r="V1219" i="1"/>
  <c r="V1220" i="1"/>
  <c r="V1226" i="1"/>
  <c r="V1233" i="1"/>
  <c r="V1234" i="1"/>
  <c r="V1269" i="1"/>
  <c r="V1231" i="1"/>
  <c r="V1240" i="1"/>
  <c r="V1267" i="1"/>
  <c r="V1235" i="1"/>
  <c r="V1242" i="1"/>
  <c r="V1250" i="1"/>
  <c r="V1221" i="1"/>
  <c r="V1237" i="1"/>
  <c r="V1244" i="1"/>
  <c r="V1236" i="1"/>
  <c r="V1238" i="1"/>
  <c r="V1212" i="1"/>
  <c r="V1222" i="1"/>
  <c r="V1223" i="1"/>
  <c r="V1246" i="1"/>
  <c r="V1251" i="1"/>
  <c r="V1264" i="1"/>
  <c r="V1225" i="1"/>
  <c r="V1253" i="1"/>
  <c r="V1257" i="1"/>
  <c r="V1232" i="1"/>
  <c r="V1227" i="1"/>
  <c r="V1255" i="1"/>
  <c r="V1271" i="1"/>
  <c r="V1247" i="1"/>
  <c r="V1268" i="1"/>
  <c r="V1274" i="1"/>
  <c r="V1260" i="1"/>
  <c r="V1256" i="1"/>
  <c r="V1265" i="1"/>
  <c r="V1245" i="1"/>
  <c r="V1241" i="1"/>
  <c r="V1262" i="1"/>
  <c r="V1272" i="1"/>
  <c r="V1261" i="1"/>
  <c r="V1259" i="1"/>
  <c r="V1263" i="1"/>
  <c r="T1258" i="1"/>
  <c r="T1228" i="1"/>
  <c r="T1239" i="1"/>
  <c r="T1270" i="1"/>
  <c r="T1243" i="1"/>
  <c r="T1229" i="1"/>
  <c r="T1230" i="1"/>
  <c r="T1211" i="1"/>
  <c r="T1213" i="1"/>
  <c r="T1214" i="1"/>
  <c r="T1215" i="1"/>
  <c r="T1216" i="1"/>
  <c r="T1217" i="1"/>
  <c r="T1218" i="1"/>
  <c r="T1266" i="1"/>
  <c r="T1224" i="1"/>
  <c r="T1252" i="1"/>
  <c r="T1249" i="1"/>
  <c r="T1254" i="1"/>
  <c r="T1273" i="1"/>
  <c r="T1248" i="1"/>
  <c r="T1219" i="1"/>
  <c r="T1220" i="1"/>
  <c r="T1226" i="1"/>
  <c r="T1233" i="1"/>
  <c r="T1234" i="1"/>
  <c r="T1269" i="1"/>
  <c r="T1231" i="1"/>
  <c r="T1240" i="1"/>
  <c r="T1267" i="1"/>
  <c r="T1235" i="1"/>
  <c r="T1242" i="1"/>
  <c r="T1250" i="1"/>
  <c r="T1221" i="1"/>
  <c r="T1237" i="1"/>
  <c r="T1244" i="1"/>
  <c r="T1236" i="1"/>
  <c r="T1238" i="1"/>
  <c r="T1212" i="1"/>
  <c r="T1222" i="1"/>
  <c r="T1223" i="1"/>
  <c r="T1246" i="1"/>
  <c r="T1251" i="1"/>
  <c r="T1264" i="1"/>
  <c r="T1225" i="1"/>
  <c r="T1253" i="1"/>
  <c r="T1257" i="1"/>
  <c r="T1232" i="1"/>
  <c r="T1227" i="1"/>
  <c r="T1255" i="1"/>
  <c r="T1271" i="1"/>
  <c r="T1247" i="1"/>
  <c r="T1268" i="1"/>
  <c r="T1274" i="1"/>
  <c r="T1260" i="1"/>
  <c r="T1256" i="1"/>
  <c r="T1265" i="1"/>
  <c r="T1245" i="1"/>
  <c r="T1241" i="1"/>
  <c r="T1262" i="1"/>
  <c r="T1272" i="1"/>
  <c r="T1261" i="1"/>
  <c r="T1259" i="1"/>
  <c r="T1263" i="1"/>
  <c r="AG2" i="1" l="1"/>
  <c r="AH2" i="1" l="1"/>
  <c r="AG3" i="1"/>
  <c r="Z1174" i="1"/>
  <c r="Z1180" i="1"/>
  <c r="Z1189" i="1"/>
  <c r="Z1190" i="1"/>
  <c r="Z1208" i="1"/>
  <c r="Z1177" i="1"/>
  <c r="Z1187" i="1"/>
  <c r="Z1181" i="1"/>
  <c r="Z1192" i="1"/>
  <c r="Z1193" i="1"/>
  <c r="Z1176" i="1"/>
  <c r="Z1196" i="1"/>
  <c r="Z1198" i="1"/>
  <c r="Z1171" i="1"/>
  <c r="Z1199" i="1"/>
  <c r="Z1178" i="1"/>
  <c r="Z1175" i="1"/>
  <c r="Z1179" i="1"/>
  <c r="Z1205" i="1"/>
  <c r="Z1201" i="1"/>
  <c r="Z1209" i="1"/>
  <c r="Z1194" i="1"/>
  <c r="Z1203" i="1"/>
  <c r="Z1183" i="1"/>
  <c r="Z1184" i="1"/>
  <c r="Z1186" i="1"/>
  <c r="Z1200" i="1"/>
  <c r="Z1172" i="1"/>
  <c r="Z1210" i="1"/>
  <c r="Z1202" i="1"/>
  <c r="Z1204" i="1"/>
  <c r="Z1206" i="1"/>
  <c r="Z1188" i="1"/>
  <c r="Z1173" i="1"/>
  <c r="Z1195" i="1"/>
  <c r="Z1207" i="1"/>
  <c r="Z1191" i="1"/>
  <c r="Z1182" i="1"/>
  <c r="Z1185" i="1"/>
  <c r="Z1197" i="1"/>
  <c r="Y1174" i="1"/>
  <c r="Y1180" i="1"/>
  <c r="Y1189" i="1"/>
  <c r="Y1190" i="1"/>
  <c r="Y1208" i="1"/>
  <c r="Y1177" i="1"/>
  <c r="Y1187" i="1"/>
  <c r="Y1181" i="1"/>
  <c r="Y1192" i="1"/>
  <c r="Y1193" i="1"/>
  <c r="Y1176" i="1"/>
  <c r="Y1196" i="1"/>
  <c r="Y1198" i="1"/>
  <c r="Y1171" i="1"/>
  <c r="Y1199" i="1"/>
  <c r="Y1178" i="1"/>
  <c r="Y1175" i="1"/>
  <c r="Y1179" i="1"/>
  <c r="Y1205" i="1"/>
  <c r="Y1201" i="1"/>
  <c r="Y1209" i="1"/>
  <c r="Y1194" i="1"/>
  <c r="Y1203" i="1"/>
  <c r="Y1183" i="1"/>
  <c r="Y1184" i="1"/>
  <c r="Y1186" i="1"/>
  <c r="Y1200" i="1"/>
  <c r="Y1172" i="1"/>
  <c r="Y1210" i="1"/>
  <c r="Y1202" i="1"/>
  <c r="Y1204" i="1"/>
  <c r="Y1206" i="1"/>
  <c r="Y1188" i="1"/>
  <c r="Y1173" i="1"/>
  <c r="Y1195" i="1"/>
  <c r="Y1207" i="1"/>
  <c r="Y1191" i="1"/>
  <c r="Y1182" i="1"/>
  <c r="Y1185" i="1"/>
  <c r="Y1197" i="1"/>
  <c r="W1174" i="1"/>
  <c r="W1180" i="1"/>
  <c r="W1189" i="1"/>
  <c r="W1190" i="1"/>
  <c r="W1208" i="1"/>
  <c r="W1177" i="1"/>
  <c r="W1187" i="1"/>
  <c r="W1181" i="1"/>
  <c r="W1192" i="1"/>
  <c r="W1193" i="1"/>
  <c r="W1176" i="1"/>
  <c r="W1196" i="1"/>
  <c r="W1198" i="1"/>
  <c r="W1171" i="1"/>
  <c r="W1199" i="1"/>
  <c r="W1178" i="1"/>
  <c r="W1175" i="1"/>
  <c r="W1179" i="1"/>
  <c r="W1205" i="1"/>
  <c r="W1201" i="1"/>
  <c r="W1209" i="1"/>
  <c r="W1194" i="1"/>
  <c r="W1203" i="1"/>
  <c r="W1183" i="1"/>
  <c r="W1184" i="1"/>
  <c r="W1186" i="1"/>
  <c r="W1200" i="1"/>
  <c r="W1172" i="1"/>
  <c r="W1210" i="1"/>
  <c r="W1202" i="1"/>
  <c r="W1204" i="1"/>
  <c r="W1206" i="1"/>
  <c r="W1188" i="1"/>
  <c r="W1173" i="1"/>
  <c r="W1195" i="1"/>
  <c r="W1207" i="1"/>
  <c r="W1191" i="1"/>
  <c r="W1182" i="1"/>
  <c r="W1185" i="1"/>
  <c r="W1197" i="1"/>
  <c r="V1174" i="1"/>
  <c r="V1180" i="1"/>
  <c r="V1189" i="1"/>
  <c r="V1190" i="1"/>
  <c r="V1208" i="1"/>
  <c r="V1177" i="1"/>
  <c r="V1187" i="1"/>
  <c r="V1181" i="1"/>
  <c r="V1192" i="1"/>
  <c r="V1193" i="1"/>
  <c r="V1176" i="1"/>
  <c r="V1196" i="1"/>
  <c r="V1198" i="1"/>
  <c r="V1171" i="1"/>
  <c r="V1199" i="1"/>
  <c r="V1178" i="1"/>
  <c r="V1175" i="1"/>
  <c r="V1179" i="1"/>
  <c r="V1205" i="1"/>
  <c r="V1201" i="1"/>
  <c r="V1209" i="1"/>
  <c r="V1194" i="1"/>
  <c r="V1203" i="1"/>
  <c r="V1183" i="1"/>
  <c r="V1184" i="1"/>
  <c r="V1186" i="1"/>
  <c r="V1200" i="1"/>
  <c r="V1172" i="1"/>
  <c r="V1210" i="1"/>
  <c r="V1202" i="1"/>
  <c r="V1204" i="1"/>
  <c r="V1206" i="1"/>
  <c r="V1188" i="1"/>
  <c r="V1173" i="1"/>
  <c r="V1195" i="1"/>
  <c r="V1207" i="1"/>
  <c r="V1191" i="1"/>
  <c r="V1182" i="1"/>
  <c r="V1185" i="1"/>
  <c r="V1197" i="1"/>
  <c r="T1174" i="1"/>
  <c r="T1180" i="1"/>
  <c r="T1189" i="1"/>
  <c r="T1190" i="1"/>
  <c r="T1208" i="1"/>
  <c r="T1177" i="1"/>
  <c r="T1187" i="1"/>
  <c r="T1181" i="1"/>
  <c r="T1192" i="1"/>
  <c r="T1193" i="1"/>
  <c r="T1176" i="1"/>
  <c r="T1196" i="1"/>
  <c r="T1198" i="1"/>
  <c r="T1171" i="1"/>
  <c r="T1199" i="1"/>
  <c r="T1178" i="1"/>
  <c r="T1175" i="1"/>
  <c r="T1179" i="1"/>
  <c r="T1205" i="1"/>
  <c r="T1201" i="1"/>
  <c r="T1209" i="1"/>
  <c r="T1194" i="1"/>
  <c r="T1203" i="1"/>
  <c r="T1183" i="1"/>
  <c r="T1184" i="1"/>
  <c r="T1186" i="1"/>
  <c r="T1200" i="1"/>
  <c r="T1172" i="1"/>
  <c r="T1210" i="1"/>
  <c r="T1202" i="1"/>
  <c r="T1204" i="1"/>
  <c r="T1206" i="1"/>
  <c r="T1188" i="1"/>
  <c r="T1173" i="1"/>
  <c r="T1195" i="1"/>
  <c r="T1207" i="1"/>
  <c r="T1191" i="1"/>
  <c r="T1182" i="1"/>
  <c r="T1185" i="1"/>
  <c r="T1197" i="1"/>
  <c r="N21" i="3"/>
  <c r="AH3" i="1" l="1"/>
  <c r="AG4" i="1"/>
  <c r="AE16" i="6"/>
  <c r="AF2" i="1"/>
  <c r="AF3" i="1" s="1"/>
  <c r="AF4" i="1" s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F258" i="1" s="1"/>
  <c r="AF259" i="1" s="1"/>
  <c r="AF260" i="1" s="1"/>
  <c r="AF261" i="1" s="1"/>
  <c r="AF262" i="1" s="1"/>
  <c r="AF263" i="1" s="1"/>
  <c r="AF264" i="1" s="1"/>
  <c r="AF265" i="1" s="1"/>
  <c r="AF266" i="1" s="1"/>
  <c r="AF267" i="1" s="1"/>
  <c r="AF268" i="1" s="1"/>
  <c r="AF269" i="1" s="1"/>
  <c r="AF270" i="1" s="1"/>
  <c r="AF271" i="1" s="1"/>
  <c r="AF272" i="1" s="1"/>
  <c r="AF273" i="1" s="1"/>
  <c r="AF274" i="1" s="1"/>
  <c r="AF275" i="1" s="1"/>
  <c r="AF276" i="1" s="1"/>
  <c r="AF277" i="1" s="1"/>
  <c r="AF278" i="1" s="1"/>
  <c r="AF279" i="1" s="1"/>
  <c r="AF280" i="1" s="1"/>
  <c r="AF281" i="1" s="1"/>
  <c r="AF282" i="1" s="1"/>
  <c r="AF283" i="1" s="1"/>
  <c r="AF284" i="1" s="1"/>
  <c r="AF285" i="1" s="1"/>
  <c r="AF286" i="1" s="1"/>
  <c r="AF287" i="1" s="1"/>
  <c r="AF288" i="1" s="1"/>
  <c r="AF289" i="1" s="1"/>
  <c r="AF290" i="1" s="1"/>
  <c r="AF291" i="1" s="1"/>
  <c r="AF292" i="1" s="1"/>
  <c r="AF293" i="1" s="1"/>
  <c r="AF294" i="1" s="1"/>
  <c r="AF295" i="1" s="1"/>
  <c r="AF296" i="1" s="1"/>
  <c r="AF297" i="1" s="1"/>
  <c r="AF298" i="1" s="1"/>
  <c r="AF299" i="1" s="1"/>
  <c r="AF300" i="1" s="1"/>
  <c r="AF301" i="1" s="1"/>
  <c r="AF302" i="1" s="1"/>
  <c r="AF303" i="1" s="1"/>
  <c r="AF304" i="1" s="1"/>
  <c r="AF305" i="1" s="1"/>
  <c r="AF306" i="1" s="1"/>
  <c r="AF307" i="1" s="1"/>
  <c r="AF308" i="1" s="1"/>
  <c r="AF309" i="1" s="1"/>
  <c r="AF310" i="1" s="1"/>
  <c r="AF311" i="1" s="1"/>
  <c r="AF312" i="1" s="1"/>
  <c r="AF313" i="1" s="1"/>
  <c r="AF314" i="1" s="1"/>
  <c r="AF315" i="1" s="1"/>
  <c r="AF316" i="1" s="1"/>
  <c r="AF317" i="1" s="1"/>
  <c r="AF318" i="1" s="1"/>
  <c r="AF319" i="1" s="1"/>
  <c r="AF320" i="1" s="1"/>
  <c r="AF321" i="1" s="1"/>
  <c r="AF322" i="1" s="1"/>
  <c r="AF323" i="1" s="1"/>
  <c r="AF324" i="1" s="1"/>
  <c r="AF325" i="1" s="1"/>
  <c r="AF326" i="1" s="1"/>
  <c r="AF327" i="1" s="1"/>
  <c r="AF328" i="1" s="1"/>
  <c r="AF329" i="1" s="1"/>
  <c r="AF330" i="1" s="1"/>
  <c r="AF331" i="1" s="1"/>
  <c r="AF332" i="1" s="1"/>
  <c r="AF333" i="1" s="1"/>
  <c r="AF334" i="1" s="1"/>
  <c r="AF335" i="1" s="1"/>
  <c r="AF336" i="1" s="1"/>
  <c r="AF337" i="1" s="1"/>
  <c r="AF338" i="1" s="1"/>
  <c r="AF339" i="1" s="1"/>
  <c r="AF340" i="1" s="1"/>
  <c r="AF341" i="1" s="1"/>
  <c r="AF342" i="1" s="1"/>
  <c r="AF343" i="1" s="1"/>
  <c r="AF344" i="1" s="1"/>
  <c r="AF345" i="1" s="1"/>
  <c r="AF346" i="1" s="1"/>
  <c r="AF347" i="1" s="1"/>
  <c r="AF348" i="1" s="1"/>
  <c r="AF349" i="1" s="1"/>
  <c r="AF350" i="1" s="1"/>
  <c r="AF351" i="1" s="1"/>
  <c r="AF352" i="1" s="1"/>
  <c r="AF353" i="1" s="1"/>
  <c r="AF354" i="1" s="1"/>
  <c r="AF355" i="1" s="1"/>
  <c r="AF356" i="1" s="1"/>
  <c r="AF357" i="1" s="1"/>
  <c r="AF358" i="1" s="1"/>
  <c r="AF359" i="1" s="1"/>
  <c r="AF360" i="1" s="1"/>
  <c r="AF361" i="1" s="1"/>
  <c r="AF362" i="1" s="1"/>
  <c r="AF363" i="1" s="1"/>
  <c r="AF364" i="1" s="1"/>
  <c r="AF365" i="1" s="1"/>
  <c r="AF366" i="1" s="1"/>
  <c r="AF367" i="1" s="1"/>
  <c r="AF368" i="1" s="1"/>
  <c r="AF369" i="1" s="1"/>
  <c r="AF370" i="1" s="1"/>
  <c r="AF371" i="1" s="1"/>
  <c r="AF372" i="1" s="1"/>
  <c r="AF373" i="1" s="1"/>
  <c r="AF374" i="1" s="1"/>
  <c r="AF375" i="1" s="1"/>
  <c r="AF376" i="1" s="1"/>
  <c r="AF377" i="1" s="1"/>
  <c r="AF378" i="1" s="1"/>
  <c r="AF379" i="1" s="1"/>
  <c r="AF380" i="1" s="1"/>
  <c r="AF381" i="1" s="1"/>
  <c r="AF382" i="1" s="1"/>
  <c r="AF383" i="1" s="1"/>
  <c r="AF384" i="1" s="1"/>
  <c r="AF385" i="1" s="1"/>
  <c r="AF386" i="1" s="1"/>
  <c r="AF387" i="1" s="1"/>
  <c r="AF388" i="1" s="1"/>
  <c r="AF389" i="1" s="1"/>
  <c r="AF390" i="1" s="1"/>
  <c r="AF391" i="1" s="1"/>
  <c r="AF392" i="1" s="1"/>
  <c r="AF393" i="1" s="1"/>
  <c r="AF394" i="1" s="1"/>
  <c r="AF395" i="1" s="1"/>
  <c r="AF396" i="1" s="1"/>
  <c r="AF397" i="1" s="1"/>
  <c r="AF398" i="1" s="1"/>
  <c r="AF399" i="1" s="1"/>
  <c r="AF400" i="1" s="1"/>
  <c r="AF401" i="1" s="1"/>
  <c r="AF402" i="1" s="1"/>
  <c r="AF403" i="1" s="1"/>
  <c r="AF404" i="1" s="1"/>
  <c r="AF405" i="1" s="1"/>
  <c r="AF406" i="1" s="1"/>
  <c r="AF407" i="1" s="1"/>
  <c r="AF408" i="1" s="1"/>
  <c r="AF409" i="1" s="1"/>
  <c r="AF410" i="1" s="1"/>
  <c r="AF411" i="1" s="1"/>
  <c r="AF412" i="1" s="1"/>
  <c r="AF413" i="1" s="1"/>
  <c r="AF414" i="1" s="1"/>
  <c r="AF415" i="1" s="1"/>
  <c r="AF416" i="1" s="1"/>
  <c r="AF417" i="1" s="1"/>
  <c r="AF418" i="1" s="1"/>
  <c r="AF419" i="1" s="1"/>
  <c r="AF420" i="1" s="1"/>
  <c r="AF421" i="1" s="1"/>
  <c r="AF422" i="1" s="1"/>
  <c r="AF423" i="1" s="1"/>
  <c r="AF424" i="1" s="1"/>
  <c r="AF425" i="1" s="1"/>
  <c r="AF426" i="1" s="1"/>
  <c r="AF427" i="1" s="1"/>
  <c r="AF428" i="1" s="1"/>
  <c r="AF429" i="1" s="1"/>
  <c r="AF430" i="1" s="1"/>
  <c r="AF431" i="1" s="1"/>
  <c r="AF432" i="1" s="1"/>
  <c r="AF433" i="1" s="1"/>
  <c r="AF434" i="1" s="1"/>
  <c r="AF435" i="1" s="1"/>
  <c r="AF436" i="1" s="1"/>
  <c r="AF437" i="1" s="1"/>
  <c r="AF438" i="1" s="1"/>
  <c r="AF439" i="1" s="1"/>
  <c r="AF440" i="1" s="1"/>
  <c r="AF441" i="1" s="1"/>
  <c r="AF442" i="1" s="1"/>
  <c r="AF443" i="1" s="1"/>
  <c r="AF444" i="1" s="1"/>
  <c r="AF445" i="1" s="1"/>
  <c r="AF446" i="1" s="1"/>
  <c r="AF447" i="1" s="1"/>
  <c r="AF448" i="1" s="1"/>
  <c r="AF449" i="1" s="1"/>
  <c r="AF450" i="1" s="1"/>
  <c r="AF451" i="1" s="1"/>
  <c r="AF452" i="1" s="1"/>
  <c r="AF453" i="1" s="1"/>
  <c r="AF454" i="1" s="1"/>
  <c r="AF455" i="1" s="1"/>
  <c r="AF456" i="1" s="1"/>
  <c r="AF457" i="1" s="1"/>
  <c r="AF458" i="1" s="1"/>
  <c r="AF459" i="1" s="1"/>
  <c r="AF460" i="1" s="1"/>
  <c r="AF461" i="1" s="1"/>
  <c r="AF462" i="1" s="1"/>
  <c r="AF463" i="1" s="1"/>
  <c r="AF464" i="1" s="1"/>
  <c r="AF465" i="1" s="1"/>
  <c r="AF466" i="1" s="1"/>
  <c r="AF467" i="1" s="1"/>
  <c r="AF468" i="1" s="1"/>
  <c r="AF469" i="1" s="1"/>
  <c r="AF470" i="1" s="1"/>
  <c r="AF471" i="1" s="1"/>
  <c r="AF472" i="1" s="1"/>
  <c r="AF473" i="1" s="1"/>
  <c r="AF474" i="1" s="1"/>
  <c r="AF475" i="1" s="1"/>
  <c r="AF476" i="1" s="1"/>
  <c r="AF477" i="1" s="1"/>
  <c r="AF478" i="1" s="1"/>
  <c r="AF479" i="1" s="1"/>
  <c r="AF480" i="1" s="1"/>
  <c r="AF481" i="1" s="1"/>
  <c r="AF482" i="1" s="1"/>
  <c r="AF483" i="1" s="1"/>
  <c r="AF484" i="1" s="1"/>
  <c r="AF485" i="1" s="1"/>
  <c r="AF486" i="1" s="1"/>
  <c r="AF487" i="1" s="1"/>
  <c r="AF488" i="1" s="1"/>
  <c r="AF489" i="1" s="1"/>
  <c r="AF490" i="1" s="1"/>
  <c r="AF491" i="1" s="1"/>
  <c r="AF492" i="1" s="1"/>
  <c r="AF493" i="1" s="1"/>
  <c r="AF494" i="1" s="1"/>
  <c r="AF495" i="1" s="1"/>
  <c r="AF496" i="1" s="1"/>
  <c r="AF497" i="1" s="1"/>
  <c r="AF498" i="1" s="1"/>
  <c r="AF499" i="1" s="1"/>
  <c r="AF500" i="1" s="1"/>
  <c r="AF501" i="1" s="1"/>
  <c r="AF502" i="1" s="1"/>
  <c r="AF503" i="1" s="1"/>
  <c r="AF504" i="1" s="1"/>
  <c r="AF505" i="1" s="1"/>
  <c r="AF506" i="1" s="1"/>
  <c r="AF507" i="1" s="1"/>
  <c r="AF508" i="1" s="1"/>
  <c r="AF509" i="1" s="1"/>
  <c r="AF510" i="1" s="1"/>
  <c r="AF511" i="1" s="1"/>
  <c r="AF512" i="1" s="1"/>
  <c r="AF513" i="1" s="1"/>
  <c r="AF514" i="1" s="1"/>
  <c r="AF515" i="1" s="1"/>
  <c r="AF516" i="1" s="1"/>
  <c r="AF517" i="1" s="1"/>
  <c r="AF518" i="1" s="1"/>
  <c r="AF519" i="1" s="1"/>
  <c r="AF520" i="1" s="1"/>
  <c r="AF521" i="1" s="1"/>
  <c r="AF522" i="1" s="1"/>
  <c r="AF523" i="1" s="1"/>
  <c r="AF524" i="1" s="1"/>
  <c r="AF525" i="1" s="1"/>
  <c r="AF526" i="1" s="1"/>
  <c r="AF527" i="1" s="1"/>
  <c r="AF528" i="1" s="1"/>
  <c r="AF529" i="1" s="1"/>
  <c r="AF530" i="1" s="1"/>
  <c r="AF531" i="1" s="1"/>
  <c r="AF532" i="1" s="1"/>
  <c r="AF533" i="1" s="1"/>
  <c r="AF534" i="1" s="1"/>
  <c r="AF535" i="1" s="1"/>
  <c r="AF536" i="1" s="1"/>
  <c r="AF537" i="1" s="1"/>
  <c r="AF538" i="1" s="1"/>
  <c r="AF539" i="1" s="1"/>
  <c r="AF540" i="1" s="1"/>
  <c r="AF541" i="1" s="1"/>
  <c r="AF542" i="1" s="1"/>
  <c r="AF543" i="1" s="1"/>
  <c r="AF544" i="1" s="1"/>
  <c r="AF545" i="1" s="1"/>
  <c r="AF546" i="1" s="1"/>
  <c r="AF547" i="1" s="1"/>
  <c r="AF548" i="1" s="1"/>
  <c r="AF549" i="1" s="1"/>
  <c r="AF550" i="1" s="1"/>
  <c r="AF551" i="1" s="1"/>
  <c r="AF552" i="1" s="1"/>
  <c r="AF553" i="1" s="1"/>
  <c r="AF554" i="1" s="1"/>
  <c r="AF555" i="1" s="1"/>
  <c r="AF556" i="1" s="1"/>
  <c r="AF557" i="1" s="1"/>
  <c r="AF558" i="1" s="1"/>
  <c r="AF559" i="1" s="1"/>
  <c r="AF560" i="1" s="1"/>
  <c r="AF561" i="1" s="1"/>
  <c r="AF562" i="1" s="1"/>
  <c r="AF563" i="1" s="1"/>
  <c r="AF564" i="1" s="1"/>
  <c r="AF565" i="1" s="1"/>
  <c r="AF566" i="1" s="1"/>
  <c r="AF567" i="1" s="1"/>
  <c r="AF568" i="1" s="1"/>
  <c r="AF569" i="1" s="1"/>
  <c r="AF570" i="1" s="1"/>
  <c r="AF571" i="1" s="1"/>
  <c r="AF572" i="1" s="1"/>
  <c r="AF573" i="1" s="1"/>
  <c r="AF574" i="1" s="1"/>
  <c r="AF575" i="1" s="1"/>
  <c r="AF576" i="1" s="1"/>
  <c r="AF577" i="1" s="1"/>
  <c r="AF578" i="1" s="1"/>
  <c r="AF579" i="1" s="1"/>
  <c r="AF580" i="1" s="1"/>
  <c r="AF581" i="1" s="1"/>
  <c r="AF582" i="1" s="1"/>
  <c r="AF583" i="1" s="1"/>
  <c r="AF584" i="1" s="1"/>
  <c r="AF585" i="1" s="1"/>
  <c r="AF586" i="1" s="1"/>
  <c r="AF587" i="1" s="1"/>
  <c r="AF588" i="1" s="1"/>
  <c r="AF589" i="1" s="1"/>
  <c r="AF590" i="1" s="1"/>
  <c r="AF591" i="1" s="1"/>
  <c r="AF592" i="1" s="1"/>
  <c r="AF593" i="1" s="1"/>
  <c r="AF594" i="1" s="1"/>
  <c r="AF595" i="1" s="1"/>
  <c r="AF596" i="1" s="1"/>
  <c r="AF597" i="1" s="1"/>
  <c r="AF598" i="1" s="1"/>
  <c r="AF599" i="1" s="1"/>
  <c r="AF600" i="1" s="1"/>
  <c r="AF601" i="1" s="1"/>
  <c r="AF602" i="1" s="1"/>
  <c r="AF603" i="1" s="1"/>
  <c r="AF604" i="1" s="1"/>
  <c r="AF605" i="1" s="1"/>
  <c r="AF606" i="1" s="1"/>
  <c r="AF607" i="1" s="1"/>
  <c r="AF608" i="1" s="1"/>
  <c r="AF609" i="1" s="1"/>
  <c r="AF610" i="1" s="1"/>
  <c r="AF611" i="1" s="1"/>
  <c r="AF612" i="1" s="1"/>
  <c r="AF613" i="1" s="1"/>
  <c r="AF614" i="1" s="1"/>
  <c r="AF615" i="1" s="1"/>
  <c r="AF616" i="1" s="1"/>
  <c r="AF617" i="1" s="1"/>
  <c r="AF618" i="1" s="1"/>
  <c r="AF619" i="1" s="1"/>
  <c r="AF620" i="1" s="1"/>
  <c r="AF621" i="1" s="1"/>
  <c r="AF622" i="1" s="1"/>
  <c r="AF623" i="1" s="1"/>
  <c r="AF624" i="1" s="1"/>
  <c r="AF625" i="1" s="1"/>
  <c r="AF626" i="1" s="1"/>
  <c r="AF627" i="1" s="1"/>
  <c r="AF628" i="1" s="1"/>
  <c r="AF629" i="1" s="1"/>
  <c r="AF630" i="1" s="1"/>
  <c r="AF631" i="1" s="1"/>
  <c r="AF632" i="1" s="1"/>
  <c r="AF633" i="1" s="1"/>
  <c r="AF634" i="1" s="1"/>
  <c r="AF635" i="1" s="1"/>
  <c r="AF636" i="1" s="1"/>
  <c r="AF637" i="1" s="1"/>
  <c r="AF638" i="1" s="1"/>
  <c r="AF639" i="1" s="1"/>
  <c r="AF640" i="1" s="1"/>
  <c r="AF641" i="1" s="1"/>
  <c r="AF642" i="1" s="1"/>
  <c r="AF643" i="1" s="1"/>
  <c r="AF644" i="1" s="1"/>
  <c r="AF645" i="1" s="1"/>
  <c r="AF646" i="1" s="1"/>
  <c r="AF647" i="1" s="1"/>
  <c r="AF648" i="1" s="1"/>
  <c r="AF649" i="1" s="1"/>
  <c r="AF650" i="1" s="1"/>
  <c r="AF651" i="1" s="1"/>
  <c r="AF652" i="1" s="1"/>
  <c r="AF653" i="1" s="1"/>
  <c r="AF654" i="1" s="1"/>
  <c r="AF655" i="1" s="1"/>
  <c r="AF656" i="1" s="1"/>
  <c r="AF657" i="1" s="1"/>
  <c r="AF658" i="1" s="1"/>
  <c r="AF659" i="1" s="1"/>
  <c r="AF660" i="1" s="1"/>
  <c r="AF661" i="1" s="1"/>
  <c r="AF662" i="1" s="1"/>
  <c r="AF663" i="1" s="1"/>
  <c r="AF664" i="1" s="1"/>
  <c r="AF665" i="1" s="1"/>
  <c r="AF666" i="1" s="1"/>
  <c r="AF667" i="1" s="1"/>
  <c r="AF668" i="1" s="1"/>
  <c r="AF669" i="1" s="1"/>
  <c r="AF670" i="1" s="1"/>
  <c r="AF671" i="1" s="1"/>
  <c r="AF672" i="1" s="1"/>
  <c r="AF673" i="1" s="1"/>
  <c r="AF674" i="1" s="1"/>
  <c r="AF675" i="1" s="1"/>
  <c r="AF676" i="1" s="1"/>
  <c r="AF677" i="1" s="1"/>
  <c r="AF678" i="1" s="1"/>
  <c r="AF679" i="1" s="1"/>
  <c r="AF680" i="1" s="1"/>
  <c r="AF681" i="1" s="1"/>
  <c r="AF682" i="1" s="1"/>
  <c r="AF683" i="1" s="1"/>
  <c r="AF684" i="1" s="1"/>
  <c r="AF685" i="1" s="1"/>
  <c r="AF686" i="1" s="1"/>
  <c r="AF687" i="1" s="1"/>
  <c r="AF688" i="1" s="1"/>
  <c r="AF689" i="1" s="1"/>
  <c r="AF690" i="1" s="1"/>
  <c r="AF691" i="1" s="1"/>
  <c r="AF692" i="1" s="1"/>
  <c r="AF693" i="1" s="1"/>
  <c r="AF694" i="1" s="1"/>
  <c r="AF695" i="1" s="1"/>
  <c r="AF696" i="1" s="1"/>
  <c r="AF697" i="1" s="1"/>
  <c r="AF698" i="1" s="1"/>
  <c r="AF699" i="1" s="1"/>
  <c r="AF700" i="1" s="1"/>
  <c r="AF701" i="1" s="1"/>
  <c r="AF702" i="1" s="1"/>
  <c r="AF703" i="1" s="1"/>
  <c r="AF704" i="1" s="1"/>
  <c r="AF705" i="1" s="1"/>
  <c r="AF706" i="1" s="1"/>
  <c r="AF707" i="1" s="1"/>
  <c r="AF708" i="1" s="1"/>
  <c r="AF709" i="1" s="1"/>
  <c r="AF710" i="1" s="1"/>
  <c r="AF711" i="1" s="1"/>
  <c r="AF712" i="1" s="1"/>
  <c r="AF713" i="1" s="1"/>
  <c r="AF714" i="1" s="1"/>
  <c r="AF715" i="1" s="1"/>
  <c r="AF716" i="1" s="1"/>
  <c r="AF717" i="1" s="1"/>
  <c r="AF718" i="1" s="1"/>
  <c r="AF719" i="1" s="1"/>
  <c r="AF720" i="1" s="1"/>
  <c r="AF721" i="1" s="1"/>
  <c r="AF722" i="1" s="1"/>
  <c r="AF723" i="1" s="1"/>
  <c r="AF724" i="1" s="1"/>
  <c r="AF725" i="1" s="1"/>
  <c r="AF726" i="1" s="1"/>
  <c r="AF727" i="1" s="1"/>
  <c r="AF728" i="1" s="1"/>
  <c r="AF729" i="1" s="1"/>
  <c r="AF730" i="1" s="1"/>
  <c r="AF731" i="1" s="1"/>
  <c r="AF732" i="1" s="1"/>
  <c r="AF733" i="1" s="1"/>
  <c r="AF734" i="1" s="1"/>
  <c r="AF735" i="1" s="1"/>
  <c r="AF736" i="1" s="1"/>
  <c r="AF737" i="1" s="1"/>
  <c r="AF738" i="1" s="1"/>
  <c r="AF739" i="1" s="1"/>
  <c r="AF740" i="1" s="1"/>
  <c r="AF741" i="1" s="1"/>
  <c r="AF742" i="1" s="1"/>
  <c r="AF743" i="1" s="1"/>
  <c r="AF744" i="1" s="1"/>
  <c r="AF745" i="1" s="1"/>
  <c r="AF746" i="1" s="1"/>
  <c r="AF747" i="1" s="1"/>
  <c r="AF748" i="1" s="1"/>
  <c r="AF749" i="1" s="1"/>
  <c r="AF750" i="1" s="1"/>
  <c r="AF751" i="1" s="1"/>
  <c r="AF752" i="1" s="1"/>
  <c r="AF753" i="1" s="1"/>
  <c r="AF754" i="1" s="1"/>
  <c r="AF755" i="1" s="1"/>
  <c r="AF756" i="1" s="1"/>
  <c r="AF757" i="1" s="1"/>
  <c r="AF758" i="1" s="1"/>
  <c r="AF759" i="1" s="1"/>
  <c r="AF760" i="1" s="1"/>
  <c r="AF761" i="1" s="1"/>
  <c r="AF762" i="1" s="1"/>
  <c r="AF763" i="1" s="1"/>
  <c r="AF764" i="1" s="1"/>
  <c r="AF765" i="1" s="1"/>
  <c r="AF766" i="1" s="1"/>
  <c r="AF767" i="1" s="1"/>
  <c r="AF768" i="1" s="1"/>
  <c r="AF769" i="1" s="1"/>
  <c r="AF770" i="1" s="1"/>
  <c r="AF771" i="1" s="1"/>
  <c r="AF772" i="1" s="1"/>
  <c r="AF773" i="1" s="1"/>
  <c r="AF774" i="1" s="1"/>
  <c r="AF775" i="1" s="1"/>
  <c r="AF776" i="1" s="1"/>
  <c r="AF777" i="1" s="1"/>
  <c r="AF778" i="1" s="1"/>
  <c r="AF779" i="1" s="1"/>
  <c r="AF780" i="1" s="1"/>
  <c r="AF781" i="1" s="1"/>
  <c r="AF782" i="1" s="1"/>
  <c r="AF783" i="1" s="1"/>
  <c r="AF784" i="1" s="1"/>
  <c r="AF785" i="1" s="1"/>
  <c r="AF786" i="1" s="1"/>
  <c r="AF787" i="1" s="1"/>
  <c r="AF788" i="1" s="1"/>
  <c r="AF789" i="1" s="1"/>
  <c r="AF790" i="1" s="1"/>
  <c r="AF791" i="1" s="1"/>
  <c r="AF792" i="1" s="1"/>
  <c r="AF793" i="1" s="1"/>
  <c r="AF794" i="1" s="1"/>
  <c r="AF795" i="1" s="1"/>
  <c r="AF796" i="1" s="1"/>
  <c r="AF797" i="1" s="1"/>
  <c r="AF798" i="1" s="1"/>
  <c r="AF799" i="1" s="1"/>
  <c r="AF800" i="1" s="1"/>
  <c r="AF801" i="1" s="1"/>
  <c r="AF802" i="1" s="1"/>
  <c r="AF803" i="1" s="1"/>
  <c r="AF804" i="1" s="1"/>
  <c r="AF805" i="1" s="1"/>
  <c r="AF806" i="1" s="1"/>
  <c r="AF807" i="1" s="1"/>
  <c r="AF808" i="1" s="1"/>
  <c r="AF809" i="1" s="1"/>
  <c r="AF810" i="1" s="1"/>
  <c r="AF811" i="1" s="1"/>
  <c r="AF812" i="1" s="1"/>
  <c r="AF813" i="1" s="1"/>
  <c r="AF814" i="1" s="1"/>
  <c r="AF815" i="1" s="1"/>
  <c r="AF816" i="1" s="1"/>
  <c r="AF817" i="1" s="1"/>
  <c r="AF818" i="1" s="1"/>
  <c r="AF819" i="1" s="1"/>
  <c r="AF820" i="1" s="1"/>
  <c r="AF821" i="1" s="1"/>
  <c r="AF822" i="1" s="1"/>
  <c r="AF823" i="1" s="1"/>
  <c r="AF824" i="1" s="1"/>
  <c r="AF825" i="1" s="1"/>
  <c r="AF826" i="1" s="1"/>
  <c r="AF827" i="1" s="1"/>
  <c r="AF828" i="1" s="1"/>
  <c r="AF829" i="1" s="1"/>
  <c r="AF830" i="1" s="1"/>
  <c r="AF831" i="1" s="1"/>
  <c r="AF832" i="1" s="1"/>
  <c r="AF833" i="1" s="1"/>
  <c r="AF834" i="1" s="1"/>
  <c r="AF835" i="1" s="1"/>
  <c r="AF836" i="1" s="1"/>
  <c r="AF837" i="1" s="1"/>
  <c r="AF838" i="1" s="1"/>
  <c r="AF839" i="1" s="1"/>
  <c r="AF840" i="1" s="1"/>
  <c r="AF841" i="1" s="1"/>
  <c r="AF842" i="1" s="1"/>
  <c r="AF843" i="1" s="1"/>
  <c r="AF844" i="1" s="1"/>
  <c r="AF845" i="1" s="1"/>
  <c r="AF846" i="1" s="1"/>
  <c r="AF847" i="1" s="1"/>
  <c r="AF848" i="1" s="1"/>
  <c r="AF849" i="1" s="1"/>
  <c r="AF850" i="1" s="1"/>
  <c r="AF851" i="1" s="1"/>
  <c r="AF852" i="1" s="1"/>
  <c r="AF853" i="1" s="1"/>
  <c r="AF854" i="1" s="1"/>
  <c r="AF855" i="1" s="1"/>
  <c r="AF856" i="1" s="1"/>
  <c r="AF857" i="1" s="1"/>
  <c r="AF858" i="1" s="1"/>
  <c r="AF859" i="1" s="1"/>
  <c r="AF860" i="1" s="1"/>
  <c r="AF861" i="1" s="1"/>
  <c r="AF862" i="1" s="1"/>
  <c r="AF863" i="1" s="1"/>
  <c r="AF864" i="1" s="1"/>
  <c r="AF865" i="1" s="1"/>
  <c r="AF866" i="1" s="1"/>
  <c r="AF867" i="1" s="1"/>
  <c r="AF868" i="1" s="1"/>
  <c r="AF869" i="1" s="1"/>
  <c r="AF870" i="1" s="1"/>
  <c r="AF871" i="1" s="1"/>
  <c r="AF872" i="1" s="1"/>
  <c r="AF873" i="1" s="1"/>
  <c r="AF874" i="1" s="1"/>
  <c r="AF875" i="1" s="1"/>
  <c r="AF876" i="1" s="1"/>
  <c r="AF877" i="1" s="1"/>
  <c r="AF878" i="1" s="1"/>
  <c r="AF879" i="1" s="1"/>
  <c r="AF880" i="1" s="1"/>
  <c r="AF881" i="1" s="1"/>
  <c r="AF882" i="1" s="1"/>
  <c r="AF883" i="1" s="1"/>
  <c r="AF884" i="1" s="1"/>
  <c r="AF885" i="1" s="1"/>
  <c r="AF886" i="1" s="1"/>
  <c r="AF887" i="1" s="1"/>
  <c r="AF888" i="1" s="1"/>
  <c r="AF889" i="1" s="1"/>
  <c r="AF890" i="1" s="1"/>
  <c r="AF891" i="1" s="1"/>
  <c r="AF892" i="1" s="1"/>
  <c r="AF893" i="1" s="1"/>
  <c r="AF894" i="1" s="1"/>
  <c r="AF895" i="1" s="1"/>
  <c r="AF896" i="1" s="1"/>
  <c r="AF897" i="1" s="1"/>
  <c r="AF898" i="1" s="1"/>
  <c r="AF899" i="1" s="1"/>
  <c r="AF900" i="1" s="1"/>
  <c r="AF901" i="1" s="1"/>
  <c r="AF902" i="1" s="1"/>
  <c r="AF903" i="1" s="1"/>
  <c r="AF904" i="1" s="1"/>
  <c r="AF905" i="1" s="1"/>
  <c r="AF906" i="1" s="1"/>
  <c r="AF907" i="1" s="1"/>
  <c r="AF908" i="1" s="1"/>
  <c r="AF909" i="1" s="1"/>
  <c r="AF910" i="1" s="1"/>
  <c r="AF911" i="1" s="1"/>
  <c r="AF912" i="1" s="1"/>
  <c r="AF913" i="1" s="1"/>
  <c r="AF914" i="1" s="1"/>
  <c r="AF915" i="1" s="1"/>
  <c r="AF916" i="1" s="1"/>
  <c r="AF917" i="1" s="1"/>
  <c r="AF918" i="1" s="1"/>
  <c r="AF919" i="1" s="1"/>
  <c r="AF920" i="1" s="1"/>
  <c r="AF921" i="1" s="1"/>
  <c r="AF922" i="1" s="1"/>
  <c r="AF923" i="1" s="1"/>
  <c r="AF924" i="1" s="1"/>
  <c r="AF925" i="1" s="1"/>
  <c r="AF926" i="1" s="1"/>
  <c r="AF927" i="1" s="1"/>
  <c r="AF928" i="1" s="1"/>
  <c r="AF929" i="1" s="1"/>
  <c r="AF930" i="1" s="1"/>
  <c r="AF931" i="1" s="1"/>
  <c r="AF932" i="1" s="1"/>
  <c r="AF933" i="1" s="1"/>
  <c r="AF934" i="1" s="1"/>
  <c r="AF935" i="1" s="1"/>
  <c r="AF936" i="1" s="1"/>
  <c r="AF937" i="1" s="1"/>
  <c r="AF938" i="1" s="1"/>
  <c r="AF939" i="1" s="1"/>
  <c r="AF940" i="1" s="1"/>
  <c r="AF941" i="1" s="1"/>
  <c r="AF942" i="1" s="1"/>
  <c r="AF943" i="1" s="1"/>
  <c r="AF944" i="1" s="1"/>
  <c r="AF945" i="1" s="1"/>
  <c r="AF946" i="1" s="1"/>
  <c r="AF947" i="1" s="1"/>
  <c r="AF948" i="1" s="1"/>
  <c r="AF949" i="1" s="1"/>
  <c r="AF950" i="1" s="1"/>
  <c r="AF951" i="1" s="1"/>
  <c r="AF952" i="1" s="1"/>
  <c r="AF953" i="1" s="1"/>
  <c r="AF954" i="1" s="1"/>
  <c r="AF955" i="1" s="1"/>
  <c r="AF956" i="1" s="1"/>
  <c r="AF957" i="1" s="1"/>
  <c r="AF958" i="1" s="1"/>
  <c r="AF959" i="1" s="1"/>
  <c r="AF960" i="1" s="1"/>
  <c r="AF961" i="1" s="1"/>
  <c r="AF962" i="1" s="1"/>
  <c r="AF963" i="1" s="1"/>
  <c r="AF964" i="1" s="1"/>
  <c r="AF965" i="1" s="1"/>
  <c r="AF966" i="1" s="1"/>
  <c r="AF967" i="1" s="1"/>
  <c r="AF968" i="1" s="1"/>
  <c r="AF969" i="1" s="1"/>
  <c r="AF970" i="1" s="1"/>
  <c r="AF971" i="1" s="1"/>
  <c r="AF972" i="1" s="1"/>
  <c r="AF973" i="1" s="1"/>
  <c r="AF974" i="1" s="1"/>
  <c r="AF975" i="1" s="1"/>
  <c r="AF976" i="1" s="1"/>
  <c r="AF977" i="1" s="1"/>
  <c r="AF978" i="1" s="1"/>
  <c r="AF979" i="1" s="1"/>
  <c r="AF980" i="1" s="1"/>
  <c r="AF981" i="1" s="1"/>
  <c r="AF982" i="1" s="1"/>
  <c r="AF983" i="1" s="1"/>
  <c r="AF984" i="1" s="1"/>
  <c r="AF985" i="1" s="1"/>
  <c r="AF986" i="1" s="1"/>
  <c r="AF987" i="1" s="1"/>
  <c r="AF988" i="1" s="1"/>
  <c r="AF989" i="1" s="1"/>
  <c r="AF990" i="1" s="1"/>
  <c r="AF991" i="1" s="1"/>
  <c r="AF992" i="1" s="1"/>
  <c r="AF993" i="1" s="1"/>
  <c r="AF994" i="1" s="1"/>
  <c r="AF995" i="1" s="1"/>
  <c r="AF996" i="1" s="1"/>
  <c r="AF997" i="1" s="1"/>
  <c r="AF998" i="1" s="1"/>
  <c r="AF999" i="1" s="1"/>
  <c r="AF1000" i="1" s="1"/>
  <c r="AF1001" i="1" s="1"/>
  <c r="AF1002" i="1" s="1"/>
  <c r="AF1003" i="1" s="1"/>
  <c r="AF1004" i="1" s="1"/>
  <c r="AF1005" i="1" s="1"/>
  <c r="AF1006" i="1" s="1"/>
  <c r="AF1007" i="1" s="1"/>
  <c r="AF1008" i="1" s="1"/>
  <c r="AF1009" i="1" s="1"/>
  <c r="AF1010" i="1" s="1"/>
  <c r="AF1011" i="1" s="1"/>
  <c r="AF1012" i="1" s="1"/>
  <c r="AF1013" i="1" s="1"/>
  <c r="AF1014" i="1" s="1"/>
  <c r="AF1015" i="1" s="1"/>
  <c r="AF1016" i="1" s="1"/>
  <c r="AF1017" i="1" s="1"/>
  <c r="AF1018" i="1" s="1"/>
  <c r="AF1019" i="1" s="1"/>
  <c r="AF1020" i="1" s="1"/>
  <c r="AF1021" i="1" s="1"/>
  <c r="AF1022" i="1" s="1"/>
  <c r="AF1023" i="1" s="1"/>
  <c r="AF1024" i="1" s="1"/>
  <c r="AF1025" i="1" s="1"/>
  <c r="AF1026" i="1" s="1"/>
  <c r="AF1027" i="1" s="1"/>
  <c r="AF1028" i="1" s="1"/>
  <c r="AF1029" i="1" s="1"/>
  <c r="AF1030" i="1" s="1"/>
  <c r="AF1031" i="1" s="1"/>
  <c r="AF1032" i="1" s="1"/>
  <c r="AF1033" i="1" s="1"/>
  <c r="AF1034" i="1" s="1"/>
  <c r="AF1035" i="1" s="1"/>
  <c r="AF1036" i="1" s="1"/>
  <c r="AF1037" i="1" s="1"/>
  <c r="AF1038" i="1" s="1"/>
  <c r="AF1039" i="1" s="1"/>
  <c r="AF1040" i="1" s="1"/>
  <c r="AF1041" i="1" s="1"/>
  <c r="AF1042" i="1" s="1"/>
  <c r="AF1043" i="1" s="1"/>
  <c r="AF1044" i="1" s="1"/>
  <c r="AF1045" i="1" s="1"/>
  <c r="AF1046" i="1" s="1"/>
  <c r="AF1047" i="1" s="1"/>
  <c r="AF1048" i="1" s="1"/>
  <c r="AF1049" i="1" s="1"/>
  <c r="AF1050" i="1" s="1"/>
  <c r="AF1051" i="1" s="1"/>
  <c r="AF1052" i="1" s="1"/>
  <c r="AF1053" i="1" s="1"/>
  <c r="AF1054" i="1" s="1"/>
  <c r="AF1055" i="1" s="1"/>
  <c r="AF1056" i="1" s="1"/>
  <c r="AF1057" i="1" s="1"/>
  <c r="AF1058" i="1" s="1"/>
  <c r="AF1059" i="1" s="1"/>
  <c r="AF1060" i="1" s="1"/>
  <c r="AF1061" i="1" s="1"/>
  <c r="AF1062" i="1" s="1"/>
  <c r="AF1063" i="1" s="1"/>
  <c r="AF1064" i="1" s="1"/>
  <c r="AF1065" i="1" s="1"/>
  <c r="AF1066" i="1" s="1"/>
  <c r="AF1067" i="1" s="1"/>
  <c r="AF1068" i="1" s="1"/>
  <c r="AF1069" i="1" s="1"/>
  <c r="AF1070" i="1" s="1"/>
  <c r="AF1071" i="1" s="1"/>
  <c r="AF1072" i="1" s="1"/>
  <c r="AF1073" i="1" s="1"/>
  <c r="AF1074" i="1" s="1"/>
  <c r="AF1075" i="1" s="1"/>
  <c r="AF1076" i="1" s="1"/>
  <c r="AF1077" i="1" s="1"/>
  <c r="AF1078" i="1" s="1"/>
  <c r="AF1079" i="1" s="1"/>
  <c r="AF1080" i="1" s="1"/>
  <c r="AF1081" i="1" s="1"/>
  <c r="AF1082" i="1" s="1"/>
  <c r="AF1083" i="1" s="1"/>
  <c r="AF1084" i="1" s="1"/>
  <c r="AF1085" i="1" s="1"/>
  <c r="AF1086" i="1" s="1"/>
  <c r="AF1087" i="1" s="1"/>
  <c r="AF1088" i="1" s="1"/>
  <c r="AF1089" i="1" s="1"/>
  <c r="AF1090" i="1" s="1"/>
  <c r="AF1091" i="1" s="1"/>
  <c r="AF1092" i="1" s="1"/>
  <c r="AF1093" i="1" s="1"/>
  <c r="AF1094" i="1" s="1"/>
  <c r="AF1095" i="1" s="1"/>
  <c r="AF1096" i="1" s="1"/>
  <c r="AF1097" i="1" s="1"/>
  <c r="AF1098" i="1" s="1"/>
  <c r="AF1099" i="1" s="1"/>
  <c r="AF1100" i="1" s="1"/>
  <c r="AF1101" i="1" s="1"/>
  <c r="AF1102" i="1" s="1"/>
  <c r="AF1103" i="1" s="1"/>
  <c r="AF1104" i="1" s="1"/>
  <c r="AF1105" i="1" s="1"/>
  <c r="AF1106" i="1" s="1"/>
  <c r="AF1107" i="1" s="1"/>
  <c r="AF1108" i="1" s="1"/>
  <c r="AF1109" i="1" s="1"/>
  <c r="AF1110" i="1" s="1"/>
  <c r="AF1111" i="1" s="1"/>
  <c r="AF1112" i="1" s="1"/>
  <c r="AF1113" i="1" s="1"/>
  <c r="AF1114" i="1" s="1"/>
  <c r="AF1115" i="1" s="1"/>
  <c r="AF1116" i="1" s="1"/>
  <c r="AF1117" i="1" s="1"/>
  <c r="AF1118" i="1" s="1"/>
  <c r="AF1119" i="1" s="1"/>
  <c r="AF1120" i="1" s="1"/>
  <c r="AF1121" i="1" s="1"/>
  <c r="AF1122" i="1" s="1"/>
  <c r="AF1123" i="1" s="1"/>
  <c r="AF1124" i="1" s="1"/>
  <c r="AF1125" i="1" s="1"/>
  <c r="AF1126" i="1" s="1"/>
  <c r="AF1127" i="1" s="1"/>
  <c r="AF1128" i="1" s="1"/>
  <c r="AF1129" i="1" s="1"/>
  <c r="AF1130" i="1" s="1"/>
  <c r="AF1131" i="1" s="1"/>
  <c r="AF1132" i="1" s="1"/>
  <c r="AF1133" i="1" s="1"/>
  <c r="AF1134" i="1" s="1"/>
  <c r="AF1135" i="1" s="1"/>
  <c r="AF1136" i="1" s="1"/>
  <c r="AF1137" i="1" s="1"/>
  <c r="AF1138" i="1" s="1"/>
  <c r="AF1139" i="1" s="1"/>
  <c r="AF1140" i="1" s="1"/>
  <c r="AF1141" i="1" s="1"/>
  <c r="AF1142" i="1" s="1"/>
  <c r="AF1143" i="1" s="1"/>
  <c r="AF1144" i="1" s="1"/>
  <c r="AF1145" i="1" s="1"/>
  <c r="AF1146" i="1" s="1"/>
  <c r="AF1147" i="1" s="1"/>
  <c r="AF1148" i="1" s="1"/>
  <c r="AF1149" i="1" s="1"/>
  <c r="AF1150" i="1" s="1"/>
  <c r="AF1151" i="1" s="1"/>
  <c r="AF1152" i="1" s="1"/>
  <c r="AF1153" i="1" s="1"/>
  <c r="AF1154" i="1" s="1"/>
  <c r="AF1155" i="1" s="1"/>
  <c r="AF1156" i="1" s="1"/>
  <c r="AF1157" i="1" s="1"/>
  <c r="AF1158" i="1" s="1"/>
  <c r="AF1159" i="1" s="1"/>
  <c r="AF1160" i="1" s="1"/>
  <c r="AF1161" i="1" s="1"/>
  <c r="AF1162" i="1" s="1"/>
  <c r="AF1163" i="1" s="1"/>
  <c r="AF1164" i="1" s="1"/>
  <c r="AF1165" i="1" s="1"/>
  <c r="AF1166" i="1" s="1"/>
  <c r="AF1167" i="1" s="1"/>
  <c r="AF1168" i="1" s="1"/>
  <c r="AF1169" i="1" s="1"/>
  <c r="AF1170" i="1" s="1"/>
  <c r="AF1171" i="1" s="1"/>
  <c r="AF1172" i="1" s="1"/>
  <c r="AF1173" i="1" s="1"/>
  <c r="AF1174" i="1" s="1"/>
  <c r="AF1175" i="1" s="1"/>
  <c r="AF1176" i="1" s="1"/>
  <c r="AF1177" i="1" s="1"/>
  <c r="AF1178" i="1" s="1"/>
  <c r="AF1179" i="1" s="1"/>
  <c r="AF1180" i="1" s="1"/>
  <c r="AF1181" i="1" s="1"/>
  <c r="AF1182" i="1" s="1"/>
  <c r="AF1183" i="1" s="1"/>
  <c r="AF1184" i="1" s="1"/>
  <c r="AF1185" i="1" s="1"/>
  <c r="AF1186" i="1" s="1"/>
  <c r="AF1187" i="1" s="1"/>
  <c r="AF1188" i="1" s="1"/>
  <c r="AF1189" i="1" s="1"/>
  <c r="AF1190" i="1" s="1"/>
  <c r="AF1191" i="1" s="1"/>
  <c r="AF1192" i="1" s="1"/>
  <c r="AF1193" i="1" s="1"/>
  <c r="AF1194" i="1" s="1"/>
  <c r="AF1195" i="1" s="1"/>
  <c r="AF1196" i="1" s="1"/>
  <c r="AF1197" i="1" s="1"/>
  <c r="AF1198" i="1" s="1"/>
  <c r="AF1199" i="1" s="1"/>
  <c r="AF1200" i="1" s="1"/>
  <c r="AF1201" i="1" s="1"/>
  <c r="AF1202" i="1" s="1"/>
  <c r="AF1203" i="1" s="1"/>
  <c r="AF1204" i="1" s="1"/>
  <c r="AF1205" i="1" s="1"/>
  <c r="AF1206" i="1" s="1"/>
  <c r="AF1207" i="1" s="1"/>
  <c r="AF1208" i="1" s="1"/>
  <c r="AF1209" i="1" s="1"/>
  <c r="AF1210" i="1" s="1"/>
  <c r="AF1211" i="1" s="1"/>
  <c r="AF1212" i="1" s="1"/>
  <c r="AF1213" i="1" s="1"/>
  <c r="AF1214" i="1" s="1"/>
  <c r="AF1215" i="1" s="1"/>
  <c r="AF1216" i="1" s="1"/>
  <c r="AF1217" i="1" s="1"/>
  <c r="AF1218" i="1" s="1"/>
  <c r="AF1219" i="1" s="1"/>
  <c r="AF1220" i="1" s="1"/>
  <c r="AF1221" i="1" s="1"/>
  <c r="AF1222" i="1" s="1"/>
  <c r="AF1223" i="1" s="1"/>
  <c r="AF1224" i="1" s="1"/>
  <c r="AF1225" i="1" s="1"/>
  <c r="AF1226" i="1" s="1"/>
  <c r="AF1227" i="1" s="1"/>
  <c r="AF1228" i="1" s="1"/>
  <c r="AF1229" i="1" s="1"/>
  <c r="AF1230" i="1" s="1"/>
  <c r="AF1231" i="1" s="1"/>
  <c r="AF1232" i="1" s="1"/>
  <c r="AF1233" i="1" s="1"/>
  <c r="AF1234" i="1" s="1"/>
  <c r="AF1235" i="1" s="1"/>
  <c r="AF1236" i="1" s="1"/>
  <c r="AF1237" i="1" s="1"/>
  <c r="AF1238" i="1" s="1"/>
  <c r="AF1239" i="1" s="1"/>
  <c r="AF1240" i="1" s="1"/>
  <c r="AF1241" i="1" s="1"/>
  <c r="AF1242" i="1" s="1"/>
  <c r="AF1243" i="1" s="1"/>
  <c r="AF1244" i="1" s="1"/>
  <c r="AF1245" i="1" s="1"/>
  <c r="AF1246" i="1" s="1"/>
  <c r="AF1247" i="1" s="1"/>
  <c r="AF1248" i="1" s="1"/>
  <c r="AF1249" i="1" s="1"/>
  <c r="AF1250" i="1" s="1"/>
  <c r="AF1251" i="1" s="1"/>
  <c r="AF1252" i="1" s="1"/>
  <c r="AF1253" i="1" s="1"/>
  <c r="AF1254" i="1" s="1"/>
  <c r="AF1255" i="1" s="1"/>
  <c r="AF1256" i="1" s="1"/>
  <c r="AF1257" i="1" s="1"/>
  <c r="AF1258" i="1" s="1"/>
  <c r="AF1259" i="1" s="1"/>
  <c r="AF1260" i="1" s="1"/>
  <c r="AF1261" i="1" s="1"/>
  <c r="AF1262" i="1" s="1"/>
  <c r="AF1263" i="1" s="1"/>
  <c r="AF1264" i="1" s="1"/>
  <c r="AF1265" i="1" s="1"/>
  <c r="AF1266" i="1" s="1"/>
  <c r="AF1267" i="1" s="1"/>
  <c r="AF1268" i="1" s="1"/>
  <c r="AF1269" i="1" s="1"/>
  <c r="AF1270" i="1" s="1"/>
  <c r="AF1271" i="1" s="1"/>
  <c r="AF1272" i="1" s="1"/>
  <c r="AF1273" i="1" s="1"/>
  <c r="AF1274" i="1" s="1"/>
  <c r="AF1275" i="1" s="1"/>
  <c r="AF1276" i="1" s="1"/>
  <c r="AF1277" i="1" s="1"/>
  <c r="AF1278" i="1" s="1"/>
  <c r="AF1279" i="1" s="1"/>
  <c r="AF1280" i="1" s="1"/>
  <c r="AF1281" i="1" s="1"/>
  <c r="AF1282" i="1" s="1"/>
  <c r="AF1283" i="1" s="1"/>
  <c r="AF1284" i="1" s="1"/>
  <c r="AF1285" i="1" s="1"/>
  <c r="AF1286" i="1" s="1"/>
  <c r="AF1287" i="1" s="1"/>
  <c r="AF1288" i="1" s="1"/>
  <c r="AF1289" i="1" s="1"/>
  <c r="AF1290" i="1" s="1"/>
  <c r="AF1291" i="1" s="1"/>
  <c r="AF1292" i="1" s="1"/>
  <c r="AF1293" i="1" s="1"/>
  <c r="AF1294" i="1" s="1"/>
  <c r="AF1295" i="1" s="1"/>
  <c r="AF1296" i="1" s="1"/>
  <c r="AF1297" i="1" s="1"/>
  <c r="AF1298" i="1" s="1"/>
  <c r="AF1299" i="1" s="1"/>
  <c r="AF1300" i="1" s="1"/>
  <c r="AF1301" i="1" s="1"/>
  <c r="AF1302" i="1" s="1"/>
  <c r="AF1303" i="1" s="1"/>
  <c r="AF1304" i="1" s="1"/>
  <c r="AF1305" i="1" s="1"/>
  <c r="AF1306" i="1" s="1"/>
  <c r="AF1307" i="1" s="1"/>
  <c r="AF1308" i="1" s="1"/>
  <c r="AF1309" i="1" s="1"/>
  <c r="AF1310" i="1" s="1"/>
  <c r="AF1311" i="1" s="1"/>
  <c r="AF1312" i="1" s="1"/>
  <c r="AF1313" i="1" s="1"/>
  <c r="AF1314" i="1" s="1"/>
  <c r="AF1315" i="1" s="1"/>
  <c r="AF1316" i="1" s="1"/>
  <c r="AF1317" i="1" s="1"/>
  <c r="AF1318" i="1" s="1"/>
  <c r="AF1319" i="1" s="1"/>
  <c r="AF1320" i="1" s="1"/>
  <c r="AF1321" i="1" s="1"/>
  <c r="AF1322" i="1" s="1"/>
  <c r="AF1323" i="1" s="1"/>
  <c r="AF1324" i="1" s="1"/>
  <c r="AF1325" i="1" s="1"/>
  <c r="AF1326" i="1" s="1"/>
  <c r="AF1327" i="1" s="1"/>
  <c r="AF1328" i="1" s="1"/>
  <c r="AF1329" i="1" s="1"/>
  <c r="AF1330" i="1" s="1"/>
  <c r="AF1331" i="1" s="1"/>
  <c r="AF1332" i="1" s="1"/>
  <c r="AF1333" i="1" s="1"/>
  <c r="AF1334" i="1" s="1"/>
  <c r="AF1335" i="1" s="1"/>
  <c r="AF1336" i="1" s="1"/>
  <c r="AF1337" i="1" s="1"/>
  <c r="AF1338" i="1" s="1"/>
  <c r="AF1339" i="1" s="1"/>
  <c r="AF1340" i="1" s="1"/>
  <c r="AF1341" i="1" s="1"/>
  <c r="AF1342" i="1" s="1"/>
  <c r="AF1343" i="1" s="1"/>
  <c r="AF1344" i="1" s="1"/>
  <c r="AF1345" i="1" s="1"/>
  <c r="AF1346" i="1" s="1"/>
  <c r="AF1347" i="1" s="1"/>
  <c r="AF1348" i="1" s="1"/>
  <c r="AF1349" i="1" s="1"/>
  <c r="AF1350" i="1" s="1"/>
  <c r="AF1351" i="1" s="1"/>
  <c r="AF1352" i="1" s="1"/>
  <c r="AF1353" i="1" s="1"/>
  <c r="AF1354" i="1" s="1"/>
  <c r="AF1355" i="1" s="1"/>
  <c r="AF1356" i="1" s="1"/>
  <c r="AF1357" i="1" s="1"/>
  <c r="AF1358" i="1" s="1"/>
  <c r="AF1359" i="1" s="1"/>
  <c r="AF1360" i="1" s="1"/>
  <c r="AF1361" i="1" s="1"/>
  <c r="AF1362" i="1" s="1"/>
  <c r="AF1363" i="1" s="1"/>
  <c r="AF1364" i="1" s="1"/>
  <c r="AF1365" i="1" s="1"/>
  <c r="AF1366" i="1" s="1"/>
  <c r="AF1367" i="1" s="1"/>
  <c r="AF1368" i="1" s="1"/>
  <c r="AF1369" i="1" s="1"/>
  <c r="AF1370" i="1" s="1"/>
  <c r="AF1371" i="1" s="1"/>
  <c r="AF1372" i="1" s="1"/>
  <c r="AF1373" i="1" s="1"/>
  <c r="AF1374" i="1" s="1"/>
  <c r="AF1375" i="1" s="1"/>
  <c r="AF1376" i="1" s="1"/>
  <c r="AF1377" i="1" s="1"/>
  <c r="AF1378" i="1" s="1"/>
  <c r="AF1379" i="1" s="1"/>
  <c r="AF1380" i="1" s="1"/>
  <c r="AF1381" i="1" s="1"/>
  <c r="AF1382" i="1" s="1"/>
  <c r="AF1383" i="1" s="1"/>
  <c r="AF1384" i="1" s="1"/>
  <c r="AF1385" i="1" s="1"/>
  <c r="AF1386" i="1" s="1"/>
  <c r="AF1387" i="1" s="1"/>
  <c r="AF1388" i="1" s="1"/>
  <c r="AF1389" i="1" s="1"/>
  <c r="AF1390" i="1" s="1"/>
  <c r="AF1391" i="1" s="1"/>
  <c r="AF1392" i="1" s="1"/>
  <c r="AF1393" i="1" s="1"/>
  <c r="AF1394" i="1" s="1"/>
  <c r="AF1395" i="1" s="1"/>
  <c r="AF1396" i="1" s="1"/>
  <c r="AF1397" i="1" s="1"/>
  <c r="AF1398" i="1" s="1"/>
  <c r="AF1399" i="1" s="1"/>
  <c r="AF1400" i="1" s="1"/>
  <c r="AF1401" i="1" s="1"/>
  <c r="AF1402" i="1" s="1"/>
  <c r="AF1403" i="1" s="1"/>
  <c r="AF1404" i="1" s="1"/>
  <c r="AF1405" i="1" s="1"/>
  <c r="AF1406" i="1" s="1"/>
  <c r="AF1407" i="1" s="1"/>
  <c r="AF1408" i="1" s="1"/>
  <c r="AF1409" i="1" s="1"/>
  <c r="AF1410" i="1" s="1"/>
  <c r="AF1411" i="1" s="1"/>
  <c r="AF1412" i="1" s="1"/>
  <c r="AF1413" i="1" s="1"/>
  <c r="AF1414" i="1" s="1"/>
  <c r="AF1415" i="1" s="1"/>
  <c r="AF1416" i="1" s="1"/>
  <c r="AF1417" i="1" s="1"/>
  <c r="AF1418" i="1" s="1"/>
  <c r="AF1419" i="1" s="1"/>
  <c r="AF1420" i="1" s="1"/>
  <c r="AF1421" i="1" s="1"/>
  <c r="AF1422" i="1" s="1"/>
  <c r="AF1423" i="1" s="1"/>
  <c r="AF1424" i="1" s="1"/>
  <c r="AF1425" i="1" s="1"/>
  <c r="AF1426" i="1" s="1"/>
  <c r="AF1427" i="1" s="1"/>
  <c r="AF1428" i="1" s="1"/>
  <c r="AF1429" i="1" s="1"/>
  <c r="AF1430" i="1" s="1"/>
  <c r="AF1431" i="1" s="1"/>
  <c r="AF1432" i="1" s="1"/>
  <c r="AF1433" i="1" s="1"/>
  <c r="AF1434" i="1" s="1"/>
  <c r="AF1435" i="1" s="1"/>
  <c r="AF1436" i="1" s="1"/>
  <c r="AF1437" i="1" s="1"/>
  <c r="AF1438" i="1" s="1"/>
  <c r="AF1439" i="1" s="1"/>
  <c r="AF1440" i="1" s="1"/>
  <c r="AF1441" i="1" s="1"/>
  <c r="AF1442" i="1" s="1"/>
  <c r="AF1443" i="1" s="1"/>
  <c r="AF1444" i="1" s="1"/>
  <c r="AF1445" i="1" s="1"/>
  <c r="AF1446" i="1" s="1"/>
  <c r="AF1447" i="1" s="1"/>
  <c r="AF1448" i="1" s="1"/>
  <c r="AF1449" i="1" s="1"/>
  <c r="AF1450" i="1" s="1"/>
  <c r="AF1451" i="1" s="1"/>
  <c r="AF1452" i="1" s="1"/>
  <c r="AF1453" i="1" s="1"/>
  <c r="AF1454" i="1" s="1"/>
  <c r="AF1455" i="1" s="1"/>
  <c r="AF1456" i="1" s="1"/>
  <c r="AF1457" i="1" s="1"/>
  <c r="AF1458" i="1" s="1"/>
  <c r="AF1459" i="1" s="1"/>
  <c r="AF1460" i="1" s="1"/>
  <c r="AF1461" i="1" s="1"/>
  <c r="AF1462" i="1" s="1"/>
  <c r="AF1463" i="1" s="1"/>
  <c r="AF1464" i="1" s="1"/>
  <c r="AF1465" i="1" s="1"/>
  <c r="AF1466" i="1" s="1"/>
  <c r="AF1467" i="1" s="1"/>
  <c r="AF1468" i="1" s="1"/>
  <c r="AF1469" i="1" s="1"/>
  <c r="AF1470" i="1" s="1"/>
  <c r="AF1471" i="1" s="1"/>
  <c r="AF1472" i="1" s="1"/>
  <c r="AF1473" i="1" s="1"/>
  <c r="AF1474" i="1" s="1"/>
  <c r="AF1475" i="1" s="1"/>
  <c r="AF1476" i="1" s="1"/>
  <c r="AF1477" i="1" s="1"/>
  <c r="AF1478" i="1" s="1"/>
  <c r="AF1479" i="1" s="1"/>
  <c r="AF1480" i="1" s="1"/>
  <c r="Y67" i="1"/>
  <c r="Z1093" i="1"/>
  <c r="Z1102" i="1"/>
  <c r="Z1099" i="1"/>
  <c r="Z1114" i="1"/>
  <c r="Z1101" i="1"/>
  <c r="Z1126" i="1"/>
  <c r="Z1116" i="1"/>
  <c r="Z1118" i="1"/>
  <c r="Z1097" i="1"/>
  <c r="Z1109" i="1"/>
  <c r="Z1120" i="1"/>
  <c r="Z1113" i="1"/>
  <c r="Z1129" i="1"/>
  <c r="Z1106" i="1"/>
  <c r="Z1110" i="1"/>
  <c r="Z1098" i="1"/>
  <c r="Z1128" i="1"/>
  <c r="Z1096" i="1"/>
  <c r="Z1105" i="1"/>
  <c r="Z1111" i="1"/>
  <c r="Z1125" i="1"/>
  <c r="Z1124" i="1"/>
  <c r="Z1122" i="1"/>
  <c r="Z1115" i="1"/>
  <c r="Z1117" i="1"/>
  <c r="Z1094" i="1"/>
  <c r="Z1107" i="1"/>
  <c r="Z1104" i="1"/>
  <c r="Z1100" i="1"/>
  <c r="Z1095" i="1"/>
  <c r="Z1108" i="1"/>
  <c r="Z1103" i="1"/>
  <c r="Z1119" i="1"/>
  <c r="Z1127" i="1"/>
  <c r="Z1092" i="1"/>
  <c r="Z1112" i="1"/>
  <c r="Z1123" i="1"/>
  <c r="Z1121" i="1"/>
  <c r="Z1130" i="1"/>
  <c r="Z1164" i="1"/>
  <c r="Z1148" i="1"/>
  <c r="Z1154" i="1"/>
  <c r="Z1157" i="1"/>
  <c r="Z1168" i="1"/>
  <c r="Z1155" i="1"/>
  <c r="Z1147" i="1"/>
  <c r="Z1153" i="1"/>
  <c r="Z1133" i="1"/>
  <c r="Z1145" i="1"/>
  <c r="Z1152" i="1"/>
  <c r="Z1134" i="1"/>
  <c r="Z1162" i="1"/>
  <c r="Z1159" i="1"/>
  <c r="Z1149" i="1"/>
  <c r="Z1146" i="1"/>
  <c r="Z1131" i="1"/>
  <c r="Z1135" i="1"/>
  <c r="Z1165" i="1"/>
  <c r="Z1151" i="1"/>
  <c r="Z1139" i="1"/>
  <c r="Z1163" i="1"/>
  <c r="Z1161" i="1"/>
  <c r="Z1169" i="1"/>
  <c r="Z1143" i="1"/>
  <c r="Z1137" i="1"/>
  <c r="Z1142" i="1"/>
  <c r="Z1158" i="1"/>
  <c r="Z1141" i="1"/>
  <c r="Z1167" i="1"/>
  <c r="Z1170" i="1"/>
  <c r="Z1150" i="1"/>
  <c r="Z1136" i="1"/>
  <c r="Z1160" i="1"/>
  <c r="Z1166" i="1"/>
  <c r="Z1132" i="1"/>
  <c r="Z1144" i="1"/>
  <c r="Z1138" i="1"/>
  <c r="Z1140" i="1"/>
  <c r="Z1156" i="1"/>
  <c r="Y1093" i="1"/>
  <c r="Y1102" i="1"/>
  <c r="Y1099" i="1"/>
  <c r="Y1114" i="1"/>
  <c r="Y1101" i="1"/>
  <c r="Y1126" i="1"/>
  <c r="Y1116" i="1"/>
  <c r="Y1118" i="1"/>
  <c r="Y1097" i="1"/>
  <c r="Y1109" i="1"/>
  <c r="Y1120" i="1"/>
  <c r="Y1113" i="1"/>
  <c r="Y1129" i="1"/>
  <c r="Y1106" i="1"/>
  <c r="Y1110" i="1"/>
  <c r="Y1098" i="1"/>
  <c r="Y1128" i="1"/>
  <c r="Y1096" i="1"/>
  <c r="Y1105" i="1"/>
  <c r="Y1111" i="1"/>
  <c r="Y1125" i="1"/>
  <c r="Y1124" i="1"/>
  <c r="Y1122" i="1"/>
  <c r="Y1115" i="1"/>
  <c r="Y1117" i="1"/>
  <c r="Y1094" i="1"/>
  <c r="Y1107" i="1"/>
  <c r="Y1104" i="1"/>
  <c r="Y1100" i="1"/>
  <c r="Y1095" i="1"/>
  <c r="Y1108" i="1"/>
  <c r="Y1103" i="1"/>
  <c r="Y1119" i="1"/>
  <c r="Y1127" i="1"/>
  <c r="Y1092" i="1"/>
  <c r="Y1112" i="1"/>
  <c r="Y1123" i="1"/>
  <c r="Y1121" i="1"/>
  <c r="Y1130" i="1"/>
  <c r="Y1164" i="1"/>
  <c r="Y1148" i="1"/>
  <c r="Y1154" i="1"/>
  <c r="Y1157" i="1"/>
  <c r="Y1168" i="1"/>
  <c r="Y1155" i="1"/>
  <c r="Y1147" i="1"/>
  <c r="Y1153" i="1"/>
  <c r="Y1133" i="1"/>
  <c r="Y1145" i="1"/>
  <c r="Y1152" i="1"/>
  <c r="Y1134" i="1"/>
  <c r="Y1162" i="1"/>
  <c r="Y1159" i="1"/>
  <c r="Y1149" i="1"/>
  <c r="Y1146" i="1"/>
  <c r="Y1131" i="1"/>
  <c r="Y1135" i="1"/>
  <c r="Y1165" i="1"/>
  <c r="Y1151" i="1"/>
  <c r="Y1139" i="1"/>
  <c r="Y1163" i="1"/>
  <c r="Y1161" i="1"/>
  <c r="Y1169" i="1"/>
  <c r="Y1143" i="1"/>
  <c r="Y1137" i="1"/>
  <c r="Y1142" i="1"/>
  <c r="Y1158" i="1"/>
  <c r="Y1141" i="1"/>
  <c r="Y1167" i="1"/>
  <c r="Y1170" i="1"/>
  <c r="Y1150" i="1"/>
  <c r="Y1136" i="1"/>
  <c r="Y1160" i="1"/>
  <c r="Y1166" i="1"/>
  <c r="Y1132" i="1"/>
  <c r="Y1144" i="1"/>
  <c r="Y1138" i="1"/>
  <c r="Y1140" i="1"/>
  <c r="Y1156" i="1"/>
  <c r="W1093" i="1"/>
  <c r="W1102" i="1"/>
  <c r="W1099" i="1"/>
  <c r="W1114" i="1"/>
  <c r="W1101" i="1"/>
  <c r="W1126" i="1"/>
  <c r="W1116" i="1"/>
  <c r="W1118" i="1"/>
  <c r="W1097" i="1"/>
  <c r="W1109" i="1"/>
  <c r="W1120" i="1"/>
  <c r="W1113" i="1"/>
  <c r="W1129" i="1"/>
  <c r="W1106" i="1"/>
  <c r="W1110" i="1"/>
  <c r="W1098" i="1"/>
  <c r="W1128" i="1"/>
  <c r="W1096" i="1"/>
  <c r="W1105" i="1"/>
  <c r="W1111" i="1"/>
  <c r="W1125" i="1"/>
  <c r="W1124" i="1"/>
  <c r="W1122" i="1"/>
  <c r="W1115" i="1"/>
  <c r="W1117" i="1"/>
  <c r="W1094" i="1"/>
  <c r="W1107" i="1"/>
  <c r="W1104" i="1"/>
  <c r="W1100" i="1"/>
  <c r="W1095" i="1"/>
  <c r="W1108" i="1"/>
  <c r="W1103" i="1"/>
  <c r="W1119" i="1"/>
  <c r="W1127" i="1"/>
  <c r="W1092" i="1"/>
  <c r="W1112" i="1"/>
  <c r="W1123" i="1"/>
  <c r="W1121" i="1"/>
  <c r="W1130" i="1"/>
  <c r="W1164" i="1"/>
  <c r="W1148" i="1"/>
  <c r="W1154" i="1"/>
  <c r="W1157" i="1"/>
  <c r="W1168" i="1"/>
  <c r="W1155" i="1"/>
  <c r="W1147" i="1"/>
  <c r="W1153" i="1"/>
  <c r="W1133" i="1"/>
  <c r="W1145" i="1"/>
  <c r="W1152" i="1"/>
  <c r="W1134" i="1"/>
  <c r="W1162" i="1"/>
  <c r="W1159" i="1"/>
  <c r="W1149" i="1"/>
  <c r="W1146" i="1"/>
  <c r="W1131" i="1"/>
  <c r="W1135" i="1"/>
  <c r="W1165" i="1"/>
  <c r="W1151" i="1"/>
  <c r="W1139" i="1"/>
  <c r="W1163" i="1"/>
  <c r="W1161" i="1"/>
  <c r="W1169" i="1"/>
  <c r="W1143" i="1"/>
  <c r="W1137" i="1"/>
  <c r="W1142" i="1"/>
  <c r="W1158" i="1"/>
  <c r="W1141" i="1"/>
  <c r="W1167" i="1"/>
  <c r="W1170" i="1"/>
  <c r="W1150" i="1"/>
  <c r="W1136" i="1"/>
  <c r="W1160" i="1"/>
  <c r="W1166" i="1"/>
  <c r="W1132" i="1"/>
  <c r="W1144" i="1"/>
  <c r="W1138" i="1"/>
  <c r="W1140" i="1"/>
  <c r="W1156" i="1"/>
  <c r="V1093" i="1"/>
  <c r="V1102" i="1"/>
  <c r="V1099" i="1"/>
  <c r="V1114" i="1"/>
  <c r="V1101" i="1"/>
  <c r="V1126" i="1"/>
  <c r="V1116" i="1"/>
  <c r="V1118" i="1"/>
  <c r="V1097" i="1"/>
  <c r="V1109" i="1"/>
  <c r="V1120" i="1"/>
  <c r="V1113" i="1"/>
  <c r="V1129" i="1"/>
  <c r="V1106" i="1"/>
  <c r="V1110" i="1"/>
  <c r="V1098" i="1"/>
  <c r="V1128" i="1"/>
  <c r="V1096" i="1"/>
  <c r="V1105" i="1"/>
  <c r="V1111" i="1"/>
  <c r="V1125" i="1"/>
  <c r="V1124" i="1"/>
  <c r="V1122" i="1"/>
  <c r="V1115" i="1"/>
  <c r="V1117" i="1"/>
  <c r="V1094" i="1"/>
  <c r="V1107" i="1"/>
  <c r="V1104" i="1"/>
  <c r="V1100" i="1"/>
  <c r="V1095" i="1"/>
  <c r="V1108" i="1"/>
  <c r="V1103" i="1"/>
  <c r="V1119" i="1"/>
  <c r="V1127" i="1"/>
  <c r="V1092" i="1"/>
  <c r="V1112" i="1"/>
  <c r="V1123" i="1"/>
  <c r="V1121" i="1"/>
  <c r="V1130" i="1"/>
  <c r="V1164" i="1"/>
  <c r="V1148" i="1"/>
  <c r="V1154" i="1"/>
  <c r="V1157" i="1"/>
  <c r="V1168" i="1"/>
  <c r="V1155" i="1"/>
  <c r="V1147" i="1"/>
  <c r="V1153" i="1"/>
  <c r="V1133" i="1"/>
  <c r="V1145" i="1"/>
  <c r="V1152" i="1"/>
  <c r="V1134" i="1"/>
  <c r="V1162" i="1"/>
  <c r="V1159" i="1"/>
  <c r="V1149" i="1"/>
  <c r="V1146" i="1"/>
  <c r="V1131" i="1"/>
  <c r="V1135" i="1"/>
  <c r="V1165" i="1"/>
  <c r="V1151" i="1"/>
  <c r="V1139" i="1"/>
  <c r="V1163" i="1"/>
  <c r="V1161" i="1"/>
  <c r="V1169" i="1"/>
  <c r="V1143" i="1"/>
  <c r="V1137" i="1"/>
  <c r="V1142" i="1"/>
  <c r="V1158" i="1"/>
  <c r="V1141" i="1"/>
  <c r="V1167" i="1"/>
  <c r="V1170" i="1"/>
  <c r="V1150" i="1"/>
  <c r="V1136" i="1"/>
  <c r="V1160" i="1"/>
  <c r="V1166" i="1"/>
  <c r="V1132" i="1"/>
  <c r="V1144" i="1"/>
  <c r="V1138" i="1"/>
  <c r="V1140" i="1"/>
  <c r="V1156" i="1"/>
  <c r="T1093" i="1"/>
  <c r="T1102" i="1"/>
  <c r="T1099" i="1"/>
  <c r="T1114" i="1"/>
  <c r="T1101" i="1"/>
  <c r="T1126" i="1"/>
  <c r="T1116" i="1"/>
  <c r="T1118" i="1"/>
  <c r="T1097" i="1"/>
  <c r="T1109" i="1"/>
  <c r="T1120" i="1"/>
  <c r="T1113" i="1"/>
  <c r="T1129" i="1"/>
  <c r="T1106" i="1"/>
  <c r="T1110" i="1"/>
  <c r="T1098" i="1"/>
  <c r="T1128" i="1"/>
  <c r="T1096" i="1"/>
  <c r="T1105" i="1"/>
  <c r="T1111" i="1"/>
  <c r="T1125" i="1"/>
  <c r="T1124" i="1"/>
  <c r="T1122" i="1"/>
  <c r="T1115" i="1"/>
  <c r="T1117" i="1"/>
  <c r="T1094" i="1"/>
  <c r="T1107" i="1"/>
  <c r="T1104" i="1"/>
  <c r="T1100" i="1"/>
  <c r="T1095" i="1"/>
  <c r="T1108" i="1"/>
  <c r="T1103" i="1"/>
  <c r="T1119" i="1"/>
  <c r="T1127" i="1"/>
  <c r="T1092" i="1"/>
  <c r="T1112" i="1"/>
  <c r="T1123" i="1"/>
  <c r="T1121" i="1"/>
  <c r="T1130" i="1"/>
  <c r="T1164" i="1"/>
  <c r="T1148" i="1"/>
  <c r="T1154" i="1"/>
  <c r="T1157" i="1"/>
  <c r="T1168" i="1"/>
  <c r="T1155" i="1"/>
  <c r="T1147" i="1"/>
  <c r="T1153" i="1"/>
  <c r="T1133" i="1"/>
  <c r="T1145" i="1"/>
  <c r="T1152" i="1"/>
  <c r="T1134" i="1"/>
  <c r="T1162" i="1"/>
  <c r="T1159" i="1"/>
  <c r="T1149" i="1"/>
  <c r="T1146" i="1"/>
  <c r="T1131" i="1"/>
  <c r="T1135" i="1"/>
  <c r="T1165" i="1"/>
  <c r="T1151" i="1"/>
  <c r="T1139" i="1"/>
  <c r="T1163" i="1"/>
  <c r="T1161" i="1"/>
  <c r="T1169" i="1"/>
  <c r="T1143" i="1"/>
  <c r="T1137" i="1"/>
  <c r="T1142" i="1"/>
  <c r="T1158" i="1"/>
  <c r="T1141" i="1"/>
  <c r="T1167" i="1"/>
  <c r="T1170" i="1"/>
  <c r="T1150" i="1"/>
  <c r="T1136" i="1"/>
  <c r="T1160" i="1"/>
  <c r="T1166" i="1"/>
  <c r="T1132" i="1"/>
  <c r="T1144" i="1"/>
  <c r="T1138" i="1"/>
  <c r="T1140" i="1"/>
  <c r="T1156" i="1"/>
  <c r="AG5" i="1" l="1"/>
  <c r="AH4" i="1"/>
  <c r="AG6" i="1" l="1"/>
  <c r="AH5" i="1"/>
  <c r="Z6" i="1"/>
  <c r="Z8" i="1"/>
  <c r="Z7" i="1"/>
  <c r="Z17" i="1"/>
  <c r="Z10" i="1"/>
  <c r="Z11" i="1"/>
  <c r="Z5" i="1"/>
  <c r="Z3" i="1"/>
  <c r="Z14" i="1"/>
  <c r="Z4" i="1"/>
  <c r="Z2" i="1"/>
  <c r="Z18" i="1"/>
  <c r="Z13" i="1"/>
  <c r="Z20" i="1"/>
  <c r="Z15" i="1"/>
  <c r="Z12" i="1"/>
  <c r="Z9" i="1"/>
  <c r="Z19" i="1"/>
  <c r="Z47" i="1"/>
  <c r="Z22" i="1"/>
  <c r="Z64" i="1"/>
  <c r="Z24" i="1"/>
  <c r="Z63" i="1"/>
  <c r="Z26" i="1"/>
  <c r="Z38" i="1"/>
  <c r="Z27" i="1"/>
  <c r="Z68" i="1"/>
  <c r="Z43" i="1"/>
  <c r="Z31" i="1"/>
  <c r="Z28" i="1"/>
  <c r="Z32" i="1"/>
  <c r="Z57" i="1"/>
  <c r="Z45" i="1"/>
  <c r="Z36" i="1"/>
  <c r="Z42" i="1"/>
  <c r="Z37" i="1"/>
  <c r="Z62" i="1"/>
  <c r="Z25" i="1"/>
  <c r="Z46" i="1"/>
  <c r="Z41" i="1"/>
  <c r="Z74" i="1"/>
  <c r="Z33" i="1"/>
  <c r="Z75" i="1"/>
  <c r="Z55" i="1"/>
  <c r="Z72" i="1"/>
  <c r="Z48" i="1"/>
  <c r="Z70" i="1"/>
  <c r="Z65" i="1"/>
  <c r="Z73" i="1"/>
  <c r="Z40" i="1"/>
  <c r="Z67" i="1"/>
  <c r="Z35" i="1"/>
  <c r="Z44" i="1"/>
  <c r="Z69" i="1"/>
  <c r="Z52" i="1"/>
  <c r="Z54" i="1"/>
  <c r="Z66" i="1"/>
  <c r="Z34" i="1"/>
  <c r="Z61" i="1"/>
  <c r="Z51" i="1"/>
  <c r="Z60" i="1"/>
  <c r="Z71" i="1"/>
  <c r="Z30" i="1"/>
  <c r="Z23" i="1"/>
  <c r="Z53" i="1"/>
  <c r="Z59" i="1"/>
  <c r="Z50" i="1"/>
  <c r="Z58" i="1"/>
  <c r="Z29" i="1"/>
  <c r="Z39" i="1"/>
  <c r="Z21" i="1"/>
  <c r="Z56" i="1"/>
  <c r="Z49" i="1"/>
  <c r="Z76" i="1"/>
  <c r="Z77" i="1"/>
  <c r="Z78" i="1"/>
  <c r="Z124" i="1"/>
  <c r="Z107" i="1"/>
  <c r="Z123" i="1"/>
  <c r="Z119" i="1"/>
  <c r="Z106" i="1"/>
  <c r="Z127" i="1"/>
  <c r="Z111" i="1"/>
  <c r="Z116" i="1"/>
  <c r="Z105" i="1"/>
  <c r="Z88" i="1"/>
  <c r="Z81" i="1"/>
  <c r="Z101" i="1"/>
  <c r="Z95" i="1"/>
  <c r="Z92" i="1"/>
  <c r="Z93" i="1"/>
  <c r="Z94" i="1"/>
  <c r="Z121" i="1"/>
  <c r="Z117" i="1"/>
  <c r="Z122" i="1"/>
  <c r="Z98" i="1"/>
  <c r="Z84" i="1"/>
  <c r="Z112" i="1"/>
  <c r="Z104" i="1"/>
  <c r="Z97" i="1"/>
  <c r="Z120" i="1"/>
  <c r="Z79" i="1"/>
  <c r="Z118" i="1"/>
  <c r="Z87" i="1"/>
  <c r="Z86" i="1"/>
  <c r="Z110" i="1"/>
  <c r="Z102" i="1"/>
  <c r="Z115" i="1"/>
  <c r="Z114" i="1"/>
  <c r="Z82" i="1"/>
  <c r="Z100" i="1"/>
  <c r="Z96" i="1"/>
  <c r="Z83" i="1"/>
  <c r="Z108" i="1"/>
  <c r="Z89" i="1"/>
  <c r="Z80" i="1"/>
  <c r="Z91" i="1"/>
  <c r="Z99" i="1"/>
  <c r="Z85" i="1"/>
  <c r="Z109" i="1"/>
  <c r="Z103" i="1"/>
  <c r="Z113" i="1"/>
  <c r="Z133" i="1"/>
  <c r="Z160" i="1"/>
  <c r="Z90" i="1"/>
  <c r="Z131" i="1"/>
  <c r="Z132" i="1"/>
  <c r="Z164" i="1"/>
  <c r="Z170" i="1"/>
  <c r="Z166" i="1"/>
  <c r="Z162" i="1"/>
  <c r="Z136" i="1"/>
  <c r="Z135" i="1"/>
  <c r="Z168" i="1"/>
  <c r="Z158" i="1"/>
  <c r="Z137" i="1"/>
  <c r="Z146" i="1"/>
  <c r="Z155" i="1"/>
  <c r="Z145" i="1"/>
  <c r="Z140" i="1"/>
  <c r="Z147" i="1"/>
  <c r="Z126" i="1"/>
  <c r="Z165" i="1"/>
  <c r="Z159" i="1"/>
  <c r="Z149" i="1"/>
  <c r="Z139" i="1"/>
  <c r="Z152" i="1"/>
  <c r="Z142" i="1"/>
  <c r="Z150" i="1"/>
  <c r="Z125" i="1"/>
  <c r="Z148" i="1"/>
  <c r="Z130" i="1"/>
  <c r="Z169" i="1"/>
  <c r="Z163" i="1"/>
  <c r="Z167" i="1"/>
  <c r="Z143" i="1"/>
  <c r="Z134" i="1"/>
  <c r="Z156" i="1"/>
  <c r="Z153" i="1"/>
  <c r="Z129" i="1"/>
  <c r="Z151" i="1"/>
  <c r="Z157" i="1"/>
  <c r="Z144" i="1"/>
  <c r="Z128" i="1"/>
  <c r="Z161" i="1"/>
  <c r="Z141" i="1"/>
  <c r="Z154" i="1"/>
  <c r="Z138" i="1"/>
  <c r="Z178" i="1"/>
  <c r="Z185" i="1"/>
  <c r="Z171" i="1"/>
  <c r="Z179" i="1"/>
  <c r="Z175" i="1"/>
  <c r="Z182" i="1"/>
  <c r="Z176" i="1"/>
  <c r="Z172" i="1"/>
  <c r="Z186" i="1"/>
  <c r="Z180" i="1"/>
  <c r="Z173" i="1"/>
  <c r="Z181" i="1"/>
  <c r="Z174" i="1"/>
  <c r="Z184" i="1"/>
  <c r="Z177" i="1"/>
  <c r="Z183" i="1"/>
  <c r="Z187" i="1"/>
  <c r="Z188" i="1"/>
  <c r="Z189" i="1"/>
  <c r="Z190" i="1"/>
  <c r="Z191" i="1"/>
  <c r="Z192" i="1"/>
  <c r="Z193" i="1"/>
  <c r="Z194" i="1"/>
  <c r="Z203" i="1"/>
  <c r="Z204" i="1"/>
  <c r="Z202" i="1"/>
  <c r="Z205" i="1"/>
  <c r="Z196" i="1"/>
  <c r="Z206" i="1"/>
  <c r="Z198" i="1"/>
  <c r="Z201" i="1"/>
  <c r="Z199" i="1"/>
  <c r="Z200" i="1"/>
  <c r="Z195" i="1"/>
  <c r="Z197" i="1"/>
  <c r="Z207" i="1"/>
  <c r="Z208" i="1"/>
  <c r="Z209" i="1"/>
  <c r="Z210" i="1"/>
  <c r="Z211" i="1"/>
  <c r="Z212" i="1"/>
  <c r="Z213" i="1"/>
  <c r="Z214" i="1"/>
  <c r="Z215" i="1"/>
  <c r="Z216" i="1"/>
  <c r="Z217" i="1"/>
  <c r="Z253" i="1"/>
  <c r="Z252" i="1"/>
  <c r="Z255" i="1"/>
  <c r="Z227" i="1"/>
  <c r="Z225" i="1"/>
  <c r="Z218" i="1"/>
  <c r="Z219" i="1"/>
  <c r="Z261" i="1"/>
  <c r="Z230" i="1"/>
  <c r="Z251" i="1"/>
  <c r="Z224" i="1"/>
  <c r="Z222" i="1"/>
  <c r="Z220" i="1"/>
  <c r="Z236" i="1"/>
  <c r="Z239" i="1"/>
  <c r="Z259" i="1"/>
  <c r="Z237" i="1"/>
  <c r="Z228" i="1"/>
  <c r="Z223" i="1"/>
  <c r="Z221" i="1"/>
  <c r="Z229" i="1"/>
  <c r="Z232" i="1"/>
  <c r="Z264" i="1"/>
  <c r="Z258" i="1"/>
  <c r="Z257" i="1"/>
  <c r="Z226" i="1"/>
  <c r="Z240" i="1"/>
  <c r="Z245" i="1"/>
  <c r="Z262" i="1"/>
  <c r="Z246" i="1"/>
  <c r="Z250" i="1"/>
  <c r="Z234" i="1"/>
  <c r="Z248" i="1"/>
  <c r="Z238" i="1"/>
  <c r="Z243" i="1"/>
  <c r="Z235" i="1"/>
  <c r="Z242" i="1"/>
  <c r="Z249" i="1"/>
  <c r="Z256" i="1"/>
  <c r="Z254" i="1"/>
  <c r="Z263" i="1"/>
  <c r="Z260" i="1"/>
  <c r="Z233" i="1"/>
  <c r="Z231" i="1"/>
  <c r="Z247" i="1"/>
  <c r="Z241" i="1"/>
  <c r="Z244" i="1"/>
  <c r="Z293" i="1"/>
  <c r="Z307" i="1"/>
  <c r="Z277" i="1"/>
  <c r="Z311" i="1"/>
  <c r="Z291" i="1"/>
  <c r="Z289" i="1"/>
  <c r="Z302" i="1"/>
  <c r="Z294" i="1"/>
  <c r="Z299" i="1"/>
  <c r="Z283" i="1"/>
  <c r="Z308" i="1"/>
  <c r="Z278" i="1"/>
  <c r="Z305" i="1"/>
  <c r="Z275" i="1"/>
  <c r="Z309" i="1"/>
  <c r="Z301" i="1"/>
  <c r="Z312" i="1"/>
  <c r="Z292" i="1"/>
  <c r="Z304" i="1"/>
  <c r="Z306" i="1"/>
  <c r="Z296" i="1"/>
  <c r="Z297" i="1"/>
  <c r="Z282" i="1"/>
  <c r="Z267" i="1"/>
  <c r="Z300" i="1"/>
  <c r="Z288" i="1"/>
  <c r="Z285" i="1"/>
  <c r="Z290" i="1"/>
  <c r="Z270" i="1"/>
  <c r="Z276" i="1"/>
  <c r="Z266" i="1"/>
  <c r="Z284" i="1"/>
  <c r="Z274" i="1"/>
  <c r="Z268" i="1"/>
  <c r="Z286" i="1"/>
  <c r="Z281" i="1"/>
  <c r="Z298" i="1"/>
  <c r="Z272" i="1"/>
  <c r="Z287" i="1"/>
  <c r="Z280" i="1"/>
  <c r="Z279" i="1"/>
  <c r="Z303" i="1"/>
  <c r="Z265" i="1"/>
  <c r="Z310" i="1"/>
  <c r="Z271" i="1"/>
  <c r="Z295" i="1"/>
  <c r="Z269" i="1"/>
  <c r="Z273" i="1"/>
  <c r="Z313" i="1"/>
  <c r="Z332" i="1"/>
  <c r="Z330" i="1"/>
  <c r="Z366" i="1"/>
  <c r="Z323" i="1"/>
  <c r="Z331" i="1"/>
  <c r="Z374" i="1"/>
  <c r="Z324" i="1"/>
  <c r="Z338" i="1"/>
  <c r="Z376" i="1"/>
  <c r="Z315" i="1"/>
  <c r="Z389" i="1"/>
  <c r="Z317" i="1"/>
  <c r="Z325" i="1"/>
  <c r="Z320" i="1"/>
  <c r="Z334" i="1"/>
  <c r="Z341" i="1"/>
  <c r="Z326" i="1"/>
  <c r="Z318" i="1"/>
  <c r="Z345" i="1"/>
  <c r="Z333" i="1"/>
  <c r="Z336" i="1"/>
  <c r="Z335" i="1"/>
  <c r="Z322" i="1"/>
  <c r="Z316" i="1"/>
  <c r="Z350" i="1"/>
  <c r="Z340" i="1"/>
  <c r="Z359" i="1"/>
  <c r="Z321" i="1"/>
  <c r="Z342" i="1"/>
  <c r="Z339" i="1"/>
  <c r="Z319" i="1"/>
  <c r="Z329" i="1"/>
  <c r="Z344" i="1"/>
  <c r="Z347" i="1"/>
  <c r="Z348" i="1"/>
  <c r="Z349" i="1"/>
  <c r="Z314" i="1"/>
  <c r="Z337" i="1"/>
  <c r="Z343" i="1"/>
  <c r="Z346" i="1"/>
  <c r="Z327" i="1"/>
  <c r="Z352" i="1"/>
  <c r="Z328" i="1"/>
  <c r="Z351" i="1"/>
  <c r="Z354" i="1"/>
  <c r="Z356" i="1"/>
  <c r="Z396" i="1"/>
  <c r="Z370" i="1"/>
  <c r="Z399" i="1"/>
  <c r="Z384" i="1"/>
  <c r="Z394" i="1"/>
  <c r="Z397" i="1"/>
  <c r="Z358" i="1"/>
  <c r="Z390" i="1"/>
  <c r="Z393" i="1"/>
  <c r="Z365" i="1"/>
  <c r="Z364" i="1"/>
  <c r="Z388" i="1"/>
  <c r="Z387" i="1"/>
  <c r="Z369" i="1"/>
  <c r="Z355" i="1"/>
  <c r="Z353" i="1"/>
  <c r="Z357" i="1"/>
  <c r="Z383" i="1"/>
  <c r="Z371" i="1"/>
  <c r="Z402" i="1"/>
  <c r="Z400" i="1"/>
  <c r="Z367" i="1"/>
  <c r="Z379" i="1"/>
  <c r="Z362" i="1"/>
  <c r="Z372" i="1"/>
  <c r="Z382" i="1"/>
  <c r="Z407" i="1"/>
  <c r="Z392" i="1"/>
  <c r="Z377" i="1"/>
  <c r="Z375" i="1"/>
  <c r="Z405" i="1"/>
  <c r="Z363" i="1"/>
  <c r="Z386" i="1"/>
  <c r="Z380" i="1"/>
  <c r="Z398" i="1"/>
  <c r="Z378" i="1"/>
  <c r="Z401" i="1"/>
  <c r="Z368" i="1"/>
  <c r="Z360" i="1"/>
  <c r="Z395" i="1"/>
  <c r="Z373" i="1"/>
  <c r="Z361" i="1"/>
  <c r="Z381" i="1"/>
  <c r="Z403" i="1"/>
  <c r="Z406" i="1"/>
  <c r="Z385" i="1"/>
  <c r="Z408" i="1"/>
  <c r="Z391" i="1"/>
  <c r="Z404" i="1"/>
  <c r="Z409" i="1"/>
  <c r="Z434" i="1"/>
  <c r="Z429" i="1"/>
  <c r="Z443" i="1"/>
  <c r="Z418" i="1"/>
  <c r="Z452" i="1"/>
  <c r="Z415" i="1"/>
  <c r="Z440" i="1"/>
  <c r="Z454" i="1"/>
  <c r="Z436" i="1"/>
  <c r="Z433" i="1"/>
  <c r="Z450" i="1"/>
  <c r="Z445" i="1"/>
  <c r="Z437" i="1"/>
  <c r="Z446" i="1"/>
  <c r="Z442" i="1"/>
  <c r="Z421" i="1"/>
  <c r="Z420" i="1"/>
  <c r="Z414" i="1"/>
  <c r="Z422" i="1"/>
  <c r="Z451" i="1"/>
  <c r="Z427" i="1"/>
  <c r="Z430" i="1"/>
  <c r="Z410" i="1"/>
  <c r="Z431" i="1"/>
  <c r="Z447" i="1"/>
  <c r="Z419" i="1"/>
  <c r="Z412" i="1"/>
  <c r="Z423" i="1"/>
  <c r="Z444" i="1"/>
  <c r="Z428" i="1"/>
  <c r="Z453" i="1"/>
  <c r="Z432" i="1"/>
  <c r="Z438" i="1"/>
  <c r="Z448" i="1"/>
  <c r="Z441" i="1"/>
  <c r="Z424" i="1"/>
  <c r="Z425" i="1"/>
  <c r="Z449" i="1"/>
  <c r="Z417" i="1"/>
  <c r="Z435" i="1"/>
  <c r="Z411" i="1"/>
  <c r="Z416" i="1"/>
  <c r="Z426" i="1"/>
  <c r="Z413" i="1"/>
  <c r="Z439" i="1"/>
  <c r="Z455" i="1"/>
  <c r="Z470" i="1"/>
  <c r="Z477" i="1"/>
  <c r="Z458" i="1"/>
  <c r="Z487" i="1"/>
  <c r="Z464" i="1"/>
  <c r="Z457" i="1"/>
  <c r="Z475" i="1"/>
  <c r="Z461" i="1"/>
  <c r="Z469" i="1"/>
  <c r="Z456" i="1"/>
  <c r="Z481" i="1"/>
  <c r="Z520" i="1"/>
  <c r="Z476" i="1"/>
  <c r="Z459" i="1"/>
  <c r="Z473" i="1"/>
  <c r="Z507" i="1"/>
  <c r="Z478" i="1"/>
  <c r="Z468" i="1"/>
  <c r="Z465" i="1"/>
  <c r="Z463" i="1"/>
  <c r="Z462" i="1"/>
  <c r="Z483" i="1"/>
  <c r="Z460" i="1"/>
  <c r="Z479" i="1"/>
  <c r="Z522" i="1"/>
  <c r="Z474" i="1"/>
  <c r="Z488" i="1"/>
  <c r="Z472" i="1"/>
  <c r="Z513" i="1"/>
  <c r="Z519" i="1"/>
  <c r="Z528" i="1"/>
  <c r="Z466" i="1"/>
  <c r="Z518" i="1"/>
  <c r="Z533" i="1"/>
  <c r="Z498" i="1"/>
  <c r="Z517" i="1"/>
  <c r="Z467" i="1"/>
  <c r="Z480" i="1"/>
  <c r="Z543" i="1"/>
  <c r="Z489" i="1"/>
  <c r="Z553" i="1"/>
  <c r="Z511" i="1"/>
  <c r="Z525" i="1"/>
  <c r="Z471" i="1"/>
  <c r="Z501" i="1"/>
  <c r="Z532" i="1"/>
  <c r="Z484" i="1"/>
  <c r="Z523" i="1"/>
  <c r="Z486" i="1"/>
  <c r="Z485" i="1"/>
  <c r="Z496" i="1"/>
  <c r="Z495" i="1"/>
  <c r="Z494" i="1"/>
  <c r="Z492" i="1"/>
  <c r="Z497" i="1"/>
  <c r="Z541" i="1"/>
  <c r="Z508" i="1"/>
  <c r="Z504" i="1"/>
  <c r="Z482" i="1"/>
  <c r="Z499" i="1"/>
  <c r="Z491" i="1"/>
  <c r="Z538" i="1"/>
  <c r="Z506" i="1"/>
  <c r="Z514" i="1"/>
  <c r="Z490" i="1"/>
  <c r="Z493" i="1"/>
  <c r="Z500" i="1"/>
  <c r="Z527" i="1"/>
  <c r="Z502" i="1"/>
  <c r="Z510" i="1"/>
  <c r="Z505" i="1"/>
  <c r="Z550" i="1"/>
  <c r="Z512" i="1"/>
  <c r="Z530" i="1"/>
  <c r="Z524" i="1"/>
  <c r="Z542" i="1"/>
  <c r="Z534" i="1"/>
  <c r="Z516" i="1"/>
  <c r="Z503" i="1"/>
  <c r="Z536" i="1"/>
  <c r="Z535" i="1"/>
  <c r="Z509" i="1"/>
  <c r="Z549" i="1"/>
  <c r="Z540" i="1"/>
  <c r="Z545" i="1"/>
  <c r="Z544" i="1"/>
  <c r="Z526" i="1"/>
  <c r="Z552" i="1"/>
  <c r="Z547" i="1"/>
  <c r="Z537" i="1"/>
  <c r="Z546" i="1"/>
  <c r="Z548" i="1"/>
  <c r="Z515" i="1"/>
  <c r="Z551" i="1"/>
  <c r="Z529" i="1"/>
  <c r="Z554" i="1"/>
  <c r="Z531" i="1"/>
  <c r="Z539" i="1"/>
  <c r="Z521" i="1"/>
  <c r="Z558" i="1"/>
  <c r="Z555" i="1"/>
  <c r="Z556" i="1"/>
  <c r="Z557" i="1"/>
  <c r="Z559" i="1"/>
  <c r="Z560" i="1"/>
  <c r="Z565" i="1"/>
  <c r="Z570" i="1"/>
  <c r="Z579" i="1"/>
  <c r="Z561" i="1"/>
  <c r="Z587" i="1"/>
  <c r="Z600" i="1"/>
  <c r="Z571" i="1"/>
  <c r="Z576" i="1"/>
  <c r="Z589" i="1"/>
  <c r="Z567" i="1"/>
  <c r="Z593" i="1"/>
  <c r="Z605" i="1"/>
  <c r="Z577" i="1"/>
  <c r="Z563" i="1"/>
  <c r="Z564" i="1"/>
  <c r="Z573" i="1"/>
  <c r="Z594" i="1"/>
  <c r="Z596" i="1"/>
  <c r="Z578" i="1"/>
  <c r="Z591" i="1"/>
  <c r="Z592" i="1"/>
  <c r="Z572" i="1"/>
  <c r="Z607" i="1"/>
  <c r="Z562" i="1"/>
  <c r="Z599" i="1"/>
  <c r="Z609" i="1"/>
  <c r="Z595" i="1"/>
  <c r="Z604" i="1"/>
  <c r="Z588" i="1"/>
  <c r="Z603" i="1"/>
  <c r="Z580" i="1"/>
  <c r="Z581" i="1"/>
  <c r="Z584" i="1"/>
  <c r="Z602" i="1"/>
  <c r="Z575" i="1"/>
  <c r="Z598" i="1"/>
  <c r="Z582" i="1"/>
  <c r="Z574" i="1"/>
  <c r="Z569" i="1"/>
  <c r="Z583" i="1"/>
  <c r="Z586" i="1"/>
  <c r="Z568" i="1"/>
  <c r="Z606" i="1"/>
  <c r="Z585" i="1"/>
  <c r="Z601" i="1"/>
  <c r="Z590" i="1"/>
  <c r="Z608" i="1"/>
  <c r="Z597" i="1"/>
  <c r="Z566" i="1"/>
  <c r="Z610" i="1"/>
  <c r="Z611" i="1"/>
  <c r="Z612" i="1"/>
  <c r="Z613" i="1"/>
  <c r="Z614" i="1"/>
  <c r="Z615" i="1"/>
  <c r="Z616" i="1"/>
  <c r="Z617" i="1"/>
  <c r="Z646" i="1"/>
  <c r="Z633" i="1"/>
  <c r="Z656" i="1"/>
  <c r="Z637" i="1"/>
  <c r="Z632" i="1"/>
  <c r="Z638" i="1"/>
  <c r="Z618" i="1"/>
  <c r="Z644" i="1"/>
  <c r="Z641" i="1"/>
  <c r="Z661" i="1"/>
  <c r="Z645" i="1"/>
  <c r="Z625" i="1"/>
  <c r="Z631" i="1"/>
  <c r="Z622" i="1"/>
  <c r="Z640" i="1"/>
  <c r="Z620" i="1"/>
  <c r="Z653" i="1"/>
  <c r="Z663" i="1"/>
  <c r="Z647" i="1"/>
  <c r="Z654" i="1"/>
  <c r="Z623" i="1"/>
  <c r="Z630" i="1"/>
  <c r="Z664" i="1"/>
  <c r="Z627" i="1"/>
  <c r="Z624" i="1"/>
  <c r="Z650" i="1"/>
  <c r="Z628" i="1"/>
  <c r="Z657" i="1"/>
  <c r="Z621" i="1"/>
  <c r="Z651" i="1"/>
  <c r="Z649" i="1"/>
  <c r="Z635" i="1"/>
  <c r="Z619" i="1"/>
  <c r="Z648" i="1"/>
  <c r="Z629" i="1"/>
  <c r="Z626" i="1"/>
  <c r="Z659" i="1"/>
  <c r="Z652" i="1"/>
  <c r="Z655" i="1"/>
  <c r="Z658" i="1"/>
  <c r="Z634" i="1"/>
  <c r="Z643" i="1"/>
  <c r="Z639" i="1"/>
  <c r="Z662" i="1"/>
  <c r="Z660" i="1"/>
  <c r="Z636" i="1"/>
  <c r="Z642" i="1"/>
  <c r="Z665" i="1"/>
  <c r="Z683" i="1"/>
  <c r="Z671" i="1"/>
  <c r="Z672" i="1"/>
  <c r="Z679" i="1"/>
  <c r="Z682" i="1"/>
  <c r="Z689" i="1"/>
  <c r="Z690" i="1"/>
  <c r="Z669" i="1"/>
  <c r="Z703" i="1"/>
  <c r="Z680" i="1"/>
  <c r="Z693" i="1"/>
  <c r="Z708" i="1"/>
  <c r="Z704" i="1"/>
  <c r="Z698" i="1"/>
  <c r="Z705" i="1"/>
  <c r="Z687" i="1"/>
  <c r="Z694" i="1"/>
  <c r="Z666" i="1"/>
  <c r="Z688" i="1"/>
  <c r="Z700" i="1"/>
  <c r="Z702" i="1"/>
  <c r="Z678" i="1"/>
  <c r="Z691" i="1"/>
  <c r="Z667" i="1"/>
  <c r="Z668" i="1"/>
  <c r="Z681" i="1"/>
  <c r="Z677" i="1"/>
  <c r="Z701" i="1"/>
  <c r="Z670" i="1"/>
  <c r="Z699" i="1"/>
  <c r="Z716" i="1"/>
  <c r="Z685" i="1"/>
  <c r="Z673" i="1"/>
  <c r="Z709" i="1"/>
  <c r="Z684" i="1"/>
  <c r="Z676" i="1"/>
  <c r="Z695" i="1"/>
  <c r="Z697" i="1"/>
  <c r="Z674" i="1"/>
  <c r="Z696" i="1"/>
  <c r="Z710" i="1"/>
  <c r="Z713" i="1"/>
  <c r="Z686" i="1"/>
  <c r="Z675" i="1"/>
  <c r="Z706" i="1"/>
  <c r="Z711" i="1"/>
  <c r="Z714" i="1"/>
  <c r="Z715" i="1"/>
  <c r="Z712" i="1"/>
  <c r="Z707" i="1"/>
  <c r="Z692" i="1"/>
  <c r="Z717" i="1"/>
  <c r="Z734" i="1"/>
  <c r="Z725" i="1"/>
  <c r="Z745" i="1"/>
  <c r="Z752" i="1"/>
  <c r="Z751" i="1"/>
  <c r="Z731" i="1"/>
  <c r="Z729" i="1"/>
  <c r="Z726" i="1"/>
  <c r="Z741" i="1"/>
  <c r="Z732" i="1"/>
  <c r="Z733" i="1"/>
  <c r="Z720" i="1"/>
  <c r="Z749" i="1"/>
  <c r="Z719" i="1"/>
  <c r="Z743" i="1"/>
  <c r="Z746" i="1"/>
  <c r="Z724" i="1"/>
  <c r="Z730" i="1"/>
  <c r="Z739" i="1"/>
  <c r="Z754" i="1"/>
  <c r="Z750" i="1"/>
  <c r="Z723" i="1"/>
  <c r="Z753" i="1"/>
  <c r="Z742" i="1"/>
  <c r="Z738" i="1"/>
  <c r="Z722" i="1"/>
  <c r="Z721" i="1"/>
  <c r="Z727" i="1"/>
  <c r="Z728" i="1"/>
  <c r="Z740" i="1"/>
  <c r="Z737" i="1"/>
  <c r="Z735" i="1"/>
  <c r="Z736" i="1"/>
  <c r="Z718" i="1"/>
  <c r="Z744" i="1"/>
  <c r="Z747" i="1"/>
  <c r="Z748" i="1"/>
  <c r="Z755" i="1"/>
  <c r="Z756" i="1"/>
  <c r="Z757" i="1"/>
  <c r="Z758" i="1"/>
  <c r="Z799" i="1"/>
  <c r="Z787" i="1"/>
  <c r="Z790" i="1"/>
  <c r="Z762" i="1"/>
  <c r="Z796" i="1"/>
  <c r="Z792" i="1"/>
  <c r="Z806" i="1"/>
  <c r="Z765" i="1"/>
  <c r="Z764" i="1"/>
  <c r="Z778" i="1"/>
  <c r="Z761" i="1"/>
  <c r="Z779" i="1"/>
  <c r="Z759" i="1"/>
  <c r="Z776" i="1"/>
  <c r="Z783" i="1"/>
  <c r="Z793" i="1"/>
  <c r="Z763" i="1"/>
  <c r="Z781" i="1"/>
  <c r="Z766" i="1"/>
  <c r="Z800" i="1"/>
  <c r="Z791" i="1"/>
  <c r="Z774" i="1"/>
  <c r="Z772" i="1"/>
  <c r="Z780" i="1"/>
  <c r="Z788" i="1"/>
  <c r="Z760" i="1"/>
  <c r="Z767" i="1"/>
  <c r="Z807" i="1"/>
  <c r="Z785" i="1"/>
  <c r="Z804" i="1"/>
  <c r="Z798" i="1"/>
  <c r="Z771" i="1"/>
  <c r="Z810" i="1"/>
  <c r="Z769" i="1"/>
  <c r="Z812" i="1"/>
  <c r="Z782" i="1"/>
  <c r="Z768" i="1"/>
  <c r="Z784" i="1"/>
  <c r="Z814" i="1"/>
  <c r="Z789" i="1"/>
  <c r="Z775" i="1"/>
  <c r="Z817" i="1"/>
  <c r="Z811" i="1"/>
  <c r="Z813" i="1"/>
  <c r="Z795" i="1"/>
  <c r="Z803" i="1"/>
  <c r="Z809" i="1"/>
  <c r="Z801" i="1"/>
  <c r="Z786" i="1"/>
  <c r="Z777" i="1"/>
  <c r="Z805" i="1"/>
  <c r="Z794" i="1"/>
  <c r="Z770" i="1"/>
  <c r="Z816" i="1"/>
  <c r="Z802" i="1"/>
  <c r="Z797" i="1"/>
  <c r="Z815" i="1"/>
  <c r="Z773" i="1"/>
  <c r="Z808" i="1"/>
  <c r="Z820" i="1"/>
  <c r="Z837" i="1"/>
  <c r="Z863" i="1"/>
  <c r="Z865" i="1"/>
  <c r="Z833" i="1"/>
  <c r="Z853" i="1"/>
  <c r="Z851" i="1"/>
  <c r="Z829" i="1"/>
  <c r="Z845" i="1"/>
  <c r="Z866" i="1"/>
  <c r="Z869" i="1"/>
  <c r="Z823" i="1"/>
  <c r="Z821" i="1"/>
  <c r="Z858" i="1"/>
  <c r="Z855" i="1"/>
  <c r="Z861" i="1"/>
  <c r="Z847" i="1"/>
  <c r="Z818" i="1"/>
  <c r="Z844" i="1"/>
  <c r="Z846" i="1"/>
  <c r="Z832" i="1"/>
  <c r="Z819" i="1"/>
  <c r="Z849" i="1"/>
  <c r="Z864" i="1"/>
  <c r="Z828" i="1"/>
  <c r="Z838" i="1"/>
  <c r="Z822" i="1"/>
  <c r="Z824" i="1"/>
  <c r="Z870" i="1"/>
  <c r="Z859" i="1"/>
  <c r="Z856" i="1"/>
  <c r="Z827" i="1"/>
  <c r="Z834" i="1"/>
  <c r="Z826" i="1"/>
  <c r="Z841" i="1"/>
  <c r="Z867" i="1"/>
  <c r="Z852" i="1"/>
  <c r="Z843" i="1"/>
  <c r="Z825" i="1"/>
  <c r="Z830" i="1"/>
  <c r="Z839" i="1"/>
  <c r="Z850" i="1"/>
  <c r="Z842" i="1"/>
  <c r="Z862" i="1"/>
  <c r="Z835" i="1"/>
  <c r="Z848" i="1"/>
  <c r="Z871" i="1"/>
  <c r="Z857" i="1"/>
  <c r="Z831" i="1"/>
  <c r="Z840" i="1"/>
  <c r="Z854" i="1"/>
  <c r="Z860" i="1"/>
  <c r="Z836" i="1"/>
  <c r="Z868" i="1"/>
  <c r="Z906" i="1"/>
  <c r="Z892" i="1"/>
  <c r="Z873" i="1"/>
  <c r="Z905" i="1"/>
  <c r="Z887" i="1"/>
  <c r="Z907" i="1"/>
  <c r="Z875" i="1"/>
  <c r="Z917" i="1"/>
  <c r="Z877" i="1"/>
  <c r="Z880" i="1"/>
  <c r="Z903" i="1"/>
  <c r="Z881" i="1"/>
  <c r="Z894" i="1"/>
  <c r="Z882" i="1"/>
  <c r="Z910" i="1"/>
  <c r="Z874" i="1"/>
  <c r="Z908" i="1"/>
  <c r="Z872" i="1"/>
  <c r="Z901" i="1"/>
  <c r="Z884" i="1"/>
  <c r="Z895" i="1"/>
  <c r="Z909" i="1"/>
  <c r="Z889" i="1"/>
  <c r="Z902" i="1"/>
  <c r="Z916" i="1"/>
  <c r="Z888" i="1"/>
  <c r="Z897" i="1"/>
  <c r="Z890" i="1"/>
  <c r="Z913" i="1"/>
  <c r="Z911" i="1"/>
  <c r="Z883" i="1"/>
  <c r="Z885" i="1"/>
  <c r="Z912" i="1"/>
  <c r="Z891" i="1"/>
  <c r="Z899" i="1"/>
  <c r="Z893" i="1"/>
  <c r="Z878" i="1"/>
  <c r="Z898" i="1"/>
  <c r="Z886" i="1"/>
  <c r="Z876" i="1"/>
  <c r="Z904" i="1"/>
  <c r="Z900" i="1"/>
  <c r="Z914" i="1"/>
  <c r="Z915" i="1"/>
  <c r="Z896" i="1"/>
  <c r="Z879" i="1"/>
  <c r="Z919" i="1"/>
  <c r="Z918" i="1"/>
  <c r="Z921" i="1"/>
  <c r="Z922" i="1"/>
  <c r="Z920" i="1"/>
  <c r="Z929" i="1"/>
  <c r="Z925" i="1"/>
  <c r="Z931" i="1"/>
  <c r="Z955" i="1"/>
  <c r="Z928" i="1"/>
  <c r="Z923" i="1"/>
  <c r="Z947" i="1"/>
  <c r="Z961" i="1"/>
  <c r="Z936" i="1"/>
  <c r="Z938" i="1"/>
  <c r="Z932" i="1"/>
  <c r="Z959" i="1"/>
  <c r="Z943" i="1"/>
  <c r="Z935" i="1"/>
  <c r="Z958" i="1"/>
  <c r="Z933" i="1"/>
  <c r="Z946" i="1"/>
  <c r="Z948" i="1"/>
  <c r="Z950" i="1"/>
  <c r="Z927" i="1"/>
  <c r="Z942" i="1"/>
  <c r="Z954" i="1"/>
  <c r="Z934" i="1"/>
  <c r="Z926" i="1"/>
  <c r="Z924" i="1"/>
  <c r="Z956" i="1"/>
  <c r="Z945" i="1"/>
  <c r="Z951" i="1"/>
  <c r="Z960" i="1"/>
  <c r="Z949" i="1"/>
  <c r="Z944" i="1"/>
  <c r="Z939" i="1"/>
  <c r="Z957" i="1"/>
  <c r="Z940" i="1"/>
  <c r="Z937" i="1"/>
  <c r="Z952" i="1"/>
  <c r="Z930" i="1"/>
  <c r="Z962" i="1"/>
  <c r="Z953" i="1"/>
  <c r="Z963" i="1"/>
  <c r="Z941" i="1"/>
  <c r="Z964" i="1"/>
  <c r="Z992" i="1"/>
  <c r="Z991" i="1"/>
  <c r="Z966" i="1"/>
  <c r="Z967" i="1"/>
  <c r="Z970" i="1"/>
  <c r="Z994" i="1"/>
  <c r="Z969" i="1"/>
  <c r="Z983" i="1"/>
  <c r="Z979" i="1"/>
  <c r="Z993" i="1"/>
  <c r="Z989" i="1"/>
  <c r="Z985" i="1"/>
  <c r="Z986" i="1"/>
  <c r="Z988" i="1"/>
  <c r="Z981" i="1"/>
  <c r="Z990" i="1"/>
  <c r="Z982" i="1"/>
  <c r="Z984" i="1"/>
  <c r="Z972" i="1"/>
  <c r="Z975" i="1"/>
  <c r="Z977" i="1"/>
  <c r="Z987" i="1"/>
  <c r="Z974" i="1"/>
  <c r="Z995" i="1"/>
  <c r="Z965" i="1"/>
  <c r="Z980" i="1"/>
  <c r="Z973" i="1"/>
  <c r="Z978" i="1"/>
  <c r="Z968" i="1"/>
  <c r="Z976" i="1"/>
  <c r="Z971" i="1"/>
  <c r="Z1012" i="1"/>
  <c r="Z1001" i="1"/>
  <c r="Z1002" i="1"/>
  <c r="Z1003" i="1"/>
  <c r="Z1015" i="1"/>
  <c r="Z1007" i="1"/>
  <c r="Z1005" i="1"/>
  <c r="Z1006" i="1"/>
  <c r="Z1011" i="1"/>
  <c r="Z997" i="1"/>
  <c r="Z998" i="1"/>
  <c r="Z996" i="1"/>
  <c r="Z1008" i="1"/>
  <c r="Z1013" i="1"/>
  <c r="Z1004" i="1"/>
  <c r="Z1009" i="1"/>
  <c r="Z999" i="1"/>
  <c r="Z1000" i="1"/>
  <c r="Z1014" i="1"/>
  <c r="Z1010" i="1"/>
  <c r="Z1017" i="1"/>
  <c r="Z1016" i="1"/>
  <c r="Z1018" i="1"/>
  <c r="Z1019" i="1"/>
  <c r="Z1020" i="1"/>
  <c r="Z1035" i="1"/>
  <c r="Z1030" i="1"/>
  <c r="Z1032" i="1"/>
  <c r="Z1034" i="1"/>
  <c r="Z1036" i="1"/>
  <c r="Z1026" i="1"/>
  <c r="Z1024" i="1"/>
  <c r="Z1023" i="1"/>
  <c r="Z1025" i="1"/>
  <c r="Z1033" i="1"/>
  <c r="Z1021" i="1"/>
  <c r="Z1028" i="1"/>
  <c r="Z1022" i="1"/>
  <c r="Z1027" i="1"/>
  <c r="Z1031" i="1"/>
  <c r="Z1029" i="1"/>
  <c r="Z1037" i="1"/>
  <c r="Z1038" i="1"/>
  <c r="Z1039" i="1"/>
  <c r="Z1042" i="1"/>
  <c r="Z1048" i="1"/>
  <c r="Z1049" i="1"/>
  <c r="Z1045" i="1"/>
  <c r="Z1051" i="1"/>
  <c r="Z1052" i="1"/>
  <c r="Z1040" i="1"/>
  <c r="Z1050" i="1"/>
  <c r="Z1054" i="1"/>
  <c r="Z1043" i="1"/>
  <c r="Z1057" i="1"/>
  <c r="Z1053" i="1"/>
  <c r="Z1046" i="1"/>
  <c r="Z1056" i="1"/>
  <c r="Z1044" i="1"/>
  <c r="Z1047" i="1"/>
  <c r="Z1041" i="1"/>
  <c r="Z1055" i="1"/>
  <c r="Z1060" i="1"/>
  <c r="Z1090" i="1"/>
  <c r="Z1067" i="1"/>
  <c r="Z1064" i="1"/>
  <c r="Z1069" i="1"/>
  <c r="Z1062" i="1"/>
  <c r="Z1072" i="1"/>
  <c r="Z1078" i="1"/>
  <c r="Z1068" i="1"/>
  <c r="Z1087" i="1"/>
  <c r="Z1089" i="1"/>
  <c r="Z1070" i="1"/>
  <c r="Z1086" i="1"/>
  <c r="Z1074" i="1"/>
  <c r="Z1077" i="1"/>
  <c r="Z1063" i="1"/>
  <c r="Z1071" i="1"/>
  <c r="Z1076" i="1"/>
  <c r="Z1059" i="1"/>
  <c r="Z1079" i="1"/>
  <c r="Z1084" i="1"/>
  <c r="Z1081" i="1"/>
  <c r="Z1091" i="1"/>
  <c r="Z1061" i="1"/>
  <c r="Z1082" i="1"/>
  <c r="Z1065" i="1"/>
  <c r="Z1088" i="1"/>
  <c r="Z1080" i="1"/>
  <c r="Z1073" i="1"/>
  <c r="Z1066" i="1"/>
  <c r="Z1075" i="1"/>
  <c r="Z1085" i="1"/>
  <c r="Z1058" i="1"/>
  <c r="Z1083" i="1"/>
  <c r="Y6" i="1"/>
  <c r="Y8" i="1"/>
  <c r="Y7" i="1"/>
  <c r="Y17" i="1"/>
  <c r="Y10" i="1"/>
  <c r="Y11" i="1"/>
  <c r="Y5" i="1"/>
  <c r="Y3" i="1"/>
  <c r="Y14" i="1"/>
  <c r="Y4" i="1"/>
  <c r="Y2" i="1"/>
  <c r="Y18" i="1"/>
  <c r="Y13" i="1"/>
  <c r="Y20" i="1"/>
  <c r="Y15" i="1"/>
  <c r="Y12" i="1"/>
  <c r="Y9" i="1"/>
  <c r="Y19" i="1"/>
  <c r="Y47" i="1"/>
  <c r="Y22" i="1"/>
  <c r="Y64" i="1"/>
  <c r="Y24" i="1"/>
  <c r="Y63" i="1"/>
  <c r="Y26" i="1"/>
  <c r="Y38" i="1"/>
  <c r="Y27" i="1"/>
  <c r="Y68" i="1"/>
  <c r="Y43" i="1"/>
  <c r="Y31" i="1"/>
  <c r="Y28" i="1"/>
  <c r="Y32" i="1"/>
  <c r="Y57" i="1"/>
  <c r="Y45" i="1"/>
  <c r="Y36" i="1"/>
  <c r="Y42" i="1"/>
  <c r="Y37" i="1"/>
  <c r="Y62" i="1"/>
  <c r="Y25" i="1"/>
  <c r="Y46" i="1"/>
  <c r="Y41" i="1"/>
  <c r="Y74" i="1"/>
  <c r="Y33" i="1"/>
  <c r="Y75" i="1"/>
  <c r="Y55" i="1"/>
  <c r="Y72" i="1"/>
  <c r="Y48" i="1"/>
  <c r="Y70" i="1"/>
  <c r="Y65" i="1"/>
  <c r="Y73" i="1"/>
  <c r="Y40" i="1"/>
  <c r="Y35" i="1"/>
  <c r="Y44" i="1"/>
  <c r="Y69" i="1"/>
  <c r="Y52" i="1"/>
  <c r="Y54" i="1"/>
  <c r="Y66" i="1"/>
  <c r="Y34" i="1"/>
  <c r="Y61" i="1"/>
  <c r="Y51" i="1"/>
  <c r="Y60" i="1"/>
  <c r="Y71" i="1"/>
  <c r="Y30" i="1"/>
  <c r="Y23" i="1"/>
  <c r="Y53" i="1"/>
  <c r="Y59" i="1"/>
  <c r="Y50" i="1"/>
  <c r="Y58" i="1"/>
  <c r="Y29" i="1"/>
  <c r="Y39" i="1"/>
  <c r="Y21" i="1"/>
  <c r="Y56" i="1"/>
  <c r="Y49" i="1"/>
  <c r="Y76" i="1"/>
  <c r="Y77" i="1"/>
  <c r="Y78" i="1"/>
  <c r="Y124" i="1"/>
  <c r="Y107" i="1"/>
  <c r="Y123" i="1"/>
  <c r="Y119" i="1"/>
  <c r="Y106" i="1"/>
  <c r="Y127" i="1"/>
  <c r="Y111" i="1"/>
  <c r="Y116" i="1"/>
  <c r="Y105" i="1"/>
  <c r="Y88" i="1"/>
  <c r="Y81" i="1"/>
  <c r="Y101" i="1"/>
  <c r="Y95" i="1"/>
  <c r="Y92" i="1"/>
  <c r="Y93" i="1"/>
  <c r="Y94" i="1"/>
  <c r="Y121" i="1"/>
  <c r="Y117" i="1"/>
  <c r="Y122" i="1"/>
  <c r="Y98" i="1"/>
  <c r="Y84" i="1"/>
  <c r="Y112" i="1"/>
  <c r="Y104" i="1"/>
  <c r="Y97" i="1"/>
  <c r="Y120" i="1"/>
  <c r="Y79" i="1"/>
  <c r="Y118" i="1"/>
  <c r="Y87" i="1"/>
  <c r="Y86" i="1"/>
  <c r="Y110" i="1"/>
  <c r="Y102" i="1"/>
  <c r="Y115" i="1"/>
  <c r="Y114" i="1"/>
  <c r="Y82" i="1"/>
  <c r="Y100" i="1"/>
  <c r="Y96" i="1"/>
  <c r="Y83" i="1"/>
  <c r="Y108" i="1"/>
  <c r="Y89" i="1"/>
  <c r="Y80" i="1"/>
  <c r="Y91" i="1"/>
  <c r="Y99" i="1"/>
  <c r="Y85" i="1"/>
  <c r="Y109" i="1"/>
  <c r="Y103" i="1"/>
  <c r="Y113" i="1"/>
  <c r="Y133" i="1"/>
  <c r="Y160" i="1"/>
  <c r="Y90" i="1"/>
  <c r="Y131" i="1"/>
  <c r="Y132" i="1"/>
  <c r="Y164" i="1"/>
  <c r="Y170" i="1"/>
  <c r="Y166" i="1"/>
  <c r="Y162" i="1"/>
  <c r="Y136" i="1"/>
  <c r="Y135" i="1"/>
  <c r="Y168" i="1"/>
  <c r="Y158" i="1"/>
  <c r="Y137" i="1"/>
  <c r="Y146" i="1"/>
  <c r="Y155" i="1"/>
  <c r="Y145" i="1"/>
  <c r="Y140" i="1"/>
  <c r="Y147" i="1"/>
  <c r="Y126" i="1"/>
  <c r="Y165" i="1"/>
  <c r="Y159" i="1"/>
  <c r="Y149" i="1"/>
  <c r="Y139" i="1"/>
  <c r="Y152" i="1"/>
  <c r="Y142" i="1"/>
  <c r="Y150" i="1"/>
  <c r="Y125" i="1"/>
  <c r="Y148" i="1"/>
  <c r="Y130" i="1"/>
  <c r="Y169" i="1"/>
  <c r="Y163" i="1"/>
  <c r="Y167" i="1"/>
  <c r="Y143" i="1"/>
  <c r="Y134" i="1"/>
  <c r="Y156" i="1"/>
  <c r="Y153" i="1"/>
  <c r="Y129" i="1"/>
  <c r="Y151" i="1"/>
  <c r="Y157" i="1"/>
  <c r="Y144" i="1"/>
  <c r="Y128" i="1"/>
  <c r="Y161" i="1"/>
  <c r="Y141" i="1"/>
  <c r="Y154" i="1"/>
  <c r="Y138" i="1"/>
  <c r="Y178" i="1"/>
  <c r="Y185" i="1"/>
  <c r="Y171" i="1"/>
  <c r="Y179" i="1"/>
  <c r="Y175" i="1"/>
  <c r="Y182" i="1"/>
  <c r="Y176" i="1"/>
  <c r="Y172" i="1"/>
  <c r="Y186" i="1"/>
  <c r="Y180" i="1"/>
  <c r="Y173" i="1"/>
  <c r="Y181" i="1"/>
  <c r="Y174" i="1"/>
  <c r="Y184" i="1"/>
  <c r="Y177" i="1"/>
  <c r="Y183" i="1"/>
  <c r="Y187" i="1"/>
  <c r="Y188" i="1"/>
  <c r="Y189" i="1"/>
  <c r="Y190" i="1"/>
  <c r="Y191" i="1"/>
  <c r="Y192" i="1"/>
  <c r="Y193" i="1"/>
  <c r="Y194" i="1"/>
  <c r="Y203" i="1"/>
  <c r="Y204" i="1"/>
  <c r="Y202" i="1"/>
  <c r="Y205" i="1"/>
  <c r="Y196" i="1"/>
  <c r="Y206" i="1"/>
  <c r="Y198" i="1"/>
  <c r="Y201" i="1"/>
  <c r="Y199" i="1"/>
  <c r="Y200" i="1"/>
  <c r="Y195" i="1"/>
  <c r="Y197" i="1"/>
  <c r="Y207" i="1"/>
  <c r="Y208" i="1"/>
  <c r="Y209" i="1"/>
  <c r="Y210" i="1"/>
  <c r="Y211" i="1"/>
  <c r="Y212" i="1"/>
  <c r="Y213" i="1"/>
  <c r="Y214" i="1"/>
  <c r="Y215" i="1"/>
  <c r="Y216" i="1"/>
  <c r="Y217" i="1"/>
  <c r="Y253" i="1"/>
  <c r="Y252" i="1"/>
  <c r="Y255" i="1"/>
  <c r="Y227" i="1"/>
  <c r="Y225" i="1"/>
  <c r="Y218" i="1"/>
  <c r="Y219" i="1"/>
  <c r="Y261" i="1"/>
  <c r="Y230" i="1"/>
  <c r="Y251" i="1"/>
  <c r="Y224" i="1"/>
  <c r="Y222" i="1"/>
  <c r="Y220" i="1"/>
  <c r="Y236" i="1"/>
  <c r="Y239" i="1"/>
  <c r="Y259" i="1"/>
  <c r="Y237" i="1"/>
  <c r="Y228" i="1"/>
  <c r="Y223" i="1"/>
  <c r="Y221" i="1"/>
  <c r="Y229" i="1"/>
  <c r="Y232" i="1"/>
  <c r="Y264" i="1"/>
  <c r="Y258" i="1"/>
  <c r="Y257" i="1"/>
  <c r="Y226" i="1"/>
  <c r="Y240" i="1"/>
  <c r="Y245" i="1"/>
  <c r="Y262" i="1"/>
  <c r="Y246" i="1"/>
  <c r="Y250" i="1"/>
  <c r="Y234" i="1"/>
  <c r="Y248" i="1"/>
  <c r="Y238" i="1"/>
  <c r="Y243" i="1"/>
  <c r="Y235" i="1"/>
  <c r="Y242" i="1"/>
  <c r="Y249" i="1"/>
  <c r="Y256" i="1"/>
  <c r="Y254" i="1"/>
  <c r="Y263" i="1"/>
  <c r="Y260" i="1"/>
  <c r="Y233" i="1"/>
  <c r="Y231" i="1"/>
  <c r="Y247" i="1"/>
  <c r="Y241" i="1"/>
  <c r="Y244" i="1"/>
  <c r="Y293" i="1"/>
  <c r="Y307" i="1"/>
  <c r="Y277" i="1"/>
  <c r="Y311" i="1"/>
  <c r="Y291" i="1"/>
  <c r="Y289" i="1"/>
  <c r="Y302" i="1"/>
  <c r="Y294" i="1"/>
  <c r="Y299" i="1"/>
  <c r="Y283" i="1"/>
  <c r="Y308" i="1"/>
  <c r="Y278" i="1"/>
  <c r="Y305" i="1"/>
  <c r="Y275" i="1"/>
  <c r="Y309" i="1"/>
  <c r="Y301" i="1"/>
  <c r="Y312" i="1"/>
  <c r="Y292" i="1"/>
  <c r="Y304" i="1"/>
  <c r="Y306" i="1"/>
  <c r="Y296" i="1"/>
  <c r="Y297" i="1"/>
  <c r="Y282" i="1"/>
  <c r="Y267" i="1"/>
  <c r="Y300" i="1"/>
  <c r="Y288" i="1"/>
  <c r="Y285" i="1"/>
  <c r="Y290" i="1"/>
  <c r="Y270" i="1"/>
  <c r="Y276" i="1"/>
  <c r="Y266" i="1"/>
  <c r="Y284" i="1"/>
  <c r="Y274" i="1"/>
  <c r="Y268" i="1"/>
  <c r="Y286" i="1"/>
  <c r="Y281" i="1"/>
  <c r="Y298" i="1"/>
  <c r="Y272" i="1"/>
  <c r="Y287" i="1"/>
  <c r="Y280" i="1"/>
  <c r="Y279" i="1"/>
  <c r="Y303" i="1"/>
  <c r="Y265" i="1"/>
  <c r="Y310" i="1"/>
  <c r="Y271" i="1"/>
  <c r="Y295" i="1"/>
  <c r="Y269" i="1"/>
  <c r="Y273" i="1"/>
  <c r="Y313" i="1"/>
  <c r="Y332" i="1"/>
  <c r="Y330" i="1"/>
  <c r="Y366" i="1"/>
  <c r="Y323" i="1"/>
  <c r="Y331" i="1"/>
  <c r="Y374" i="1"/>
  <c r="Y324" i="1"/>
  <c r="Y338" i="1"/>
  <c r="Y376" i="1"/>
  <c r="Y315" i="1"/>
  <c r="Y389" i="1"/>
  <c r="Y317" i="1"/>
  <c r="Y325" i="1"/>
  <c r="Y320" i="1"/>
  <c r="Y334" i="1"/>
  <c r="Y341" i="1"/>
  <c r="Y326" i="1"/>
  <c r="Y318" i="1"/>
  <c r="Y345" i="1"/>
  <c r="Y333" i="1"/>
  <c r="Y336" i="1"/>
  <c r="Y335" i="1"/>
  <c r="Y322" i="1"/>
  <c r="Y316" i="1"/>
  <c r="Y350" i="1"/>
  <c r="Y340" i="1"/>
  <c r="Y359" i="1"/>
  <c r="Y321" i="1"/>
  <c r="Y342" i="1"/>
  <c r="Y339" i="1"/>
  <c r="Y319" i="1"/>
  <c r="Y329" i="1"/>
  <c r="Y344" i="1"/>
  <c r="Y347" i="1"/>
  <c r="Y348" i="1"/>
  <c r="Y349" i="1"/>
  <c r="Y314" i="1"/>
  <c r="Y337" i="1"/>
  <c r="Y343" i="1"/>
  <c r="Y346" i="1"/>
  <c r="Y327" i="1"/>
  <c r="Y352" i="1"/>
  <c r="Y328" i="1"/>
  <c r="Y351" i="1"/>
  <c r="Y354" i="1"/>
  <c r="Y356" i="1"/>
  <c r="Y396" i="1"/>
  <c r="Y370" i="1"/>
  <c r="Y399" i="1"/>
  <c r="Y384" i="1"/>
  <c r="Y394" i="1"/>
  <c r="Y397" i="1"/>
  <c r="Y358" i="1"/>
  <c r="Y390" i="1"/>
  <c r="Y393" i="1"/>
  <c r="Y365" i="1"/>
  <c r="Y364" i="1"/>
  <c r="Y388" i="1"/>
  <c r="Y387" i="1"/>
  <c r="Y369" i="1"/>
  <c r="Y355" i="1"/>
  <c r="Y353" i="1"/>
  <c r="Y357" i="1"/>
  <c r="Y383" i="1"/>
  <c r="Y371" i="1"/>
  <c r="Y402" i="1"/>
  <c r="Y400" i="1"/>
  <c r="Y367" i="1"/>
  <c r="Y379" i="1"/>
  <c r="Y362" i="1"/>
  <c r="Y372" i="1"/>
  <c r="Y382" i="1"/>
  <c r="Y407" i="1"/>
  <c r="Y392" i="1"/>
  <c r="Y377" i="1"/>
  <c r="Y375" i="1"/>
  <c r="Y405" i="1"/>
  <c r="Y363" i="1"/>
  <c r="Y386" i="1"/>
  <c r="Y380" i="1"/>
  <c r="Y398" i="1"/>
  <c r="Y378" i="1"/>
  <c r="Y401" i="1"/>
  <c r="Y368" i="1"/>
  <c r="Y360" i="1"/>
  <c r="Y395" i="1"/>
  <c r="Y373" i="1"/>
  <c r="Y361" i="1"/>
  <c r="Y381" i="1"/>
  <c r="Y403" i="1"/>
  <c r="Y406" i="1"/>
  <c r="Y385" i="1"/>
  <c r="Y408" i="1"/>
  <c r="Y391" i="1"/>
  <c r="Y404" i="1"/>
  <c r="Y409" i="1"/>
  <c r="Y434" i="1"/>
  <c r="Y429" i="1"/>
  <c r="Y443" i="1"/>
  <c r="Y418" i="1"/>
  <c r="Y452" i="1"/>
  <c r="Y415" i="1"/>
  <c r="Y440" i="1"/>
  <c r="Y454" i="1"/>
  <c r="Y436" i="1"/>
  <c r="Y433" i="1"/>
  <c r="Y450" i="1"/>
  <c r="Y445" i="1"/>
  <c r="Y437" i="1"/>
  <c r="Y446" i="1"/>
  <c r="Y442" i="1"/>
  <c r="Y421" i="1"/>
  <c r="Y420" i="1"/>
  <c r="Y414" i="1"/>
  <c r="Y422" i="1"/>
  <c r="Y451" i="1"/>
  <c r="Y427" i="1"/>
  <c r="Y430" i="1"/>
  <c r="Y410" i="1"/>
  <c r="Y431" i="1"/>
  <c r="Y447" i="1"/>
  <c r="Y419" i="1"/>
  <c r="Y412" i="1"/>
  <c r="Y423" i="1"/>
  <c r="Y444" i="1"/>
  <c r="Y428" i="1"/>
  <c r="Y453" i="1"/>
  <c r="Y432" i="1"/>
  <c r="Y438" i="1"/>
  <c r="Y448" i="1"/>
  <c r="Y441" i="1"/>
  <c r="Y424" i="1"/>
  <c r="Y425" i="1"/>
  <c r="Y449" i="1"/>
  <c r="Y417" i="1"/>
  <c r="Y435" i="1"/>
  <c r="Y411" i="1"/>
  <c r="Y416" i="1"/>
  <c r="Y426" i="1"/>
  <c r="Y413" i="1"/>
  <c r="Y439" i="1"/>
  <c r="Y455" i="1"/>
  <c r="Y470" i="1"/>
  <c r="Y477" i="1"/>
  <c r="Y458" i="1"/>
  <c r="Y487" i="1"/>
  <c r="Y464" i="1"/>
  <c r="Y457" i="1"/>
  <c r="Y475" i="1"/>
  <c r="Y461" i="1"/>
  <c r="Y469" i="1"/>
  <c r="Y456" i="1"/>
  <c r="Y481" i="1"/>
  <c r="Y520" i="1"/>
  <c r="Y476" i="1"/>
  <c r="Y459" i="1"/>
  <c r="Y473" i="1"/>
  <c r="Y507" i="1"/>
  <c r="Y478" i="1"/>
  <c r="Y468" i="1"/>
  <c r="Y465" i="1"/>
  <c r="Y463" i="1"/>
  <c r="Y462" i="1"/>
  <c r="Y483" i="1"/>
  <c r="Y460" i="1"/>
  <c r="Y479" i="1"/>
  <c r="Y522" i="1"/>
  <c r="Y474" i="1"/>
  <c r="Y488" i="1"/>
  <c r="Y472" i="1"/>
  <c r="Y513" i="1"/>
  <c r="Y519" i="1"/>
  <c r="Y528" i="1"/>
  <c r="Y466" i="1"/>
  <c r="Y518" i="1"/>
  <c r="Y533" i="1"/>
  <c r="Y498" i="1"/>
  <c r="Y517" i="1"/>
  <c r="Y467" i="1"/>
  <c r="Y480" i="1"/>
  <c r="Y543" i="1"/>
  <c r="Y489" i="1"/>
  <c r="Y553" i="1"/>
  <c r="Y511" i="1"/>
  <c r="Y525" i="1"/>
  <c r="Y471" i="1"/>
  <c r="Y501" i="1"/>
  <c r="Y532" i="1"/>
  <c r="Y484" i="1"/>
  <c r="Y523" i="1"/>
  <c r="Y486" i="1"/>
  <c r="Y485" i="1"/>
  <c r="Y496" i="1"/>
  <c r="Y495" i="1"/>
  <c r="Y494" i="1"/>
  <c r="Y492" i="1"/>
  <c r="Y497" i="1"/>
  <c r="Y541" i="1"/>
  <c r="Y508" i="1"/>
  <c r="Y504" i="1"/>
  <c r="Y482" i="1"/>
  <c r="Y499" i="1"/>
  <c r="Y491" i="1"/>
  <c r="Y538" i="1"/>
  <c r="Y506" i="1"/>
  <c r="Y514" i="1"/>
  <c r="Y490" i="1"/>
  <c r="Y493" i="1"/>
  <c r="Y500" i="1"/>
  <c r="Y527" i="1"/>
  <c r="Y502" i="1"/>
  <c r="Y510" i="1"/>
  <c r="Y505" i="1"/>
  <c r="Y550" i="1"/>
  <c r="Y512" i="1"/>
  <c r="Y530" i="1"/>
  <c r="Y524" i="1"/>
  <c r="Y542" i="1"/>
  <c r="Y534" i="1"/>
  <c r="Y516" i="1"/>
  <c r="Y503" i="1"/>
  <c r="Y536" i="1"/>
  <c r="Y535" i="1"/>
  <c r="Y509" i="1"/>
  <c r="Y549" i="1"/>
  <c r="Y540" i="1"/>
  <c r="Y545" i="1"/>
  <c r="Y544" i="1"/>
  <c r="Y526" i="1"/>
  <c r="Y552" i="1"/>
  <c r="Y547" i="1"/>
  <c r="Y537" i="1"/>
  <c r="Y546" i="1"/>
  <c r="Y548" i="1"/>
  <c r="Y515" i="1"/>
  <c r="Y551" i="1"/>
  <c r="Y529" i="1"/>
  <c r="Y554" i="1"/>
  <c r="Y531" i="1"/>
  <c r="Y539" i="1"/>
  <c r="Y521" i="1"/>
  <c r="Y558" i="1"/>
  <c r="Y555" i="1"/>
  <c r="Y556" i="1"/>
  <c r="Y557" i="1"/>
  <c r="Y559" i="1"/>
  <c r="Y560" i="1"/>
  <c r="Y565" i="1"/>
  <c r="Y570" i="1"/>
  <c r="Y579" i="1"/>
  <c r="Y561" i="1"/>
  <c r="Y587" i="1"/>
  <c r="Y600" i="1"/>
  <c r="Y571" i="1"/>
  <c r="Y576" i="1"/>
  <c r="Y589" i="1"/>
  <c r="Y567" i="1"/>
  <c r="Y593" i="1"/>
  <c r="Y605" i="1"/>
  <c r="Y577" i="1"/>
  <c r="Y563" i="1"/>
  <c r="Y564" i="1"/>
  <c r="Y573" i="1"/>
  <c r="Y594" i="1"/>
  <c r="Y596" i="1"/>
  <c r="Y578" i="1"/>
  <c r="Y591" i="1"/>
  <c r="Y592" i="1"/>
  <c r="Y572" i="1"/>
  <c r="Y607" i="1"/>
  <c r="Y562" i="1"/>
  <c r="Y599" i="1"/>
  <c r="Y609" i="1"/>
  <c r="Y595" i="1"/>
  <c r="Y604" i="1"/>
  <c r="Y588" i="1"/>
  <c r="Y603" i="1"/>
  <c r="Y580" i="1"/>
  <c r="Y581" i="1"/>
  <c r="Y584" i="1"/>
  <c r="Y602" i="1"/>
  <c r="Y575" i="1"/>
  <c r="Y598" i="1"/>
  <c r="Y582" i="1"/>
  <c r="Y574" i="1"/>
  <c r="Y569" i="1"/>
  <c r="Y583" i="1"/>
  <c r="Y586" i="1"/>
  <c r="Y568" i="1"/>
  <c r="Y606" i="1"/>
  <c r="Y585" i="1"/>
  <c r="Y601" i="1"/>
  <c r="Y590" i="1"/>
  <c r="Y608" i="1"/>
  <c r="Y597" i="1"/>
  <c r="Y566" i="1"/>
  <c r="Y610" i="1"/>
  <c r="Y611" i="1"/>
  <c r="Y612" i="1"/>
  <c r="Y613" i="1"/>
  <c r="Y614" i="1"/>
  <c r="Y615" i="1"/>
  <c r="Y616" i="1"/>
  <c r="Y617" i="1"/>
  <c r="Y646" i="1"/>
  <c r="Y633" i="1"/>
  <c r="Y656" i="1"/>
  <c r="Y637" i="1"/>
  <c r="Y632" i="1"/>
  <c r="Y638" i="1"/>
  <c r="Y618" i="1"/>
  <c r="Y644" i="1"/>
  <c r="Y641" i="1"/>
  <c r="Y661" i="1"/>
  <c r="Y645" i="1"/>
  <c r="Y625" i="1"/>
  <c r="Y631" i="1"/>
  <c r="Y622" i="1"/>
  <c r="Y640" i="1"/>
  <c r="Y620" i="1"/>
  <c r="Y653" i="1"/>
  <c r="Y663" i="1"/>
  <c r="Y647" i="1"/>
  <c r="Y654" i="1"/>
  <c r="Y623" i="1"/>
  <c r="Y630" i="1"/>
  <c r="Y664" i="1"/>
  <c r="Y627" i="1"/>
  <c r="Y624" i="1"/>
  <c r="Y650" i="1"/>
  <c r="Y628" i="1"/>
  <c r="Y657" i="1"/>
  <c r="Y621" i="1"/>
  <c r="Y651" i="1"/>
  <c r="Y649" i="1"/>
  <c r="Y635" i="1"/>
  <c r="Y619" i="1"/>
  <c r="Y648" i="1"/>
  <c r="Y629" i="1"/>
  <c r="Y626" i="1"/>
  <c r="Y659" i="1"/>
  <c r="Y652" i="1"/>
  <c r="Y655" i="1"/>
  <c r="Y658" i="1"/>
  <c r="Y634" i="1"/>
  <c r="Y643" i="1"/>
  <c r="Y639" i="1"/>
  <c r="Y662" i="1"/>
  <c r="Y660" i="1"/>
  <c r="Y636" i="1"/>
  <c r="Y642" i="1"/>
  <c r="Y665" i="1"/>
  <c r="Y683" i="1"/>
  <c r="Y671" i="1"/>
  <c r="Y672" i="1"/>
  <c r="Y679" i="1"/>
  <c r="Y682" i="1"/>
  <c r="Y689" i="1"/>
  <c r="Y690" i="1"/>
  <c r="Y669" i="1"/>
  <c r="Y703" i="1"/>
  <c r="Y680" i="1"/>
  <c r="Y693" i="1"/>
  <c r="Y708" i="1"/>
  <c r="Y704" i="1"/>
  <c r="Y698" i="1"/>
  <c r="Y705" i="1"/>
  <c r="Y687" i="1"/>
  <c r="Y694" i="1"/>
  <c r="Y666" i="1"/>
  <c r="Y688" i="1"/>
  <c r="Y700" i="1"/>
  <c r="Y702" i="1"/>
  <c r="Y678" i="1"/>
  <c r="Y691" i="1"/>
  <c r="Y667" i="1"/>
  <c r="Y668" i="1"/>
  <c r="Y681" i="1"/>
  <c r="Y677" i="1"/>
  <c r="Y701" i="1"/>
  <c r="Y670" i="1"/>
  <c r="Y699" i="1"/>
  <c r="Y716" i="1"/>
  <c r="Y685" i="1"/>
  <c r="Y673" i="1"/>
  <c r="Y709" i="1"/>
  <c r="Y684" i="1"/>
  <c r="Y676" i="1"/>
  <c r="Y695" i="1"/>
  <c r="Y697" i="1"/>
  <c r="Y674" i="1"/>
  <c r="Y696" i="1"/>
  <c r="Y710" i="1"/>
  <c r="Y713" i="1"/>
  <c r="Y686" i="1"/>
  <c r="Y675" i="1"/>
  <c r="Y706" i="1"/>
  <c r="Y711" i="1"/>
  <c r="Y714" i="1"/>
  <c r="Y715" i="1"/>
  <c r="Y712" i="1"/>
  <c r="Y707" i="1"/>
  <c r="Y692" i="1"/>
  <c r="Y717" i="1"/>
  <c r="Y734" i="1"/>
  <c r="Y725" i="1"/>
  <c r="Y745" i="1"/>
  <c r="Y752" i="1"/>
  <c r="Y751" i="1"/>
  <c r="Y731" i="1"/>
  <c r="Y729" i="1"/>
  <c r="Y726" i="1"/>
  <c r="Y741" i="1"/>
  <c r="Y732" i="1"/>
  <c r="Y733" i="1"/>
  <c r="Y720" i="1"/>
  <c r="Y749" i="1"/>
  <c r="Y719" i="1"/>
  <c r="Y743" i="1"/>
  <c r="Y746" i="1"/>
  <c r="Y724" i="1"/>
  <c r="Y730" i="1"/>
  <c r="Y739" i="1"/>
  <c r="Y754" i="1"/>
  <c r="Y750" i="1"/>
  <c r="Y723" i="1"/>
  <c r="Y753" i="1"/>
  <c r="Y742" i="1"/>
  <c r="Y738" i="1"/>
  <c r="Y722" i="1"/>
  <c r="Y721" i="1"/>
  <c r="Y727" i="1"/>
  <c r="Y728" i="1"/>
  <c r="Y740" i="1"/>
  <c r="Y737" i="1"/>
  <c r="Y735" i="1"/>
  <c r="Y736" i="1"/>
  <c r="Y718" i="1"/>
  <c r="Y744" i="1"/>
  <c r="Y747" i="1"/>
  <c r="Y748" i="1"/>
  <c r="Y755" i="1"/>
  <c r="Y756" i="1"/>
  <c r="Y757" i="1"/>
  <c r="Y758" i="1"/>
  <c r="Y799" i="1"/>
  <c r="Y787" i="1"/>
  <c r="Y790" i="1"/>
  <c r="Y762" i="1"/>
  <c r="Y796" i="1"/>
  <c r="Y792" i="1"/>
  <c r="Y806" i="1"/>
  <c r="Y765" i="1"/>
  <c r="Y764" i="1"/>
  <c r="Y778" i="1"/>
  <c r="Y761" i="1"/>
  <c r="Y779" i="1"/>
  <c r="Y759" i="1"/>
  <c r="Y776" i="1"/>
  <c r="Y783" i="1"/>
  <c r="Y793" i="1"/>
  <c r="Y763" i="1"/>
  <c r="Y781" i="1"/>
  <c r="Y766" i="1"/>
  <c r="Y800" i="1"/>
  <c r="Y791" i="1"/>
  <c r="Y774" i="1"/>
  <c r="Y772" i="1"/>
  <c r="Y780" i="1"/>
  <c r="Y788" i="1"/>
  <c r="Y760" i="1"/>
  <c r="Y767" i="1"/>
  <c r="Y807" i="1"/>
  <c r="Y785" i="1"/>
  <c r="Y804" i="1"/>
  <c r="Y798" i="1"/>
  <c r="Y771" i="1"/>
  <c r="Y810" i="1"/>
  <c r="Y769" i="1"/>
  <c r="Y812" i="1"/>
  <c r="Y782" i="1"/>
  <c r="Y768" i="1"/>
  <c r="Y784" i="1"/>
  <c r="Y814" i="1"/>
  <c r="Y789" i="1"/>
  <c r="Y775" i="1"/>
  <c r="Y817" i="1"/>
  <c r="Y811" i="1"/>
  <c r="Y813" i="1"/>
  <c r="Y795" i="1"/>
  <c r="Y803" i="1"/>
  <c r="Y809" i="1"/>
  <c r="Y801" i="1"/>
  <c r="Y786" i="1"/>
  <c r="Y777" i="1"/>
  <c r="Y805" i="1"/>
  <c r="Y794" i="1"/>
  <c r="Y770" i="1"/>
  <c r="Y816" i="1"/>
  <c r="Y802" i="1"/>
  <c r="Y797" i="1"/>
  <c r="Y815" i="1"/>
  <c r="Y773" i="1"/>
  <c r="Y808" i="1"/>
  <c r="Y820" i="1"/>
  <c r="Y837" i="1"/>
  <c r="Y863" i="1"/>
  <c r="Y865" i="1"/>
  <c r="Y833" i="1"/>
  <c r="Y853" i="1"/>
  <c r="Y851" i="1"/>
  <c r="Y829" i="1"/>
  <c r="Y845" i="1"/>
  <c r="Y866" i="1"/>
  <c r="Y869" i="1"/>
  <c r="Y823" i="1"/>
  <c r="Y821" i="1"/>
  <c r="Y858" i="1"/>
  <c r="Y855" i="1"/>
  <c r="Y861" i="1"/>
  <c r="Y847" i="1"/>
  <c r="Y818" i="1"/>
  <c r="Y844" i="1"/>
  <c r="Y846" i="1"/>
  <c r="Y832" i="1"/>
  <c r="Y819" i="1"/>
  <c r="Y849" i="1"/>
  <c r="Y864" i="1"/>
  <c r="Y828" i="1"/>
  <c r="Y838" i="1"/>
  <c r="Y822" i="1"/>
  <c r="Y824" i="1"/>
  <c r="Y870" i="1"/>
  <c r="Y859" i="1"/>
  <c r="Y856" i="1"/>
  <c r="Y827" i="1"/>
  <c r="Y834" i="1"/>
  <c r="Y826" i="1"/>
  <c r="Y841" i="1"/>
  <c r="Y867" i="1"/>
  <c r="Y852" i="1"/>
  <c r="Y843" i="1"/>
  <c r="Y825" i="1"/>
  <c r="Y830" i="1"/>
  <c r="Y839" i="1"/>
  <c r="Y850" i="1"/>
  <c r="Y842" i="1"/>
  <c r="Y862" i="1"/>
  <c r="Y835" i="1"/>
  <c r="Y848" i="1"/>
  <c r="Y871" i="1"/>
  <c r="Y857" i="1"/>
  <c r="Y831" i="1"/>
  <c r="Y840" i="1"/>
  <c r="Y854" i="1"/>
  <c r="Y860" i="1"/>
  <c r="Y836" i="1"/>
  <c r="Y868" i="1"/>
  <c r="Y906" i="1"/>
  <c r="Y892" i="1"/>
  <c r="Y873" i="1"/>
  <c r="Y905" i="1"/>
  <c r="Y887" i="1"/>
  <c r="Y907" i="1"/>
  <c r="Y875" i="1"/>
  <c r="Y917" i="1"/>
  <c r="Y877" i="1"/>
  <c r="Y880" i="1"/>
  <c r="Y903" i="1"/>
  <c r="Y881" i="1"/>
  <c r="Y894" i="1"/>
  <c r="Y882" i="1"/>
  <c r="Y910" i="1"/>
  <c r="Y874" i="1"/>
  <c r="Y908" i="1"/>
  <c r="Y872" i="1"/>
  <c r="Y901" i="1"/>
  <c r="Y884" i="1"/>
  <c r="Y895" i="1"/>
  <c r="Y909" i="1"/>
  <c r="Y889" i="1"/>
  <c r="Y902" i="1"/>
  <c r="Y916" i="1"/>
  <c r="Y888" i="1"/>
  <c r="Y897" i="1"/>
  <c r="Y890" i="1"/>
  <c r="Y913" i="1"/>
  <c r="Y911" i="1"/>
  <c r="Y883" i="1"/>
  <c r="Y885" i="1"/>
  <c r="Y912" i="1"/>
  <c r="Y891" i="1"/>
  <c r="Y899" i="1"/>
  <c r="Y893" i="1"/>
  <c r="Y878" i="1"/>
  <c r="Y898" i="1"/>
  <c r="Y886" i="1"/>
  <c r="Y876" i="1"/>
  <c r="Y904" i="1"/>
  <c r="Y900" i="1"/>
  <c r="Y914" i="1"/>
  <c r="Y915" i="1"/>
  <c r="Y896" i="1"/>
  <c r="Y879" i="1"/>
  <c r="Y919" i="1"/>
  <c r="Y918" i="1"/>
  <c r="Y921" i="1"/>
  <c r="Y922" i="1"/>
  <c r="Y920" i="1"/>
  <c r="Y929" i="1"/>
  <c r="Y925" i="1"/>
  <c r="Y931" i="1"/>
  <c r="Y955" i="1"/>
  <c r="Y928" i="1"/>
  <c r="Y923" i="1"/>
  <c r="Y947" i="1"/>
  <c r="Y961" i="1"/>
  <c r="Y936" i="1"/>
  <c r="Y938" i="1"/>
  <c r="Y932" i="1"/>
  <c r="Y959" i="1"/>
  <c r="Y943" i="1"/>
  <c r="Y935" i="1"/>
  <c r="Y958" i="1"/>
  <c r="Y933" i="1"/>
  <c r="Y946" i="1"/>
  <c r="Y948" i="1"/>
  <c r="Y950" i="1"/>
  <c r="Y927" i="1"/>
  <c r="Y942" i="1"/>
  <c r="Y954" i="1"/>
  <c r="Y934" i="1"/>
  <c r="Y926" i="1"/>
  <c r="Y924" i="1"/>
  <c r="Y956" i="1"/>
  <c r="Y945" i="1"/>
  <c r="Y951" i="1"/>
  <c r="Y960" i="1"/>
  <c r="Y949" i="1"/>
  <c r="Y944" i="1"/>
  <c r="Y939" i="1"/>
  <c r="Y957" i="1"/>
  <c r="Y940" i="1"/>
  <c r="Y937" i="1"/>
  <c r="Y952" i="1"/>
  <c r="Y930" i="1"/>
  <c r="Y962" i="1"/>
  <c r="Y953" i="1"/>
  <c r="Y963" i="1"/>
  <c r="Y941" i="1"/>
  <c r="Y964" i="1"/>
  <c r="Y992" i="1"/>
  <c r="Y991" i="1"/>
  <c r="Y966" i="1"/>
  <c r="Y967" i="1"/>
  <c r="Y970" i="1"/>
  <c r="Y994" i="1"/>
  <c r="Y969" i="1"/>
  <c r="Y983" i="1"/>
  <c r="Y979" i="1"/>
  <c r="Y993" i="1"/>
  <c r="Y989" i="1"/>
  <c r="Y985" i="1"/>
  <c r="Y986" i="1"/>
  <c r="Y988" i="1"/>
  <c r="Y981" i="1"/>
  <c r="Y990" i="1"/>
  <c r="Y982" i="1"/>
  <c r="Y984" i="1"/>
  <c r="Y972" i="1"/>
  <c r="Y975" i="1"/>
  <c r="Y977" i="1"/>
  <c r="Y987" i="1"/>
  <c r="Y974" i="1"/>
  <c r="Y995" i="1"/>
  <c r="Y965" i="1"/>
  <c r="Y980" i="1"/>
  <c r="Y973" i="1"/>
  <c r="Y978" i="1"/>
  <c r="Y968" i="1"/>
  <c r="Y976" i="1"/>
  <c r="Y971" i="1"/>
  <c r="Y1012" i="1"/>
  <c r="Y1001" i="1"/>
  <c r="Y1002" i="1"/>
  <c r="Y1003" i="1"/>
  <c r="Y1015" i="1"/>
  <c r="Y1007" i="1"/>
  <c r="Y1005" i="1"/>
  <c r="Y1006" i="1"/>
  <c r="Y1011" i="1"/>
  <c r="Y997" i="1"/>
  <c r="Y998" i="1"/>
  <c r="Y996" i="1"/>
  <c r="Y1008" i="1"/>
  <c r="Y1013" i="1"/>
  <c r="Y1004" i="1"/>
  <c r="Y1009" i="1"/>
  <c r="Y999" i="1"/>
  <c r="Y1000" i="1"/>
  <c r="Y1014" i="1"/>
  <c r="Y1010" i="1"/>
  <c r="Y1017" i="1"/>
  <c r="Y1016" i="1"/>
  <c r="Y1018" i="1"/>
  <c r="Y1019" i="1"/>
  <c r="Y1020" i="1"/>
  <c r="Y1035" i="1"/>
  <c r="Y1030" i="1"/>
  <c r="Y1032" i="1"/>
  <c r="Y1034" i="1"/>
  <c r="Y1036" i="1"/>
  <c r="Y1026" i="1"/>
  <c r="Y1024" i="1"/>
  <c r="Y1023" i="1"/>
  <c r="Y1025" i="1"/>
  <c r="Y1033" i="1"/>
  <c r="Y1021" i="1"/>
  <c r="Y1028" i="1"/>
  <c r="Y1022" i="1"/>
  <c r="Y1027" i="1"/>
  <c r="Y1031" i="1"/>
  <c r="Y1029" i="1"/>
  <c r="Y1037" i="1"/>
  <c r="Y1038" i="1"/>
  <c r="Y1039" i="1"/>
  <c r="Y1042" i="1"/>
  <c r="Y1048" i="1"/>
  <c r="Y1049" i="1"/>
  <c r="Y1045" i="1"/>
  <c r="Y1051" i="1"/>
  <c r="Y1052" i="1"/>
  <c r="Y1040" i="1"/>
  <c r="Y1050" i="1"/>
  <c r="Y1054" i="1"/>
  <c r="Y1043" i="1"/>
  <c r="Y1057" i="1"/>
  <c r="Y1053" i="1"/>
  <c r="Y1046" i="1"/>
  <c r="Y1056" i="1"/>
  <c r="Y1044" i="1"/>
  <c r="Y1047" i="1"/>
  <c r="Y1041" i="1"/>
  <c r="Y1055" i="1"/>
  <c r="Y1060" i="1"/>
  <c r="Y1090" i="1"/>
  <c r="Y1067" i="1"/>
  <c r="Y1064" i="1"/>
  <c r="Y1069" i="1"/>
  <c r="Y1062" i="1"/>
  <c r="Y1072" i="1"/>
  <c r="Y1078" i="1"/>
  <c r="Y1068" i="1"/>
  <c r="Y1087" i="1"/>
  <c r="Y1089" i="1"/>
  <c r="Y1070" i="1"/>
  <c r="Y1086" i="1"/>
  <c r="Y1074" i="1"/>
  <c r="Y1077" i="1"/>
  <c r="Y1063" i="1"/>
  <c r="Y1071" i="1"/>
  <c r="Y1076" i="1"/>
  <c r="Y1059" i="1"/>
  <c r="Y1079" i="1"/>
  <c r="Y1084" i="1"/>
  <c r="Y1081" i="1"/>
  <c r="Y1091" i="1"/>
  <c r="Y1061" i="1"/>
  <c r="Y1082" i="1"/>
  <c r="Y1065" i="1"/>
  <c r="Y1088" i="1"/>
  <c r="Y1080" i="1"/>
  <c r="Y1073" i="1"/>
  <c r="Y1066" i="1"/>
  <c r="Y1075" i="1"/>
  <c r="Y1085" i="1"/>
  <c r="Y1058" i="1"/>
  <c r="Y1083" i="1"/>
  <c r="W6" i="1"/>
  <c r="W8" i="1"/>
  <c r="W7" i="1"/>
  <c r="W17" i="1"/>
  <c r="W10" i="1"/>
  <c r="W11" i="1"/>
  <c r="W5" i="1"/>
  <c r="W3" i="1"/>
  <c r="W14" i="1"/>
  <c r="W4" i="1"/>
  <c r="W2" i="1"/>
  <c r="W18" i="1"/>
  <c r="W13" i="1"/>
  <c r="W20" i="1"/>
  <c r="W15" i="1"/>
  <c r="W12" i="1"/>
  <c r="W9" i="1"/>
  <c r="W19" i="1"/>
  <c r="W47" i="1"/>
  <c r="W22" i="1"/>
  <c r="W64" i="1"/>
  <c r="W24" i="1"/>
  <c r="W63" i="1"/>
  <c r="W26" i="1"/>
  <c r="W38" i="1"/>
  <c r="W27" i="1"/>
  <c r="W68" i="1"/>
  <c r="W43" i="1"/>
  <c r="W31" i="1"/>
  <c r="W28" i="1"/>
  <c r="W32" i="1"/>
  <c r="W57" i="1"/>
  <c r="W45" i="1"/>
  <c r="W36" i="1"/>
  <c r="W42" i="1"/>
  <c r="W37" i="1"/>
  <c r="W62" i="1"/>
  <c r="W25" i="1"/>
  <c r="W46" i="1"/>
  <c r="W41" i="1"/>
  <c r="W74" i="1"/>
  <c r="W33" i="1"/>
  <c r="W75" i="1"/>
  <c r="W55" i="1"/>
  <c r="W72" i="1"/>
  <c r="W48" i="1"/>
  <c r="W70" i="1"/>
  <c r="W65" i="1"/>
  <c r="W73" i="1"/>
  <c r="W40" i="1"/>
  <c r="W67" i="1"/>
  <c r="W35" i="1"/>
  <c r="W44" i="1"/>
  <c r="W69" i="1"/>
  <c r="W52" i="1"/>
  <c r="W54" i="1"/>
  <c r="W66" i="1"/>
  <c r="W34" i="1"/>
  <c r="W61" i="1"/>
  <c r="W51" i="1"/>
  <c r="W60" i="1"/>
  <c r="W71" i="1"/>
  <c r="W30" i="1"/>
  <c r="W23" i="1"/>
  <c r="W53" i="1"/>
  <c r="W59" i="1"/>
  <c r="W50" i="1"/>
  <c r="W58" i="1"/>
  <c r="W29" i="1"/>
  <c r="W39" i="1"/>
  <c r="W21" i="1"/>
  <c r="W56" i="1"/>
  <c r="W49" i="1"/>
  <c r="W76" i="1"/>
  <c r="W77" i="1"/>
  <c r="W78" i="1"/>
  <c r="W124" i="1"/>
  <c r="W107" i="1"/>
  <c r="W123" i="1"/>
  <c r="W119" i="1"/>
  <c r="W106" i="1"/>
  <c r="W127" i="1"/>
  <c r="W111" i="1"/>
  <c r="W116" i="1"/>
  <c r="W105" i="1"/>
  <c r="W88" i="1"/>
  <c r="W81" i="1"/>
  <c r="W101" i="1"/>
  <c r="W95" i="1"/>
  <c r="W92" i="1"/>
  <c r="W93" i="1"/>
  <c r="W94" i="1"/>
  <c r="W121" i="1"/>
  <c r="W117" i="1"/>
  <c r="W122" i="1"/>
  <c r="W98" i="1"/>
  <c r="W84" i="1"/>
  <c r="W112" i="1"/>
  <c r="W104" i="1"/>
  <c r="W97" i="1"/>
  <c r="W120" i="1"/>
  <c r="W79" i="1"/>
  <c r="W118" i="1"/>
  <c r="W87" i="1"/>
  <c r="W86" i="1"/>
  <c r="W110" i="1"/>
  <c r="W102" i="1"/>
  <c r="W115" i="1"/>
  <c r="W114" i="1"/>
  <c r="W82" i="1"/>
  <c r="W100" i="1"/>
  <c r="W96" i="1"/>
  <c r="W83" i="1"/>
  <c r="W108" i="1"/>
  <c r="W89" i="1"/>
  <c r="W80" i="1"/>
  <c r="W91" i="1"/>
  <c r="W99" i="1"/>
  <c r="W85" i="1"/>
  <c r="W109" i="1"/>
  <c r="W103" i="1"/>
  <c r="W113" i="1"/>
  <c r="W133" i="1"/>
  <c r="W160" i="1"/>
  <c r="W90" i="1"/>
  <c r="W131" i="1"/>
  <c r="W132" i="1"/>
  <c r="W164" i="1"/>
  <c r="W170" i="1"/>
  <c r="W166" i="1"/>
  <c r="W162" i="1"/>
  <c r="W136" i="1"/>
  <c r="W135" i="1"/>
  <c r="W168" i="1"/>
  <c r="W158" i="1"/>
  <c r="W137" i="1"/>
  <c r="W146" i="1"/>
  <c r="W155" i="1"/>
  <c r="W145" i="1"/>
  <c r="W140" i="1"/>
  <c r="W147" i="1"/>
  <c r="W126" i="1"/>
  <c r="W165" i="1"/>
  <c r="W159" i="1"/>
  <c r="W149" i="1"/>
  <c r="W139" i="1"/>
  <c r="W152" i="1"/>
  <c r="W142" i="1"/>
  <c r="W150" i="1"/>
  <c r="W125" i="1"/>
  <c r="W148" i="1"/>
  <c r="W130" i="1"/>
  <c r="W169" i="1"/>
  <c r="W163" i="1"/>
  <c r="W167" i="1"/>
  <c r="W143" i="1"/>
  <c r="W134" i="1"/>
  <c r="W156" i="1"/>
  <c r="W153" i="1"/>
  <c r="W129" i="1"/>
  <c r="W151" i="1"/>
  <c r="W157" i="1"/>
  <c r="W144" i="1"/>
  <c r="W128" i="1"/>
  <c r="W161" i="1"/>
  <c r="W141" i="1"/>
  <c r="W154" i="1"/>
  <c r="W138" i="1"/>
  <c r="W178" i="1"/>
  <c r="W185" i="1"/>
  <c r="W171" i="1"/>
  <c r="W179" i="1"/>
  <c r="W175" i="1"/>
  <c r="W182" i="1"/>
  <c r="W176" i="1"/>
  <c r="W172" i="1"/>
  <c r="W186" i="1"/>
  <c r="W180" i="1"/>
  <c r="W173" i="1"/>
  <c r="W181" i="1"/>
  <c r="W174" i="1"/>
  <c r="W184" i="1"/>
  <c r="W177" i="1"/>
  <c r="W183" i="1"/>
  <c r="W187" i="1"/>
  <c r="W188" i="1"/>
  <c r="W189" i="1"/>
  <c r="W190" i="1"/>
  <c r="W191" i="1"/>
  <c r="W192" i="1"/>
  <c r="W193" i="1"/>
  <c r="W194" i="1"/>
  <c r="W203" i="1"/>
  <c r="W204" i="1"/>
  <c r="W202" i="1"/>
  <c r="W205" i="1"/>
  <c r="W196" i="1"/>
  <c r="W206" i="1"/>
  <c r="W198" i="1"/>
  <c r="W201" i="1"/>
  <c r="W199" i="1"/>
  <c r="W200" i="1"/>
  <c r="W195" i="1"/>
  <c r="W197" i="1"/>
  <c r="W207" i="1"/>
  <c r="X207" i="1" s="1"/>
  <c r="W208" i="1"/>
  <c r="X208" i="1" s="1"/>
  <c r="W209" i="1"/>
  <c r="X209" i="1" s="1"/>
  <c r="W210" i="1"/>
  <c r="X210" i="1" s="1"/>
  <c r="W211" i="1"/>
  <c r="X211" i="1" s="1"/>
  <c r="W212" i="1"/>
  <c r="X212" i="1" s="1"/>
  <c r="W213" i="1"/>
  <c r="X213" i="1" s="1"/>
  <c r="W214" i="1"/>
  <c r="X214" i="1" s="1"/>
  <c r="W215" i="1"/>
  <c r="X215" i="1" s="1"/>
  <c r="W216" i="1"/>
  <c r="X216" i="1" s="1"/>
  <c r="W217" i="1"/>
  <c r="X217" i="1" s="1"/>
  <c r="W253" i="1"/>
  <c r="X253" i="1" s="1"/>
  <c r="W252" i="1"/>
  <c r="X252" i="1" s="1"/>
  <c r="W255" i="1"/>
  <c r="X255" i="1" s="1"/>
  <c r="W227" i="1"/>
  <c r="X227" i="1" s="1"/>
  <c r="W225" i="1"/>
  <c r="X225" i="1" s="1"/>
  <c r="W218" i="1"/>
  <c r="X218" i="1" s="1"/>
  <c r="W219" i="1"/>
  <c r="X219" i="1" s="1"/>
  <c r="W261" i="1"/>
  <c r="X261" i="1" s="1"/>
  <c r="W230" i="1"/>
  <c r="X230" i="1" s="1"/>
  <c r="W251" i="1"/>
  <c r="X251" i="1" s="1"/>
  <c r="W224" i="1"/>
  <c r="X224" i="1" s="1"/>
  <c r="W222" i="1"/>
  <c r="X222" i="1" s="1"/>
  <c r="W220" i="1"/>
  <c r="X220" i="1" s="1"/>
  <c r="W236" i="1"/>
  <c r="X236" i="1" s="1"/>
  <c r="W239" i="1"/>
  <c r="X239" i="1" s="1"/>
  <c r="W259" i="1"/>
  <c r="X259" i="1" s="1"/>
  <c r="W237" i="1"/>
  <c r="X237" i="1" s="1"/>
  <c r="W228" i="1"/>
  <c r="X228" i="1" s="1"/>
  <c r="W223" i="1"/>
  <c r="X223" i="1" s="1"/>
  <c r="W221" i="1"/>
  <c r="X221" i="1" s="1"/>
  <c r="W229" i="1"/>
  <c r="X229" i="1" s="1"/>
  <c r="W232" i="1"/>
  <c r="X232" i="1" s="1"/>
  <c r="W264" i="1"/>
  <c r="X264" i="1" s="1"/>
  <c r="W258" i="1"/>
  <c r="X258" i="1" s="1"/>
  <c r="W257" i="1"/>
  <c r="X257" i="1" s="1"/>
  <c r="W226" i="1"/>
  <c r="X226" i="1" s="1"/>
  <c r="W240" i="1"/>
  <c r="X240" i="1" s="1"/>
  <c r="W245" i="1"/>
  <c r="X245" i="1" s="1"/>
  <c r="W262" i="1"/>
  <c r="X262" i="1" s="1"/>
  <c r="W246" i="1"/>
  <c r="X246" i="1" s="1"/>
  <c r="W250" i="1"/>
  <c r="X250" i="1" s="1"/>
  <c r="W234" i="1"/>
  <c r="X234" i="1" s="1"/>
  <c r="W248" i="1"/>
  <c r="X248" i="1" s="1"/>
  <c r="W238" i="1"/>
  <c r="X238" i="1" s="1"/>
  <c r="W243" i="1"/>
  <c r="X243" i="1" s="1"/>
  <c r="W235" i="1"/>
  <c r="X235" i="1" s="1"/>
  <c r="W242" i="1"/>
  <c r="X242" i="1" s="1"/>
  <c r="W249" i="1"/>
  <c r="X249" i="1" s="1"/>
  <c r="W256" i="1"/>
  <c r="X256" i="1" s="1"/>
  <c r="W254" i="1"/>
  <c r="X254" i="1" s="1"/>
  <c r="W263" i="1"/>
  <c r="X263" i="1" s="1"/>
  <c r="W260" i="1"/>
  <c r="X260" i="1" s="1"/>
  <c r="W233" i="1"/>
  <c r="X233" i="1" s="1"/>
  <c r="W231" i="1"/>
  <c r="X231" i="1" s="1"/>
  <c r="W247" i="1"/>
  <c r="X247" i="1" s="1"/>
  <c r="W241" i="1"/>
  <c r="X241" i="1" s="1"/>
  <c r="W244" i="1"/>
  <c r="X244" i="1" s="1"/>
  <c r="W293" i="1"/>
  <c r="X293" i="1" s="1"/>
  <c r="W307" i="1"/>
  <c r="X307" i="1" s="1"/>
  <c r="W277" i="1"/>
  <c r="X277" i="1" s="1"/>
  <c r="W311" i="1"/>
  <c r="X311" i="1" s="1"/>
  <c r="W291" i="1"/>
  <c r="X291" i="1" s="1"/>
  <c r="W289" i="1"/>
  <c r="X289" i="1" s="1"/>
  <c r="W302" i="1"/>
  <c r="X302" i="1" s="1"/>
  <c r="W294" i="1"/>
  <c r="X294" i="1" s="1"/>
  <c r="W299" i="1"/>
  <c r="X299" i="1" s="1"/>
  <c r="W283" i="1"/>
  <c r="X283" i="1" s="1"/>
  <c r="W308" i="1"/>
  <c r="X308" i="1" s="1"/>
  <c r="W278" i="1"/>
  <c r="X278" i="1" s="1"/>
  <c r="W305" i="1"/>
  <c r="X305" i="1" s="1"/>
  <c r="W275" i="1"/>
  <c r="X275" i="1" s="1"/>
  <c r="W309" i="1"/>
  <c r="X309" i="1" s="1"/>
  <c r="W301" i="1"/>
  <c r="X301" i="1" s="1"/>
  <c r="W312" i="1"/>
  <c r="X312" i="1" s="1"/>
  <c r="W292" i="1"/>
  <c r="X292" i="1" s="1"/>
  <c r="W304" i="1"/>
  <c r="X304" i="1" s="1"/>
  <c r="W306" i="1"/>
  <c r="X306" i="1" s="1"/>
  <c r="W296" i="1"/>
  <c r="X296" i="1" s="1"/>
  <c r="W297" i="1"/>
  <c r="X297" i="1" s="1"/>
  <c r="W282" i="1"/>
  <c r="X282" i="1" s="1"/>
  <c r="W267" i="1"/>
  <c r="X267" i="1" s="1"/>
  <c r="W300" i="1"/>
  <c r="X300" i="1" s="1"/>
  <c r="W288" i="1"/>
  <c r="X288" i="1" s="1"/>
  <c r="W285" i="1"/>
  <c r="X285" i="1" s="1"/>
  <c r="W290" i="1"/>
  <c r="X290" i="1" s="1"/>
  <c r="W270" i="1"/>
  <c r="X270" i="1" s="1"/>
  <c r="W276" i="1"/>
  <c r="X276" i="1" s="1"/>
  <c r="W266" i="1"/>
  <c r="X266" i="1" s="1"/>
  <c r="W284" i="1"/>
  <c r="X284" i="1" s="1"/>
  <c r="W274" i="1"/>
  <c r="X274" i="1" s="1"/>
  <c r="W268" i="1"/>
  <c r="X268" i="1" s="1"/>
  <c r="W286" i="1"/>
  <c r="X286" i="1" s="1"/>
  <c r="W281" i="1"/>
  <c r="X281" i="1" s="1"/>
  <c r="W298" i="1"/>
  <c r="X298" i="1" s="1"/>
  <c r="W272" i="1"/>
  <c r="X272" i="1" s="1"/>
  <c r="W287" i="1"/>
  <c r="X287" i="1" s="1"/>
  <c r="W280" i="1"/>
  <c r="X280" i="1" s="1"/>
  <c r="W279" i="1"/>
  <c r="X279" i="1" s="1"/>
  <c r="W303" i="1"/>
  <c r="X303" i="1" s="1"/>
  <c r="W265" i="1"/>
  <c r="X265" i="1" s="1"/>
  <c r="W310" i="1"/>
  <c r="X310" i="1" s="1"/>
  <c r="W271" i="1"/>
  <c r="X271" i="1" s="1"/>
  <c r="W295" i="1"/>
  <c r="X295" i="1" s="1"/>
  <c r="W269" i="1"/>
  <c r="X269" i="1" s="1"/>
  <c r="W273" i="1"/>
  <c r="X273" i="1" s="1"/>
  <c r="W313" i="1"/>
  <c r="X313" i="1" s="1"/>
  <c r="W332" i="1"/>
  <c r="X332" i="1" s="1"/>
  <c r="W330" i="1"/>
  <c r="X330" i="1" s="1"/>
  <c r="W366" i="1"/>
  <c r="X366" i="1" s="1"/>
  <c r="W323" i="1"/>
  <c r="X323" i="1" s="1"/>
  <c r="W331" i="1"/>
  <c r="X331" i="1" s="1"/>
  <c r="W374" i="1"/>
  <c r="W324" i="1"/>
  <c r="X324" i="1" s="1"/>
  <c r="W338" i="1"/>
  <c r="X338" i="1" s="1"/>
  <c r="W376" i="1"/>
  <c r="W315" i="1"/>
  <c r="X315" i="1" s="1"/>
  <c r="W389" i="1"/>
  <c r="W317" i="1"/>
  <c r="X317" i="1" s="1"/>
  <c r="W325" i="1"/>
  <c r="X325" i="1" s="1"/>
  <c r="W320" i="1"/>
  <c r="X320" i="1" s="1"/>
  <c r="W334" i="1"/>
  <c r="X334" i="1" s="1"/>
  <c r="W341" i="1"/>
  <c r="X341" i="1" s="1"/>
  <c r="W326" i="1"/>
  <c r="X326" i="1" s="1"/>
  <c r="W318" i="1"/>
  <c r="X318" i="1" s="1"/>
  <c r="W345" i="1"/>
  <c r="X345" i="1" s="1"/>
  <c r="W333" i="1"/>
  <c r="X333" i="1" s="1"/>
  <c r="W336" i="1"/>
  <c r="X336" i="1" s="1"/>
  <c r="W335" i="1"/>
  <c r="X335" i="1" s="1"/>
  <c r="W322" i="1"/>
  <c r="X322" i="1" s="1"/>
  <c r="W316" i="1"/>
  <c r="X316" i="1" s="1"/>
  <c r="W350" i="1"/>
  <c r="X350" i="1" s="1"/>
  <c r="W340" i="1"/>
  <c r="X340" i="1" s="1"/>
  <c r="W359" i="1"/>
  <c r="W321" i="1"/>
  <c r="X321" i="1" s="1"/>
  <c r="W342" i="1"/>
  <c r="X342" i="1" s="1"/>
  <c r="W339" i="1"/>
  <c r="X339" i="1" s="1"/>
  <c r="W319" i="1"/>
  <c r="X319" i="1" s="1"/>
  <c r="W329" i="1"/>
  <c r="X329" i="1" s="1"/>
  <c r="W344" i="1"/>
  <c r="X344" i="1" s="1"/>
  <c r="W347" i="1"/>
  <c r="X347" i="1" s="1"/>
  <c r="W348" i="1"/>
  <c r="X348" i="1" s="1"/>
  <c r="W349" i="1"/>
  <c r="X349" i="1" s="1"/>
  <c r="W314" i="1"/>
  <c r="X314" i="1" s="1"/>
  <c r="W337" i="1"/>
  <c r="X337" i="1" s="1"/>
  <c r="W343" i="1"/>
  <c r="X343" i="1" s="1"/>
  <c r="W346" i="1"/>
  <c r="X346" i="1" s="1"/>
  <c r="W327" i="1"/>
  <c r="X327" i="1" s="1"/>
  <c r="W352" i="1"/>
  <c r="X352" i="1" s="1"/>
  <c r="W328" i="1"/>
  <c r="X328" i="1" s="1"/>
  <c r="W351" i="1"/>
  <c r="X351" i="1" s="1"/>
  <c r="W354" i="1"/>
  <c r="X354" i="1" s="1"/>
  <c r="W356" i="1"/>
  <c r="W396" i="1"/>
  <c r="W370" i="1"/>
  <c r="W399" i="1"/>
  <c r="W384" i="1"/>
  <c r="W394" i="1"/>
  <c r="W397" i="1"/>
  <c r="W358" i="1"/>
  <c r="W390" i="1"/>
  <c r="W393" i="1"/>
  <c r="W365" i="1"/>
  <c r="W364" i="1"/>
  <c r="W388" i="1"/>
  <c r="W387" i="1"/>
  <c r="W369" i="1"/>
  <c r="W355" i="1"/>
  <c r="W353" i="1"/>
  <c r="X353" i="1" s="1"/>
  <c r="W357" i="1"/>
  <c r="W383" i="1"/>
  <c r="W371" i="1"/>
  <c r="W402" i="1"/>
  <c r="W400" i="1"/>
  <c r="W367" i="1"/>
  <c r="W379" i="1"/>
  <c r="W362" i="1"/>
  <c r="W372" i="1"/>
  <c r="W382" i="1"/>
  <c r="W407" i="1"/>
  <c r="W392" i="1"/>
  <c r="W377" i="1"/>
  <c r="W375" i="1"/>
  <c r="W405" i="1"/>
  <c r="W363" i="1"/>
  <c r="W386" i="1"/>
  <c r="W380" i="1"/>
  <c r="W398" i="1"/>
  <c r="W378" i="1"/>
  <c r="W401" i="1"/>
  <c r="W368" i="1"/>
  <c r="W360" i="1"/>
  <c r="W395" i="1"/>
  <c r="W373" i="1"/>
  <c r="W361" i="1"/>
  <c r="W381" i="1"/>
  <c r="W403" i="1"/>
  <c r="W406" i="1"/>
  <c r="W385" i="1"/>
  <c r="W408" i="1"/>
  <c r="W391" i="1"/>
  <c r="W404" i="1"/>
  <c r="W409" i="1"/>
  <c r="W434" i="1"/>
  <c r="W429" i="1"/>
  <c r="W443" i="1"/>
  <c r="W418" i="1"/>
  <c r="W452" i="1"/>
  <c r="W415" i="1"/>
  <c r="W440" i="1"/>
  <c r="W454" i="1"/>
  <c r="W436" i="1"/>
  <c r="W433" i="1"/>
  <c r="W450" i="1"/>
  <c r="W445" i="1"/>
  <c r="W437" i="1"/>
  <c r="W446" i="1"/>
  <c r="W442" i="1"/>
  <c r="W421" i="1"/>
  <c r="W420" i="1"/>
  <c r="W414" i="1"/>
  <c r="W422" i="1"/>
  <c r="W451" i="1"/>
  <c r="W427" i="1"/>
  <c r="W430" i="1"/>
  <c r="W410" i="1"/>
  <c r="W431" i="1"/>
  <c r="W447" i="1"/>
  <c r="W419" i="1"/>
  <c r="W412" i="1"/>
  <c r="W423" i="1"/>
  <c r="W444" i="1"/>
  <c r="W428" i="1"/>
  <c r="W453" i="1"/>
  <c r="W432" i="1"/>
  <c r="W438" i="1"/>
  <c r="W448" i="1"/>
  <c r="W441" i="1"/>
  <c r="W424" i="1"/>
  <c r="W425" i="1"/>
  <c r="W449" i="1"/>
  <c r="W417" i="1"/>
  <c r="W435" i="1"/>
  <c r="W411" i="1"/>
  <c r="W416" i="1"/>
  <c r="W426" i="1"/>
  <c r="W413" i="1"/>
  <c r="W439" i="1"/>
  <c r="W455" i="1"/>
  <c r="W470" i="1"/>
  <c r="W477" i="1"/>
  <c r="W458" i="1"/>
  <c r="W487" i="1"/>
  <c r="W464" i="1"/>
  <c r="W457" i="1"/>
  <c r="W475" i="1"/>
  <c r="W461" i="1"/>
  <c r="W469" i="1"/>
  <c r="W456" i="1"/>
  <c r="W481" i="1"/>
  <c r="W520" i="1"/>
  <c r="W476" i="1"/>
  <c r="W459" i="1"/>
  <c r="W473" i="1"/>
  <c r="W507" i="1"/>
  <c r="W478" i="1"/>
  <c r="W468" i="1"/>
  <c r="W465" i="1"/>
  <c r="W463" i="1"/>
  <c r="W462" i="1"/>
  <c r="W483" i="1"/>
  <c r="W460" i="1"/>
  <c r="W479" i="1"/>
  <c r="W522" i="1"/>
  <c r="W474" i="1"/>
  <c r="W488" i="1"/>
  <c r="W472" i="1"/>
  <c r="W513" i="1"/>
  <c r="W519" i="1"/>
  <c r="W528" i="1"/>
  <c r="W466" i="1"/>
  <c r="W518" i="1"/>
  <c r="W533" i="1"/>
  <c r="W498" i="1"/>
  <c r="W517" i="1"/>
  <c r="W467" i="1"/>
  <c r="W480" i="1"/>
  <c r="W543" i="1"/>
  <c r="W489" i="1"/>
  <c r="W553" i="1"/>
  <c r="W511" i="1"/>
  <c r="W525" i="1"/>
  <c r="W471" i="1"/>
  <c r="W501" i="1"/>
  <c r="W532" i="1"/>
  <c r="W484" i="1"/>
  <c r="W523" i="1"/>
  <c r="W486" i="1"/>
  <c r="W485" i="1"/>
  <c r="W496" i="1"/>
  <c r="W495" i="1"/>
  <c r="W494" i="1"/>
  <c r="W492" i="1"/>
  <c r="W497" i="1"/>
  <c r="W541" i="1"/>
  <c r="W508" i="1"/>
  <c r="W504" i="1"/>
  <c r="W482" i="1"/>
  <c r="W499" i="1"/>
  <c r="W491" i="1"/>
  <c r="W538" i="1"/>
  <c r="W506" i="1"/>
  <c r="W514" i="1"/>
  <c r="W490" i="1"/>
  <c r="W493" i="1"/>
  <c r="W500" i="1"/>
  <c r="W527" i="1"/>
  <c r="W502" i="1"/>
  <c r="W510" i="1"/>
  <c r="W505" i="1"/>
  <c r="W550" i="1"/>
  <c r="W512" i="1"/>
  <c r="W530" i="1"/>
  <c r="W524" i="1"/>
  <c r="W542" i="1"/>
  <c r="W534" i="1"/>
  <c r="W516" i="1"/>
  <c r="W503" i="1"/>
  <c r="W536" i="1"/>
  <c r="W535" i="1"/>
  <c r="W509" i="1"/>
  <c r="W549" i="1"/>
  <c r="W540" i="1"/>
  <c r="W545" i="1"/>
  <c r="W544" i="1"/>
  <c r="W526" i="1"/>
  <c r="W552" i="1"/>
  <c r="W547" i="1"/>
  <c r="W537" i="1"/>
  <c r="W546" i="1"/>
  <c r="W548" i="1"/>
  <c r="W515" i="1"/>
  <c r="W551" i="1"/>
  <c r="W529" i="1"/>
  <c r="W554" i="1"/>
  <c r="W531" i="1"/>
  <c r="W539" i="1"/>
  <c r="W521" i="1"/>
  <c r="W558" i="1"/>
  <c r="W555" i="1"/>
  <c r="W556" i="1"/>
  <c r="W557" i="1"/>
  <c r="W559" i="1"/>
  <c r="W560" i="1"/>
  <c r="W565" i="1"/>
  <c r="W570" i="1"/>
  <c r="W579" i="1"/>
  <c r="W561" i="1"/>
  <c r="W587" i="1"/>
  <c r="W600" i="1"/>
  <c r="W571" i="1"/>
  <c r="W576" i="1"/>
  <c r="W589" i="1"/>
  <c r="W567" i="1"/>
  <c r="W593" i="1"/>
  <c r="W605" i="1"/>
  <c r="W577" i="1"/>
  <c r="W563" i="1"/>
  <c r="W564" i="1"/>
  <c r="W573" i="1"/>
  <c r="W594" i="1"/>
  <c r="W596" i="1"/>
  <c r="W578" i="1"/>
  <c r="W591" i="1"/>
  <c r="W592" i="1"/>
  <c r="W572" i="1"/>
  <c r="W607" i="1"/>
  <c r="W562" i="1"/>
  <c r="W599" i="1"/>
  <c r="W609" i="1"/>
  <c r="W595" i="1"/>
  <c r="W604" i="1"/>
  <c r="W588" i="1"/>
  <c r="W603" i="1"/>
  <c r="W580" i="1"/>
  <c r="W581" i="1"/>
  <c r="W584" i="1"/>
  <c r="W602" i="1"/>
  <c r="W575" i="1"/>
  <c r="W598" i="1"/>
  <c r="W582" i="1"/>
  <c r="W574" i="1"/>
  <c r="W569" i="1"/>
  <c r="W583" i="1"/>
  <c r="W586" i="1"/>
  <c r="W568" i="1"/>
  <c r="W606" i="1"/>
  <c r="W585" i="1"/>
  <c r="W601" i="1"/>
  <c r="W590" i="1"/>
  <c r="W608" i="1"/>
  <c r="W597" i="1"/>
  <c r="W566" i="1"/>
  <c r="W610" i="1"/>
  <c r="W611" i="1"/>
  <c r="W612" i="1"/>
  <c r="W613" i="1"/>
  <c r="W614" i="1"/>
  <c r="W615" i="1"/>
  <c r="W616" i="1"/>
  <c r="W617" i="1"/>
  <c r="W646" i="1"/>
  <c r="W633" i="1"/>
  <c r="W656" i="1"/>
  <c r="W637" i="1"/>
  <c r="W632" i="1"/>
  <c r="W638" i="1"/>
  <c r="W618" i="1"/>
  <c r="W644" i="1"/>
  <c r="W641" i="1"/>
  <c r="W661" i="1"/>
  <c r="W645" i="1"/>
  <c r="W625" i="1"/>
  <c r="W631" i="1"/>
  <c r="W622" i="1"/>
  <c r="W640" i="1"/>
  <c r="W620" i="1"/>
  <c r="W653" i="1"/>
  <c r="W663" i="1"/>
  <c r="W647" i="1"/>
  <c r="W654" i="1"/>
  <c r="W623" i="1"/>
  <c r="W630" i="1"/>
  <c r="W664" i="1"/>
  <c r="W627" i="1"/>
  <c r="W624" i="1"/>
  <c r="W650" i="1"/>
  <c r="W628" i="1"/>
  <c r="W657" i="1"/>
  <c r="W621" i="1"/>
  <c r="W651" i="1"/>
  <c r="W649" i="1"/>
  <c r="W635" i="1"/>
  <c r="W619" i="1"/>
  <c r="W648" i="1"/>
  <c r="W629" i="1"/>
  <c r="W626" i="1"/>
  <c r="W659" i="1"/>
  <c r="W652" i="1"/>
  <c r="W655" i="1"/>
  <c r="W658" i="1"/>
  <c r="W634" i="1"/>
  <c r="W643" i="1"/>
  <c r="W639" i="1"/>
  <c r="W662" i="1"/>
  <c r="W660" i="1"/>
  <c r="W636" i="1"/>
  <c r="W642" i="1"/>
  <c r="W665" i="1"/>
  <c r="W683" i="1"/>
  <c r="W671" i="1"/>
  <c r="W672" i="1"/>
  <c r="W679" i="1"/>
  <c r="W682" i="1"/>
  <c r="W689" i="1"/>
  <c r="W690" i="1"/>
  <c r="W669" i="1"/>
  <c r="W703" i="1"/>
  <c r="W680" i="1"/>
  <c r="W693" i="1"/>
  <c r="W708" i="1"/>
  <c r="W704" i="1"/>
  <c r="W698" i="1"/>
  <c r="W705" i="1"/>
  <c r="W687" i="1"/>
  <c r="W694" i="1"/>
  <c r="W666" i="1"/>
  <c r="W688" i="1"/>
  <c r="W700" i="1"/>
  <c r="W702" i="1"/>
  <c r="W678" i="1"/>
  <c r="W691" i="1"/>
  <c r="W667" i="1"/>
  <c r="W668" i="1"/>
  <c r="W681" i="1"/>
  <c r="W677" i="1"/>
  <c r="W701" i="1"/>
  <c r="W670" i="1"/>
  <c r="W699" i="1"/>
  <c r="W716" i="1"/>
  <c r="W685" i="1"/>
  <c r="W673" i="1"/>
  <c r="W709" i="1"/>
  <c r="W684" i="1"/>
  <c r="W676" i="1"/>
  <c r="W695" i="1"/>
  <c r="W697" i="1"/>
  <c r="W674" i="1"/>
  <c r="W696" i="1"/>
  <c r="W710" i="1"/>
  <c r="W713" i="1"/>
  <c r="W686" i="1"/>
  <c r="W675" i="1"/>
  <c r="W706" i="1"/>
  <c r="W711" i="1"/>
  <c r="W714" i="1"/>
  <c r="W715" i="1"/>
  <c r="W712" i="1"/>
  <c r="W707" i="1"/>
  <c r="W692" i="1"/>
  <c r="W717" i="1"/>
  <c r="W734" i="1"/>
  <c r="W725" i="1"/>
  <c r="W745" i="1"/>
  <c r="W752" i="1"/>
  <c r="W751" i="1"/>
  <c r="W731" i="1"/>
  <c r="W729" i="1"/>
  <c r="W726" i="1"/>
  <c r="W741" i="1"/>
  <c r="W732" i="1"/>
  <c r="W733" i="1"/>
  <c r="W720" i="1"/>
  <c r="W749" i="1"/>
  <c r="W719" i="1"/>
  <c r="W743" i="1"/>
  <c r="W746" i="1"/>
  <c r="W724" i="1"/>
  <c r="W730" i="1"/>
  <c r="W739" i="1"/>
  <c r="W754" i="1"/>
  <c r="W750" i="1"/>
  <c r="W723" i="1"/>
  <c r="W753" i="1"/>
  <c r="W742" i="1"/>
  <c r="W738" i="1"/>
  <c r="W722" i="1"/>
  <c r="W721" i="1"/>
  <c r="W727" i="1"/>
  <c r="W728" i="1"/>
  <c r="W740" i="1"/>
  <c r="W737" i="1"/>
  <c r="W735" i="1"/>
  <c r="W736" i="1"/>
  <c r="W718" i="1"/>
  <c r="W744" i="1"/>
  <c r="W747" i="1"/>
  <c r="W748" i="1"/>
  <c r="W755" i="1"/>
  <c r="W756" i="1"/>
  <c r="W757" i="1"/>
  <c r="W758" i="1"/>
  <c r="W799" i="1"/>
  <c r="W787" i="1"/>
  <c r="W790" i="1"/>
  <c r="W762" i="1"/>
  <c r="W796" i="1"/>
  <c r="W792" i="1"/>
  <c r="W806" i="1"/>
  <c r="W765" i="1"/>
  <c r="W764" i="1"/>
  <c r="W778" i="1"/>
  <c r="W761" i="1"/>
  <c r="W779" i="1"/>
  <c r="W759" i="1"/>
  <c r="W776" i="1"/>
  <c r="W783" i="1"/>
  <c r="W793" i="1"/>
  <c r="W763" i="1"/>
  <c r="W781" i="1"/>
  <c r="W766" i="1"/>
  <c r="W800" i="1"/>
  <c r="W791" i="1"/>
  <c r="W774" i="1"/>
  <c r="W772" i="1"/>
  <c r="W780" i="1"/>
  <c r="W788" i="1"/>
  <c r="W760" i="1"/>
  <c r="W767" i="1"/>
  <c r="W807" i="1"/>
  <c r="W785" i="1"/>
  <c r="W804" i="1"/>
  <c r="W798" i="1"/>
  <c r="W771" i="1"/>
  <c r="W810" i="1"/>
  <c r="W769" i="1"/>
  <c r="W812" i="1"/>
  <c r="W782" i="1"/>
  <c r="W768" i="1"/>
  <c r="W784" i="1"/>
  <c r="W814" i="1"/>
  <c r="W789" i="1"/>
  <c r="W775" i="1"/>
  <c r="W817" i="1"/>
  <c r="W811" i="1"/>
  <c r="W813" i="1"/>
  <c r="W795" i="1"/>
  <c r="W803" i="1"/>
  <c r="W809" i="1"/>
  <c r="W801" i="1"/>
  <c r="W786" i="1"/>
  <c r="W777" i="1"/>
  <c r="W805" i="1"/>
  <c r="W794" i="1"/>
  <c r="W770" i="1"/>
  <c r="W816" i="1"/>
  <c r="W802" i="1"/>
  <c r="W797" i="1"/>
  <c r="W815" i="1"/>
  <c r="W773" i="1"/>
  <c r="W808" i="1"/>
  <c r="W820" i="1"/>
  <c r="W837" i="1"/>
  <c r="W863" i="1"/>
  <c r="W865" i="1"/>
  <c r="W833" i="1"/>
  <c r="W853" i="1"/>
  <c r="W851" i="1"/>
  <c r="W829" i="1"/>
  <c r="W845" i="1"/>
  <c r="W866" i="1"/>
  <c r="W869" i="1"/>
  <c r="W823" i="1"/>
  <c r="W821" i="1"/>
  <c r="W858" i="1"/>
  <c r="W855" i="1"/>
  <c r="W861" i="1"/>
  <c r="W847" i="1"/>
  <c r="W818" i="1"/>
  <c r="W844" i="1"/>
  <c r="W846" i="1"/>
  <c r="W832" i="1"/>
  <c r="W819" i="1"/>
  <c r="W849" i="1"/>
  <c r="W864" i="1"/>
  <c r="W828" i="1"/>
  <c r="W838" i="1"/>
  <c r="W822" i="1"/>
  <c r="W824" i="1"/>
  <c r="W870" i="1"/>
  <c r="W859" i="1"/>
  <c r="W856" i="1"/>
  <c r="W827" i="1"/>
  <c r="W834" i="1"/>
  <c r="W826" i="1"/>
  <c r="W841" i="1"/>
  <c r="W867" i="1"/>
  <c r="W852" i="1"/>
  <c r="W843" i="1"/>
  <c r="W825" i="1"/>
  <c r="W830" i="1"/>
  <c r="W839" i="1"/>
  <c r="W850" i="1"/>
  <c r="W842" i="1"/>
  <c r="W862" i="1"/>
  <c r="W835" i="1"/>
  <c r="W848" i="1"/>
  <c r="W871" i="1"/>
  <c r="W857" i="1"/>
  <c r="W831" i="1"/>
  <c r="W840" i="1"/>
  <c r="W854" i="1"/>
  <c r="W860" i="1"/>
  <c r="W836" i="1"/>
  <c r="W868" i="1"/>
  <c r="W906" i="1"/>
  <c r="W892" i="1"/>
  <c r="W873" i="1"/>
  <c r="W905" i="1"/>
  <c r="W887" i="1"/>
  <c r="W907" i="1"/>
  <c r="W875" i="1"/>
  <c r="W917" i="1"/>
  <c r="W877" i="1"/>
  <c r="W880" i="1"/>
  <c r="W903" i="1"/>
  <c r="W881" i="1"/>
  <c r="W894" i="1"/>
  <c r="W882" i="1"/>
  <c r="W910" i="1"/>
  <c r="W874" i="1"/>
  <c r="W908" i="1"/>
  <c r="W872" i="1"/>
  <c r="W901" i="1"/>
  <c r="W884" i="1"/>
  <c r="W895" i="1"/>
  <c r="W909" i="1"/>
  <c r="W889" i="1"/>
  <c r="W902" i="1"/>
  <c r="W916" i="1"/>
  <c r="W888" i="1"/>
  <c r="W897" i="1"/>
  <c r="W890" i="1"/>
  <c r="W913" i="1"/>
  <c r="W911" i="1"/>
  <c r="W883" i="1"/>
  <c r="W885" i="1"/>
  <c r="W912" i="1"/>
  <c r="W891" i="1"/>
  <c r="W899" i="1"/>
  <c r="W893" i="1"/>
  <c r="W878" i="1"/>
  <c r="W898" i="1"/>
  <c r="W886" i="1"/>
  <c r="W876" i="1"/>
  <c r="W904" i="1"/>
  <c r="W900" i="1"/>
  <c r="W914" i="1"/>
  <c r="W915" i="1"/>
  <c r="W896" i="1"/>
  <c r="W879" i="1"/>
  <c r="W919" i="1"/>
  <c r="W918" i="1"/>
  <c r="W921" i="1"/>
  <c r="W922" i="1"/>
  <c r="W920" i="1"/>
  <c r="W929" i="1"/>
  <c r="W925" i="1"/>
  <c r="W931" i="1"/>
  <c r="W955" i="1"/>
  <c r="W928" i="1"/>
  <c r="W923" i="1"/>
  <c r="W947" i="1"/>
  <c r="W961" i="1"/>
  <c r="W936" i="1"/>
  <c r="W938" i="1"/>
  <c r="W932" i="1"/>
  <c r="W959" i="1"/>
  <c r="W943" i="1"/>
  <c r="W935" i="1"/>
  <c r="W958" i="1"/>
  <c r="W933" i="1"/>
  <c r="W946" i="1"/>
  <c r="W948" i="1"/>
  <c r="W950" i="1"/>
  <c r="W927" i="1"/>
  <c r="W942" i="1"/>
  <c r="W954" i="1"/>
  <c r="W934" i="1"/>
  <c r="W926" i="1"/>
  <c r="W924" i="1"/>
  <c r="W956" i="1"/>
  <c r="W945" i="1"/>
  <c r="W951" i="1"/>
  <c r="W960" i="1"/>
  <c r="W949" i="1"/>
  <c r="W944" i="1"/>
  <c r="W939" i="1"/>
  <c r="W957" i="1"/>
  <c r="W940" i="1"/>
  <c r="W937" i="1"/>
  <c r="W952" i="1"/>
  <c r="W930" i="1"/>
  <c r="W962" i="1"/>
  <c r="W953" i="1"/>
  <c r="W963" i="1"/>
  <c r="W941" i="1"/>
  <c r="W964" i="1"/>
  <c r="W992" i="1"/>
  <c r="W991" i="1"/>
  <c r="W966" i="1"/>
  <c r="W967" i="1"/>
  <c r="W970" i="1"/>
  <c r="W994" i="1"/>
  <c r="W969" i="1"/>
  <c r="W983" i="1"/>
  <c r="W979" i="1"/>
  <c r="W993" i="1"/>
  <c r="W989" i="1"/>
  <c r="W985" i="1"/>
  <c r="W986" i="1"/>
  <c r="W988" i="1"/>
  <c r="W981" i="1"/>
  <c r="W990" i="1"/>
  <c r="W982" i="1"/>
  <c r="W984" i="1"/>
  <c r="W972" i="1"/>
  <c r="W975" i="1"/>
  <c r="W977" i="1"/>
  <c r="W987" i="1"/>
  <c r="W974" i="1"/>
  <c r="W995" i="1"/>
  <c r="W965" i="1"/>
  <c r="W980" i="1"/>
  <c r="W973" i="1"/>
  <c r="W978" i="1"/>
  <c r="W968" i="1"/>
  <c r="W976" i="1"/>
  <c r="W971" i="1"/>
  <c r="W1012" i="1"/>
  <c r="W1001" i="1"/>
  <c r="W1002" i="1"/>
  <c r="W1003" i="1"/>
  <c r="W1015" i="1"/>
  <c r="W1007" i="1"/>
  <c r="W1005" i="1"/>
  <c r="W1006" i="1"/>
  <c r="W1011" i="1"/>
  <c r="W997" i="1"/>
  <c r="W998" i="1"/>
  <c r="W996" i="1"/>
  <c r="W1008" i="1"/>
  <c r="W1013" i="1"/>
  <c r="W1004" i="1"/>
  <c r="W1009" i="1"/>
  <c r="W999" i="1"/>
  <c r="W1000" i="1"/>
  <c r="W1014" i="1"/>
  <c r="W1010" i="1"/>
  <c r="W1017" i="1"/>
  <c r="W1016" i="1"/>
  <c r="W1018" i="1"/>
  <c r="W1019" i="1"/>
  <c r="W1020" i="1"/>
  <c r="W1035" i="1"/>
  <c r="W1030" i="1"/>
  <c r="W1032" i="1"/>
  <c r="W1034" i="1"/>
  <c r="W1036" i="1"/>
  <c r="W1026" i="1"/>
  <c r="W1024" i="1"/>
  <c r="W1023" i="1"/>
  <c r="W1025" i="1"/>
  <c r="W1033" i="1"/>
  <c r="W1021" i="1"/>
  <c r="W1028" i="1"/>
  <c r="W1022" i="1"/>
  <c r="W1027" i="1"/>
  <c r="W1031" i="1"/>
  <c r="W1029" i="1"/>
  <c r="W1037" i="1"/>
  <c r="W1038" i="1"/>
  <c r="W1039" i="1"/>
  <c r="W1042" i="1"/>
  <c r="W1048" i="1"/>
  <c r="W1049" i="1"/>
  <c r="W1045" i="1"/>
  <c r="W1051" i="1"/>
  <c r="W1052" i="1"/>
  <c r="W1040" i="1"/>
  <c r="W1050" i="1"/>
  <c r="W1054" i="1"/>
  <c r="W1043" i="1"/>
  <c r="W1057" i="1"/>
  <c r="W1053" i="1"/>
  <c r="W1046" i="1"/>
  <c r="W1056" i="1"/>
  <c r="W1044" i="1"/>
  <c r="W1047" i="1"/>
  <c r="W1041" i="1"/>
  <c r="W1055" i="1"/>
  <c r="W1060" i="1"/>
  <c r="W1090" i="1"/>
  <c r="W1067" i="1"/>
  <c r="W1064" i="1"/>
  <c r="W1069" i="1"/>
  <c r="W1062" i="1"/>
  <c r="W1072" i="1"/>
  <c r="W1078" i="1"/>
  <c r="W1068" i="1"/>
  <c r="W1087" i="1"/>
  <c r="W1089" i="1"/>
  <c r="W1070" i="1"/>
  <c r="W1086" i="1"/>
  <c r="W1074" i="1"/>
  <c r="W1077" i="1"/>
  <c r="W1063" i="1"/>
  <c r="W1071" i="1"/>
  <c r="W1076" i="1"/>
  <c r="W1059" i="1"/>
  <c r="W1079" i="1"/>
  <c r="W1084" i="1"/>
  <c r="W1081" i="1"/>
  <c r="W1091" i="1"/>
  <c r="W1061" i="1"/>
  <c r="W1082" i="1"/>
  <c r="W1065" i="1"/>
  <c r="W1088" i="1"/>
  <c r="W1080" i="1"/>
  <c r="W1073" i="1"/>
  <c r="W1066" i="1"/>
  <c r="W1075" i="1"/>
  <c r="W1085" i="1"/>
  <c r="W1058" i="1"/>
  <c r="W1083" i="1"/>
  <c r="V6" i="1"/>
  <c r="V8" i="1"/>
  <c r="V7" i="1"/>
  <c r="V17" i="1"/>
  <c r="V10" i="1"/>
  <c r="V11" i="1"/>
  <c r="V5" i="1"/>
  <c r="V3" i="1"/>
  <c r="V14" i="1"/>
  <c r="V4" i="1"/>
  <c r="V2" i="1"/>
  <c r="V18" i="1"/>
  <c r="V13" i="1"/>
  <c r="V20" i="1"/>
  <c r="V15" i="1"/>
  <c r="V12" i="1"/>
  <c r="V9" i="1"/>
  <c r="V19" i="1"/>
  <c r="V47" i="1"/>
  <c r="V22" i="1"/>
  <c r="V64" i="1"/>
  <c r="V24" i="1"/>
  <c r="V63" i="1"/>
  <c r="V26" i="1"/>
  <c r="V38" i="1"/>
  <c r="V27" i="1"/>
  <c r="V68" i="1"/>
  <c r="V43" i="1"/>
  <c r="V31" i="1"/>
  <c r="V28" i="1"/>
  <c r="V32" i="1"/>
  <c r="V57" i="1"/>
  <c r="V45" i="1"/>
  <c r="V36" i="1"/>
  <c r="V42" i="1"/>
  <c r="V37" i="1"/>
  <c r="V62" i="1"/>
  <c r="V25" i="1"/>
  <c r="V46" i="1"/>
  <c r="V41" i="1"/>
  <c r="V74" i="1"/>
  <c r="V33" i="1"/>
  <c r="V75" i="1"/>
  <c r="V55" i="1"/>
  <c r="V72" i="1"/>
  <c r="V48" i="1"/>
  <c r="V70" i="1"/>
  <c r="V65" i="1"/>
  <c r="V73" i="1"/>
  <c r="V40" i="1"/>
  <c r="V67" i="1"/>
  <c r="V35" i="1"/>
  <c r="V44" i="1"/>
  <c r="V69" i="1"/>
  <c r="V52" i="1"/>
  <c r="V54" i="1"/>
  <c r="V66" i="1"/>
  <c r="V34" i="1"/>
  <c r="V61" i="1"/>
  <c r="V51" i="1"/>
  <c r="V60" i="1"/>
  <c r="V71" i="1"/>
  <c r="V30" i="1"/>
  <c r="V23" i="1"/>
  <c r="V53" i="1"/>
  <c r="V59" i="1"/>
  <c r="V50" i="1"/>
  <c r="V58" i="1"/>
  <c r="V29" i="1"/>
  <c r="V39" i="1"/>
  <c r="V21" i="1"/>
  <c r="V56" i="1"/>
  <c r="V49" i="1"/>
  <c r="V76" i="1"/>
  <c r="V77" i="1"/>
  <c r="V78" i="1"/>
  <c r="V124" i="1"/>
  <c r="V107" i="1"/>
  <c r="V123" i="1"/>
  <c r="V119" i="1"/>
  <c r="V106" i="1"/>
  <c r="V127" i="1"/>
  <c r="V111" i="1"/>
  <c r="V116" i="1"/>
  <c r="V105" i="1"/>
  <c r="V88" i="1"/>
  <c r="V81" i="1"/>
  <c r="V101" i="1"/>
  <c r="V95" i="1"/>
  <c r="V92" i="1"/>
  <c r="V93" i="1"/>
  <c r="V94" i="1"/>
  <c r="V121" i="1"/>
  <c r="V117" i="1"/>
  <c r="V122" i="1"/>
  <c r="V98" i="1"/>
  <c r="V84" i="1"/>
  <c r="V112" i="1"/>
  <c r="V104" i="1"/>
  <c r="V97" i="1"/>
  <c r="V120" i="1"/>
  <c r="V79" i="1"/>
  <c r="V118" i="1"/>
  <c r="V87" i="1"/>
  <c r="V86" i="1"/>
  <c r="V110" i="1"/>
  <c r="V102" i="1"/>
  <c r="V115" i="1"/>
  <c r="V114" i="1"/>
  <c r="V82" i="1"/>
  <c r="V100" i="1"/>
  <c r="V96" i="1"/>
  <c r="V83" i="1"/>
  <c r="V108" i="1"/>
  <c r="V89" i="1"/>
  <c r="V80" i="1"/>
  <c r="V91" i="1"/>
  <c r="V99" i="1"/>
  <c r="V85" i="1"/>
  <c r="V109" i="1"/>
  <c r="V103" i="1"/>
  <c r="V113" i="1"/>
  <c r="V133" i="1"/>
  <c r="V160" i="1"/>
  <c r="V90" i="1"/>
  <c r="V131" i="1"/>
  <c r="V132" i="1"/>
  <c r="V164" i="1"/>
  <c r="V170" i="1"/>
  <c r="V166" i="1"/>
  <c r="V162" i="1"/>
  <c r="V136" i="1"/>
  <c r="V135" i="1"/>
  <c r="V168" i="1"/>
  <c r="V158" i="1"/>
  <c r="V137" i="1"/>
  <c r="V146" i="1"/>
  <c r="V155" i="1"/>
  <c r="V145" i="1"/>
  <c r="V140" i="1"/>
  <c r="V147" i="1"/>
  <c r="V126" i="1"/>
  <c r="V165" i="1"/>
  <c r="V159" i="1"/>
  <c r="V149" i="1"/>
  <c r="V139" i="1"/>
  <c r="V152" i="1"/>
  <c r="V142" i="1"/>
  <c r="V150" i="1"/>
  <c r="V125" i="1"/>
  <c r="V148" i="1"/>
  <c r="V130" i="1"/>
  <c r="V169" i="1"/>
  <c r="V163" i="1"/>
  <c r="V167" i="1"/>
  <c r="V143" i="1"/>
  <c r="V134" i="1"/>
  <c r="V156" i="1"/>
  <c r="V153" i="1"/>
  <c r="V129" i="1"/>
  <c r="V151" i="1"/>
  <c r="V157" i="1"/>
  <c r="V144" i="1"/>
  <c r="V128" i="1"/>
  <c r="V161" i="1"/>
  <c r="V141" i="1"/>
  <c r="V154" i="1"/>
  <c r="V138" i="1"/>
  <c r="V178" i="1"/>
  <c r="V185" i="1"/>
  <c r="V171" i="1"/>
  <c r="V179" i="1"/>
  <c r="V175" i="1"/>
  <c r="V182" i="1"/>
  <c r="V176" i="1"/>
  <c r="V172" i="1"/>
  <c r="V186" i="1"/>
  <c r="V180" i="1"/>
  <c r="V173" i="1"/>
  <c r="V181" i="1"/>
  <c r="V174" i="1"/>
  <c r="V184" i="1"/>
  <c r="V177" i="1"/>
  <c r="V183" i="1"/>
  <c r="V187" i="1"/>
  <c r="V188" i="1"/>
  <c r="V189" i="1"/>
  <c r="V190" i="1"/>
  <c r="V191" i="1"/>
  <c r="V192" i="1"/>
  <c r="V193" i="1"/>
  <c r="V194" i="1"/>
  <c r="V203" i="1"/>
  <c r="V204" i="1"/>
  <c r="V202" i="1"/>
  <c r="V205" i="1"/>
  <c r="V196" i="1"/>
  <c r="V206" i="1"/>
  <c r="V198" i="1"/>
  <c r="V201" i="1"/>
  <c r="V199" i="1"/>
  <c r="V200" i="1"/>
  <c r="V195" i="1"/>
  <c r="V197" i="1"/>
  <c r="V207" i="1"/>
  <c r="V208" i="1"/>
  <c r="V209" i="1"/>
  <c r="V210" i="1"/>
  <c r="V211" i="1"/>
  <c r="V212" i="1"/>
  <c r="V213" i="1"/>
  <c r="V214" i="1"/>
  <c r="V215" i="1"/>
  <c r="V216" i="1"/>
  <c r="V217" i="1"/>
  <c r="V253" i="1"/>
  <c r="V252" i="1"/>
  <c r="V255" i="1"/>
  <c r="V227" i="1"/>
  <c r="V225" i="1"/>
  <c r="V218" i="1"/>
  <c r="V219" i="1"/>
  <c r="V261" i="1"/>
  <c r="V230" i="1"/>
  <c r="V251" i="1"/>
  <c r="V224" i="1"/>
  <c r="V222" i="1"/>
  <c r="V220" i="1"/>
  <c r="V236" i="1"/>
  <c r="V239" i="1"/>
  <c r="V259" i="1"/>
  <c r="V237" i="1"/>
  <c r="V228" i="1"/>
  <c r="V223" i="1"/>
  <c r="V221" i="1"/>
  <c r="V229" i="1"/>
  <c r="V232" i="1"/>
  <c r="V264" i="1"/>
  <c r="V258" i="1"/>
  <c r="V257" i="1"/>
  <c r="V226" i="1"/>
  <c r="V240" i="1"/>
  <c r="V245" i="1"/>
  <c r="V262" i="1"/>
  <c r="V246" i="1"/>
  <c r="V250" i="1"/>
  <c r="V234" i="1"/>
  <c r="V248" i="1"/>
  <c r="V238" i="1"/>
  <c r="V243" i="1"/>
  <c r="V235" i="1"/>
  <c r="V242" i="1"/>
  <c r="V249" i="1"/>
  <c r="V256" i="1"/>
  <c r="V254" i="1"/>
  <c r="V263" i="1"/>
  <c r="V260" i="1"/>
  <c r="V233" i="1"/>
  <c r="V231" i="1"/>
  <c r="V247" i="1"/>
  <c r="V241" i="1"/>
  <c r="V244" i="1"/>
  <c r="V293" i="1"/>
  <c r="V307" i="1"/>
  <c r="V277" i="1"/>
  <c r="V311" i="1"/>
  <c r="V291" i="1"/>
  <c r="V289" i="1"/>
  <c r="V302" i="1"/>
  <c r="V294" i="1"/>
  <c r="V299" i="1"/>
  <c r="V283" i="1"/>
  <c r="V308" i="1"/>
  <c r="V278" i="1"/>
  <c r="V305" i="1"/>
  <c r="V275" i="1"/>
  <c r="V309" i="1"/>
  <c r="V301" i="1"/>
  <c r="V312" i="1"/>
  <c r="V292" i="1"/>
  <c r="V304" i="1"/>
  <c r="V306" i="1"/>
  <c r="V296" i="1"/>
  <c r="V297" i="1"/>
  <c r="V282" i="1"/>
  <c r="V267" i="1"/>
  <c r="V300" i="1"/>
  <c r="V288" i="1"/>
  <c r="V285" i="1"/>
  <c r="V290" i="1"/>
  <c r="V270" i="1"/>
  <c r="V276" i="1"/>
  <c r="V266" i="1"/>
  <c r="V284" i="1"/>
  <c r="V274" i="1"/>
  <c r="V268" i="1"/>
  <c r="V286" i="1"/>
  <c r="V281" i="1"/>
  <c r="V298" i="1"/>
  <c r="V272" i="1"/>
  <c r="V287" i="1"/>
  <c r="V280" i="1"/>
  <c r="V279" i="1"/>
  <c r="V303" i="1"/>
  <c r="V265" i="1"/>
  <c r="V310" i="1"/>
  <c r="V271" i="1"/>
  <c r="V295" i="1"/>
  <c r="V269" i="1"/>
  <c r="V273" i="1"/>
  <c r="V313" i="1"/>
  <c r="V332" i="1"/>
  <c r="V330" i="1"/>
  <c r="V366" i="1"/>
  <c r="V323" i="1"/>
  <c r="V331" i="1"/>
  <c r="V374" i="1"/>
  <c r="V324" i="1"/>
  <c r="V338" i="1"/>
  <c r="V376" i="1"/>
  <c r="V315" i="1"/>
  <c r="V389" i="1"/>
  <c r="V317" i="1"/>
  <c r="V325" i="1"/>
  <c r="V320" i="1"/>
  <c r="V334" i="1"/>
  <c r="V341" i="1"/>
  <c r="V326" i="1"/>
  <c r="V318" i="1"/>
  <c r="V345" i="1"/>
  <c r="V333" i="1"/>
  <c r="V336" i="1"/>
  <c r="V335" i="1"/>
  <c r="V322" i="1"/>
  <c r="V316" i="1"/>
  <c r="V350" i="1"/>
  <c r="V340" i="1"/>
  <c r="V359" i="1"/>
  <c r="V321" i="1"/>
  <c r="V342" i="1"/>
  <c r="V339" i="1"/>
  <c r="V319" i="1"/>
  <c r="V329" i="1"/>
  <c r="V344" i="1"/>
  <c r="V347" i="1"/>
  <c r="V348" i="1"/>
  <c r="V349" i="1"/>
  <c r="V314" i="1"/>
  <c r="V337" i="1"/>
  <c r="V343" i="1"/>
  <c r="V346" i="1"/>
  <c r="V327" i="1"/>
  <c r="V352" i="1"/>
  <c r="V328" i="1"/>
  <c r="V351" i="1"/>
  <c r="V354" i="1"/>
  <c r="V356" i="1"/>
  <c r="V396" i="1"/>
  <c r="V370" i="1"/>
  <c r="V399" i="1"/>
  <c r="V384" i="1"/>
  <c r="V394" i="1"/>
  <c r="V397" i="1"/>
  <c r="V358" i="1"/>
  <c r="V390" i="1"/>
  <c r="V393" i="1"/>
  <c r="V365" i="1"/>
  <c r="V364" i="1"/>
  <c r="V388" i="1"/>
  <c r="V387" i="1"/>
  <c r="V369" i="1"/>
  <c r="V355" i="1"/>
  <c r="V353" i="1"/>
  <c r="V357" i="1"/>
  <c r="V383" i="1"/>
  <c r="V371" i="1"/>
  <c r="V402" i="1"/>
  <c r="V400" i="1"/>
  <c r="V367" i="1"/>
  <c r="V379" i="1"/>
  <c r="V362" i="1"/>
  <c r="V372" i="1"/>
  <c r="V382" i="1"/>
  <c r="V407" i="1"/>
  <c r="V392" i="1"/>
  <c r="V377" i="1"/>
  <c r="V375" i="1"/>
  <c r="V405" i="1"/>
  <c r="V363" i="1"/>
  <c r="V386" i="1"/>
  <c r="V380" i="1"/>
  <c r="V398" i="1"/>
  <c r="V378" i="1"/>
  <c r="V401" i="1"/>
  <c r="V368" i="1"/>
  <c r="V360" i="1"/>
  <c r="V395" i="1"/>
  <c r="V373" i="1"/>
  <c r="V361" i="1"/>
  <c r="V381" i="1"/>
  <c r="V403" i="1"/>
  <c r="V406" i="1"/>
  <c r="V385" i="1"/>
  <c r="V408" i="1"/>
  <c r="V391" i="1"/>
  <c r="V404" i="1"/>
  <c r="V409" i="1"/>
  <c r="V434" i="1"/>
  <c r="V429" i="1"/>
  <c r="V443" i="1"/>
  <c r="V418" i="1"/>
  <c r="V452" i="1"/>
  <c r="V415" i="1"/>
  <c r="V440" i="1"/>
  <c r="V454" i="1"/>
  <c r="V436" i="1"/>
  <c r="V433" i="1"/>
  <c r="V450" i="1"/>
  <c r="V445" i="1"/>
  <c r="V437" i="1"/>
  <c r="V446" i="1"/>
  <c r="V442" i="1"/>
  <c r="V421" i="1"/>
  <c r="V420" i="1"/>
  <c r="V414" i="1"/>
  <c r="V422" i="1"/>
  <c r="V451" i="1"/>
  <c r="V427" i="1"/>
  <c r="V430" i="1"/>
  <c r="V410" i="1"/>
  <c r="V431" i="1"/>
  <c r="V447" i="1"/>
  <c r="V419" i="1"/>
  <c r="V412" i="1"/>
  <c r="V423" i="1"/>
  <c r="V444" i="1"/>
  <c r="V428" i="1"/>
  <c r="V453" i="1"/>
  <c r="V432" i="1"/>
  <c r="V438" i="1"/>
  <c r="V448" i="1"/>
  <c r="V441" i="1"/>
  <c r="V424" i="1"/>
  <c r="V425" i="1"/>
  <c r="V449" i="1"/>
  <c r="V417" i="1"/>
  <c r="V435" i="1"/>
  <c r="V411" i="1"/>
  <c r="V416" i="1"/>
  <c r="V426" i="1"/>
  <c r="V413" i="1"/>
  <c r="V439" i="1"/>
  <c r="V455" i="1"/>
  <c r="V470" i="1"/>
  <c r="V477" i="1"/>
  <c r="V458" i="1"/>
  <c r="V487" i="1"/>
  <c r="V464" i="1"/>
  <c r="V457" i="1"/>
  <c r="V475" i="1"/>
  <c r="V461" i="1"/>
  <c r="V469" i="1"/>
  <c r="V456" i="1"/>
  <c r="V481" i="1"/>
  <c r="V520" i="1"/>
  <c r="V476" i="1"/>
  <c r="V459" i="1"/>
  <c r="V473" i="1"/>
  <c r="V507" i="1"/>
  <c r="V478" i="1"/>
  <c r="V468" i="1"/>
  <c r="V465" i="1"/>
  <c r="V463" i="1"/>
  <c r="V462" i="1"/>
  <c r="V483" i="1"/>
  <c r="V460" i="1"/>
  <c r="V479" i="1"/>
  <c r="V522" i="1"/>
  <c r="V474" i="1"/>
  <c r="V488" i="1"/>
  <c r="V472" i="1"/>
  <c r="V513" i="1"/>
  <c r="V519" i="1"/>
  <c r="V528" i="1"/>
  <c r="V466" i="1"/>
  <c r="V518" i="1"/>
  <c r="V533" i="1"/>
  <c r="V498" i="1"/>
  <c r="V517" i="1"/>
  <c r="V467" i="1"/>
  <c r="V480" i="1"/>
  <c r="V543" i="1"/>
  <c r="V489" i="1"/>
  <c r="V553" i="1"/>
  <c r="V511" i="1"/>
  <c r="V525" i="1"/>
  <c r="V471" i="1"/>
  <c r="V501" i="1"/>
  <c r="V532" i="1"/>
  <c r="V484" i="1"/>
  <c r="V523" i="1"/>
  <c r="V486" i="1"/>
  <c r="V485" i="1"/>
  <c r="V496" i="1"/>
  <c r="V495" i="1"/>
  <c r="V494" i="1"/>
  <c r="V492" i="1"/>
  <c r="V497" i="1"/>
  <c r="V541" i="1"/>
  <c r="V508" i="1"/>
  <c r="V504" i="1"/>
  <c r="V482" i="1"/>
  <c r="V499" i="1"/>
  <c r="V491" i="1"/>
  <c r="V538" i="1"/>
  <c r="V506" i="1"/>
  <c r="V514" i="1"/>
  <c r="V490" i="1"/>
  <c r="V493" i="1"/>
  <c r="V500" i="1"/>
  <c r="V527" i="1"/>
  <c r="V502" i="1"/>
  <c r="V510" i="1"/>
  <c r="V505" i="1"/>
  <c r="V550" i="1"/>
  <c r="V512" i="1"/>
  <c r="V530" i="1"/>
  <c r="V524" i="1"/>
  <c r="V542" i="1"/>
  <c r="V534" i="1"/>
  <c r="V516" i="1"/>
  <c r="V503" i="1"/>
  <c r="V536" i="1"/>
  <c r="V535" i="1"/>
  <c r="V509" i="1"/>
  <c r="V549" i="1"/>
  <c r="V540" i="1"/>
  <c r="V545" i="1"/>
  <c r="V544" i="1"/>
  <c r="V526" i="1"/>
  <c r="V552" i="1"/>
  <c r="V547" i="1"/>
  <c r="V537" i="1"/>
  <c r="V546" i="1"/>
  <c r="V548" i="1"/>
  <c r="V515" i="1"/>
  <c r="V551" i="1"/>
  <c r="V529" i="1"/>
  <c r="V554" i="1"/>
  <c r="V531" i="1"/>
  <c r="V539" i="1"/>
  <c r="V521" i="1"/>
  <c r="V558" i="1"/>
  <c r="V555" i="1"/>
  <c r="V556" i="1"/>
  <c r="V557" i="1"/>
  <c r="V559" i="1"/>
  <c r="V560" i="1"/>
  <c r="V565" i="1"/>
  <c r="V570" i="1"/>
  <c r="V579" i="1"/>
  <c r="V561" i="1"/>
  <c r="V587" i="1"/>
  <c r="V600" i="1"/>
  <c r="V571" i="1"/>
  <c r="V576" i="1"/>
  <c r="V589" i="1"/>
  <c r="V567" i="1"/>
  <c r="V593" i="1"/>
  <c r="V605" i="1"/>
  <c r="V577" i="1"/>
  <c r="V563" i="1"/>
  <c r="V564" i="1"/>
  <c r="V573" i="1"/>
  <c r="V594" i="1"/>
  <c r="V596" i="1"/>
  <c r="V578" i="1"/>
  <c r="V591" i="1"/>
  <c r="V592" i="1"/>
  <c r="V572" i="1"/>
  <c r="V607" i="1"/>
  <c r="V562" i="1"/>
  <c r="V599" i="1"/>
  <c r="V609" i="1"/>
  <c r="V595" i="1"/>
  <c r="V604" i="1"/>
  <c r="V588" i="1"/>
  <c r="V603" i="1"/>
  <c r="V580" i="1"/>
  <c r="V581" i="1"/>
  <c r="V584" i="1"/>
  <c r="V602" i="1"/>
  <c r="V575" i="1"/>
  <c r="V598" i="1"/>
  <c r="V582" i="1"/>
  <c r="V574" i="1"/>
  <c r="V569" i="1"/>
  <c r="V583" i="1"/>
  <c r="V586" i="1"/>
  <c r="V568" i="1"/>
  <c r="V606" i="1"/>
  <c r="V585" i="1"/>
  <c r="V601" i="1"/>
  <c r="V590" i="1"/>
  <c r="V608" i="1"/>
  <c r="V597" i="1"/>
  <c r="V566" i="1"/>
  <c r="V610" i="1"/>
  <c r="V611" i="1"/>
  <c r="V612" i="1"/>
  <c r="V613" i="1"/>
  <c r="V614" i="1"/>
  <c r="V615" i="1"/>
  <c r="V616" i="1"/>
  <c r="V617" i="1"/>
  <c r="V646" i="1"/>
  <c r="V633" i="1"/>
  <c r="V656" i="1"/>
  <c r="V637" i="1"/>
  <c r="V632" i="1"/>
  <c r="V638" i="1"/>
  <c r="V618" i="1"/>
  <c r="V644" i="1"/>
  <c r="V641" i="1"/>
  <c r="V661" i="1"/>
  <c r="V645" i="1"/>
  <c r="V625" i="1"/>
  <c r="V631" i="1"/>
  <c r="V622" i="1"/>
  <c r="V640" i="1"/>
  <c r="V620" i="1"/>
  <c r="V653" i="1"/>
  <c r="V663" i="1"/>
  <c r="V647" i="1"/>
  <c r="V654" i="1"/>
  <c r="V623" i="1"/>
  <c r="V630" i="1"/>
  <c r="V664" i="1"/>
  <c r="V627" i="1"/>
  <c r="V624" i="1"/>
  <c r="V650" i="1"/>
  <c r="V628" i="1"/>
  <c r="V657" i="1"/>
  <c r="V621" i="1"/>
  <c r="V651" i="1"/>
  <c r="V649" i="1"/>
  <c r="V635" i="1"/>
  <c r="V619" i="1"/>
  <c r="V648" i="1"/>
  <c r="V629" i="1"/>
  <c r="V626" i="1"/>
  <c r="V659" i="1"/>
  <c r="V652" i="1"/>
  <c r="V655" i="1"/>
  <c r="V658" i="1"/>
  <c r="V634" i="1"/>
  <c r="V643" i="1"/>
  <c r="V639" i="1"/>
  <c r="V662" i="1"/>
  <c r="V660" i="1"/>
  <c r="V636" i="1"/>
  <c r="V642" i="1"/>
  <c r="V665" i="1"/>
  <c r="V683" i="1"/>
  <c r="V671" i="1"/>
  <c r="V672" i="1"/>
  <c r="V679" i="1"/>
  <c r="V682" i="1"/>
  <c r="V689" i="1"/>
  <c r="V690" i="1"/>
  <c r="V669" i="1"/>
  <c r="V703" i="1"/>
  <c r="V680" i="1"/>
  <c r="V693" i="1"/>
  <c r="V708" i="1"/>
  <c r="V704" i="1"/>
  <c r="V698" i="1"/>
  <c r="V705" i="1"/>
  <c r="V687" i="1"/>
  <c r="V694" i="1"/>
  <c r="V666" i="1"/>
  <c r="V688" i="1"/>
  <c r="V700" i="1"/>
  <c r="V702" i="1"/>
  <c r="V678" i="1"/>
  <c r="V691" i="1"/>
  <c r="V667" i="1"/>
  <c r="V668" i="1"/>
  <c r="V681" i="1"/>
  <c r="V677" i="1"/>
  <c r="V701" i="1"/>
  <c r="V670" i="1"/>
  <c r="V699" i="1"/>
  <c r="V716" i="1"/>
  <c r="V685" i="1"/>
  <c r="V673" i="1"/>
  <c r="V709" i="1"/>
  <c r="V684" i="1"/>
  <c r="V676" i="1"/>
  <c r="V695" i="1"/>
  <c r="V697" i="1"/>
  <c r="V674" i="1"/>
  <c r="V696" i="1"/>
  <c r="V710" i="1"/>
  <c r="V713" i="1"/>
  <c r="V686" i="1"/>
  <c r="V675" i="1"/>
  <c r="V706" i="1"/>
  <c r="V711" i="1"/>
  <c r="V714" i="1"/>
  <c r="V715" i="1"/>
  <c r="V712" i="1"/>
  <c r="V707" i="1"/>
  <c r="V692" i="1"/>
  <c r="V717" i="1"/>
  <c r="V734" i="1"/>
  <c r="V725" i="1"/>
  <c r="V745" i="1"/>
  <c r="V752" i="1"/>
  <c r="V751" i="1"/>
  <c r="V731" i="1"/>
  <c r="V729" i="1"/>
  <c r="V726" i="1"/>
  <c r="V741" i="1"/>
  <c r="V732" i="1"/>
  <c r="V733" i="1"/>
  <c r="V720" i="1"/>
  <c r="V749" i="1"/>
  <c r="V719" i="1"/>
  <c r="V743" i="1"/>
  <c r="V746" i="1"/>
  <c r="V724" i="1"/>
  <c r="V730" i="1"/>
  <c r="V739" i="1"/>
  <c r="V754" i="1"/>
  <c r="V750" i="1"/>
  <c r="V723" i="1"/>
  <c r="V753" i="1"/>
  <c r="V742" i="1"/>
  <c r="V738" i="1"/>
  <c r="V722" i="1"/>
  <c r="V721" i="1"/>
  <c r="V727" i="1"/>
  <c r="V728" i="1"/>
  <c r="V740" i="1"/>
  <c r="V737" i="1"/>
  <c r="V735" i="1"/>
  <c r="V736" i="1"/>
  <c r="V718" i="1"/>
  <c r="V744" i="1"/>
  <c r="V747" i="1"/>
  <c r="V748" i="1"/>
  <c r="V755" i="1"/>
  <c r="V756" i="1"/>
  <c r="V757" i="1"/>
  <c r="V758" i="1"/>
  <c r="V799" i="1"/>
  <c r="V787" i="1"/>
  <c r="V790" i="1"/>
  <c r="V762" i="1"/>
  <c r="V796" i="1"/>
  <c r="V792" i="1"/>
  <c r="V806" i="1"/>
  <c r="V765" i="1"/>
  <c r="V764" i="1"/>
  <c r="V778" i="1"/>
  <c r="V761" i="1"/>
  <c r="V779" i="1"/>
  <c r="V759" i="1"/>
  <c r="V776" i="1"/>
  <c r="V783" i="1"/>
  <c r="V793" i="1"/>
  <c r="V763" i="1"/>
  <c r="V781" i="1"/>
  <c r="V766" i="1"/>
  <c r="V800" i="1"/>
  <c r="V791" i="1"/>
  <c r="V774" i="1"/>
  <c r="V772" i="1"/>
  <c r="V780" i="1"/>
  <c r="V788" i="1"/>
  <c r="V760" i="1"/>
  <c r="V767" i="1"/>
  <c r="V807" i="1"/>
  <c r="V785" i="1"/>
  <c r="V804" i="1"/>
  <c r="V798" i="1"/>
  <c r="V771" i="1"/>
  <c r="V810" i="1"/>
  <c r="V769" i="1"/>
  <c r="V812" i="1"/>
  <c r="V782" i="1"/>
  <c r="V768" i="1"/>
  <c r="V784" i="1"/>
  <c r="V814" i="1"/>
  <c r="V789" i="1"/>
  <c r="V775" i="1"/>
  <c r="V817" i="1"/>
  <c r="V811" i="1"/>
  <c r="V813" i="1"/>
  <c r="V795" i="1"/>
  <c r="V803" i="1"/>
  <c r="V809" i="1"/>
  <c r="V801" i="1"/>
  <c r="V786" i="1"/>
  <c r="V777" i="1"/>
  <c r="V805" i="1"/>
  <c r="V794" i="1"/>
  <c r="V770" i="1"/>
  <c r="V816" i="1"/>
  <c r="V802" i="1"/>
  <c r="V797" i="1"/>
  <c r="V815" i="1"/>
  <c r="V773" i="1"/>
  <c r="V808" i="1"/>
  <c r="V820" i="1"/>
  <c r="V837" i="1"/>
  <c r="V863" i="1"/>
  <c r="V865" i="1"/>
  <c r="V833" i="1"/>
  <c r="V853" i="1"/>
  <c r="V851" i="1"/>
  <c r="V829" i="1"/>
  <c r="V845" i="1"/>
  <c r="V866" i="1"/>
  <c r="V869" i="1"/>
  <c r="V823" i="1"/>
  <c r="V821" i="1"/>
  <c r="V858" i="1"/>
  <c r="V855" i="1"/>
  <c r="V861" i="1"/>
  <c r="V847" i="1"/>
  <c r="V818" i="1"/>
  <c r="V844" i="1"/>
  <c r="V846" i="1"/>
  <c r="V832" i="1"/>
  <c r="V819" i="1"/>
  <c r="V849" i="1"/>
  <c r="V864" i="1"/>
  <c r="V828" i="1"/>
  <c r="V838" i="1"/>
  <c r="V822" i="1"/>
  <c r="V824" i="1"/>
  <c r="V870" i="1"/>
  <c r="V859" i="1"/>
  <c r="V856" i="1"/>
  <c r="V827" i="1"/>
  <c r="V834" i="1"/>
  <c r="V826" i="1"/>
  <c r="V841" i="1"/>
  <c r="V867" i="1"/>
  <c r="V852" i="1"/>
  <c r="V843" i="1"/>
  <c r="V825" i="1"/>
  <c r="V830" i="1"/>
  <c r="V839" i="1"/>
  <c r="V850" i="1"/>
  <c r="V842" i="1"/>
  <c r="V862" i="1"/>
  <c r="V835" i="1"/>
  <c r="V848" i="1"/>
  <c r="V871" i="1"/>
  <c r="V857" i="1"/>
  <c r="V831" i="1"/>
  <c r="V840" i="1"/>
  <c r="V854" i="1"/>
  <c r="V860" i="1"/>
  <c r="V836" i="1"/>
  <c r="V868" i="1"/>
  <c r="V906" i="1"/>
  <c r="V892" i="1"/>
  <c r="V873" i="1"/>
  <c r="V905" i="1"/>
  <c r="V887" i="1"/>
  <c r="V907" i="1"/>
  <c r="V875" i="1"/>
  <c r="V917" i="1"/>
  <c r="V877" i="1"/>
  <c r="V880" i="1"/>
  <c r="V903" i="1"/>
  <c r="V881" i="1"/>
  <c r="V894" i="1"/>
  <c r="V882" i="1"/>
  <c r="V910" i="1"/>
  <c r="V874" i="1"/>
  <c r="V908" i="1"/>
  <c r="V872" i="1"/>
  <c r="V901" i="1"/>
  <c r="V884" i="1"/>
  <c r="V895" i="1"/>
  <c r="V909" i="1"/>
  <c r="V889" i="1"/>
  <c r="V902" i="1"/>
  <c r="V916" i="1"/>
  <c r="V888" i="1"/>
  <c r="V897" i="1"/>
  <c r="V890" i="1"/>
  <c r="V913" i="1"/>
  <c r="V911" i="1"/>
  <c r="V883" i="1"/>
  <c r="V885" i="1"/>
  <c r="V912" i="1"/>
  <c r="V891" i="1"/>
  <c r="V899" i="1"/>
  <c r="V893" i="1"/>
  <c r="V878" i="1"/>
  <c r="V898" i="1"/>
  <c r="V886" i="1"/>
  <c r="V876" i="1"/>
  <c r="V904" i="1"/>
  <c r="V900" i="1"/>
  <c r="V914" i="1"/>
  <c r="V915" i="1"/>
  <c r="V896" i="1"/>
  <c r="V879" i="1"/>
  <c r="V919" i="1"/>
  <c r="V918" i="1"/>
  <c r="V921" i="1"/>
  <c r="V922" i="1"/>
  <c r="V920" i="1"/>
  <c r="V929" i="1"/>
  <c r="V925" i="1"/>
  <c r="V931" i="1"/>
  <c r="V955" i="1"/>
  <c r="V928" i="1"/>
  <c r="V923" i="1"/>
  <c r="V947" i="1"/>
  <c r="V961" i="1"/>
  <c r="V936" i="1"/>
  <c r="V938" i="1"/>
  <c r="V932" i="1"/>
  <c r="V959" i="1"/>
  <c r="V943" i="1"/>
  <c r="V935" i="1"/>
  <c r="V958" i="1"/>
  <c r="V933" i="1"/>
  <c r="V946" i="1"/>
  <c r="V948" i="1"/>
  <c r="V950" i="1"/>
  <c r="V927" i="1"/>
  <c r="V942" i="1"/>
  <c r="V954" i="1"/>
  <c r="V934" i="1"/>
  <c r="V926" i="1"/>
  <c r="V924" i="1"/>
  <c r="V956" i="1"/>
  <c r="V945" i="1"/>
  <c r="V951" i="1"/>
  <c r="V960" i="1"/>
  <c r="V949" i="1"/>
  <c r="V944" i="1"/>
  <c r="V939" i="1"/>
  <c r="V957" i="1"/>
  <c r="V940" i="1"/>
  <c r="V937" i="1"/>
  <c r="V952" i="1"/>
  <c r="V930" i="1"/>
  <c r="V962" i="1"/>
  <c r="V953" i="1"/>
  <c r="V963" i="1"/>
  <c r="V941" i="1"/>
  <c r="V964" i="1"/>
  <c r="V992" i="1"/>
  <c r="V991" i="1"/>
  <c r="V966" i="1"/>
  <c r="V967" i="1"/>
  <c r="V970" i="1"/>
  <c r="V994" i="1"/>
  <c r="V969" i="1"/>
  <c r="V983" i="1"/>
  <c r="V979" i="1"/>
  <c r="V993" i="1"/>
  <c r="V989" i="1"/>
  <c r="V985" i="1"/>
  <c r="V986" i="1"/>
  <c r="V988" i="1"/>
  <c r="V981" i="1"/>
  <c r="V990" i="1"/>
  <c r="V982" i="1"/>
  <c r="V984" i="1"/>
  <c r="V972" i="1"/>
  <c r="V975" i="1"/>
  <c r="V977" i="1"/>
  <c r="V987" i="1"/>
  <c r="V974" i="1"/>
  <c r="V995" i="1"/>
  <c r="V965" i="1"/>
  <c r="V980" i="1"/>
  <c r="V973" i="1"/>
  <c r="V978" i="1"/>
  <c r="V968" i="1"/>
  <c r="V976" i="1"/>
  <c r="V971" i="1"/>
  <c r="V1012" i="1"/>
  <c r="V1001" i="1"/>
  <c r="V1002" i="1"/>
  <c r="V1003" i="1"/>
  <c r="V1015" i="1"/>
  <c r="V1007" i="1"/>
  <c r="V1005" i="1"/>
  <c r="V1006" i="1"/>
  <c r="V1011" i="1"/>
  <c r="V997" i="1"/>
  <c r="V998" i="1"/>
  <c r="V996" i="1"/>
  <c r="V1008" i="1"/>
  <c r="V1013" i="1"/>
  <c r="V1004" i="1"/>
  <c r="V1009" i="1"/>
  <c r="V999" i="1"/>
  <c r="V1000" i="1"/>
  <c r="V1014" i="1"/>
  <c r="V1010" i="1"/>
  <c r="V1017" i="1"/>
  <c r="V1016" i="1"/>
  <c r="V1018" i="1"/>
  <c r="V1019" i="1"/>
  <c r="V1020" i="1"/>
  <c r="V1035" i="1"/>
  <c r="V1030" i="1"/>
  <c r="V1032" i="1"/>
  <c r="V1034" i="1"/>
  <c r="V1036" i="1"/>
  <c r="V1026" i="1"/>
  <c r="V1024" i="1"/>
  <c r="V1023" i="1"/>
  <c r="V1025" i="1"/>
  <c r="V1033" i="1"/>
  <c r="V1021" i="1"/>
  <c r="V1028" i="1"/>
  <c r="V1022" i="1"/>
  <c r="V1027" i="1"/>
  <c r="V1031" i="1"/>
  <c r="V1029" i="1"/>
  <c r="V1037" i="1"/>
  <c r="V1038" i="1"/>
  <c r="V1039" i="1"/>
  <c r="V1042" i="1"/>
  <c r="V1048" i="1"/>
  <c r="V1049" i="1"/>
  <c r="V1045" i="1"/>
  <c r="V1051" i="1"/>
  <c r="V1052" i="1"/>
  <c r="V1040" i="1"/>
  <c r="V1050" i="1"/>
  <c r="V1054" i="1"/>
  <c r="V1043" i="1"/>
  <c r="V1057" i="1"/>
  <c r="V1053" i="1"/>
  <c r="V1046" i="1"/>
  <c r="V1056" i="1"/>
  <c r="V1044" i="1"/>
  <c r="V1047" i="1"/>
  <c r="V1041" i="1"/>
  <c r="V1055" i="1"/>
  <c r="V1060" i="1"/>
  <c r="V1090" i="1"/>
  <c r="V1067" i="1"/>
  <c r="V1064" i="1"/>
  <c r="V1069" i="1"/>
  <c r="V1062" i="1"/>
  <c r="V1072" i="1"/>
  <c r="V1078" i="1"/>
  <c r="V1068" i="1"/>
  <c r="V1087" i="1"/>
  <c r="V1089" i="1"/>
  <c r="V1070" i="1"/>
  <c r="V1086" i="1"/>
  <c r="V1074" i="1"/>
  <c r="V1077" i="1"/>
  <c r="V1063" i="1"/>
  <c r="V1071" i="1"/>
  <c r="V1076" i="1"/>
  <c r="V1059" i="1"/>
  <c r="V1079" i="1"/>
  <c r="V1084" i="1"/>
  <c r="V1081" i="1"/>
  <c r="V1091" i="1"/>
  <c r="V1061" i="1"/>
  <c r="V1082" i="1"/>
  <c r="V1065" i="1"/>
  <c r="V1088" i="1"/>
  <c r="V1080" i="1"/>
  <c r="V1073" i="1"/>
  <c r="V1066" i="1"/>
  <c r="V1075" i="1"/>
  <c r="V1085" i="1"/>
  <c r="V1058" i="1"/>
  <c r="V1083" i="1"/>
  <c r="Z16" i="1"/>
  <c r="Y16" i="1"/>
  <c r="W16" i="1"/>
  <c r="V16" i="1"/>
  <c r="AK3" i="1"/>
  <c r="AK4" i="1" s="1"/>
  <c r="AK5" i="1" s="1"/>
  <c r="AK6" i="1" s="1"/>
  <c r="AK7" i="1" s="1"/>
  <c r="AK8" i="1" s="1"/>
  <c r="AK9" i="1" s="1"/>
  <c r="AG7" i="1" l="1"/>
  <c r="AH6" i="1"/>
  <c r="X374" i="1"/>
  <c r="X405" i="1"/>
  <c r="X389" i="1"/>
  <c r="X383" i="1"/>
  <c r="X393" i="1"/>
  <c r="X380" i="1"/>
  <c r="AA380" i="1" s="1"/>
  <c r="AB380" i="1" s="1"/>
  <c r="X365" i="1"/>
  <c r="X370" i="1"/>
  <c r="X386" i="1"/>
  <c r="X363" i="1"/>
  <c r="X356" i="1"/>
  <c r="X375" i="1"/>
  <c r="X400" i="1"/>
  <c r="X359" i="1"/>
  <c r="AA359" i="1" s="1"/>
  <c r="AB359" i="1" s="1"/>
  <c r="X407" i="1"/>
  <c r="X1078" i="1"/>
  <c r="X1007" i="1"/>
  <c r="X934" i="1"/>
  <c r="X872" i="1"/>
  <c r="X827" i="1"/>
  <c r="AA827" i="1" s="1"/>
  <c r="AB827" i="1" s="1"/>
  <c r="X761" i="1"/>
  <c r="X752" i="1"/>
  <c r="AA752" i="1" s="1"/>
  <c r="AB752" i="1" s="1"/>
  <c r="X658" i="1"/>
  <c r="AA658" i="1" s="1"/>
  <c r="AB658" i="1" s="1"/>
  <c r="X586" i="1"/>
  <c r="X537" i="1"/>
  <c r="AA537" i="1" s="1"/>
  <c r="AB537" i="1" s="1"/>
  <c r="X533" i="1"/>
  <c r="X454" i="1"/>
  <c r="X1075" i="1"/>
  <c r="AA1075" i="1" s="1"/>
  <c r="AB1075" i="1" s="1"/>
  <c r="X1091" i="1"/>
  <c r="X1077" i="1"/>
  <c r="AA1077" i="1" s="1"/>
  <c r="AB1077" i="1" s="1"/>
  <c r="X1072" i="1"/>
  <c r="AA1072" i="1" s="1"/>
  <c r="AB1072" i="1" s="1"/>
  <c r="X1041" i="1"/>
  <c r="X1054" i="1"/>
  <c r="AA1054" i="1" s="1"/>
  <c r="AB1054" i="1" s="1"/>
  <c r="X1042" i="1"/>
  <c r="X1028" i="1"/>
  <c r="AA1028" i="1" s="1"/>
  <c r="AB1028" i="1" s="1"/>
  <c r="X1034" i="1"/>
  <c r="X1017" i="1"/>
  <c r="X1008" i="1"/>
  <c r="AA1008" i="1" s="1"/>
  <c r="AB1008" i="1" s="1"/>
  <c r="X1015" i="1"/>
  <c r="AA1015" i="1" s="1"/>
  <c r="AB1015" i="1" s="1"/>
  <c r="X978" i="1"/>
  <c r="X975" i="1"/>
  <c r="AA975" i="1" s="1"/>
  <c r="AB975" i="1" s="1"/>
  <c r="X985" i="1"/>
  <c r="X967" i="1"/>
  <c r="AA967" i="1" s="1"/>
  <c r="AB967" i="1" s="1"/>
  <c r="X962" i="1"/>
  <c r="AA962" i="1" s="1"/>
  <c r="AB962" i="1" s="1"/>
  <c r="X949" i="1"/>
  <c r="X954" i="1"/>
  <c r="AA954" i="1" s="1"/>
  <c r="AB954" i="1" s="1"/>
  <c r="X935" i="1"/>
  <c r="AA935" i="1" s="1"/>
  <c r="AB935" i="1" s="1"/>
  <c r="X923" i="1"/>
  <c r="X921" i="1"/>
  <c r="X904" i="1"/>
  <c r="X912" i="1"/>
  <c r="AA912" i="1" s="1"/>
  <c r="AB912" i="1" s="1"/>
  <c r="X916" i="1"/>
  <c r="AA916" i="1" s="1"/>
  <c r="AB916" i="1" s="1"/>
  <c r="X908" i="1"/>
  <c r="X877" i="1"/>
  <c r="AA877" i="1" s="1"/>
  <c r="AB877" i="1" s="1"/>
  <c r="X906" i="1"/>
  <c r="AA906" i="1" s="1"/>
  <c r="AB906" i="1" s="1"/>
  <c r="X871" i="1"/>
  <c r="X825" i="1"/>
  <c r="AA825" i="1" s="1"/>
  <c r="AB825" i="1" s="1"/>
  <c r="X856" i="1"/>
  <c r="X849" i="1"/>
  <c r="AA849" i="1" s="1"/>
  <c r="AB849" i="1" s="1"/>
  <c r="X855" i="1"/>
  <c r="AA855" i="1" s="1"/>
  <c r="AB855" i="1" s="1"/>
  <c r="X851" i="1"/>
  <c r="X773" i="1"/>
  <c r="AA773" i="1" s="1"/>
  <c r="AB773" i="1" s="1"/>
  <c r="X777" i="1"/>
  <c r="AA777" i="1" s="1"/>
  <c r="AB777" i="1" s="1"/>
  <c r="X817" i="1"/>
  <c r="X769" i="1"/>
  <c r="X760" i="1"/>
  <c r="X781" i="1"/>
  <c r="X778" i="1"/>
  <c r="AA778" i="1" s="1"/>
  <c r="AB778" i="1" s="1"/>
  <c r="X787" i="1"/>
  <c r="X1043" i="1"/>
  <c r="AA1043" i="1" s="1"/>
  <c r="AB1043" i="1" s="1"/>
  <c r="X1016" i="1"/>
  <c r="AA1016" i="1" s="1"/>
  <c r="AB1016" i="1" s="1"/>
  <c r="X986" i="1"/>
  <c r="X947" i="1"/>
  <c r="AA947" i="1" s="1"/>
  <c r="AB947" i="1" s="1"/>
  <c r="X892" i="1"/>
  <c r="X829" i="1"/>
  <c r="AA829" i="1" s="1"/>
  <c r="AB829" i="1" s="1"/>
  <c r="X812" i="1"/>
  <c r="X754" i="1"/>
  <c r="X685" i="1"/>
  <c r="AA685" i="1" s="1"/>
  <c r="AB685" i="1" s="1"/>
  <c r="X627" i="1"/>
  <c r="AA627" i="1" s="1"/>
  <c r="AB627" i="1" s="1"/>
  <c r="X584" i="1"/>
  <c r="X539" i="1"/>
  <c r="X493" i="1"/>
  <c r="X468" i="1"/>
  <c r="AA468" i="1" s="1"/>
  <c r="AB468" i="1" s="1"/>
  <c r="X432" i="1"/>
  <c r="AA432" i="1" s="1"/>
  <c r="AB432" i="1" s="1"/>
  <c r="X361" i="1"/>
  <c r="X1066" i="1"/>
  <c r="AA1066" i="1" s="1"/>
  <c r="AB1066" i="1" s="1"/>
  <c r="X1081" i="1"/>
  <c r="AA1081" i="1" s="1"/>
  <c r="AB1081" i="1" s="1"/>
  <c r="X1074" i="1"/>
  <c r="X1062" i="1"/>
  <c r="AA1062" i="1" s="1"/>
  <c r="AB1062" i="1" s="1"/>
  <c r="X1047" i="1"/>
  <c r="X1050" i="1"/>
  <c r="X1039" i="1"/>
  <c r="AA1039" i="1" s="1"/>
  <c r="AB1039" i="1" s="1"/>
  <c r="X1021" i="1"/>
  <c r="AA1021" i="1" s="1"/>
  <c r="AB1021" i="1" s="1"/>
  <c r="X1032" i="1"/>
  <c r="AA1032" i="1" s="1"/>
  <c r="AB1032" i="1" s="1"/>
  <c r="X1010" i="1"/>
  <c r="AA1010" i="1" s="1"/>
  <c r="AB1010" i="1" s="1"/>
  <c r="X996" i="1"/>
  <c r="X1003" i="1"/>
  <c r="AA1003" i="1" s="1"/>
  <c r="AB1003" i="1" s="1"/>
  <c r="X973" i="1"/>
  <c r="X972" i="1"/>
  <c r="X989" i="1"/>
  <c r="AA989" i="1" s="1"/>
  <c r="AB989" i="1" s="1"/>
  <c r="X966" i="1"/>
  <c r="AA966" i="1" s="1"/>
  <c r="AB966" i="1" s="1"/>
  <c r="X930" i="1"/>
  <c r="AA930" i="1" s="1"/>
  <c r="AB930" i="1" s="1"/>
  <c r="X960" i="1"/>
  <c r="AA960" i="1" s="1"/>
  <c r="AB960" i="1" s="1"/>
  <c r="X942" i="1"/>
  <c r="X943" i="1"/>
  <c r="AA943" i="1" s="1"/>
  <c r="AB943" i="1" s="1"/>
  <c r="X928" i="1"/>
  <c r="X918" i="1"/>
  <c r="X876" i="1"/>
  <c r="AA876" i="1" s="1"/>
  <c r="AB876" i="1" s="1"/>
  <c r="X885" i="1"/>
  <c r="AA885" i="1" s="1"/>
  <c r="AB885" i="1" s="1"/>
  <c r="X902" i="1"/>
  <c r="AA902" i="1" s="1"/>
  <c r="AB902" i="1" s="1"/>
  <c r="X874" i="1"/>
  <c r="AA874" i="1" s="1"/>
  <c r="AB874" i="1" s="1"/>
  <c r="X917" i="1"/>
  <c r="X868" i="1"/>
  <c r="AA868" i="1" s="1"/>
  <c r="AB868" i="1" s="1"/>
  <c r="X848" i="1"/>
  <c r="X843" i="1"/>
  <c r="X859" i="1"/>
  <c r="X819" i="1"/>
  <c r="AA819" i="1" s="1"/>
  <c r="AB819" i="1" s="1"/>
  <c r="X1085" i="1"/>
  <c r="AA1085" i="1" s="1"/>
  <c r="AB1085" i="1" s="1"/>
  <c r="X1022" i="1"/>
  <c r="AA1022" i="1" s="1"/>
  <c r="AB1022" i="1" s="1"/>
  <c r="X953" i="1"/>
  <c r="X900" i="1"/>
  <c r="AA900" i="1" s="1"/>
  <c r="AB900" i="1" s="1"/>
  <c r="X830" i="1"/>
  <c r="X805" i="1"/>
  <c r="X727" i="1"/>
  <c r="AA727" i="1" s="1"/>
  <c r="AB727" i="1" s="1"/>
  <c r="X687" i="1"/>
  <c r="AA687" i="1" s="1"/>
  <c r="AB687" i="1" s="1"/>
  <c r="X620" i="1"/>
  <c r="AA620" i="1" s="1"/>
  <c r="AB620" i="1" s="1"/>
  <c r="X589" i="1"/>
  <c r="AA589" i="1" s="1"/>
  <c r="AB589" i="1" s="1"/>
  <c r="X504" i="1"/>
  <c r="X435" i="1"/>
  <c r="X1073" i="1"/>
  <c r="X1084" i="1"/>
  <c r="X1086" i="1"/>
  <c r="AA1086" i="1" s="1"/>
  <c r="AB1086" i="1" s="1"/>
  <c r="X1069" i="1"/>
  <c r="AA1069" i="1" s="1"/>
  <c r="AB1069" i="1" s="1"/>
  <c r="X1044" i="1"/>
  <c r="AA1044" i="1" s="1"/>
  <c r="AB1044" i="1" s="1"/>
  <c r="X1040" i="1"/>
  <c r="AA1040" i="1" s="1"/>
  <c r="AB1040" i="1" s="1"/>
  <c r="X1038" i="1"/>
  <c r="X1033" i="1"/>
  <c r="AA1033" i="1" s="1"/>
  <c r="AB1033" i="1" s="1"/>
  <c r="X1030" i="1"/>
  <c r="X1014" i="1"/>
  <c r="X998" i="1"/>
  <c r="AA998" i="1" s="1"/>
  <c r="AB998" i="1" s="1"/>
  <c r="X1002" i="1"/>
  <c r="AA1002" i="1" s="1"/>
  <c r="AB1002" i="1" s="1"/>
  <c r="X980" i="1"/>
  <c r="AA980" i="1" s="1"/>
  <c r="AB980" i="1" s="1"/>
  <c r="X984" i="1"/>
  <c r="AA984" i="1" s="1"/>
  <c r="AB984" i="1" s="1"/>
  <c r="X993" i="1"/>
  <c r="X991" i="1"/>
  <c r="AA991" i="1" s="1"/>
  <c r="AB991" i="1" s="1"/>
  <c r="X952" i="1"/>
  <c r="X951" i="1"/>
  <c r="X927" i="1"/>
  <c r="AA927" i="1" s="1"/>
  <c r="AB927" i="1" s="1"/>
  <c r="X959" i="1"/>
  <c r="AA959" i="1" s="1"/>
  <c r="AB959" i="1" s="1"/>
  <c r="X955" i="1"/>
  <c r="AA955" i="1" s="1"/>
  <c r="AB955" i="1" s="1"/>
  <c r="X919" i="1"/>
  <c r="AA919" i="1" s="1"/>
  <c r="AB919" i="1" s="1"/>
  <c r="X886" i="1"/>
  <c r="X883" i="1"/>
  <c r="AA883" i="1" s="1"/>
  <c r="AB883" i="1" s="1"/>
  <c r="X889" i="1"/>
  <c r="X910" i="1"/>
  <c r="X875" i="1"/>
  <c r="AA875" i="1" s="1"/>
  <c r="AB875" i="1" s="1"/>
  <c r="X836" i="1"/>
  <c r="AA836" i="1" s="1"/>
  <c r="AB836" i="1" s="1"/>
  <c r="X835" i="1"/>
  <c r="AA835" i="1" s="1"/>
  <c r="AB835" i="1" s="1"/>
  <c r="X852" i="1"/>
  <c r="AA852" i="1" s="1"/>
  <c r="AB852" i="1" s="1"/>
  <c r="X870" i="1"/>
  <c r="X832" i="1"/>
  <c r="AA832" i="1" s="1"/>
  <c r="AB832" i="1" s="1"/>
  <c r="AK10" i="1"/>
  <c r="X1108" i="1"/>
  <c r="AA1108" i="1" s="1"/>
  <c r="AB1108" i="1" s="1"/>
  <c r="X1169" i="1"/>
  <c r="AA1169" i="1" s="1"/>
  <c r="AB1169" i="1" s="1"/>
  <c r="X1110" i="1"/>
  <c r="AA1110" i="1" s="1"/>
  <c r="AB1110" i="1" s="1"/>
  <c r="X1117" i="1"/>
  <c r="AA1117" i="1" s="1"/>
  <c r="AB1117" i="1" s="1"/>
  <c r="X1135" i="1"/>
  <c r="AA1135" i="1" s="1"/>
  <c r="AB1135" i="1" s="1"/>
  <c r="X1150" i="1"/>
  <c r="AA1150" i="1" s="1"/>
  <c r="AB1150" i="1" s="1"/>
  <c r="X1099" i="1"/>
  <c r="AA1099" i="1" s="1"/>
  <c r="AB1099" i="1" s="1"/>
  <c r="X1142" i="1"/>
  <c r="AA1142" i="1" s="1"/>
  <c r="AB1142" i="1" s="1"/>
  <c r="X1102" i="1"/>
  <c r="AA1102" i="1" s="1"/>
  <c r="AB1102" i="1" s="1"/>
  <c r="X1118" i="1"/>
  <c r="AA1118" i="1" s="1"/>
  <c r="AB1118" i="1" s="1"/>
  <c r="X1095" i="1"/>
  <c r="AA1095" i="1" s="1"/>
  <c r="AB1095" i="1" s="1"/>
  <c r="X1134" i="1"/>
  <c r="AA1134" i="1" s="1"/>
  <c r="AB1134" i="1" s="1"/>
  <c r="X1107" i="1"/>
  <c r="AA1107" i="1" s="1"/>
  <c r="AB1107" i="1" s="1"/>
  <c r="X1143" i="1"/>
  <c r="AA1143" i="1" s="1"/>
  <c r="AB1143" i="1" s="1"/>
  <c r="X1124" i="1"/>
  <c r="AA1124" i="1" s="1"/>
  <c r="AB1124" i="1" s="1"/>
  <c r="X1123" i="1"/>
  <c r="AA1123" i="1" s="1"/>
  <c r="AB1123" i="1" s="1"/>
  <c r="X1162" i="1"/>
  <c r="AA1162" i="1" s="1"/>
  <c r="AB1162" i="1" s="1"/>
  <c r="X1106" i="1"/>
  <c r="AA1106" i="1" s="1"/>
  <c r="AB1106" i="1" s="1"/>
  <c r="X1100" i="1"/>
  <c r="AA1100" i="1" s="1"/>
  <c r="AB1100" i="1" s="1"/>
  <c r="X1168" i="1"/>
  <c r="AA1168" i="1" s="1"/>
  <c r="AB1168" i="1" s="1"/>
  <c r="X1130" i="1"/>
  <c r="AA1130" i="1" s="1"/>
  <c r="AB1130" i="1" s="1"/>
  <c r="X1152" i="1"/>
  <c r="AA1152" i="1" s="1"/>
  <c r="AB1152" i="1" s="1"/>
  <c r="X1137" i="1"/>
  <c r="AA1137" i="1" s="1"/>
  <c r="AB1137" i="1" s="1"/>
  <c r="X1114" i="1"/>
  <c r="AA1114" i="1" s="1"/>
  <c r="AB1114" i="1" s="1"/>
  <c r="X1122" i="1"/>
  <c r="AA1122" i="1" s="1"/>
  <c r="AB1122" i="1" s="1"/>
  <c r="X1148" i="1"/>
  <c r="AA1148" i="1" s="1"/>
  <c r="AB1148" i="1" s="1"/>
  <c r="X1154" i="1"/>
  <c r="AA1154" i="1" s="1"/>
  <c r="AB1154" i="1" s="1"/>
  <c r="X1145" i="1"/>
  <c r="AA1145" i="1" s="1"/>
  <c r="AB1145" i="1" s="1"/>
  <c r="X1133" i="1"/>
  <c r="AA1133" i="1" s="1"/>
  <c r="AB1133" i="1" s="1"/>
  <c r="X1170" i="1"/>
  <c r="AA1170" i="1" s="1"/>
  <c r="AB1170" i="1" s="1"/>
  <c r="X1126" i="1"/>
  <c r="AA1126" i="1" s="1"/>
  <c r="AB1126" i="1" s="1"/>
  <c r="X1125" i="1"/>
  <c r="AA1125" i="1" s="1"/>
  <c r="AB1125" i="1" s="1"/>
  <c r="X1112" i="1"/>
  <c r="AA1112" i="1" s="1"/>
  <c r="AB1112" i="1" s="1"/>
  <c r="X1104" i="1"/>
  <c r="AA1104" i="1" s="1"/>
  <c r="AB1104" i="1" s="1"/>
  <c r="X1128" i="1"/>
  <c r="AA1128" i="1" s="1"/>
  <c r="AB1128" i="1" s="1"/>
  <c r="X1103" i="1"/>
  <c r="AA1103" i="1" s="1"/>
  <c r="AB1103" i="1" s="1"/>
  <c r="X1167" i="1"/>
  <c r="AA1167" i="1" s="1"/>
  <c r="AB1167" i="1" s="1"/>
  <c r="X1111" i="1"/>
  <c r="AA1111" i="1" s="1"/>
  <c r="AB1111" i="1" s="1"/>
  <c r="X1116" i="1"/>
  <c r="AA1116" i="1" s="1"/>
  <c r="AB1116" i="1" s="1"/>
  <c r="X1097" i="1"/>
  <c r="AA1097" i="1" s="1"/>
  <c r="AB1097" i="1" s="1"/>
  <c r="X1127" i="1"/>
  <c r="AA1127" i="1" s="1"/>
  <c r="AB1127" i="1" s="1"/>
  <c r="X1119" i="1"/>
  <c r="AA1119" i="1" s="1"/>
  <c r="AB1119" i="1" s="1"/>
  <c r="X1164" i="1"/>
  <c r="AA1164" i="1" s="1"/>
  <c r="AB1164" i="1" s="1"/>
  <c r="X1129" i="1"/>
  <c r="AA1129" i="1" s="1"/>
  <c r="AB1129" i="1" s="1"/>
  <c r="X1158" i="1"/>
  <c r="AA1158" i="1" s="1"/>
  <c r="AB1158" i="1" s="1"/>
  <c r="X1094" i="1"/>
  <c r="AA1094" i="1" s="1"/>
  <c r="AB1094" i="1" s="1"/>
  <c r="X1149" i="1"/>
  <c r="AA1149" i="1" s="1"/>
  <c r="AB1149" i="1" s="1"/>
  <c r="X1101" i="1"/>
  <c r="AA1101" i="1" s="1"/>
  <c r="AB1101" i="1" s="1"/>
  <c r="X1141" i="1"/>
  <c r="AA1141" i="1" s="1"/>
  <c r="AB1141" i="1" s="1"/>
  <c r="X1092" i="1"/>
  <c r="AA1092" i="1" s="1"/>
  <c r="AB1092" i="1" s="1"/>
  <c r="X1096" i="1"/>
  <c r="AA1096" i="1" s="1"/>
  <c r="AB1096" i="1" s="1"/>
  <c r="X1093" i="1"/>
  <c r="AA1093" i="1" s="1"/>
  <c r="AB1093" i="1" s="1"/>
  <c r="X1115" i="1"/>
  <c r="AA1115" i="1" s="1"/>
  <c r="AB1115" i="1" s="1"/>
  <c r="X1147" i="1"/>
  <c r="AA1147" i="1" s="1"/>
  <c r="AB1147" i="1" s="1"/>
  <c r="X1163" i="1"/>
  <c r="AA1163" i="1" s="1"/>
  <c r="AB1163" i="1" s="1"/>
  <c r="X1113" i="1"/>
  <c r="AA1113" i="1" s="1"/>
  <c r="AB1113" i="1" s="1"/>
  <c r="X1105" i="1"/>
  <c r="AA1105" i="1" s="1"/>
  <c r="AB1105" i="1" s="1"/>
  <c r="X1109" i="1"/>
  <c r="AA1109" i="1" s="1"/>
  <c r="AB1109" i="1" s="1"/>
  <c r="X1120" i="1"/>
  <c r="AA1120" i="1" s="1"/>
  <c r="AB1120" i="1" s="1"/>
  <c r="X1098" i="1"/>
  <c r="AA1098" i="1" s="1"/>
  <c r="AB1098" i="1" s="1"/>
  <c r="X1121" i="1"/>
  <c r="AA1121" i="1" s="1"/>
  <c r="AB1121" i="1" s="1"/>
  <c r="X1159" i="1"/>
  <c r="AA1159" i="1" s="1"/>
  <c r="AB1159" i="1" s="1"/>
  <c r="X1048" i="1"/>
  <c r="AA1048" i="1" s="1"/>
  <c r="AB1048" i="1" s="1"/>
  <c r="X970" i="1"/>
  <c r="AA970" i="1" s="1"/>
  <c r="AB970" i="1" s="1"/>
  <c r="X922" i="1"/>
  <c r="X857" i="1"/>
  <c r="X811" i="1"/>
  <c r="AA811" i="1" s="1"/>
  <c r="AB811" i="1" s="1"/>
  <c r="X747" i="1"/>
  <c r="AA747" i="1" s="1"/>
  <c r="AB747" i="1" s="1"/>
  <c r="X667" i="1"/>
  <c r="AA667" i="1" s="1"/>
  <c r="AB667" i="1" s="1"/>
  <c r="X644" i="1"/>
  <c r="X594" i="1"/>
  <c r="AA594" i="1" s="1"/>
  <c r="AB594" i="1" s="1"/>
  <c r="X485" i="1"/>
  <c r="AA485" i="1" s="1"/>
  <c r="AB485" i="1" s="1"/>
  <c r="X477" i="1"/>
  <c r="X382" i="1"/>
  <c r="X1080" i="1"/>
  <c r="AA1080" i="1" s="1"/>
  <c r="AB1080" i="1" s="1"/>
  <c r="X1079" i="1"/>
  <c r="AA1079" i="1" s="1"/>
  <c r="AB1079" i="1" s="1"/>
  <c r="X1070" i="1"/>
  <c r="AA1070" i="1" s="1"/>
  <c r="AB1070" i="1" s="1"/>
  <c r="X1064" i="1"/>
  <c r="X1056" i="1"/>
  <c r="AA1056" i="1" s="1"/>
  <c r="AB1056" i="1" s="1"/>
  <c r="X1052" i="1"/>
  <c r="AA1052" i="1" s="1"/>
  <c r="AB1052" i="1" s="1"/>
  <c r="X1037" i="1"/>
  <c r="X1025" i="1"/>
  <c r="AA1025" i="1" s="1"/>
  <c r="AB1025" i="1" s="1"/>
  <c r="X1035" i="1"/>
  <c r="AA1035" i="1" s="1"/>
  <c r="AB1035" i="1" s="1"/>
  <c r="X1000" i="1"/>
  <c r="AA1000" i="1" s="1"/>
  <c r="AB1000" i="1" s="1"/>
  <c r="X997" i="1"/>
  <c r="AA997" i="1" s="1"/>
  <c r="AB997" i="1" s="1"/>
  <c r="X1001" i="1"/>
  <c r="X965" i="1"/>
  <c r="X982" i="1"/>
  <c r="X979" i="1"/>
  <c r="X992" i="1"/>
  <c r="AA992" i="1" s="1"/>
  <c r="AB992" i="1" s="1"/>
  <c r="X937" i="1"/>
  <c r="AA937" i="1" s="1"/>
  <c r="AB937" i="1" s="1"/>
  <c r="X945" i="1"/>
  <c r="AA945" i="1" s="1"/>
  <c r="AB945" i="1" s="1"/>
  <c r="X950" i="1"/>
  <c r="AA950" i="1" s="1"/>
  <c r="AB950" i="1" s="1"/>
  <c r="X932" i="1"/>
  <c r="X931" i="1"/>
  <c r="AA931" i="1" s="1"/>
  <c r="AB931" i="1" s="1"/>
  <c r="X879" i="1"/>
  <c r="X898" i="1"/>
  <c r="X911" i="1"/>
  <c r="AA911" i="1" s="1"/>
  <c r="AB911" i="1" s="1"/>
  <c r="X909" i="1"/>
  <c r="AA909" i="1" s="1"/>
  <c r="AB909" i="1" s="1"/>
  <c r="X882" i="1"/>
  <c r="AA882" i="1" s="1"/>
  <c r="AB882" i="1" s="1"/>
  <c r="X907" i="1"/>
  <c r="AA907" i="1" s="1"/>
  <c r="AB907" i="1" s="1"/>
  <c r="X860" i="1"/>
  <c r="X862" i="1"/>
  <c r="X867" i="1"/>
  <c r="AA867" i="1" s="1"/>
  <c r="AB867" i="1" s="1"/>
  <c r="X824" i="1"/>
  <c r="X846" i="1"/>
  <c r="X1061" i="1"/>
  <c r="AA1061" i="1" s="1"/>
  <c r="AB1061" i="1" s="1"/>
  <c r="X968" i="1"/>
  <c r="AA968" i="1" s="1"/>
  <c r="AB968" i="1" s="1"/>
  <c r="X891" i="1"/>
  <c r="AA891" i="1" s="1"/>
  <c r="AB891" i="1" s="1"/>
  <c r="X808" i="1"/>
  <c r="X790" i="1"/>
  <c r="AA790" i="1" s="1"/>
  <c r="AB790" i="1" s="1"/>
  <c r="X669" i="1"/>
  <c r="X599" i="1"/>
  <c r="X511" i="1"/>
  <c r="X409" i="1"/>
  <c r="AA409" i="1" s="1"/>
  <c r="AB409" i="1" s="1"/>
  <c r="X1059" i="1"/>
  <c r="AA1059" i="1" s="1"/>
  <c r="AB1059" i="1" s="1"/>
  <c r="X1029" i="1"/>
  <c r="AA1029" i="1" s="1"/>
  <c r="AB1029" i="1" s="1"/>
  <c r="X999" i="1"/>
  <c r="X995" i="1"/>
  <c r="AA995" i="1" s="1"/>
  <c r="AB995" i="1" s="1"/>
  <c r="X990" i="1"/>
  <c r="AA990" i="1" s="1"/>
  <c r="AB990" i="1" s="1"/>
  <c r="X983" i="1"/>
  <c r="AA983" i="1" s="1"/>
  <c r="AB983" i="1" s="1"/>
  <c r="X956" i="1"/>
  <c r="AA956" i="1" s="1"/>
  <c r="AB956" i="1" s="1"/>
  <c r="X948" i="1"/>
  <c r="AA948" i="1" s="1"/>
  <c r="AB948" i="1" s="1"/>
  <c r="X938" i="1"/>
  <c r="AA938" i="1" s="1"/>
  <c r="AB938" i="1" s="1"/>
  <c r="X925" i="1"/>
  <c r="AA925" i="1" s="1"/>
  <c r="AB925" i="1" s="1"/>
  <c r="X896" i="1"/>
  <c r="X878" i="1"/>
  <c r="AA878" i="1" s="1"/>
  <c r="AB878" i="1" s="1"/>
  <c r="X913" i="1"/>
  <c r="AA913" i="1" s="1"/>
  <c r="AB913" i="1" s="1"/>
  <c r="X895" i="1"/>
  <c r="AA895" i="1" s="1"/>
  <c r="AB895" i="1" s="1"/>
  <c r="X894" i="1"/>
  <c r="AA894" i="1" s="1"/>
  <c r="AB894" i="1" s="1"/>
  <c r="X887" i="1"/>
  <c r="AA887" i="1" s="1"/>
  <c r="AB887" i="1" s="1"/>
  <c r="X854" i="1"/>
  <c r="AA854" i="1" s="1"/>
  <c r="AB854" i="1" s="1"/>
  <c r="X842" i="1"/>
  <c r="AA842" i="1" s="1"/>
  <c r="AB842" i="1" s="1"/>
  <c r="X841" i="1"/>
  <c r="X822" i="1"/>
  <c r="AA822" i="1" s="1"/>
  <c r="AB822" i="1" s="1"/>
  <c r="X844" i="1"/>
  <c r="AA844" i="1" s="1"/>
  <c r="AB844" i="1" s="1"/>
  <c r="X869" i="1"/>
  <c r="AA869" i="1" s="1"/>
  <c r="AB869" i="1" s="1"/>
  <c r="X863" i="1"/>
  <c r="AA863" i="1" s="1"/>
  <c r="AB863" i="1" s="1"/>
  <c r="X816" i="1"/>
  <c r="AA816" i="1" s="1"/>
  <c r="AB816" i="1" s="1"/>
  <c r="X803" i="1"/>
  <c r="AA803" i="1" s="1"/>
  <c r="AB803" i="1" s="1"/>
  <c r="X784" i="1"/>
  <c r="AA784" i="1" s="1"/>
  <c r="AB784" i="1" s="1"/>
  <c r="X804" i="1"/>
  <c r="X774" i="1"/>
  <c r="AA774" i="1" s="1"/>
  <c r="AB774" i="1" s="1"/>
  <c r="X776" i="1"/>
  <c r="AA776" i="1" s="1"/>
  <c r="AB776" i="1" s="1"/>
  <c r="X792" i="1"/>
  <c r="AA792" i="1" s="1"/>
  <c r="AB792" i="1" s="1"/>
  <c r="X756" i="1"/>
  <c r="AA756" i="1" s="1"/>
  <c r="AB756" i="1" s="1"/>
  <c r="X737" i="1"/>
  <c r="AA737" i="1" s="1"/>
  <c r="AB737" i="1" s="1"/>
  <c r="X753" i="1"/>
  <c r="AA753" i="1" s="1"/>
  <c r="AB753" i="1" s="1"/>
  <c r="X743" i="1"/>
  <c r="AA743" i="1" s="1"/>
  <c r="AB743" i="1" s="1"/>
  <c r="X729" i="1"/>
  <c r="X692" i="1"/>
  <c r="X686" i="1"/>
  <c r="AA686" i="1" s="1"/>
  <c r="AB686" i="1" s="1"/>
  <c r="X684" i="1"/>
  <c r="AA684" i="1" s="1"/>
  <c r="AB684" i="1" s="1"/>
  <c r="X677" i="1"/>
  <c r="AA677" i="1" s="1"/>
  <c r="AB677" i="1" s="1"/>
  <c r="X688" i="1"/>
  <c r="X693" i="1"/>
  <c r="AA693" i="1" s="1"/>
  <c r="AB693" i="1" s="1"/>
  <c r="X672" i="1"/>
  <c r="AA672" i="1" s="1"/>
  <c r="AB672" i="1" s="1"/>
  <c r="X639" i="1"/>
  <c r="X629" i="1"/>
  <c r="X628" i="1"/>
  <c r="AA628" i="1" s="1"/>
  <c r="AB628" i="1" s="1"/>
  <c r="X647" i="1"/>
  <c r="AA647" i="1" s="1"/>
  <c r="AB647" i="1" s="1"/>
  <c r="X645" i="1"/>
  <c r="AA645" i="1" s="1"/>
  <c r="AB645" i="1" s="1"/>
  <c r="X656" i="1"/>
  <c r="AA656" i="1" s="1"/>
  <c r="AB656" i="1" s="1"/>
  <c r="X612" i="1"/>
  <c r="AA612" i="1" s="1"/>
  <c r="AB612" i="1" s="1"/>
  <c r="X585" i="1"/>
  <c r="AA585" i="1" s="1"/>
  <c r="AB585" i="1" s="1"/>
  <c r="X598" i="1"/>
  <c r="X604" i="1"/>
  <c r="AA604" i="1" s="1"/>
  <c r="AB604" i="1" s="1"/>
  <c r="X591" i="1"/>
  <c r="X605" i="1"/>
  <c r="AA605" i="1" s="1"/>
  <c r="AB605" i="1" s="1"/>
  <c r="X561" i="1"/>
  <c r="AA561" i="1" s="1"/>
  <c r="AB561" i="1" s="1"/>
  <c r="X555" i="1"/>
  <c r="AA555" i="1" s="1"/>
  <c r="AB555" i="1" s="1"/>
  <c r="X515" i="1"/>
  <c r="AA515" i="1" s="1"/>
  <c r="AB515" i="1" s="1"/>
  <c r="X545" i="1"/>
  <c r="AA545" i="1" s="1"/>
  <c r="AB545" i="1" s="1"/>
  <c r="X534" i="1"/>
  <c r="X502" i="1"/>
  <c r="AA502" i="1" s="1"/>
  <c r="AB502" i="1" s="1"/>
  <c r="X491" i="1"/>
  <c r="AA491" i="1" s="1"/>
  <c r="AB491" i="1" s="1"/>
  <c r="X494" i="1"/>
  <c r="AA494" i="1" s="1"/>
  <c r="AB494" i="1" s="1"/>
  <c r="X501" i="1"/>
  <c r="AA501" i="1" s="1"/>
  <c r="AB501" i="1" s="1"/>
  <c r="X467" i="1"/>
  <c r="AA467" i="1" s="1"/>
  <c r="AB467" i="1" s="1"/>
  <c r="X513" i="1"/>
  <c r="AA513" i="1" s="1"/>
  <c r="AB513" i="1" s="1"/>
  <c r="X462" i="1"/>
  <c r="AA462" i="1" s="1"/>
  <c r="AB462" i="1" s="1"/>
  <c r="X476" i="1"/>
  <c r="X464" i="1"/>
  <c r="AA464" i="1" s="1"/>
  <c r="AB464" i="1" s="1"/>
  <c r="X426" i="1"/>
  <c r="AA426" i="1" s="1"/>
  <c r="AB426" i="1" s="1"/>
  <c r="X1055" i="1"/>
  <c r="AA1055" i="1" s="1"/>
  <c r="AB1055" i="1" s="1"/>
  <c r="X1013" i="1"/>
  <c r="AA1013" i="1" s="1"/>
  <c r="AB1013" i="1" s="1"/>
  <c r="X944" i="1"/>
  <c r="AA944" i="1" s="1"/>
  <c r="AB944" i="1" s="1"/>
  <c r="X888" i="1"/>
  <c r="AA888" i="1" s="1"/>
  <c r="AB888" i="1" s="1"/>
  <c r="X864" i="1"/>
  <c r="AA864" i="1" s="1"/>
  <c r="AB864" i="1" s="1"/>
  <c r="X766" i="1"/>
  <c r="X715" i="1"/>
  <c r="AA715" i="1" s="1"/>
  <c r="AB715" i="1" s="1"/>
  <c r="X665" i="1"/>
  <c r="AA665" i="1" s="1"/>
  <c r="AB665" i="1" s="1"/>
  <c r="X566" i="1"/>
  <c r="AA566" i="1" s="1"/>
  <c r="AB566" i="1" s="1"/>
  <c r="X509" i="1"/>
  <c r="AA509" i="1" s="1"/>
  <c r="AB509" i="1" s="1"/>
  <c r="X474" i="1"/>
  <c r="AA474" i="1" s="1"/>
  <c r="AB474" i="1" s="1"/>
  <c r="X421" i="1"/>
  <c r="AA421" i="1" s="1"/>
  <c r="AB421" i="1" s="1"/>
  <c r="X1089" i="1"/>
  <c r="AA1089" i="1" s="1"/>
  <c r="AB1089" i="1" s="1"/>
  <c r="X1051" i="1"/>
  <c r="AA1051" i="1" s="1"/>
  <c r="AB1051" i="1" s="1"/>
  <c r="X1020" i="1"/>
  <c r="AA1020" i="1" s="1"/>
  <c r="AB1020" i="1" s="1"/>
  <c r="X1012" i="1"/>
  <c r="AA1012" i="1" s="1"/>
  <c r="AB1012" i="1" s="1"/>
  <c r="X964" i="1"/>
  <c r="X1083" i="1"/>
  <c r="AA1083" i="1" s="1"/>
  <c r="AB1083" i="1" s="1"/>
  <c r="X1065" i="1"/>
  <c r="AA1065" i="1" s="1"/>
  <c r="AB1065" i="1" s="1"/>
  <c r="X1076" i="1"/>
  <c r="AA1076" i="1" s="1"/>
  <c r="AB1076" i="1" s="1"/>
  <c r="X1087" i="1"/>
  <c r="AA1087" i="1" s="1"/>
  <c r="AB1087" i="1" s="1"/>
  <c r="X1090" i="1"/>
  <c r="AA1090" i="1" s="1"/>
  <c r="AB1090" i="1" s="1"/>
  <c r="X1053" i="1"/>
  <c r="AA1053" i="1" s="1"/>
  <c r="AB1053" i="1" s="1"/>
  <c r="X1045" i="1"/>
  <c r="AA1045" i="1" s="1"/>
  <c r="AB1045" i="1" s="1"/>
  <c r="X1031" i="1"/>
  <c r="X1024" i="1"/>
  <c r="AA1024" i="1" s="1"/>
  <c r="AB1024" i="1" s="1"/>
  <c r="X1019" i="1"/>
  <c r="AA1019" i="1" s="1"/>
  <c r="AB1019" i="1" s="1"/>
  <c r="X1009" i="1"/>
  <c r="AA1009" i="1" s="1"/>
  <c r="AB1009" i="1" s="1"/>
  <c r="X1006" i="1"/>
  <c r="AA1006" i="1" s="1"/>
  <c r="AB1006" i="1" s="1"/>
  <c r="X971" i="1"/>
  <c r="AA971" i="1" s="1"/>
  <c r="AB971" i="1" s="1"/>
  <c r="X974" i="1"/>
  <c r="AA974" i="1" s="1"/>
  <c r="AB974" i="1" s="1"/>
  <c r="X981" i="1"/>
  <c r="AA981" i="1" s="1"/>
  <c r="AB981" i="1" s="1"/>
  <c r="X969" i="1"/>
  <c r="AA969" i="1" s="1"/>
  <c r="AB969" i="1" s="1"/>
  <c r="X941" i="1"/>
  <c r="AA941" i="1" s="1"/>
  <c r="AB941" i="1" s="1"/>
  <c r="X957" i="1"/>
  <c r="AA957" i="1" s="1"/>
  <c r="AB957" i="1" s="1"/>
  <c r="X924" i="1"/>
  <c r="AA924" i="1" s="1"/>
  <c r="AB924" i="1" s="1"/>
  <c r="X946" i="1"/>
  <c r="AA946" i="1" s="1"/>
  <c r="AB946" i="1" s="1"/>
  <c r="X936" i="1"/>
  <c r="AA936" i="1" s="1"/>
  <c r="AB936" i="1" s="1"/>
  <c r="X929" i="1"/>
  <c r="X915" i="1"/>
  <c r="X893" i="1"/>
  <c r="X890" i="1"/>
  <c r="AA890" i="1" s="1"/>
  <c r="AB890" i="1" s="1"/>
  <c r="X884" i="1"/>
  <c r="AA884" i="1" s="1"/>
  <c r="AB884" i="1" s="1"/>
  <c r="X881" i="1"/>
  <c r="AA881" i="1" s="1"/>
  <c r="AB881" i="1" s="1"/>
  <c r="X905" i="1"/>
  <c r="AA905" i="1" s="1"/>
  <c r="AB905" i="1" s="1"/>
  <c r="X840" i="1"/>
  <c r="AA840" i="1" s="1"/>
  <c r="AB840" i="1" s="1"/>
  <c r="X850" i="1"/>
  <c r="AA850" i="1" s="1"/>
  <c r="AB850" i="1" s="1"/>
  <c r="X826" i="1"/>
  <c r="AA826" i="1" s="1"/>
  <c r="AB826" i="1" s="1"/>
  <c r="X838" i="1"/>
  <c r="X818" i="1"/>
  <c r="AA818" i="1" s="1"/>
  <c r="AB818" i="1" s="1"/>
  <c r="X1063" i="1"/>
  <c r="AA1063" i="1" s="1"/>
  <c r="AB1063" i="1" s="1"/>
  <c r="X1036" i="1"/>
  <c r="AA1036" i="1" s="1"/>
  <c r="AB1036" i="1" s="1"/>
  <c r="X977" i="1"/>
  <c r="AA977" i="1" s="1"/>
  <c r="AB977" i="1" s="1"/>
  <c r="X958" i="1"/>
  <c r="AA958" i="1" s="1"/>
  <c r="AB958" i="1" s="1"/>
  <c r="X880" i="1"/>
  <c r="AA880" i="1" s="1"/>
  <c r="AB880" i="1" s="1"/>
  <c r="X861" i="1"/>
  <c r="X767" i="1"/>
  <c r="X720" i="1"/>
  <c r="AA720" i="1" s="1"/>
  <c r="AB720" i="1" s="1"/>
  <c r="X696" i="1"/>
  <c r="AA696" i="1" s="1"/>
  <c r="AB696" i="1" s="1"/>
  <c r="X635" i="1"/>
  <c r="AA635" i="1" s="1"/>
  <c r="AB635" i="1" s="1"/>
  <c r="X617" i="1"/>
  <c r="AA617" i="1" s="1"/>
  <c r="AB617" i="1" s="1"/>
  <c r="X565" i="1"/>
  <c r="AA565" i="1" s="1"/>
  <c r="AB565" i="1" s="1"/>
  <c r="X530" i="1"/>
  <c r="AA530" i="1" s="1"/>
  <c r="AB530" i="1" s="1"/>
  <c r="X456" i="1"/>
  <c r="X431" i="1"/>
  <c r="AA431" i="1" s="1"/>
  <c r="AB431" i="1" s="1"/>
  <c r="X1088" i="1"/>
  <c r="AA1088" i="1" s="1"/>
  <c r="AB1088" i="1" s="1"/>
  <c r="X1067" i="1"/>
  <c r="AA1067" i="1" s="1"/>
  <c r="AB1067" i="1" s="1"/>
  <c r="X1046" i="1"/>
  <c r="AA1046" i="1" s="1"/>
  <c r="AB1046" i="1" s="1"/>
  <c r="X1023" i="1"/>
  <c r="AA1023" i="1" s="1"/>
  <c r="AB1023" i="1" s="1"/>
  <c r="X1011" i="1"/>
  <c r="X940" i="1"/>
  <c r="AA940" i="1" s="1"/>
  <c r="AB940" i="1" s="1"/>
  <c r="X1058" i="1"/>
  <c r="X1082" i="1"/>
  <c r="X1071" i="1"/>
  <c r="AA1071" i="1" s="1"/>
  <c r="AB1071" i="1" s="1"/>
  <c r="X1068" i="1"/>
  <c r="AA1068" i="1" s="1"/>
  <c r="AB1068" i="1" s="1"/>
  <c r="X1060" i="1"/>
  <c r="AA1060" i="1" s="1"/>
  <c r="AB1060" i="1" s="1"/>
  <c r="X1057" i="1"/>
  <c r="AA1057" i="1" s="1"/>
  <c r="AB1057" i="1" s="1"/>
  <c r="X1049" i="1"/>
  <c r="X1027" i="1"/>
  <c r="AA1027" i="1" s="1"/>
  <c r="AB1027" i="1" s="1"/>
  <c r="X1026" i="1"/>
  <c r="AA1026" i="1" s="1"/>
  <c r="AB1026" i="1" s="1"/>
  <c r="X1018" i="1"/>
  <c r="AA1018" i="1" s="1"/>
  <c r="AB1018" i="1" s="1"/>
  <c r="X1004" i="1"/>
  <c r="AA1004" i="1" s="1"/>
  <c r="AB1004" i="1" s="1"/>
  <c r="X1005" i="1"/>
  <c r="AA1005" i="1" s="1"/>
  <c r="AB1005" i="1" s="1"/>
  <c r="X976" i="1"/>
  <c r="AA976" i="1" s="1"/>
  <c r="AB976" i="1" s="1"/>
  <c r="X987" i="1"/>
  <c r="AA987" i="1" s="1"/>
  <c r="AB987" i="1" s="1"/>
  <c r="X988" i="1"/>
  <c r="X994" i="1"/>
  <c r="AA994" i="1" s="1"/>
  <c r="AB994" i="1" s="1"/>
  <c r="X963" i="1"/>
  <c r="AA963" i="1" s="1"/>
  <c r="AB963" i="1" s="1"/>
  <c r="X939" i="1"/>
  <c r="X926" i="1"/>
  <c r="X933" i="1"/>
  <c r="AA933" i="1" s="1"/>
  <c r="AB933" i="1" s="1"/>
  <c r="X961" i="1"/>
  <c r="AA961" i="1" s="1"/>
  <c r="AB961" i="1" s="1"/>
  <c r="X920" i="1"/>
  <c r="AA920" i="1" s="1"/>
  <c r="AB920" i="1" s="1"/>
  <c r="X914" i="1"/>
  <c r="X899" i="1"/>
  <c r="AA899" i="1" s="1"/>
  <c r="AB899" i="1" s="1"/>
  <c r="X897" i="1"/>
  <c r="AA897" i="1" s="1"/>
  <c r="AB897" i="1" s="1"/>
  <c r="X901" i="1"/>
  <c r="AA901" i="1" s="1"/>
  <c r="AB901" i="1" s="1"/>
  <c r="X903" i="1"/>
  <c r="AA903" i="1" s="1"/>
  <c r="AB903" i="1" s="1"/>
  <c r="X873" i="1"/>
  <c r="AA873" i="1" s="1"/>
  <c r="AB873" i="1" s="1"/>
  <c r="X831" i="1"/>
  <c r="AA831" i="1" s="1"/>
  <c r="AB831" i="1" s="1"/>
  <c r="X839" i="1"/>
  <c r="AA839" i="1" s="1"/>
  <c r="AB839" i="1" s="1"/>
  <c r="X834" i="1"/>
  <c r="X828" i="1"/>
  <c r="AA828" i="1" s="1"/>
  <c r="AB828" i="1" s="1"/>
  <c r="X847" i="1"/>
  <c r="AA847" i="1" s="1"/>
  <c r="AB847" i="1" s="1"/>
  <c r="X744" i="1"/>
  <c r="AA744" i="1" s="1"/>
  <c r="AB744" i="1" s="1"/>
  <c r="X721" i="1"/>
  <c r="AA721" i="1" s="1"/>
  <c r="AB721" i="1" s="1"/>
  <c r="X739" i="1"/>
  <c r="AA739" i="1" s="1"/>
  <c r="AB739" i="1" s="1"/>
  <c r="X733" i="1"/>
  <c r="AA733" i="1" s="1"/>
  <c r="AB733" i="1" s="1"/>
  <c r="X745" i="1"/>
  <c r="AA745" i="1" s="1"/>
  <c r="AB745" i="1" s="1"/>
  <c r="X714" i="1"/>
  <c r="X674" i="1"/>
  <c r="AA674" i="1" s="1"/>
  <c r="AB674" i="1" s="1"/>
  <c r="X716" i="1"/>
  <c r="AA716" i="1" s="1"/>
  <c r="AB716" i="1" s="1"/>
  <c r="X691" i="1"/>
  <c r="AA691" i="1" s="1"/>
  <c r="AB691" i="1" s="1"/>
  <c r="X705" i="1"/>
  <c r="AA705" i="1" s="1"/>
  <c r="AB705" i="1" s="1"/>
  <c r="X690" i="1"/>
  <c r="AA690" i="1" s="1"/>
  <c r="AB690" i="1" s="1"/>
  <c r="X642" i="1"/>
  <c r="AA642" i="1" s="1"/>
  <c r="AB642" i="1" s="1"/>
  <c r="X655" i="1"/>
  <c r="AA655" i="1" s="1"/>
  <c r="AB655" i="1" s="1"/>
  <c r="X649" i="1"/>
  <c r="X664" i="1"/>
  <c r="X640" i="1"/>
  <c r="X618" i="1"/>
  <c r="X616" i="1"/>
  <c r="AA616" i="1" s="1"/>
  <c r="AB616" i="1" s="1"/>
  <c r="X597" i="1"/>
  <c r="AA597" i="1" s="1"/>
  <c r="AB597" i="1" s="1"/>
  <c r="X583" i="1"/>
  <c r="AA583" i="1" s="1"/>
  <c r="AB583" i="1" s="1"/>
  <c r="X581" i="1"/>
  <c r="AA581" i="1" s="1"/>
  <c r="AB581" i="1" s="1"/>
  <c r="X562" i="1"/>
  <c r="X573" i="1"/>
  <c r="AA573" i="1" s="1"/>
  <c r="AB573" i="1" s="1"/>
  <c r="X576" i="1"/>
  <c r="AA576" i="1" s="1"/>
  <c r="AB576" i="1" s="1"/>
  <c r="X560" i="1"/>
  <c r="X531" i="1"/>
  <c r="X547" i="1"/>
  <c r="AA547" i="1" s="1"/>
  <c r="AB547" i="1" s="1"/>
  <c r="X535" i="1"/>
  <c r="AA535" i="1" s="1"/>
  <c r="AB535" i="1" s="1"/>
  <c r="X512" i="1"/>
  <c r="AA512" i="1" s="1"/>
  <c r="AB512" i="1" s="1"/>
  <c r="X490" i="1"/>
  <c r="X508" i="1"/>
  <c r="X486" i="1"/>
  <c r="AA486" i="1" s="1"/>
  <c r="AB486" i="1" s="1"/>
  <c r="X553" i="1"/>
  <c r="X518" i="1"/>
  <c r="X522" i="1"/>
  <c r="AA522" i="1" s="1"/>
  <c r="AB522" i="1" s="1"/>
  <c r="X478" i="1"/>
  <c r="AA478" i="1" s="1"/>
  <c r="AB478" i="1" s="1"/>
  <c r="X469" i="1"/>
  <c r="AA469" i="1" s="1"/>
  <c r="AB469" i="1" s="1"/>
  <c r="X470" i="1"/>
  <c r="X417" i="1"/>
  <c r="AA417" i="1" s="1"/>
  <c r="AB417" i="1" s="1"/>
  <c r="X453" i="1"/>
  <c r="X410" i="1"/>
  <c r="X442" i="1"/>
  <c r="AA442" i="1" s="1"/>
  <c r="AB442" i="1" s="1"/>
  <c r="X440" i="1"/>
  <c r="AA440" i="1" s="1"/>
  <c r="AB440" i="1" s="1"/>
  <c r="X404" i="1"/>
  <c r="AA404" i="1" s="1"/>
  <c r="AB404" i="1" s="1"/>
  <c r="X373" i="1"/>
  <c r="AA373" i="1" s="1"/>
  <c r="AB373" i="1" s="1"/>
  <c r="X372" i="1"/>
  <c r="X357" i="1"/>
  <c r="AA357" i="1" s="1"/>
  <c r="AB357" i="1" s="1"/>
  <c r="X396" i="1"/>
  <c r="X858" i="1"/>
  <c r="AA858" i="1" s="1"/>
  <c r="AB858" i="1" s="1"/>
  <c r="X853" i="1"/>
  <c r="AA853" i="1" s="1"/>
  <c r="AB853" i="1" s="1"/>
  <c r="X815" i="1"/>
  <c r="AA815" i="1" s="1"/>
  <c r="AB815" i="1" s="1"/>
  <c r="X786" i="1"/>
  <c r="AA786" i="1" s="1"/>
  <c r="AB786" i="1" s="1"/>
  <c r="X775" i="1"/>
  <c r="AA775" i="1" s="1"/>
  <c r="AB775" i="1" s="1"/>
  <c r="X810" i="1"/>
  <c r="X788" i="1"/>
  <c r="AA788" i="1" s="1"/>
  <c r="AB788" i="1" s="1"/>
  <c r="X763" i="1"/>
  <c r="AA763" i="1" s="1"/>
  <c r="AB763" i="1" s="1"/>
  <c r="X764" i="1"/>
  <c r="X799" i="1"/>
  <c r="AA799" i="1" s="1"/>
  <c r="AB799" i="1" s="1"/>
  <c r="X718" i="1"/>
  <c r="AA718" i="1" s="1"/>
  <c r="AB718" i="1" s="1"/>
  <c r="X722" i="1"/>
  <c r="AA722" i="1" s="1"/>
  <c r="AB722" i="1" s="1"/>
  <c r="X730" i="1"/>
  <c r="AA730" i="1" s="1"/>
  <c r="AB730" i="1" s="1"/>
  <c r="X732" i="1"/>
  <c r="X725" i="1"/>
  <c r="AA725" i="1" s="1"/>
  <c r="AB725" i="1" s="1"/>
  <c r="X711" i="1"/>
  <c r="X697" i="1"/>
  <c r="X699" i="1"/>
  <c r="AA699" i="1" s="1"/>
  <c r="AB699" i="1" s="1"/>
  <c r="X678" i="1"/>
  <c r="X698" i="1"/>
  <c r="AA698" i="1" s="1"/>
  <c r="AB698" i="1" s="1"/>
  <c r="X689" i="1"/>
  <c r="AA689" i="1" s="1"/>
  <c r="AB689" i="1" s="1"/>
  <c r="X636" i="1"/>
  <c r="X652" i="1"/>
  <c r="AA652" i="1" s="1"/>
  <c r="AB652" i="1" s="1"/>
  <c r="X651" i="1"/>
  <c r="X630" i="1"/>
  <c r="AA630" i="1" s="1"/>
  <c r="AB630" i="1" s="1"/>
  <c r="X622" i="1"/>
  <c r="AA622" i="1" s="1"/>
  <c r="AB622" i="1" s="1"/>
  <c r="X638" i="1"/>
  <c r="AA638" i="1" s="1"/>
  <c r="AB638" i="1" s="1"/>
  <c r="X615" i="1"/>
  <c r="AA615" i="1" s="1"/>
  <c r="AB615" i="1" s="1"/>
  <c r="X608" i="1"/>
  <c r="AA608" i="1" s="1"/>
  <c r="AB608" i="1" s="1"/>
  <c r="X569" i="1"/>
  <c r="X580" i="1"/>
  <c r="AA580" i="1" s="1"/>
  <c r="AB580" i="1" s="1"/>
  <c r="X607" i="1"/>
  <c r="AA607" i="1" s="1"/>
  <c r="AB607" i="1" s="1"/>
  <c r="X564" i="1"/>
  <c r="AA564" i="1" s="1"/>
  <c r="AB564" i="1" s="1"/>
  <c r="X571" i="1"/>
  <c r="AA571" i="1" s="1"/>
  <c r="AB571" i="1" s="1"/>
  <c r="X559" i="1"/>
  <c r="AA559" i="1" s="1"/>
  <c r="AB559" i="1" s="1"/>
  <c r="X554" i="1"/>
  <c r="AA554" i="1" s="1"/>
  <c r="AB554" i="1" s="1"/>
  <c r="X552" i="1"/>
  <c r="AA552" i="1" s="1"/>
  <c r="AB552" i="1" s="1"/>
  <c r="X536" i="1"/>
  <c r="X550" i="1"/>
  <c r="X514" i="1"/>
  <c r="X541" i="1"/>
  <c r="X523" i="1"/>
  <c r="AA523" i="1" s="1"/>
  <c r="AB523" i="1" s="1"/>
  <c r="X489" i="1"/>
  <c r="AA489" i="1" s="1"/>
  <c r="AB489" i="1" s="1"/>
  <c r="X466" i="1"/>
  <c r="AA466" i="1" s="1"/>
  <c r="AB466" i="1" s="1"/>
  <c r="X479" i="1"/>
  <c r="AA479" i="1" s="1"/>
  <c r="AB479" i="1" s="1"/>
  <c r="X507" i="1"/>
  <c r="X461" i="1"/>
  <c r="AA461" i="1" s="1"/>
  <c r="AB461" i="1" s="1"/>
  <c r="X455" i="1"/>
  <c r="AA455" i="1" s="1"/>
  <c r="AB455" i="1" s="1"/>
  <c r="X449" i="1"/>
  <c r="X428" i="1"/>
  <c r="AA428" i="1" s="1"/>
  <c r="AB428" i="1" s="1"/>
  <c r="X430" i="1"/>
  <c r="AA430" i="1" s="1"/>
  <c r="AB430" i="1" s="1"/>
  <c r="X446" i="1"/>
  <c r="AA446" i="1" s="1"/>
  <c r="AB446" i="1" s="1"/>
  <c r="X415" i="1"/>
  <c r="AA415" i="1" s="1"/>
  <c r="AB415" i="1" s="1"/>
  <c r="X391" i="1"/>
  <c r="X395" i="1"/>
  <c r="AA395" i="1" s="1"/>
  <c r="AB395" i="1" s="1"/>
  <c r="X362" i="1"/>
  <c r="X390" i="1"/>
  <c r="X821" i="1"/>
  <c r="AA821" i="1" s="1"/>
  <c r="AB821" i="1" s="1"/>
  <c r="X833" i="1"/>
  <c r="AA833" i="1" s="1"/>
  <c r="AB833" i="1" s="1"/>
  <c r="X797" i="1"/>
  <c r="AA797" i="1" s="1"/>
  <c r="AB797" i="1" s="1"/>
  <c r="X801" i="1"/>
  <c r="AA801" i="1" s="1"/>
  <c r="AB801" i="1" s="1"/>
  <c r="X789" i="1"/>
  <c r="AA789" i="1" s="1"/>
  <c r="AB789" i="1" s="1"/>
  <c r="X771" i="1"/>
  <c r="AA771" i="1" s="1"/>
  <c r="AB771" i="1" s="1"/>
  <c r="X780" i="1"/>
  <c r="AA780" i="1" s="1"/>
  <c r="AB780" i="1" s="1"/>
  <c r="X793" i="1"/>
  <c r="AA793" i="1" s="1"/>
  <c r="AB793" i="1" s="1"/>
  <c r="X765" i="1"/>
  <c r="AA765" i="1" s="1"/>
  <c r="AB765" i="1" s="1"/>
  <c r="X758" i="1"/>
  <c r="AA758" i="1" s="1"/>
  <c r="AB758" i="1" s="1"/>
  <c r="X736" i="1"/>
  <c r="AA736" i="1" s="1"/>
  <c r="AB736" i="1" s="1"/>
  <c r="X738" i="1"/>
  <c r="AA738" i="1" s="1"/>
  <c r="AB738" i="1" s="1"/>
  <c r="X724" i="1"/>
  <c r="AA724" i="1" s="1"/>
  <c r="AB724" i="1" s="1"/>
  <c r="X741" i="1"/>
  <c r="AA741" i="1" s="1"/>
  <c r="AB741" i="1" s="1"/>
  <c r="X734" i="1"/>
  <c r="AA734" i="1" s="1"/>
  <c r="AB734" i="1" s="1"/>
  <c r="X706" i="1"/>
  <c r="AA706" i="1" s="1"/>
  <c r="AB706" i="1" s="1"/>
  <c r="X695" i="1"/>
  <c r="AA695" i="1" s="1"/>
  <c r="AB695" i="1" s="1"/>
  <c r="X670" i="1"/>
  <c r="AA670" i="1" s="1"/>
  <c r="AB670" i="1" s="1"/>
  <c r="X702" i="1"/>
  <c r="AA702" i="1" s="1"/>
  <c r="AB702" i="1" s="1"/>
  <c r="X704" i="1"/>
  <c r="AA704" i="1" s="1"/>
  <c r="AB704" i="1" s="1"/>
  <c r="X682" i="1"/>
  <c r="X660" i="1"/>
  <c r="AA660" i="1" s="1"/>
  <c r="AB660" i="1" s="1"/>
  <c r="X659" i="1"/>
  <c r="AA659" i="1" s="1"/>
  <c r="AB659" i="1" s="1"/>
  <c r="X621" i="1"/>
  <c r="AA621" i="1" s="1"/>
  <c r="AB621" i="1" s="1"/>
  <c r="X623" i="1"/>
  <c r="AA623" i="1" s="1"/>
  <c r="AB623" i="1" s="1"/>
  <c r="X631" i="1"/>
  <c r="AA631" i="1" s="1"/>
  <c r="AB631" i="1" s="1"/>
  <c r="X632" i="1"/>
  <c r="AA632" i="1" s="1"/>
  <c r="AB632" i="1" s="1"/>
  <c r="X614" i="1"/>
  <c r="AA614" i="1" s="1"/>
  <c r="AB614" i="1" s="1"/>
  <c r="X590" i="1"/>
  <c r="X574" i="1"/>
  <c r="AA574" i="1" s="1"/>
  <c r="AB574" i="1" s="1"/>
  <c r="X603" i="1"/>
  <c r="AA603" i="1" s="1"/>
  <c r="AB603" i="1" s="1"/>
  <c r="X572" i="1"/>
  <c r="AA572" i="1" s="1"/>
  <c r="AB572" i="1" s="1"/>
  <c r="X563" i="1"/>
  <c r="AA563" i="1" s="1"/>
  <c r="AB563" i="1" s="1"/>
  <c r="X600" i="1"/>
  <c r="AA600" i="1" s="1"/>
  <c r="AB600" i="1" s="1"/>
  <c r="X557" i="1"/>
  <c r="AA557" i="1" s="1"/>
  <c r="AB557" i="1" s="1"/>
  <c r="X529" i="1"/>
  <c r="AA529" i="1" s="1"/>
  <c r="AB529" i="1" s="1"/>
  <c r="X526" i="1"/>
  <c r="X503" i="1"/>
  <c r="AA503" i="1" s="1"/>
  <c r="AB503" i="1" s="1"/>
  <c r="X505" i="1"/>
  <c r="AA505" i="1" s="1"/>
  <c r="AB505" i="1" s="1"/>
  <c r="X506" i="1"/>
  <c r="AA506" i="1" s="1"/>
  <c r="AB506" i="1" s="1"/>
  <c r="X497" i="1"/>
  <c r="AA497" i="1" s="1"/>
  <c r="AB497" i="1" s="1"/>
  <c r="X484" i="1"/>
  <c r="AA484" i="1" s="1"/>
  <c r="AB484" i="1" s="1"/>
  <c r="X543" i="1"/>
  <c r="AA543" i="1" s="1"/>
  <c r="AB543" i="1" s="1"/>
  <c r="X528" i="1"/>
  <c r="AA528" i="1" s="1"/>
  <c r="AB528" i="1" s="1"/>
  <c r="X460" i="1"/>
  <c r="X473" i="1"/>
  <c r="AA473" i="1" s="1"/>
  <c r="AB473" i="1" s="1"/>
  <c r="X475" i="1"/>
  <c r="AA475" i="1" s="1"/>
  <c r="AB475" i="1" s="1"/>
  <c r="X439" i="1"/>
  <c r="AA439" i="1" s="1"/>
  <c r="AB439" i="1" s="1"/>
  <c r="X425" i="1"/>
  <c r="AA425" i="1" s="1"/>
  <c r="AB425" i="1" s="1"/>
  <c r="X444" i="1"/>
  <c r="AA444" i="1" s="1"/>
  <c r="AB444" i="1" s="1"/>
  <c r="X427" i="1"/>
  <c r="AA427" i="1" s="1"/>
  <c r="AB427" i="1" s="1"/>
  <c r="X437" i="1"/>
  <c r="AA437" i="1" s="1"/>
  <c r="AB437" i="1" s="1"/>
  <c r="X452" i="1"/>
  <c r="X408" i="1"/>
  <c r="AA408" i="1" s="1"/>
  <c r="AB408" i="1" s="1"/>
  <c r="X360" i="1"/>
  <c r="AA360" i="1" s="1"/>
  <c r="AB360" i="1" s="1"/>
  <c r="X379" i="1"/>
  <c r="AA379" i="1" s="1"/>
  <c r="AB379" i="1" s="1"/>
  <c r="X355" i="1"/>
  <c r="AA355" i="1" s="1"/>
  <c r="AB355" i="1" s="1"/>
  <c r="X358" i="1"/>
  <c r="AA358" i="1" s="1"/>
  <c r="AB358" i="1" s="1"/>
  <c r="X823" i="1"/>
  <c r="AA823" i="1" s="1"/>
  <c r="AB823" i="1" s="1"/>
  <c r="X865" i="1"/>
  <c r="AA865" i="1" s="1"/>
  <c r="AB865" i="1" s="1"/>
  <c r="X802" i="1"/>
  <c r="X809" i="1"/>
  <c r="AA809" i="1" s="1"/>
  <c r="AB809" i="1" s="1"/>
  <c r="X814" i="1"/>
  <c r="AA814" i="1" s="1"/>
  <c r="AB814" i="1" s="1"/>
  <c r="X798" i="1"/>
  <c r="AA798" i="1" s="1"/>
  <c r="AB798" i="1" s="1"/>
  <c r="X772" i="1"/>
  <c r="AA772" i="1" s="1"/>
  <c r="AB772" i="1" s="1"/>
  <c r="X783" i="1"/>
  <c r="AA783" i="1" s="1"/>
  <c r="AB783" i="1" s="1"/>
  <c r="X806" i="1"/>
  <c r="AA806" i="1" s="1"/>
  <c r="AB806" i="1" s="1"/>
  <c r="X757" i="1"/>
  <c r="AA757" i="1" s="1"/>
  <c r="AB757" i="1" s="1"/>
  <c r="X735" i="1"/>
  <c r="X742" i="1"/>
  <c r="AA742" i="1" s="1"/>
  <c r="AB742" i="1" s="1"/>
  <c r="X746" i="1"/>
  <c r="AA746" i="1" s="1"/>
  <c r="AB746" i="1" s="1"/>
  <c r="X726" i="1"/>
  <c r="AA726" i="1" s="1"/>
  <c r="AB726" i="1" s="1"/>
  <c r="X717" i="1"/>
  <c r="AA717" i="1" s="1"/>
  <c r="AB717" i="1" s="1"/>
  <c r="X675" i="1"/>
  <c r="AA675" i="1" s="1"/>
  <c r="AB675" i="1" s="1"/>
  <c r="X676" i="1"/>
  <c r="AA676" i="1" s="1"/>
  <c r="AB676" i="1" s="1"/>
  <c r="X701" i="1"/>
  <c r="AA701" i="1" s="1"/>
  <c r="AB701" i="1" s="1"/>
  <c r="X700" i="1"/>
  <c r="X708" i="1"/>
  <c r="AA708" i="1" s="1"/>
  <c r="AB708" i="1" s="1"/>
  <c r="X679" i="1"/>
  <c r="X662" i="1"/>
  <c r="AA662" i="1" s="1"/>
  <c r="AB662" i="1" s="1"/>
  <c r="X626" i="1"/>
  <c r="AA626" i="1" s="1"/>
  <c r="AB626" i="1" s="1"/>
  <c r="X657" i="1"/>
  <c r="AA657" i="1" s="1"/>
  <c r="AB657" i="1" s="1"/>
  <c r="X654" i="1"/>
  <c r="AA654" i="1" s="1"/>
  <c r="AB654" i="1" s="1"/>
  <c r="X625" i="1"/>
  <c r="AA625" i="1" s="1"/>
  <c r="AB625" i="1" s="1"/>
  <c r="X637" i="1"/>
  <c r="X613" i="1"/>
  <c r="AA613" i="1" s="1"/>
  <c r="AB613" i="1" s="1"/>
  <c r="X601" i="1"/>
  <c r="AA601" i="1" s="1"/>
  <c r="AB601" i="1" s="1"/>
  <c r="X582" i="1"/>
  <c r="AA582" i="1" s="1"/>
  <c r="AB582" i="1" s="1"/>
  <c r="X588" i="1"/>
  <c r="AA588" i="1" s="1"/>
  <c r="AB588" i="1" s="1"/>
  <c r="X592" i="1"/>
  <c r="AA592" i="1" s="1"/>
  <c r="AB592" i="1" s="1"/>
  <c r="X577" i="1"/>
  <c r="AA577" i="1" s="1"/>
  <c r="AB577" i="1" s="1"/>
  <c r="X587" i="1"/>
  <c r="AA587" i="1" s="1"/>
  <c r="AB587" i="1" s="1"/>
  <c r="X556" i="1"/>
  <c r="X551" i="1"/>
  <c r="AA551" i="1" s="1"/>
  <c r="AB551" i="1" s="1"/>
  <c r="X544" i="1"/>
  <c r="AA544" i="1" s="1"/>
  <c r="AB544" i="1" s="1"/>
  <c r="X516" i="1"/>
  <c r="X510" i="1"/>
  <c r="AA510" i="1" s="1"/>
  <c r="AB510" i="1" s="1"/>
  <c r="X538" i="1"/>
  <c r="AA538" i="1" s="1"/>
  <c r="AB538" i="1" s="1"/>
  <c r="X492" i="1"/>
  <c r="AA492" i="1" s="1"/>
  <c r="AB492" i="1" s="1"/>
  <c r="X532" i="1"/>
  <c r="AA532" i="1" s="1"/>
  <c r="AB532" i="1" s="1"/>
  <c r="X480" i="1"/>
  <c r="X519" i="1"/>
  <c r="AA519" i="1" s="1"/>
  <c r="AB519" i="1" s="1"/>
  <c r="X483" i="1"/>
  <c r="AA483" i="1" s="1"/>
  <c r="AB483" i="1" s="1"/>
  <c r="X459" i="1"/>
  <c r="X457" i="1"/>
  <c r="AA457" i="1" s="1"/>
  <c r="AB457" i="1" s="1"/>
  <c r="X413" i="1"/>
  <c r="AA413" i="1" s="1"/>
  <c r="AB413" i="1" s="1"/>
  <c r="X424" i="1"/>
  <c r="AA424" i="1" s="1"/>
  <c r="AB424" i="1" s="1"/>
  <c r="X423" i="1"/>
  <c r="AA423" i="1" s="1"/>
  <c r="AB423" i="1" s="1"/>
  <c r="X451" i="1"/>
  <c r="X445" i="1"/>
  <c r="AA445" i="1" s="1"/>
  <c r="AB445" i="1" s="1"/>
  <c r="X418" i="1"/>
  <c r="X385" i="1"/>
  <c r="AA385" i="1" s="1"/>
  <c r="AB385" i="1" s="1"/>
  <c r="X368" i="1"/>
  <c r="AA368" i="1" s="1"/>
  <c r="AB368" i="1" s="1"/>
  <c r="X367" i="1"/>
  <c r="AA367" i="1" s="1"/>
  <c r="AB367" i="1" s="1"/>
  <c r="X369" i="1"/>
  <c r="AA369" i="1" s="1"/>
  <c r="AB369" i="1" s="1"/>
  <c r="X397" i="1"/>
  <c r="AA397" i="1" s="1"/>
  <c r="AB397" i="1" s="1"/>
  <c r="X441" i="1"/>
  <c r="X412" i="1"/>
  <c r="AA412" i="1" s="1"/>
  <c r="AB412" i="1" s="1"/>
  <c r="X422" i="1"/>
  <c r="AA422" i="1" s="1"/>
  <c r="AB422" i="1" s="1"/>
  <c r="X450" i="1"/>
  <c r="X443" i="1"/>
  <c r="AA443" i="1" s="1"/>
  <c r="AB443" i="1" s="1"/>
  <c r="X406" i="1"/>
  <c r="AA406" i="1" s="1"/>
  <c r="AB406" i="1" s="1"/>
  <c r="X401" i="1"/>
  <c r="AA401" i="1" s="1"/>
  <c r="AB401" i="1" s="1"/>
  <c r="X377" i="1"/>
  <c r="AA377" i="1" s="1"/>
  <c r="AB377" i="1" s="1"/>
  <c r="X387" i="1"/>
  <c r="X394" i="1"/>
  <c r="AA394" i="1" s="1"/>
  <c r="AB394" i="1" s="1"/>
  <c r="X866" i="1"/>
  <c r="AA866" i="1" s="1"/>
  <c r="AB866" i="1" s="1"/>
  <c r="X837" i="1"/>
  <c r="AA837" i="1" s="1"/>
  <c r="AB837" i="1" s="1"/>
  <c r="X770" i="1"/>
  <c r="AA770" i="1" s="1"/>
  <c r="AB770" i="1" s="1"/>
  <c r="X795" i="1"/>
  <c r="AA795" i="1" s="1"/>
  <c r="AB795" i="1" s="1"/>
  <c r="X768" i="1"/>
  <c r="AA768" i="1" s="1"/>
  <c r="AB768" i="1" s="1"/>
  <c r="X785" i="1"/>
  <c r="AA785" i="1" s="1"/>
  <c r="AB785" i="1" s="1"/>
  <c r="X791" i="1"/>
  <c r="AA791" i="1" s="1"/>
  <c r="AB791" i="1" s="1"/>
  <c r="X759" i="1"/>
  <c r="AA759" i="1" s="1"/>
  <c r="AB759" i="1" s="1"/>
  <c r="X796" i="1"/>
  <c r="AA796" i="1" s="1"/>
  <c r="AB796" i="1" s="1"/>
  <c r="X755" i="1"/>
  <c r="AA755" i="1" s="1"/>
  <c r="AB755" i="1" s="1"/>
  <c r="X740" i="1"/>
  <c r="AA740" i="1" s="1"/>
  <c r="AB740" i="1" s="1"/>
  <c r="X723" i="1"/>
  <c r="AA723" i="1" s="1"/>
  <c r="AB723" i="1" s="1"/>
  <c r="X719" i="1"/>
  <c r="AA719" i="1" s="1"/>
  <c r="AB719" i="1" s="1"/>
  <c r="X731" i="1"/>
  <c r="AA731" i="1" s="1"/>
  <c r="AB731" i="1" s="1"/>
  <c r="X707" i="1"/>
  <c r="AA707" i="1" s="1"/>
  <c r="AB707" i="1" s="1"/>
  <c r="X713" i="1"/>
  <c r="AA713" i="1" s="1"/>
  <c r="AB713" i="1" s="1"/>
  <c r="X709" i="1"/>
  <c r="AA709" i="1" s="1"/>
  <c r="AB709" i="1" s="1"/>
  <c r="X681" i="1"/>
  <c r="AA681" i="1" s="1"/>
  <c r="AB681" i="1" s="1"/>
  <c r="X666" i="1"/>
  <c r="AA666" i="1" s="1"/>
  <c r="AB666" i="1" s="1"/>
  <c r="X680" i="1"/>
  <c r="AA680" i="1" s="1"/>
  <c r="AB680" i="1" s="1"/>
  <c r="X671" i="1"/>
  <c r="AA671" i="1" s="1"/>
  <c r="AB671" i="1" s="1"/>
  <c r="X643" i="1"/>
  <c r="AA643" i="1" s="1"/>
  <c r="AB643" i="1" s="1"/>
  <c r="X648" i="1"/>
  <c r="AA648" i="1" s="1"/>
  <c r="AB648" i="1" s="1"/>
  <c r="X650" i="1"/>
  <c r="AA650" i="1" s="1"/>
  <c r="AB650" i="1" s="1"/>
  <c r="X663" i="1"/>
  <c r="AA663" i="1" s="1"/>
  <c r="AB663" i="1" s="1"/>
  <c r="X661" i="1"/>
  <c r="AA661" i="1" s="1"/>
  <c r="AB661" i="1" s="1"/>
  <c r="X633" i="1"/>
  <c r="AA633" i="1" s="1"/>
  <c r="AB633" i="1" s="1"/>
  <c r="X611" i="1"/>
  <c r="AA611" i="1" s="1"/>
  <c r="AB611" i="1" s="1"/>
  <c r="X606" i="1"/>
  <c r="AA606" i="1" s="1"/>
  <c r="AB606" i="1" s="1"/>
  <c r="X575" i="1"/>
  <c r="AA575" i="1" s="1"/>
  <c r="AB575" i="1" s="1"/>
  <c r="X595" i="1"/>
  <c r="AA595" i="1" s="1"/>
  <c r="AB595" i="1" s="1"/>
  <c r="X578" i="1"/>
  <c r="AA578" i="1" s="1"/>
  <c r="AB578" i="1" s="1"/>
  <c r="X593" i="1"/>
  <c r="AA593" i="1" s="1"/>
  <c r="AB593" i="1" s="1"/>
  <c r="X579" i="1"/>
  <c r="AA579" i="1" s="1"/>
  <c r="AB579" i="1" s="1"/>
  <c r="X558" i="1"/>
  <c r="AA558" i="1" s="1"/>
  <c r="AB558" i="1" s="1"/>
  <c r="X548" i="1"/>
  <c r="AA548" i="1" s="1"/>
  <c r="AB548" i="1" s="1"/>
  <c r="X540" i="1"/>
  <c r="AA540" i="1" s="1"/>
  <c r="AB540" i="1" s="1"/>
  <c r="X542" i="1"/>
  <c r="AA542" i="1" s="1"/>
  <c r="AB542" i="1" s="1"/>
  <c r="X527" i="1"/>
  <c r="AA527" i="1" s="1"/>
  <c r="AB527" i="1" s="1"/>
  <c r="X499" i="1"/>
  <c r="AA499" i="1" s="1"/>
  <c r="AB499" i="1" s="1"/>
  <c r="X495" i="1"/>
  <c r="AA495" i="1" s="1"/>
  <c r="AB495" i="1" s="1"/>
  <c r="X471" i="1"/>
  <c r="AA471" i="1" s="1"/>
  <c r="AB471" i="1" s="1"/>
  <c r="X517" i="1"/>
  <c r="AA517" i="1" s="1"/>
  <c r="AB517" i="1" s="1"/>
  <c r="X472" i="1"/>
  <c r="AA472" i="1" s="1"/>
  <c r="AB472" i="1" s="1"/>
  <c r="X463" i="1"/>
  <c r="AA463" i="1" s="1"/>
  <c r="AB463" i="1" s="1"/>
  <c r="X520" i="1"/>
  <c r="AA520" i="1" s="1"/>
  <c r="AB520" i="1" s="1"/>
  <c r="X487" i="1"/>
  <c r="AA487" i="1" s="1"/>
  <c r="AB487" i="1" s="1"/>
  <c r="X416" i="1"/>
  <c r="AA416" i="1" s="1"/>
  <c r="AB416" i="1" s="1"/>
  <c r="X448" i="1"/>
  <c r="AA448" i="1" s="1"/>
  <c r="AB448" i="1" s="1"/>
  <c r="X419" i="1"/>
  <c r="AA419" i="1" s="1"/>
  <c r="AB419" i="1" s="1"/>
  <c r="X414" i="1"/>
  <c r="AA414" i="1" s="1"/>
  <c r="AB414" i="1" s="1"/>
  <c r="X433" i="1"/>
  <c r="AA433" i="1" s="1"/>
  <c r="AB433" i="1" s="1"/>
  <c r="X429" i="1"/>
  <c r="AA429" i="1" s="1"/>
  <c r="AB429" i="1" s="1"/>
  <c r="X403" i="1"/>
  <c r="AA403" i="1" s="1"/>
  <c r="AB403" i="1" s="1"/>
  <c r="X378" i="1"/>
  <c r="AA378" i="1" s="1"/>
  <c r="AB378" i="1" s="1"/>
  <c r="X392" i="1"/>
  <c r="AA392" i="1" s="1"/>
  <c r="AB392" i="1" s="1"/>
  <c r="X402" i="1"/>
  <c r="AA402" i="1" s="1"/>
  <c r="AB402" i="1" s="1"/>
  <c r="X388" i="1"/>
  <c r="AA388" i="1" s="1"/>
  <c r="AB388" i="1" s="1"/>
  <c r="X384" i="1"/>
  <c r="AA384" i="1" s="1"/>
  <c r="AB384" i="1" s="1"/>
  <c r="X845" i="1"/>
  <c r="AA845" i="1" s="1"/>
  <c r="AB845" i="1" s="1"/>
  <c r="X820" i="1"/>
  <c r="AA820" i="1" s="1"/>
  <c r="AB820" i="1" s="1"/>
  <c r="X794" i="1"/>
  <c r="AA794" i="1" s="1"/>
  <c r="AB794" i="1" s="1"/>
  <c r="X813" i="1"/>
  <c r="X782" i="1"/>
  <c r="AA782" i="1" s="1"/>
  <c r="AB782" i="1" s="1"/>
  <c r="X807" i="1"/>
  <c r="X800" i="1"/>
  <c r="AA800" i="1" s="1"/>
  <c r="AB800" i="1" s="1"/>
  <c r="X779" i="1"/>
  <c r="AA779" i="1" s="1"/>
  <c r="AB779" i="1" s="1"/>
  <c r="X762" i="1"/>
  <c r="AA762" i="1" s="1"/>
  <c r="AB762" i="1" s="1"/>
  <c r="X748" i="1"/>
  <c r="AA748" i="1" s="1"/>
  <c r="AB748" i="1" s="1"/>
  <c r="X728" i="1"/>
  <c r="AA728" i="1" s="1"/>
  <c r="AB728" i="1" s="1"/>
  <c r="X750" i="1"/>
  <c r="X749" i="1"/>
  <c r="AA749" i="1" s="1"/>
  <c r="AB749" i="1" s="1"/>
  <c r="X751" i="1"/>
  <c r="AA751" i="1" s="1"/>
  <c r="AB751" i="1" s="1"/>
  <c r="X712" i="1"/>
  <c r="AA712" i="1" s="1"/>
  <c r="AB712" i="1" s="1"/>
  <c r="X710" i="1"/>
  <c r="AA710" i="1" s="1"/>
  <c r="AB710" i="1" s="1"/>
  <c r="X673" i="1"/>
  <c r="AA673" i="1" s="1"/>
  <c r="AB673" i="1" s="1"/>
  <c r="X668" i="1"/>
  <c r="AA668" i="1" s="1"/>
  <c r="AB668" i="1" s="1"/>
  <c r="X694" i="1"/>
  <c r="AA694" i="1" s="1"/>
  <c r="AB694" i="1" s="1"/>
  <c r="X703" i="1"/>
  <c r="X683" i="1"/>
  <c r="AA683" i="1" s="1"/>
  <c r="AB683" i="1" s="1"/>
  <c r="X634" i="1"/>
  <c r="AA634" i="1" s="1"/>
  <c r="AB634" i="1" s="1"/>
  <c r="X619" i="1"/>
  <c r="AA619" i="1" s="1"/>
  <c r="AB619" i="1" s="1"/>
  <c r="X624" i="1"/>
  <c r="AA624" i="1" s="1"/>
  <c r="AB624" i="1" s="1"/>
  <c r="X653" i="1"/>
  <c r="AA653" i="1" s="1"/>
  <c r="AB653" i="1" s="1"/>
  <c r="X641" i="1"/>
  <c r="AA641" i="1" s="1"/>
  <c r="AB641" i="1" s="1"/>
  <c r="X646" i="1"/>
  <c r="AA646" i="1" s="1"/>
  <c r="AB646" i="1" s="1"/>
  <c r="X610" i="1"/>
  <c r="X568" i="1"/>
  <c r="AA568" i="1" s="1"/>
  <c r="AB568" i="1" s="1"/>
  <c r="X602" i="1"/>
  <c r="AA602" i="1" s="1"/>
  <c r="AB602" i="1" s="1"/>
  <c r="X609" i="1"/>
  <c r="AA609" i="1" s="1"/>
  <c r="AB609" i="1" s="1"/>
  <c r="X596" i="1"/>
  <c r="AA596" i="1" s="1"/>
  <c r="AB596" i="1" s="1"/>
  <c r="X567" i="1"/>
  <c r="AA567" i="1" s="1"/>
  <c r="AB567" i="1" s="1"/>
  <c r="X570" i="1"/>
  <c r="AA570" i="1" s="1"/>
  <c r="AB570" i="1" s="1"/>
  <c r="X521" i="1"/>
  <c r="AA521" i="1" s="1"/>
  <c r="AB521" i="1" s="1"/>
  <c r="X546" i="1"/>
  <c r="X549" i="1"/>
  <c r="AA549" i="1" s="1"/>
  <c r="AB549" i="1" s="1"/>
  <c r="X524" i="1"/>
  <c r="X500" i="1"/>
  <c r="AA500" i="1" s="1"/>
  <c r="AB500" i="1" s="1"/>
  <c r="X482" i="1"/>
  <c r="AA482" i="1" s="1"/>
  <c r="AB482" i="1" s="1"/>
  <c r="X496" i="1"/>
  <c r="AA496" i="1" s="1"/>
  <c r="AB496" i="1" s="1"/>
  <c r="X525" i="1"/>
  <c r="AA525" i="1" s="1"/>
  <c r="AB525" i="1" s="1"/>
  <c r="X498" i="1"/>
  <c r="AA498" i="1" s="1"/>
  <c r="AB498" i="1" s="1"/>
  <c r="X488" i="1"/>
  <c r="X465" i="1"/>
  <c r="AA465" i="1" s="1"/>
  <c r="AB465" i="1" s="1"/>
  <c r="X481" i="1"/>
  <c r="AA481" i="1" s="1"/>
  <c r="AB481" i="1" s="1"/>
  <c r="X458" i="1"/>
  <c r="AA458" i="1" s="1"/>
  <c r="AB458" i="1" s="1"/>
  <c r="X411" i="1"/>
  <c r="AA411" i="1" s="1"/>
  <c r="AB411" i="1" s="1"/>
  <c r="X438" i="1"/>
  <c r="AA438" i="1" s="1"/>
  <c r="AB438" i="1" s="1"/>
  <c r="X447" i="1"/>
  <c r="AA447" i="1" s="1"/>
  <c r="AB447" i="1" s="1"/>
  <c r="X420" i="1"/>
  <c r="AA420" i="1" s="1"/>
  <c r="AB420" i="1" s="1"/>
  <c r="X436" i="1"/>
  <c r="X434" i="1"/>
  <c r="AA434" i="1" s="1"/>
  <c r="AB434" i="1" s="1"/>
  <c r="X381" i="1"/>
  <c r="AA381" i="1" s="1"/>
  <c r="AB381" i="1" s="1"/>
  <c r="X398" i="1"/>
  <c r="AA398" i="1" s="1"/>
  <c r="AB398" i="1" s="1"/>
  <c r="X371" i="1"/>
  <c r="AA371" i="1" s="1"/>
  <c r="AB371" i="1" s="1"/>
  <c r="X364" i="1"/>
  <c r="AA364" i="1" s="1"/>
  <c r="AB364" i="1" s="1"/>
  <c r="X399" i="1"/>
  <c r="AA399" i="1" s="1"/>
  <c r="AB399" i="1" s="1"/>
  <c r="X376" i="1"/>
  <c r="AA376" i="1" s="1"/>
  <c r="AB376" i="1" s="1"/>
  <c r="AA1074" i="1"/>
  <c r="AB1074" i="1" s="1"/>
  <c r="AA996" i="1"/>
  <c r="AB996" i="1" s="1"/>
  <c r="AA942" i="1"/>
  <c r="AB942" i="1" s="1"/>
  <c r="AA243" i="1"/>
  <c r="AB243" i="1" s="1"/>
  <c r="AA929" i="1"/>
  <c r="AB929" i="1" s="1"/>
  <c r="AA915" i="1"/>
  <c r="AB915" i="1" s="1"/>
  <c r="AA838" i="1"/>
  <c r="AB838" i="1" s="1"/>
  <c r="AA352" i="1"/>
  <c r="AB352" i="1" s="1"/>
  <c r="AA347" i="1"/>
  <c r="AB347" i="1" s="1"/>
  <c r="AA340" i="1"/>
  <c r="AB340" i="1" s="1"/>
  <c r="AA318" i="1"/>
  <c r="AB318" i="1" s="1"/>
  <c r="AA315" i="1"/>
  <c r="AB315" i="1" s="1"/>
  <c r="AA330" i="1"/>
  <c r="AB330" i="1" s="1"/>
  <c r="AA265" i="1"/>
  <c r="AB265" i="1" s="1"/>
  <c r="AA286" i="1"/>
  <c r="AB286" i="1" s="1"/>
  <c r="AA285" i="1"/>
  <c r="AB285" i="1" s="1"/>
  <c r="AA304" i="1"/>
  <c r="AB304" i="1" s="1"/>
  <c r="AA228" i="1"/>
  <c r="AB228" i="1" s="1"/>
  <c r="AA251" i="1"/>
  <c r="AB251" i="1" s="1"/>
  <c r="AA893" i="1"/>
  <c r="AB893" i="1" s="1"/>
  <c r="AA301" i="1"/>
  <c r="AB301" i="1" s="1"/>
  <c r="AA1031" i="1"/>
  <c r="AB1031" i="1" s="1"/>
  <c r="AA308" i="1"/>
  <c r="AB308" i="1" s="1"/>
  <c r="AA277" i="1"/>
  <c r="AB277" i="1" s="1"/>
  <c r="AA260" i="1"/>
  <c r="AB260" i="1" s="1"/>
  <c r="AA238" i="1"/>
  <c r="AB238" i="1" s="1"/>
  <c r="AA226" i="1"/>
  <c r="AB226" i="1" s="1"/>
  <c r="AA252" i="1"/>
  <c r="AB252" i="1" s="1"/>
  <c r="AA211" i="1"/>
  <c r="AB211" i="1" s="1"/>
  <c r="AA870" i="1"/>
  <c r="AB870" i="1" s="1"/>
  <c r="AA999" i="1"/>
  <c r="AB999" i="1" s="1"/>
  <c r="AA1011" i="1"/>
  <c r="AB1011" i="1" s="1"/>
  <c r="AA964" i="1"/>
  <c r="AB964" i="1" s="1"/>
  <c r="AA896" i="1"/>
  <c r="AB896" i="1" s="1"/>
  <c r="AA841" i="1"/>
  <c r="AB841" i="1" s="1"/>
  <c r="AA804" i="1"/>
  <c r="AB804" i="1" s="1"/>
  <c r="AA387" i="1"/>
  <c r="AB387" i="1" s="1"/>
  <c r="AA1058" i="1"/>
  <c r="AB1058" i="1" s="1"/>
  <c r="AA1082" i="1"/>
  <c r="AB1082" i="1" s="1"/>
  <c r="AA1049" i="1"/>
  <c r="AB1049" i="1" s="1"/>
  <c r="AA988" i="1"/>
  <c r="AB988" i="1" s="1"/>
  <c r="AA939" i="1"/>
  <c r="AB939" i="1" s="1"/>
  <c r="AA926" i="1"/>
  <c r="AB926" i="1" s="1"/>
  <c r="AA914" i="1"/>
  <c r="AB914" i="1" s="1"/>
  <c r="AA834" i="1"/>
  <c r="AB834" i="1" s="1"/>
  <c r="AA1078" i="1"/>
  <c r="AB1078" i="1" s="1"/>
  <c r="AA1007" i="1"/>
  <c r="AB1007" i="1" s="1"/>
  <c r="AA986" i="1"/>
  <c r="AB986" i="1" s="1"/>
  <c r="AA953" i="1"/>
  <c r="AB953" i="1" s="1"/>
  <c r="AA934" i="1"/>
  <c r="AB934" i="1" s="1"/>
  <c r="AA922" i="1"/>
  <c r="AB922" i="1" s="1"/>
  <c r="AA872" i="1"/>
  <c r="AB872" i="1" s="1"/>
  <c r="AA892" i="1"/>
  <c r="AB892" i="1" s="1"/>
  <c r="AA857" i="1"/>
  <c r="AB857" i="1" s="1"/>
  <c r="AA830" i="1"/>
  <c r="AB830" i="1" s="1"/>
  <c r="AA861" i="1"/>
  <c r="AB861" i="1" s="1"/>
  <c r="AA808" i="1"/>
  <c r="AB808" i="1" s="1"/>
  <c r="AA805" i="1"/>
  <c r="AB805" i="1" s="1"/>
  <c r="AA812" i="1"/>
  <c r="AB812" i="1" s="1"/>
  <c r="AA767" i="1"/>
  <c r="AB767" i="1" s="1"/>
  <c r="AA766" i="1"/>
  <c r="AB766" i="1" s="1"/>
  <c r="AA761" i="1"/>
  <c r="AB761" i="1" s="1"/>
  <c r="AA754" i="1"/>
  <c r="AB754" i="1" s="1"/>
  <c r="AA669" i="1"/>
  <c r="AB669" i="1" s="1"/>
  <c r="AA454" i="1"/>
  <c r="AB454" i="1" s="1"/>
  <c r="AA365" i="1"/>
  <c r="AB365" i="1" s="1"/>
  <c r="AA329" i="1"/>
  <c r="AB329" i="1" s="1"/>
  <c r="AA917" i="1"/>
  <c r="AB917" i="1" s="1"/>
  <c r="AA1073" i="1"/>
  <c r="AB1073" i="1" s="1"/>
  <c r="AA1084" i="1"/>
  <c r="AB1084" i="1" s="1"/>
  <c r="AA1038" i="1"/>
  <c r="AB1038" i="1" s="1"/>
  <c r="AA1030" i="1"/>
  <c r="AB1030" i="1" s="1"/>
  <c r="AA1014" i="1"/>
  <c r="AB1014" i="1" s="1"/>
  <c r="AA993" i="1"/>
  <c r="AB993" i="1" s="1"/>
  <c r="AA952" i="1"/>
  <c r="AB952" i="1" s="1"/>
  <c r="AA951" i="1"/>
  <c r="AB951" i="1" s="1"/>
  <c r="AA886" i="1"/>
  <c r="AB886" i="1" s="1"/>
  <c r="AA889" i="1"/>
  <c r="AB889" i="1" s="1"/>
  <c r="AA910" i="1"/>
  <c r="AB910" i="1" s="1"/>
  <c r="AA1064" i="1"/>
  <c r="AB1064" i="1" s="1"/>
  <c r="AA1037" i="1"/>
  <c r="AB1037" i="1" s="1"/>
  <c r="AA1001" i="1"/>
  <c r="AB1001" i="1" s="1"/>
  <c r="AA965" i="1"/>
  <c r="AB965" i="1" s="1"/>
  <c r="AA982" i="1"/>
  <c r="AB982" i="1" s="1"/>
  <c r="AA979" i="1"/>
  <c r="AB979" i="1" s="1"/>
  <c r="AA932" i="1"/>
  <c r="AB932" i="1" s="1"/>
  <c r="AA879" i="1"/>
  <c r="AB879" i="1" s="1"/>
  <c r="AA898" i="1"/>
  <c r="AB898" i="1" s="1"/>
  <c r="AA1091" i="1"/>
  <c r="AB1091" i="1" s="1"/>
  <c r="AA1041" i="1"/>
  <c r="AB1041" i="1" s="1"/>
  <c r="AA1042" i="1"/>
  <c r="AB1042" i="1" s="1"/>
  <c r="AA1034" i="1"/>
  <c r="AB1034" i="1" s="1"/>
  <c r="AA1017" i="1"/>
  <c r="AB1017" i="1" s="1"/>
  <c r="AA978" i="1"/>
  <c r="AB978" i="1" s="1"/>
  <c r="AA985" i="1"/>
  <c r="AB985" i="1" s="1"/>
  <c r="AA949" i="1"/>
  <c r="AB949" i="1" s="1"/>
  <c r="AA923" i="1"/>
  <c r="AB923" i="1" s="1"/>
  <c r="AA921" i="1"/>
  <c r="AB921" i="1" s="1"/>
  <c r="AA904" i="1"/>
  <c r="AB904" i="1" s="1"/>
  <c r="AA908" i="1"/>
  <c r="AB908" i="1" s="1"/>
  <c r="AA871" i="1"/>
  <c r="AB871" i="1" s="1"/>
  <c r="AA856" i="1"/>
  <c r="AB856" i="1" s="1"/>
  <c r="AA319" i="1"/>
  <c r="AB319" i="1" s="1"/>
  <c r="AA273" i="1"/>
  <c r="AB273" i="1" s="1"/>
  <c r="AA250" i="1"/>
  <c r="AB250" i="1" s="1"/>
  <c r="AA216" i="1"/>
  <c r="AB216" i="1" s="1"/>
  <c r="AA1047" i="1"/>
  <c r="AB1047" i="1" s="1"/>
  <c r="AA1050" i="1"/>
  <c r="AB1050" i="1" s="1"/>
  <c r="AA973" i="1"/>
  <c r="AB973" i="1" s="1"/>
  <c r="AA972" i="1"/>
  <c r="AB972" i="1" s="1"/>
  <c r="AA928" i="1"/>
  <c r="AB928" i="1" s="1"/>
  <c r="AA918" i="1"/>
  <c r="AB918" i="1" s="1"/>
  <c r="AA848" i="1"/>
  <c r="AB848" i="1" s="1"/>
  <c r="AA843" i="1"/>
  <c r="AB843" i="1" s="1"/>
  <c r="AA682" i="1"/>
  <c r="AB682" i="1" s="1"/>
  <c r="AA590" i="1"/>
  <c r="AB590" i="1" s="1"/>
  <c r="AA526" i="1"/>
  <c r="AB526" i="1" s="1"/>
  <c r="AA460" i="1"/>
  <c r="AB460" i="1" s="1"/>
  <c r="AA452" i="1"/>
  <c r="AB452" i="1" s="1"/>
  <c r="AA405" i="1"/>
  <c r="AB405" i="1" s="1"/>
  <c r="AA354" i="1"/>
  <c r="AB354" i="1" s="1"/>
  <c r="AA314" i="1"/>
  <c r="AB314" i="1" s="1"/>
  <c r="AA342" i="1"/>
  <c r="AB342" i="1" s="1"/>
  <c r="AA336" i="1"/>
  <c r="AB336" i="1" s="1"/>
  <c r="AA325" i="1"/>
  <c r="AB325" i="1" s="1"/>
  <c r="AA331" i="1"/>
  <c r="AB331" i="1" s="1"/>
  <c r="AA295" i="1"/>
  <c r="AB295" i="1" s="1"/>
  <c r="AA272" i="1"/>
  <c r="AB272" i="1" s="1"/>
  <c r="AA276" i="1"/>
  <c r="AB276" i="1" s="1"/>
  <c r="AA297" i="1"/>
  <c r="AB297" i="1" s="1"/>
  <c r="AA275" i="1"/>
  <c r="AB275" i="1" s="1"/>
  <c r="AA289" i="1"/>
  <c r="AB289" i="1" s="1"/>
  <c r="AA247" i="1"/>
  <c r="AB247" i="1" s="1"/>
  <c r="AA242" i="1"/>
  <c r="AB242" i="1" s="1"/>
  <c r="AA262" i="1"/>
  <c r="AB262" i="1" s="1"/>
  <c r="AA229" i="1"/>
  <c r="AB229" i="1" s="1"/>
  <c r="AA220" i="1"/>
  <c r="AB220" i="1" s="1"/>
  <c r="AA225" i="1"/>
  <c r="AB225" i="1" s="1"/>
  <c r="AA214" i="1"/>
  <c r="AB214" i="1" s="1"/>
  <c r="AA860" i="1"/>
  <c r="AB860" i="1" s="1"/>
  <c r="AA862" i="1"/>
  <c r="AB862" i="1" s="1"/>
  <c r="AA824" i="1"/>
  <c r="AB824" i="1" s="1"/>
  <c r="AA846" i="1"/>
  <c r="AB846" i="1" s="1"/>
  <c r="AA802" i="1"/>
  <c r="AB802" i="1" s="1"/>
  <c r="AA735" i="1"/>
  <c r="AB735" i="1" s="1"/>
  <c r="AA700" i="1"/>
  <c r="AB700" i="1" s="1"/>
  <c r="AA679" i="1"/>
  <c r="AB679" i="1" s="1"/>
  <c r="AA637" i="1"/>
  <c r="AB637" i="1" s="1"/>
  <c r="AA556" i="1"/>
  <c r="AB556" i="1" s="1"/>
  <c r="AA516" i="1"/>
  <c r="AB516" i="1" s="1"/>
  <c r="AA480" i="1"/>
  <c r="AB480" i="1" s="1"/>
  <c r="AA459" i="1"/>
  <c r="AB459" i="1" s="1"/>
  <c r="AA451" i="1"/>
  <c r="AB451" i="1" s="1"/>
  <c r="AA418" i="1"/>
  <c r="AB418" i="1" s="1"/>
  <c r="AA375" i="1"/>
  <c r="AB375" i="1" s="1"/>
  <c r="AA351" i="1"/>
  <c r="AB351" i="1" s="1"/>
  <c r="AA349" i="1"/>
  <c r="AB349" i="1" s="1"/>
  <c r="AA321" i="1"/>
  <c r="AB321" i="1" s="1"/>
  <c r="AA333" i="1"/>
  <c r="AB333" i="1" s="1"/>
  <c r="AA317" i="1"/>
  <c r="AB317" i="1" s="1"/>
  <c r="AA323" i="1"/>
  <c r="AB323" i="1" s="1"/>
  <c r="AA271" i="1"/>
  <c r="AB271" i="1" s="1"/>
  <c r="AA298" i="1"/>
  <c r="AB298" i="1" s="1"/>
  <c r="AA270" i="1"/>
  <c r="AB270" i="1" s="1"/>
  <c r="AA296" i="1"/>
  <c r="AB296" i="1" s="1"/>
  <c r="AA305" i="1"/>
  <c r="AB305" i="1" s="1"/>
  <c r="AA291" i="1"/>
  <c r="AB291" i="1" s="1"/>
  <c r="AA231" i="1"/>
  <c r="AB231" i="1" s="1"/>
  <c r="AA235" i="1"/>
  <c r="AB235" i="1" s="1"/>
  <c r="AA245" i="1"/>
  <c r="AB245" i="1" s="1"/>
  <c r="AA729" i="1"/>
  <c r="AB729" i="1" s="1"/>
  <c r="AA692" i="1"/>
  <c r="AB692" i="1" s="1"/>
  <c r="AA688" i="1"/>
  <c r="AB688" i="1" s="1"/>
  <c r="AA639" i="1"/>
  <c r="AB639" i="1" s="1"/>
  <c r="AA629" i="1"/>
  <c r="AB629" i="1" s="1"/>
  <c r="AA598" i="1"/>
  <c r="AB598" i="1" s="1"/>
  <c r="AA591" i="1"/>
  <c r="AB591" i="1" s="1"/>
  <c r="AA534" i="1"/>
  <c r="AB534" i="1" s="1"/>
  <c r="AA476" i="1"/>
  <c r="AB476" i="1" s="1"/>
  <c r="AA441" i="1"/>
  <c r="AB441" i="1" s="1"/>
  <c r="AA450" i="1"/>
  <c r="AB450" i="1" s="1"/>
  <c r="AA400" i="1"/>
  <c r="AB400" i="1" s="1"/>
  <c r="AA328" i="1"/>
  <c r="AB328" i="1" s="1"/>
  <c r="AA348" i="1"/>
  <c r="AB348" i="1" s="1"/>
  <c r="AA345" i="1"/>
  <c r="AB345" i="1" s="1"/>
  <c r="AA389" i="1"/>
  <c r="AB389" i="1" s="1"/>
  <c r="AA366" i="1"/>
  <c r="AB366" i="1" s="1"/>
  <c r="AA310" i="1"/>
  <c r="AB310" i="1" s="1"/>
  <c r="AA281" i="1"/>
  <c r="AB281" i="1" s="1"/>
  <c r="AA290" i="1"/>
  <c r="AB290" i="1" s="1"/>
  <c r="AA306" i="1"/>
  <c r="AB306" i="1" s="1"/>
  <c r="AA278" i="1"/>
  <c r="AB278" i="1" s="1"/>
  <c r="AA311" i="1"/>
  <c r="AB311" i="1" s="1"/>
  <c r="AA233" i="1"/>
  <c r="AB233" i="1" s="1"/>
  <c r="AA240" i="1"/>
  <c r="AB240" i="1" s="1"/>
  <c r="AA223" i="1"/>
  <c r="AB223" i="1" s="1"/>
  <c r="AA224" i="1"/>
  <c r="AB224" i="1" s="1"/>
  <c r="AA255" i="1"/>
  <c r="AB255" i="1" s="1"/>
  <c r="AA212" i="1"/>
  <c r="AB212" i="1" s="1"/>
  <c r="AA221" i="1"/>
  <c r="AB221" i="1" s="1"/>
  <c r="AA222" i="1"/>
  <c r="AB222" i="1" s="1"/>
  <c r="AA227" i="1"/>
  <c r="AB227" i="1" s="1"/>
  <c r="AA213" i="1"/>
  <c r="AB213" i="1" s="1"/>
  <c r="AA813" i="1"/>
  <c r="AB813" i="1" s="1"/>
  <c r="AA807" i="1"/>
  <c r="AB807" i="1" s="1"/>
  <c r="AA750" i="1"/>
  <c r="AB750" i="1" s="1"/>
  <c r="AA703" i="1"/>
  <c r="AB703" i="1" s="1"/>
  <c r="AA610" i="1"/>
  <c r="AB610" i="1" s="1"/>
  <c r="AA546" i="1"/>
  <c r="AB546" i="1" s="1"/>
  <c r="AA524" i="1"/>
  <c r="AB524" i="1" s="1"/>
  <c r="AA488" i="1"/>
  <c r="AB488" i="1" s="1"/>
  <c r="AA436" i="1"/>
  <c r="AB436" i="1" s="1"/>
  <c r="AA407" i="1"/>
  <c r="AB407" i="1" s="1"/>
  <c r="AA327" i="1"/>
  <c r="AB327" i="1" s="1"/>
  <c r="AA344" i="1"/>
  <c r="AB344" i="1" s="1"/>
  <c r="AA350" i="1"/>
  <c r="AB350" i="1" s="1"/>
  <c r="AA326" i="1"/>
  <c r="AB326" i="1" s="1"/>
  <c r="AA332" i="1"/>
  <c r="AB332" i="1" s="1"/>
  <c r="AA303" i="1"/>
  <c r="AB303" i="1" s="1"/>
  <c r="AA268" i="1"/>
  <c r="AB268" i="1" s="1"/>
  <c r="AA288" i="1"/>
  <c r="AB288" i="1" s="1"/>
  <c r="AA292" i="1"/>
  <c r="AB292" i="1" s="1"/>
  <c r="AA283" i="1"/>
  <c r="AB283" i="1" s="1"/>
  <c r="AA307" i="1"/>
  <c r="AB307" i="1" s="1"/>
  <c r="AA263" i="1"/>
  <c r="AB263" i="1" s="1"/>
  <c r="AA248" i="1"/>
  <c r="AB248" i="1" s="1"/>
  <c r="AA257" i="1"/>
  <c r="AB257" i="1" s="1"/>
  <c r="AA237" i="1"/>
  <c r="AB237" i="1" s="1"/>
  <c r="AA230" i="1"/>
  <c r="AB230" i="1" s="1"/>
  <c r="AA253" i="1"/>
  <c r="AB253" i="1" s="1"/>
  <c r="AA210" i="1"/>
  <c r="AB210" i="1" s="1"/>
  <c r="AA644" i="1"/>
  <c r="AB644" i="1" s="1"/>
  <c r="AA586" i="1"/>
  <c r="AB586" i="1" s="1"/>
  <c r="AA584" i="1"/>
  <c r="AB584" i="1" s="1"/>
  <c r="AA599" i="1"/>
  <c r="AB599" i="1" s="1"/>
  <c r="AA539" i="1"/>
  <c r="AB539" i="1" s="1"/>
  <c r="AA493" i="1"/>
  <c r="AB493" i="1" s="1"/>
  <c r="AA504" i="1"/>
  <c r="AB504" i="1" s="1"/>
  <c r="AA511" i="1"/>
  <c r="AB511" i="1" s="1"/>
  <c r="AA533" i="1"/>
  <c r="AB533" i="1" s="1"/>
  <c r="AA456" i="1"/>
  <c r="AB456" i="1" s="1"/>
  <c r="AA477" i="1"/>
  <c r="AB477" i="1" s="1"/>
  <c r="AA435" i="1"/>
  <c r="AB435" i="1" s="1"/>
  <c r="AA361" i="1"/>
  <c r="AB361" i="1" s="1"/>
  <c r="AA382" i="1"/>
  <c r="AB382" i="1" s="1"/>
  <c r="AA383" i="1"/>
  <c r="AB383" i="1" s="1"/>
  <c r="AA370" i="1"/>
  <c r="AB370" i="1" s="1"/>
  <c r="AA346" i="1"/>
  <c r="AB346" i="1" s="1"/>
  <c r="AA316" i="1"/>
  <c r="AB316" i="1" s="1"/>
  <c r="AA341" i="1"/>
  <c r="AB341" i="1" s="1"/>
  <c r="AA338" i="1"/>
  <c r="AB338" i="1" s="1"/>
  <c r="AA313" i="1"/>
  <c r="AB313" i="1" s="1"/>
  <c r="AA279" i="1"/>
  <c r="AB279" i="1" s="1"/>
  <c r="AA274" i="1"/>
  <c r="AB274" i="1" s="1"/>
  <c r="AA300" i="1"/>
  <c r="AB300" i="1" s="1"/>
  <c r="AA312" i="1"/>
  <c r="AB312" i="1" s="1"/>
  <c r="AA299" i="1"/>
  <c r="AB299" i="1" s="1"/>
  <c r="AA293" i="1"/>
  <c r="AB293" i="1" s="1"/>
  <c r="AA254" i="1"/>
  <c r="AB254" i="1" s="1"/>
  <c r="AA234" i="1"/>
  <c r="AB234" i="1" s="1"/>
  <c r="AA258" i="1"/>
  <c r="AB258" i="1" s="1"/>
  <c r="AA259" i="1"/>
  <c r="AB259" i="1" s="1"/>
  <c r="AA261" i="1"/>
  <c r="AB261" i="1" s="1"/>
  <c r="AA217" i="1"/>
  <c r="AB217" i="1" s="1"/>
  <c r="AA209" i="1"/>
  <c r="AB209" i="1" s="1"/>
  <c r="AA851" i="1"/>
  <c r="AB851" i="1" s="1"/>
  <c r="AA817" i="1"/>
  <c r="AB817" i="1" s="1"/>
  <c r="AA769" i="1"/>
  <c r="AB769" i="1" s="1"/>
  <c r="AA760" i="1"/>
  <c r="AB760" i="1" s="1"/>
  <c r="AA781" i="1"/>
  <c r="AB781" i="1" s="1"/>
  <c r="AA787" i="1"/>
  <c r="AB787" i="1" s="1"/>
  <c r="AA714" i="1"/>
  <c r="AB714" i="1" s="1"/>
  <c r="AA649" i="1"/>
  <c r="AB649" i="1" s="1"/>
  <c r="AA664" i="1"/>
  <c r="AB664" i="1" s="1"/>
  <c r="AA640" i="1"/>
  <c r="AB640" i="1" s="1"/>
  <c r="AA618" i="1"/>
  <c r="AB618" i="1" s="1"/>
  <c r="AA562" i="1"/>
  <c r="AB562" i="1" s="1"/>
  <c r="AA560" i="1"/>
  <c r="AB560" i="1" s="1"/>
  <c r="AA531" i="1"/>
  <c r="AB531" i="1" s="1"/>
  <c r="AA490" i="1"/>
  <c r="AB490" i="1" s="1"/>
  <c r="AA508" i="1"/>
  <c r="AB508" i="1" s="1"/>
  <c r="AA553" i="1"/>
  <c r="AB553" i="1" s="1"/>
  <c r="AA518" i="1"/>
  <c r="AB518" i="1" s="1"/>
  <c r="AA470" i="1"/>
  <c r="AB470" i="1" s="1"/>
  <c r="AA453" i="1"/>
  <c r="AB453" i="1" s="1"/>
  <c r="AA410" i="1"/>
  <c r="AB410" i="1" s="1"/>
  <c r="AA386" i="1"/>
  <c r="AB386" i="1" s="1"/>
  <c r="AA372" i="1"/>
  <c r="AB372" i="1" s="1"/>
  <c r="AA393" i="1"/>
  <c r="AB393" i="1" s="1"/>
  <c r="AA396" i="1"/>
  <c r="AB396" i="1" s="1"/>
  <c r="AA343" i="1"/>
  <c r="AB343" i="1" s="1"/>
  <c r="AA322" i="1"/>
  <c r="AB322" i="1" s="1"/>
  <c r="AA334" i="1"/>
  <c r="AB334" i="1" s="1"/>
  <c r="AA324" i="1"/>
  <c r="AB324" i="1" s="1"/>
  <c r="AA280" i="1"/>
  <c r="AB280" i="1" s="1"/>
  <c r="AA284" i="1"/>
  <c r="AB284" i="1" s="1"/>
  <c r="AA267" i="1"/>
  <c r="AB267" i="1" s="1"/>
  <c r="AA294" i="1"/>
  <c r="AB294" i="1" s="1"/>
  <c r="AA244" i="1"/>
  <c r="AB244" i="1" s="1"/>
  <c r="AA256" i="1"/>
  <c r="AB256" i="1" s="1"/>
  <c r="AA264" i="1"/>
  <c r="AB264" i="1" s="1"/>
  <c r="AA239" i="1"/>
  <c r="AB239" i="1" s="1"/>
  <c r="AA219" i="1"/>
  <c r="AB219" i="1" s="1"/>
  <c r="AA208" i="1"/>
  <c r="AB208" i="1" s="1"/>
  <c r="AA859" i="1"/>
  <c r="AB859" i="1" s="1"/>
  <c r="AA810" i="1"/>
  <c r="AB810" i="1" s="1"/>
  <c r="AA764" i="1"/>
  <c r="AB764" i="1" s="1"/>
  <c r="AA732" i="1"/>
  <c r="AB732" i="1" s="1"/>
  <c r="AA711" i="1"/>
  <c r="AB711" i="1" s="1"/>
  <c r="AA697" i="1"/>
  <c r="AB697" i="1" s="1"/>
  <c r="AA678" i="1"/>
  <c r="AB678" i="1" s="1"/>
  <c r="AA636" i="1"/>
  <c r="AB636" i="1" s="1"/>
  <c r="AA651" i="1"/>
  <c r="AB651" i="1" s="1"/>
  <c r="AA569" i="1"/>
  <c r="AB569" i="1" s="1"/>
  <c r="AA536" i="1"/>
  <c r="AB536" i="1" s="1"/>
  <c r="AA550" i="1"/>
  <c r="AB550" i="1" s="1"/>
  <c r="AA514" i="1"/>
  <c r="AB514" i="1" s="1"/>
  <c r="AA541" i="1"/>
  <c r="AB541" i="1" s="1"/>
  <c r="AA507" i="1"/>
  <c r="AB507" i="1" s="1"/>
  <c r="AA449" i="1"/>
  <c r="AB449" i="1" s="1"/>
  <c r="AA391" i="1"/>
  <c r="AB391" i="1" s="1"/>
  <c r="AA363" i="1"/>
  <c r="AB363" i="1" s="1"/>
  <c r="AA362" i="1"/>
  <c r="AB362" i="1" s="1"/>
  <c r="AA353" i="1"/>
  <c r="AB353" i="1" s="1"/>
  <c r="AA390" i="1"/>
  <c r="AB390" i="1" s="1"/>
  <c r="AA356" i="1"/>
  <c r="AB356" i="1" s="1"/>
  <c r="AA337" i="1"/>
  <c r="AB337" i="1" s="1"/>
  <c r="AA339" i="1"/>
  <c r="AB339" i="1" s="1"/>
  <c r="AA335" i="1"/>
  <c r="AB335" i="1" s="1"/>
  <c r="AA320" i="1"/>
  <c r="AB320" i="1" s="1"/>
  <c r="AA374" i="1"/>
  <c r="AB374" i="1" s="1"/>
  <c r="AA269" i="1"/>
  <c r="AB269" i="1" s="1"/>
  <c r="AA287" i="1"/>
  <c r="AB287" i="1" s="1"/>
  <c r="AA266" i="1"/>
  <c r="AB266" i="1" s="1"/>
  <c r="AA282" i="1"/>
  <c r="AB282" i="1" s="1"/>
  <c r="AA309" i="1"/>
  <c r="AB309" i="1" s="1"/>
  <c r="AA302" i="1"/>
  <c r="AB302" i="1" s="1"/>
  <c r="AA241" i="1"/>
  <c r="AB241" i="1" s="1"/>
  <c r="AA249" i="1"/>
  <c r="AB249" i="1" s="1"/>
  <c r="AA246" i="1"/>
  <c r="AB246" i="1" s="1"/>
  <c r="AA232" i="1"/>
  <c r="AB232" i="1" s="1"/>
  <c r="AA236" i="1"/>
  <c r="AB236" i="1" s="1"/>
  <c r="AA218" i="1"/>
  <c r="AB218" i="1" s="1"/>
  <c r="AA215" i="1"/>
  <c r="AB215" i="1" s="1"/>
  <c r="AA207" i="1"/>
  <c r="AB207" i="1" s="1"/>
  <c r="T1060" i="1"/>
  <c r="T1090" i="1"/>
  <c r="T1067" i="1"/>
  <c r="T1064" i="1"/>
  <c r="T1069" i="1"/>
  <c r="T1062" i="1"/>
  <c r="T1072" i="1"/>
  <c r="T1078" i="1"/>
  <c r="T1068" i="1"/>
  <c r="T1087" i="1"/>
  <c r="T1089" i="1"/>
  <c r="T1070" i="1"/>
  <c r="T1086" i="1"/>
  <c r="T1074" i="1"/>
  <c r="T1077" i="1"/>
  <c r="T1063" i="1"/>
  <c r="T1071" i="1"/>
  <c r="T1076" i="1"/>
  <c r="T1059" i="1"/>
  <c r="T1079" i="1"/>
  <c r="T1084" i="1"/>
  <c r="T1081" i="1"/>
  <c r="T1091" i="1"/>
  <c r="T1061" i="1"/>
  <c r="T1082" i="1"/>
  <c r="T1065" i="1"/>
  <c r="T1088" i="1"/>
  <c r="T1080" i="1"/>
  <c r="T1073" i="1"/>
  <c r="T1066" i="1"/>
  <c r="T1075" i="1"/>
  <c r="T1085" i="1"/>
  <c r="T1058" i="1"/>
  <c r="T1083" i="1"/>
  <c r="G20" i="3"/>
  <c r="AG8" i="1" l="1"/>
  <c r="AH7" i="1"/>
  <c r="X1303" i="1"/>
  <c r="AA1303" i="1" s="1"/>
  <c r="AB1303" i="1" s="1"/>
  <c r="X1307" i="1"/>
  <c r="AA1307" i="1" s="1"/>
  <c r="AB1307" i="1" s="1"/>
  <c r="X1295" i="1"/>
  <c r="AA1295" i="1" s="1"/>
  <c r="AB1295" i="1" s="1"/>
  <c r="X1285" i="1"/>
  <c r="AA1285" i="1" s="1"/>
  <c r="AB1285" i="1" s="1"/>
  <c r="X1304" i="1"/>
  <c r="AA1304" i="1" s="1"/>
  <c r="AB1304" i="1" s="1"/>
  <c r="X1289" i="1"/>
  <c r="AA1289" i="1" s="1"/>
  <c r="AB1289" i="1" s="1"/>
  <c r="X1316" i="1"/>
  <c r="AA1316" i="1" s="1"/>
  <c r="AB1316" i="1" s="1"/>
  <c r="X1314" i="1"/>
  <c r="AA1314" i="1" s="1"/>
  <c r="AB1314" i="1" s="1"/>
  <c r="X1321" i="1"/>
  <c r="AA1321" i="1" s="1"/>
  <c r="AB1321" i="1" s="1"/>
  <c r="X1311" i="1"/>
  <c r="AA1311" i="1" s="1"/>
  <c r="AB1311" i="1" s="1"/>
  <c r="X1315" i="1"/>
  <c r="AA1315" i="1" s="1"/>
  <c r="AB1315" i="1" s="1"/>
  <c r="X1305" i="1"/>
  <c r="AA1305" i="1" s="1"/>
  <c r="AB1305" i="1" s="1"/>
  <c r="X1309" i="1"/>
  <c r="AA1309" i="1" s="1"/>
  <c r="AB1309" i="1" s="1"/>
  <c r="X1302" i="1"/>
  <c r="AA1302" i="1" s="1"/>
  <c r="AB1302" i="1" s="1"/>
  <c r="X1290" i="1"/>
  <c r="AA1290" i="1" s="1"/>
  <c r="AB1290" i="1" s="1"/>
  <c r="X1319" i="1"/>
  <c r="AA1319" i="1" s="1"/>
  <c r="AB1319" i="1" s="1"/>
  <c r="X1297" i="1"/>
  <c r="AA1297" i="1" s="1"/>
  <c r="AB1297" i="1" s="1"/>
  <c r="X1288" i="1"/>
  <c r="AA1288" i="1" s="1"/>
  <c r="AB1288" i="1" s="1"/>
  <c r="X1324" i="1"/>
  <c r="AA1324" i="1" s="1"/>
  <c r="AB1324" i="1" s="1"/>
  <c r="X1281" i="1"/>
  <c r="AA1281" i="1" s="1"/>
  <c r="AB1281" i="1" s="1"/>
  <c r="X1293" i="1"/>
  <c r="AA1293" i="1" s="1"/>
  <c r="AB1293" i="1" s="1"/>
  <c r="X1291" i="1"/>
  <c r="AA1291" i="1" s="1"/>
  <c r="AB1291" i="1" s="1"/>
  <c r="X1323" i="1"/>
  <c r="AA1323" i="1" s="1"/>
  <c r="AB1323" i="1" s="1"/>
  <c r="X1322" i="1"/>
  <c r="AA1322" i="1" s="1"/>
  <c r="AB1322" i="1" s="1"/>
  <c r="X1277" i="1"/>
  <c r="AA1277" i="1" s="1"/>
  <c r="AB1277" i="1" s="1"/>
  <c r="X1312" i="1"/>
  <c r="AA1312" i="1" s="1"/>
  <c r="AB1312" i="1" s="1"/>
  <c r="X1313" i="1"/>
  <c r="AA1313" i="1" s="1"/>
  <c r="AB1313" i="1" s="1"/>
  <c r="X1275" i="1"/>
  <c r="AA1275" i="1" s="1"/>
  <c r="AB1275" i="1" s="1"/>
  <c r="X1286" i="1"/>
  <c r="AA1286" i="1" s="1"/>
  <c r="AB1286" i="1" s="1"/>
  <c r="X1301" i="1"/>
  <c r="AA1301" i="1" s="1"/>
  <c r="AB1301" i="1" s="1"/>
  <c r="X1294" i="1"/>
  <c r="AA1294" i="1" s="1"/>
  <c r="AB1294" i="1" s="1"/>
  <c r="X1292" i="1"/>
  <c r="AA1292" i="1" s="1"/>
  <c r="AB1292" i="1" s="1"/>
  <c r="X1308" i="1"/>
  <c r="AA1308" i="1" s="1"/>
  <c r="AB1308" i="1" s="1"/>
  <c r="X1300" i="1"/>
  <c r="AA1300" i="1" s="1"/>
  <c r="AB1300" i="1" s="1"/>
  <c r="X1318" i="1"/>
  <c r="AA1318" i="1" s="1"/>
  <c r="AB1318" i="1" s="1"/>
  <c r="X1299" i="1"/>
  <c r="AA1299" i="1" s="1"/>
  <c r="AB1299" i="1" s="1"/>
  <c r="X1278" i="1"/>
  <c r="AA1278" i="1" s="1"/>
  <c r="AB1278" i="1" s="1"/>
  <c r="X1282" i="1"/>
  <c r="AA1282" i="1" s="1"/>
  <c r="AB1282" i="1" s="1"/>
  <c r="X1296" i="1"/>
  <c r="AA1296" i="1" s="1"/>
  <c r="AB1296" i="1" s="1"/>
  <c r="X1280" i="1"/>
  <c r="AA1280" i="1" s="1"/>
  <c r="AB1280" i="1" s="1"/>
  <c r="X1298" i="1"/>
  <c r="AA1298" i="1" s="1"/>
  <c r="AB1298" i="1" s="1"/>
  <c r="X1317" i="1"/>
  <c r="AA1317" i="1" s="1"/>
  <c r="AB1317" i="1" s="1"/>
  <c r="X1276" i="1"/>
  <c r="AA1276" i="1" s="1"/>
  <c r="AB1276" i="1" s="1"/>
  <c r="X1287" i="1"/>
  <c r="AA1287" i="1" s="1"/>
  <c r="AB1287" i="1" s="1"/>
  <c r="X1284" i="1"/>
  <c r="AA1284" i="1" s="1"/>
  <c r="AB1284" i="1" s="1"/>
  <c r="X1325" i="1"/>
  <c r="AA1325" i="1" s="1"/>
  <c r="AB1325" i="1" s="1"/>
  <c r="X1283" i="1"/>
  <c r="AA1283" i="1" s="1"/>
  <c r="AB1283" i="1" s="1"/>
  <c r="X1310" i="1"/>
  <c r="AA1310" i="1" s="1"/>
  <c r="AB1310" i="1" s="1"/>
  <c r="X1279" i="1"/>
  <c r="AA1279" i="1" s="1"/>
  <c r="AB1279" i="1" s="1"/>
  <c r="X1306" i="1"/>
  <c r="AA1306" i="1" s="1"/>
  <c r="AB1306" i="1" s="1"/>
  <c r="X1320" i="1"/>
  <c r="AA1320" i="1" s="1"/>
  <c r="AB1320" i="1" s="1"/>
  <c r="X1265" i="1"/>
  <c r="AA1265" i="1" s="1"/>
  <c r="AB1265" i="1" s="1"/>
  <c r="X1256" i="1"/>
  <c r="AA1256" i="1" s="1"/>
  <c r="AB1256" i="1" s="1"/>
  <c r="X1259" i="1"/>
  <c r="AA1259" i="1" s="1"/>
  <c r="AB1259" i="1" s="1"/>
  <c r="X1261" i="1"/>
  <c r="AA1261" i="1" s="1"/>
  <c r="AB1261" i="1" s="1"/>
  <c r="X1272" i="1"/>
  <c r="AA1272" i="1" s="1"/>
  <c r="AB1272" i="1" s="1"/>
  <c r="X1262" i="1"/>
  <c r="AA1262" i="1" s="1"/>
  <c r="AB1262" i="1" s="1"/>
  <c r="X1241" i="1"/>
  <c r="AA1241" i="1" s="1"/>
  <c r="AB1241" i="1" s="1"/>
  <c r="X1245" i="1"/>
  <c r="AA1245" i="1" s="1"/>
  <c r="AB1245" i="1" s="1"/>
  <c r="X1232" i="1"/>
  <c r="AA1232" i="1" s="1"/>
  <c r="AB1232" i="1" s="1"/>
  <c r="X1274" i="1"/>
  <c r="AA1274" i="1" s="1"/>
  <c r="AB1274" i="1" s="1"/>
  <c r="X1271" i="1"/>
  <c r="AA1271" i="1" s="1"/>
  <c r="AB1271" i="1" s="1"/>
  <c r="X1222" i="1"/>
  <c r="AA1222" i="1" s="1"/>
  <c r="AB1222" i="1" s="1"/>
  <c r="X1225" i="1"/>
  <c r="AA1225" i="1" s="1"/>
  <c r="AB1225" i="1" s="1"/>
  <c r="X1227" i="1"/>
  <c r="AA1227" i="1" s="1"/>
  <c r="AB1227" i="1" s="1"/>
  <c r="X1268" i="1"/>
  <c r="AA1268" i="1" s="1"/>
  <c r="AB1268" i="1" s="1"/>
  <c r="X1257" i="1"/>
  <c r="AA1257" i="1" s="1"/>
  <c r="AB1257" i="1" s="1"/>
  <c r="X1264" i="1"/>
  <c r="AA1264" i="1" s="1"/>
  <c r="AB1264" i="1" s="1"/>
  <c r="X1223" i="1"/>
  <c r="AA1223" i="1" s="1"/>
  <c r="AB1223" i="1" s="1"/>
  <c r="X1251" i="1"/>
  <c r="AA1251" i="1" s="1"/>
  <c r="AB1251" i="1" s="1"/>
  <c r="X1250" i="1"/>
  <c r="AA1250" i="1" s="1"/>
  <c r="AB1250" i="1" s="1"/>
  <c r="X1242" i="1"/>
  <c r="AA1242" i="1" s="1"/>
  <c r="AB1242" i="1" s="1"/>
  <c r="X1212" i="1"/>
  <c r="AA1212" i="1" s="1"/>
  <c r="AB1212" i="1" s="1"/>
  <c r="X1238" i="1"/>
  <c r="AA1238" i="1" s="1"/>
  <c r="AB1238" i="1" s="1"/>
  <c r="X1236" i="1"/>
  <c r="AA1236" i="1" s="1"/>
  <c r="AB1236" i="1" s="1"/>
  <c r="X1244" i="1"/>
  <c r="AA1244" i="1" s="1"/>
  <c r="AB1244" i="1" s="1"/>
  <c r="X1237" i="1"/>
  <c r="AA1237" i="1" s="1"/>
  <c r="AB1237" i="1" s="1"/>
  <c r="X1221" i="1"/>
  <c r="AA1221" i="1" s="1"/>
  <c r="AB1221" i="1" s="1"/>
  <c r="X1220" i="1"/>
  <c r="AA1220" i="1" s="1"/>
  <c r="AB1220" i="1" s="1"/>
  <c r="X1273" i="1"/>
  <c r="AA1273" i="1" s="1"/>
  <c r="AB1273" i="1" s="1"/>
  <c r="X1249" i="1"/>
  <c r="AA1249" i="1" s="1"/>
  <c r="AB1249" i="1" s="1"/>
  <c r="X1218" i="1"/>
  <c r="AA1218" i="1" s="1"/>
  <c r="AB1218" i="1" s="1"/>
  <c r="X1215" i="1"/>
  <c r="AA1215" i="1" s="1"/>
  <c r="AB1215" i="1" s="1"/>
  <c r="X1233" i="1"/>
  <c r="AA1233" i="1" s="1"/>
  <c r="AB1233" i="1" s="1"/>
  <c r="X1226" i="1"/>
  <c r="AA1226" i="1" s="1"/>
  <c r="AB1226" i="1" s="1"/>
  <c r="X1235" i="1"/>
  <c r="AA1235" i="1" s="1"/>
  <c r="AB1235" i="1" s="1"/>
  <c r="X1267" i="1"/>
  <c r="AA1267" i="1" s="1"/>
  <c r="AB1267" i="1" s="1"/>
  <c r="X1240" i="1"/>
  <c r="AA1240" i="1" s="1"/>
  <c r="AB1240" i="1" s="1"/>
  <c r="X1231" i="1"/>
  <c r="AA1231" i="1" s="1"/>
  <c r="AB1231" i="1" s="1"/>
  <c r="X1269" i="1"/>
  <c r="AA1269" i="1" s="1"/>
  <c r="AB1269" i="1" s="1"/>
  <c r="X1234" i="1"/>
  <c r="AA1234" i="1" s="1"/>
  <c r="AB1234" i="1" s="1"/>
  <c r="X1224" i="1"/>
  <c r="AA1224" i="1" s="1"/>
  <c r="AB1224" i="1" s="1"/>
  <c r="X1219" i="1"/>
  <c r="AA1219" i="1" s="1"/>
  <c r="AB1219" i="1" s="1"/>
  <c r="X1254" i="1"/>
  <c r="AA1254" i="1" s="1"/>
  <c r="AB1254" i="1" s="1"/>
  <c r="X1266" i="1"/>
  <c r="AA1266" i="1" s="1"/>
  <c r="AB1266" i="1" s="1"/>
  <c r="X1217" i="1"/>
  <c r="AA1217" i="1" s="1"/>
  <c r="AB1217" i="1" s="1"/>
  <c r="X1252" i="1"/>
  <c r="AA1252" i="1" s="1"/>
  <c r="AB1252" i="1" s="1"/>
  <c r="X1248" i="1"/>
  <c r="AA1248" i="1" s="1"/>
  <c r="AB1248" i="1" s="1"/>
  <c r="X1211" i="1"/>
  <c r="AA1211" i="1" s="1"/>
  <c r="AB1211" i="1" s="1"/>
  <c r="X1216" i="1"/>
  <c r="AA1216" i="1" s="1"/>
  <c r="AB1216" i="1" s="1"/>
  <c r="X1213" i="1"/>
  <c r="AA1213" i="1" s="1"/>
  <c r="AB1213" i="1" s="1"/>
  <c r="X1214" i="1"/>
  <c r="AA1214" i="1" s="1"/>
  <c r="AB1214" i="1" s="1"/>
  <c r="X1258" i="1"/>
  <c r="AA1258" i="1" s="1"/>
  <c r="AB1258" i="1" s="1"/>
  <c r="X1263" i="1"/>
  <c r="AA1263" i="1" s="1"/>
  <c r="AB1263" i="1" s="1"/>
  <c r="X1230" i="1"/>
  <c r="AA1230" i="1" s="1"/>
  <c r="AB1230" i="1" s="1"/>
  <c r="X1229" i="1"/>
  <c r="AA1229" i="1" s="1"/>
  <c r="AB1229" i="1" s="1"/>
  <c r="X1243" i="1"/>
  <c r="AA1243" i="1" s="1"/>
  <c r="AB1243" i="1" s="1"/>
  <c r="X1270" i="1"/>
  <c r="AA1270" i="1" s="1"/>
  <c r="AB1270" i="1" s="1"/>
  <c r="X1239" i="1"/>
  <c r="AA1239" i="1" s="1"/>
  <c r="AB1239" i="1" s="1"/>
  <c r="X1228" i="1"/>
  <c r="AA1228" i="1" s="1"/>
  <c r="AB1228" i="1" s="1"/>
  <c r="X1260" i="1"/>
  <c r="AA1260" i="1" s="1"/>
  <c r="AB1260" i="1" s="1"/>
  <c r="X1247" i="1"/>
  <c r="AA1247" i="1" s="1"/>
  <c r="AB1247" i="1" s="1"/>
  <c r="X1255" i="1"/>
  <c r="AA1255" i="1" s="1"/>
  <c r="AB1255" i="1" s="1"/>
  <c r="X1253" i="1"/>
  <c r="AA1253" i="1" s="1"/>
  <c r="AB1253" i="1" s="1"/>
  <c r="X1246" i="1"/>
  <c r="AA1246" i="1" s="1"/>
  <c r="AB1246" i="1" s="1"/>
  <c r="X1186" i="1"/>
  <c r="AA1186" i="1" s="1"/>
  <c r="AB1186" i="1" s="1"/>
  <c r="X1187" i="1"/>
  <c r="AA1187" i="1" s="1"/>
  <c r="AB1187" i="1" s="1"/>
  <c r="X1198" i="1"/>
  <c r="AA1198" i="1" s="1"/>
  <c r="AB1198" i="1" s="1"/>
  <c r="X1189" i="1"/>
  <c r="AA1189" i="1" s="1"/>
  <c r="AB1189" i="1" s="1"/>
  <c r="X1174" i="1"/>
  <c r="AA1174" i="1" s="1"/>
  <c r="AB1174" i="1" s="1"/>
  <c r="X1197" i="1"/>
  <c r="AA1197" i="1" s="1"/>
  <c r="AB1197" i="1" s="1"/>
  <c r="X1183" i="1"/>
  <c r="AA1183" i="1" s="1"/>
  <c r="AB1183" i="1" s="1"/>
  <c r="X1207" i="1"/>
  <c r="AA1207" i="1" s="1"/>
  <c r="AB1207" i="1" s="1"/>
  <c r="X1210" i="1"/>
  <c r="AA1210" i="1" s="1"/>
  <c r="AB1210" i="1" s="1"/>
  <c r="X1181" i="1"/>
  <c r="AA1181" i="1" s="1"/>
  <c r="AB1181" i="1" s="1"/>
  <c r="X1176" i="1"/>
  <c r="AA1176" i="1" s="1"/>
  <c r="AB1176" i="1" s="1"/>
  <c r="X1206" i="1"/>
  <c r="AA1206" i="1" s="1"/>
  <c r="AB1206" i="1" s="1"/>
  <c r="X1182" i="1"/>
  <c r="AA1182" i="1" s="1"/>
  <c r="AB1182" i="1" s="1"/>
  <c r="X1172" i="1"/>
  <c r="AA1172" i="1" s="1"/>
  <c r="AB1172" i="1" s="1"/>
  <c r="X1173" i="1"/>
  <c r="AA1173" i="1" s="1"/>
  <c r="AB1173" i="1" s="1"/>
  <c r="X1191" i="1"/>
  <c r="AA1191" i="1" s="1"/>
  <c r="AB1191" i="1" s="1"/>
  <c r="X1192" i="1"/>
  <c r="AA1192" i="1" s="1"/>
  <c r="AB1192" i="1" s="1"/>
  <c r="X1208" i="1"/>
  <c r="AA1208" i="1" s="1"/>
  <c r="AB1208" i="1" s="1"/>
  <c r="X1178" i="1"/>
  <c r="AA1178" i="1" s="1"/>
  <c r="AB1178" i="1" s="1"/>
  <c r="X1202" i="1"/>
  <c r="AA1202" i="1" s="1"/>
  <c r="AB1202" i="1" s="1"/>
  <c r="X1201" i="1"/>
  <c r="AA1201" i="1" s="1"/>
  <c r="AB1201" i="1" s="1"/>
  <c r="X1209" i="1"/>
  <c r="AA1209" i="1" s="1"/>
  <c r="AB1209" i="1" s="1"/>
  <c r="X1179" i="1"/>
  <c r="AA1179" i="1" s="1"/>
  <c r="AB1179" i="1" s="1"/>
  <c r="X1188" i="1"/>
  <c r="AA1188" i="1" s="1"/>
  <c r="AB1188" i="1" s="1"/>
  <c r="X1199" i="1"/>
  <c r="AA1199" i="1" s="1"/>
  <c r="AB1199" i="1" s="1"/>
  <c r="X1185" i="1"/>
  <c r="AA1185" i="1" s="1"/>
  <c r="AB1185" i="1" s="1"/>
  <c r="X1194" i="1"/>
  <c r="AA1194" i="1" s="1"/>
  <c r="AB1194" i="1" s="1"/>
  <c r="X1196" i="1"/>
  <c r="AA1196" i="1" s="1"/>
  <c r="AB1196" i="1" s="1"/>
  <c r="X1195" i="1"/>
  <c r="AA1195" i="1" s="1"/>
  <c r="AB1195" i="1" s="1"/>
  <c r="X1193" i="1"/>
  <c r="AA1193" i="1" s="1"/>
  <c r="AB1193" i="1" s="1"/>
  <c r="X1184" i="1"/>
  <c r="AA1184" i="1" s="1"/>
  <c r="AB1184" i="1" s="1"/>
  <c r="X1204" i="1"/>
  <c r="AA1204" i="1" s="1"/>
  <c r="AB1204" i="1" s="1"/>
  <c r="X1171" i="1"/>
  <c r="AA1171" i="1" s="1"/>
  <c r="AB1171" i="1" s="1"/>
  <c r="X1190" i="1"/>
  <c r="AA1190" i="1" s="1"/>
  <c r="AB1190" i="1" s="1"/>
  <c r="X1200" i="1"/>
  <c r="AA1200" i="1" s="1"/>
  <c r="AB1200" i="1" s="1"/>
  <c r="X1180" i="1"/>
  <c r="AA1180" i="1" s="1"/>
  <c r="AB1180" i="1" s="1"/>
  <c r="X1175" i="1"/>
  <c r="AA1175" i="1" s="1"/>
  <c r="AB1175" i="1" s="1"/>
  <c r="X1203" i="1"/>
  <c r="AA1203" i="1" s="1"/>
  <c r="AB1203" i="1" s="1"/>
  <c r="X1177" i="1"/>
  <c r="AA1177" i="1" s="1"/>
  <c r="AB1177" i="1" s="1"/>
  <c r="X1205" i="1"/>
  <c r="AA1205" i="1" s="1"/>
  <c r="AB1205" i="1" s="1"/>
  <c r="AK11" i="1"/>
  <c r="X1153" i="1"/>
  <c r="AA1153" i="1" s="1"/>
  <c r="AB1153" i="1" s="1"/>
  <c r="X1156" i="1"/>
  <c r="AA1156" i="1" s="1"/>
  <c r="AB1156" i="1" s="1"/>
  <c r="X1136" i="1"/>
  <c r="AA1136" i="1" s="1"/>
  <c r="AB1136" i="1" s="1"/>
  <c r="X1155" i="1"/>
  <c r="AA1155" i="1" s="1"/>
  <c r="AB1155" i="1" s="1"/>
  <c r="X1139" i="1"/>
  <c r="AA1139" i="1" s="1"/>
  <c r="AB1139" i="1" s="1"/>
  <c r="X1146" i="1"/>
  <c r="AA1146" i="1" s="1"/>
  <c r="AB1146" i="1" s="1"/>
  <c r="X1165" i="1"/>
  <c r="AA1165" i="1" s="1"/>
  <c r="AB1165" i="1" s="1"/>
  <c r="X1151" i="1"/>
  <c r="AA1151" i="1" s="1"/>
  <c r="AB1151" i="1" s="1"/>
  <c r="X1160" i="1"/>
  <c r="AA1160" i="1" s="1"/>
  <c r="AB1160" i="1" s="1"/>
  <c r="X1131" i="1"/>
  <c r="AA1131" i="1" s="1"/>
  <c r="AB1131" i="1" s="1"/>
  <c r="X1140" i="1"/>
  <c r="AA1140" i="1" s="1"/>
  <c r="AB1140" i="1" s="1"/>
  <c r="X1132" i="1"/>
  <c r="AA1132" i="1" s="1"/>
  <c r="AB1132" i="1" s="1"/>
  <c r="X1161" i="1"/>
  <c r="AA1161" i="1" s="1"/>
  <c r="AB1161" i="1" s="1"/>
  <c r="X1138" i="1"/>
  <c r="AA1138" i="1" s="1"/>
  <c r="AB1138" i="1" s="1"/>
  <c r="X1157" i="1"/>
  <c r="AA1157" i="1" s="1"/>
  <c r="AB1157" i="1" s="1"/>
  <c r="X1144" i="1"/>
  <c r="AA1144" i="1" s="1"/>
  <c r="AB1144" i="1" s="1"/>
  <c r="X1166" i="1"/>
  <c r="AA1166" i="1" s="1"/>
  <c r="AB1166" i="1" s="1"/>
  <c r="T1042" i="1"/>
  <c r="T1048" i="1"/>
  <c r="T1049" i="1"/>
  <c r="T1045" i="1"/>
  <c r="T1051" i="1"/>
  <c r="T1052" i="1"/>
  <c r="T1040" i="1"/>
  <c r="T1050" i="1"/>
  <c r="T1054" i="1"/>
  <c r="T1043" i="1"/>
  <c r="T1057" i="1"/>
  <c r="T1053" i="1"/>
  <c r="T1046" i="1"/>
  <c r="T1056" i="1"/>
  <c r="T1044" i="1"/>
  <c r="T1047" i="1"/>
  <c r="T1041" i="1"/>
  <c r="T1055" i="1"/>
  <c r="P16" i="1"/>
  <c r="N5" i="3"/>
  <c r="N3" i="3"/>
  <c r="X1388" i="1" l="1"/>
  <c r="AA1388" i="1" s="1"/>
  <c r="AB1388" i="1" s="1"/>
  <c r="X1385" i="1"/>
  <c r="AA1385" i="1" s="1"/>
  <c r="AB1385" i="1" s="1"/>
  <c r="X1386" i="1"/>
  <c r="AA1386" i="1" s="1"/>
  <c r="AB1386" i="1" s="1"/>
  <c r="X1390" i="1"/>
  <c r="AA1390" i="1" s="1"/>
  <c r="AB1390" i="1" s="1"/>
  <c r="X1391" i="1"/>
  <c r="AA1391" i="1" s="1"/>
  <c r="AB1391" i="1" s="1"/>
  <c r="X1387" i="1"/>
  <c r="AA1387" i="1" s="1"/>
  <c r="AB1387" i="1" s="1"/>
  <c r="X1384" i="1"/>
  <c r="AA1384" i="1" s="1"/>
  <c r="AB1384" i="1" s="1"/>
  <c r="X1389" i="1"/>
  <c r="AA1389" i="1" s="1"/>
  <c r="AB1389" i="1" s="1"/>
  <c r="X1383" i="1"/>
  <c r="AA1383" i="1" s="1"/>
  <c r="AB1383" i="1" s="1"/>
  <c r="X1392" i="1"/>
  <c r="AA1392" i="1" s="1"/>
  <c r="AB1392" i="1" s="1"/>
  <c r="AK12" i="1"/>
  <c r="X1373" i="1"/>
  <c r="AA1373" i="1" s="1"/>
  <c r="AB1373" i="1" s="1"/>
  <c r="X1378" i="1"/>
  <c r="AA1378" i="1" s="1"/>
  <c r="AB1378" i="1" s="1"/>
  <c r="X1375" i="1"/>
  <c r="AA1375" i="1" s="1"/>
  <c r="AB1375" i="1" s="1"/>
  <c r="X1368" i="1"/>
  <c r="AA1368" i="1" s="1"/>
  <c r="AB1368" i="1" s="1"/>
  <c r="X1376" i="1"/>
  <c r="AA1376" i="1" s="1"/>
  <c r="AB1376" i="1" s="1"/>
  <c r="X1367" i="1"/>
  <c r="AA1367" i="1" s="1"/>
  <c r="AB1367" i="1" s="1"/>
  <c r="X1372" i="1"/>
  <c r="AA1372" i="1" s="1"/>
  <c r="AB1372" i="1" s="1"/>
  <c r="X1381" i="1"/>
  <c r="AA1381" i="1" s="1"/>
  <c r="AB1381" i="1" s="1"/>
  <c r="X1362" i="1"/>
  <c r="AA1362" i="1" s="1"/>
  <c r="AB1362" i="1" s="1"/>
  <c r="X1361" i="1"/>
  <c r="AA1361" i="1" s="1"/>
  <c r="AB1361" i="1" s="1"/>
  <c r="X1365" i="1"/>
  <c r="AA1365" i="1" s="1"/>
  <c r="AB1365" i="1" s="1"/>
  <c r="X1364" i="1"/>
  <c r="AA1364" i="1" s="1"/>
  <c r="AB1364" i="1" s="1"/>
  <c r="X1377" i="1"/>
  <c r="AA1377" i="1" s="1"/>
  <c r="AB1377" i="1" s="1"/>
  <c r="X1363" i="1"/>
  <c r="AA1363" i="1" s="1"/>
  <c r="AB1363" i="1" s="1"/>
  <c r="X1379" i="1"/>
  <c r="AA1379" i="1" s="1"/>
  <c r="AB1379" i="1" s="1"/>
  <c r="X1371" i="1"/>
  <c r="AA1371" i="1" s="1"/>
  <c r="AB1371" i="1" s="1"/>
  <c r="X1374" i="1"/>
  <c r="AA1374" i="1" s="1"/>
  <c r="AB1374" i="1" s="1"/>
  <c r="X1370" i="1"/>
  <c r="AA1370" i="1" s="1"/>
  <c r="AB1370" i="1" s="1"/>
  <c r="X1366" i="1"/>
  <c r="AA1366" i="1" s="1"/>
  <c r="AB1366" i="1" s="1"/>
  <c r="X1382" i="1"/>
  <c r="AA1382" i="1" s="1"/>
  <c r="AB1382" i="1" s="1"/>
  <c r="X1380" i="1"/>
  <c r="AA1380" i="1" s="1"/>
  <c r="AB1380" i="1" s="1"/>
  <c r="X1369" i="1"/>
  <c r="AA1369" i="1" s="1"/>
  <c r="AB1369" i="1" s="1"/>
  <c r="X1335" i="1"/>
  <c r="AA1335" i="1" s="1"/>
  <c r="AB1335" i="1" s="1"/>
  <c r="X1349" i="1"/>
  <c r="AA1349" i="1" s="1"/>
  <c r="AB1349" i="1" s="1"/>
  <c r="X1350" i="1"/>
  <c r="AA1350" i="1" s="1"/>
  <c r="AB1350" i="1" s="1"/>
  <c r="X1358" i="1"/>
  <c r="AA1358" i="1" s="1"/>
  <c r="AB1358" i="1" s="1"/>
  <c r="X1336" i="1"/>
  <c r="AA1336" i="1" s="1"/>
  <c r="AB1336" i="1" s="1"/>
  <c r="X1360" i="1"/>
  <c r="AA1360" i="1" s="1"/>
  <c r="AB1360" i="1" s="1"/>
  <c r="X1341" i="1"/>
  <c r="AA1341" i="1" s="1"/>
  <c r="AB1341" i="1" s="1"/>
  <c r="X1357" i="1"/>
  <c r="AA1357" i="1" s="1"/>
  <c r="AB1357" i="1" s="1"/>
  <c r="X1333" i="1"/>
  <c r="AA1333" i="1" s="1"/>
  <c r="AB1333" i="1" s="1"/>
  <c r="X1331" i="1"/>
  <c r="AA1331" i="1" s="1"/>
  <c r="AB1331" i="1" s="1"/>
  <c r="X1346" i="1"/>
  <c r="AA1346" i="1" s="1"/>
  <c r="AB1346" i="1" s="1"/>
  <c r="X1329" i="1"/>
  <c r="AA1329" i="1" s="1"/>
  <c r="AB1329" i="1" s="1"/>
  <c r="X1347" i="1"/>
  <c r="AA1347" i="1" s="1"/>
  <c r="AB1347" i="1" s="1"/>
  <c r="X1330" i="1"/>
  <c r="AA1330" i="1" s="1"/>
  <c r="AB1330" i="1" s="1"/>
  <c r="X1356" i="1"/>
  <c r="AA1356" i="1" s="1"/>
  <c r="AB1356" i="1" s="1"/>
  <c r="X1353" i="1"/>
  <c r="AA1353" i="1" s="1"/>
  <c r="AB1353" i="1" s="1"/>
  <c r="X1339" i="1"/>
  <c r="AA1339" i="1" s="1"/>
  <c r="AB1339" i="1" s="1"/>
  <c r="X1327" i="1"/>
  <c r="AA1327" i="1" s="1"/>
  <c r="AB1327" i="1" s="1"/>
  <c r="X1355" i="1"/>
  <c r="AA1355" i="1" s="1"/>
  <c r="AB1355" i="1" s="1"/>
  <c r="X1328" i="1"/>
  <c r="AA1328" i="1" s="1"/>
  <c r="AB1328" i="1" s="1"/>
  <c r="X1343" i="1"/>
  <c r="AA1343" i="1" s="1"/>
  <c r="AB1343" i="1" s="1"/>
  <c r="X1354" i="1"/>
  <c r="AA1354" i="1" s="1"/>
  <c r="AB1354" i="1" s="1"/>
  <c r="X1334" i="1"/>
  <c r="AA1334" i="1" s="1"/>
  <c r="AB1334" i="1" s="1"/>
  <c r="X1348" i="1"/>
  <c r="AA1348" i="1" s="1"/>
  <c r="AB1348" i="1" s="1"/>
  <c r="X1342" i="1"/>
  <c r="AA1342" i="1" s="1"/>
  <c r="AB1342" i="1" s="1"/>
  <c r="X1326" i="1"/>
  <c r="AA1326" i="1" s="1"/>
  <c r="AB1326" i="1" s="1"/>
  <c r="X1337" i="1"/>
  <c r="AA1337" i="1" s="1"/>
  <c r="AB1337" i="1" s="1"/>
  <c r="X1352" i="1"/>
  <c r="AA1352" i="1" s="1"/>
  <c r="AB1352" i="1" s="1"/>
  <c r="X1359" i="1"/>
  <c r="AA1359" i="1" s="1"/>
  <c r="AB1359" i="1" s="1"/>
  <c r="X1340" i="1"/>
  <c r="AA1340" i="1" s="1"/>
  <c r="AB1340" i="1" s="1"/>
  <c r="X1344" i="1"/>
  <c r="AA1344" i="1" s="1"/>
  <c r="AB1344" i="1" s="1"/>
  <c r="X1338" i="1"/>
  <c r="AA1338" i="1" s="1"/>
  <c r="AB1338" i="1" s="1"/>
  <c r="X1345" i="1"/>
  <c r="AA1345" i="1" s="1"/>
  <c r="AB1345" i="1" s="1"/>
  <c r="X1332" i="1"/>
  <c r="AA1332" i="1" s="1"/>
  <c r="AB1332" i="1" s="1"/>
  <c r="X1351" i="1"/>
  <c r="AA1351" i="1" s="1"/>
  <c r="AB1351" i="1" s="1"/>
  <c r="AG9" i="1"/>
  <c r="AH8" i="1"/>
  <c r="T1037" i="1"/>
  <c r="T1038" i="1"/>
  <c r="T1039" i="1"/>
  <c r="N19" i="3"/>
  <c r="N20" i="3"/>
  <c r="G19" i="3"/>
  <c r="G18" i="3"/>
  <c r="AK13" i="1" l="1"/>
  <c r="X1428" i="1"/>
  <c r="AA1428" i="1" s="1"/>
  <c r="AB1428" i="1" s="1"/>
  <c r="X1426" i="1"/>
  <c r="AA1426" i="1" s="1"/>
  <c r="AB1426" i="1" s="1"/>
  <c r="X1430" i="1"/>
  <c r="AA1430" i="1" s="1"/>
  <c r="AB1430" i="1" s="1"/>
  <c r="X1424" i="1"/>
  <c r="AA1424" i="1" s="1"/>
  <c r="AB1424" i="1" s="1"/>
  <c r="X1422" i="1"/>
  <c r="AA1422" i="1" s="1"/>
  <c r="AB1422" i="1" s="1"/>
  <c r="X1423" i="1"/>
  <c r="AA1423" i="1" s="1"/>
  <c r="AB1423" i="1" s="1"/>
  <c r="X1429" i="1"/>
  <c r="AA1429" i="1" s="1"/>
  <c r="AB1429" i="1" s="1"/>
  <c r="X1427" i="1"/>
  <c r="AA1427" i="1" s="1"/>
  <c r="AB1427" i="1" s="1"/>
  <c r="X1425" i="1"/>
  <c r="AA1425" i="1" s="1"/>
  <c r="AB1425" i="1" s="1"/>
  <c r="X1417" i="1"/>
  <c r="AA1417" i="1" s="1"/>
  <c r="AB1417" i="1" s="1"/>
  <c r="X1420" i="1"/>
  <c r="AA1420" i="1" s="1"/>
  <c r="AB1420" i="1" s="1"/>
  <c r="X1411" i="1"/>
  <c r="AA1411" i="1" s="1"/>
  <c r="AB1411" i="1" s="1"/>
  <c r="X1419" i="1"/>
  <c r="AA1419" i="1" s="1"/>
  <c r="AB1419" i="1" s="1"/>
  <c r="X1415" i="1"/>
  <c r="AA1415" i="1" s="1"/>
  <c r="AB1415" i="1" s="1"/>
  <c r="X1418" i="1"/>
  <c r="AA1418" i="1" s="1"/>
  <c r="AB1418" i="1" s="1"/>
  <c r="X1416" i="1"/>
  <c r="AA1416" i="1" s="1"/>
  <c r="AB1416" i="1" s="1"/>
  <c r="X1421" i="1"/>
  <c r="AA1421" i="1" s="1"/>
  <c r="AB1421" i="1" s="1"/>
  <c r="X1414" i="1"/>
  <c r="AA1414" i="1" s="1"/>
  <c r="AB1414" i="1" s="1"/>
  <c r="X1412" i="1"/>
  <c r="AA1412" i="1" s="1"/>
  <c r="AB1412" i="1" s="1"/>
  <c r="X1413" i="1"/>
  <c r="AA1413" i="1" s="1"/>
  <c r="AB1413" i="1" s="1"/>
  <c r="X1407" i="1"/>
  <c r="AA1407" i="1" s="1"/>
  <c r="AB1407" i="1" s="1"/>
  <c r="X1404" i="1"/>
  <c r="AA1404" i="1" s="1"/>
  <c r="AB1404" i="1" s="1"/>
  <c r="X1405" i="1"/>
  <c r="AA1405" i="1" s="1"/>
  <c r="AB1405" i="1" s="1"/>
  <c r="X1408" i="1"/>
  <c r="AA1408" i="1" s="1"/>
  <c r="AB1408" i="1" s="1"/>
  <c r="X1406" i="1"/>
  <c r="AA1406" i="1" s="1"/>
  <c r="AB1406" i="1" s="1"/>
  <c r="X1410" i="1"/>
  <c r="AA1410" i="1" s="1"/>
  <c r="AB1410" i="1" s="1"/>
  <c r="X1409" i="1"/>
  <c r="AA1409" i="1" s="1"/>
  <c r="AB1409" i="1" s="1"/>
  <c r="X1393" i="1"/>
  <c r="AA1393" i="1" s="1"/>
  <c r="AB1393" i="1" s="1"/>
  <c r="X1402" i="1"/>
  <c r="AA1402" i="1" s="1"/>
  <c r="AB1402" i="1" s="1"/>
  <c r="X1398" i="1"/>
  <c r="AA1398" i="1" s="1"/>
  <c r="AB1398" i="1" s="1"/>
  <c r="X1400" i="1"/>
  <c r="AA1400" i="1" s="1"/>
  <c r="AB1400" i="1" s="1"/>
  <c r="X1403" i="1"/>
  <c r="AA1403" i="1" s="1"/>
  <c r="AB1403" i="1" s="1"/>
  <c r="X1396" i="1"/>
  <c r="AA1396" i="1" s="1"/>
  <c r="AB1396" i="1" s="1"/>
  <c r="X1397" i="1"/>
  <c r="AA1397" i="1" s="1"/>
  <c r="AB1397" i="1" s="1"/>
  <c r="X1395" i="1"/>
  <c r="AA1395" i="1" s="1"/>
  <c r="AB1395" i="1" s="1"/>
  <c r="X1394" i="1"/>
  <c r="AA1394" i="1" s="1"/>
  <c r="AB1394" i="1" s="1"/>
  <c r="X1399" i="1"/>
  <c r="AA1399" i="1" s="1"/>
  <c r="AB1399" i="1" s="1"/>
  <c r="X1401" i="1"/>
  <c r="AA1401" i="1" s="1"/>
  <c r="AB1401" i="1" s="1"/>
  <c r="AG10" i="1"/>
  <c r="AH9" i="1"/>
  <c r="T10" i="1"/>
  <c r="T11" i="1"/>
  <c r="T5" i="1"/>
  <c r="T3" i="1"/>
  <c r="T14" i="1"/>
  <c r="T4" i="1"/>
  <c r="T2" i="1"/>
  <c r="T18" i="1"/>
  <c r="T13" i="1"/>
  <c r="T20" i="1"/>
  <c r="T15" i="1"/>
  <c r="T12" i="1"/>
  <c r="T9" i="1"/>
  <c r="T19" i="1"/>
  <c r="T47" i="1"/>
  <c r="T22" i="1"/>
  <c r="T64" i="1"/>
  <c r="T24" i="1"/>
  <c r="T63" i="1"/>
  <c r="T26" i="1"/>
  <c r="T38" i="1"/>
  <c r="T27" i="1"/>
  <c r="T68" i="1"/>
  <c r="T43" i="1"/>
  <c r="T31" i="1"/>
  <c r="T28" i="1"/>
  <c r="T32" i="1"/>
  <c r="T57" i="1"/>
  <c r="T45" i="1"/>
  <c r="T36" i="1"/>
  <c r="T42" i="1"/>
  <c r="T37" i="1"/>
  <c r="T62" i="1"/>
  <c r="T25" i="1"/>
  <c r="T46" i="1"/>
  <c r="T41" i="1"/>
  <c r="T74" i="1"/>
  <c r="T33" i="1"/>
  <c r="T75" i="1"/>
  <c r="T55" i="1"/>
  <c r="T72" i="1"/>
  <c r="T48" i="1"/>
  <c r="T70" i="1"/>
  <c r="T65" i="1"/>
  <c r="T73" i="1"/>
  <c r="T40" i="1"/>
  <c r="T67" i="1"/>
  <c r="T35" i="1"/>
  <c r="T44" i="1"/>
  <c r="T69" i="1"/>
  <c r="T52" i="1"/>
  <c r="T54" i="1"/>
  <c r="T66" i="1"/>
  <c r="T34" i="1"/>
  <c r="T61" i="1"/>
  <c r="T51" i="1"/>
  <c r="T60" i="1"/>
  <c r="T71" i="1"/>
  <c r="T30" i="1"/>
  <c r="T23" i="1"/>
  <c r="T53" i="1"/>
  <c r="T59" i="1"/>
  <c r="T50" i="1"/>
  <c r="T58" i="1"/>
  <c r="T29" i="1"/>
  <c r="T39" i="1"/>
  <c r="T21" i="1"/>
  <c r="T56" i="1"/>
  <c r="T49" i="1"/>
  <c r="T76" i="1"/>
  <c r="T77" i="1"/>
  <c r="T78" i="1"/>
  <c r="T124" i="1"/>
  <c r="T107" i="1"/>
  <c r="T123" i="1"/>
  <c r="T119" i="1"/>
  <c r="T106" i="1"/>
  <c r="T127" i="1"/>
  <c r="T111" i="1"/>
  <c r="T116" i="1"/>
  <c r="T105" i="1"/>
  <c r="T88" i="1"/>
  <c r="T81" i="1"/>
  <c r="T101" i="1"/>
  <c r="T95" i="1"/>
  <c r="T92" i="1"/>
  <c r="T93" i="1"/>
  <c r="T94" i="1"/>
  <c r="T121" i="1"/>
  <c r="T117" i="1"/>
  <c r="T122" i="1"/>
  <c r="T98" i="1"/>
  <c r="T84" i="1"/>
  <c r="T112" i="1"/>
  <c r="T104" i="1"/>
  <c r="T97" i="1"/>
  <c r="T120" i="1"/>
  <c r="T79" i="1"/>
  <c r="T118" i="1"/>
  <c r="T87" i="1"/>
  <c r="T86" i="1"/>
  <c r="T110" i="1"/>
  <c r="T102" i="1"/>
  <c r="T115" i="1"/>
  <c r="T114" i="1"/>
  <c r="T82" i="1"/>
  <c r="T100" i="1"/>
  <c r="T96" i="1"/>
  <c r="T83" i="1"/>
  <c r="T108" i="1"/>
  <c r="T89" i="1"/>
  <c r="T80" i="1"/>
  <c r="T91" i="1"/>
  <c r="T99" i="1"/>
  <c r="T85" i="1"/>
  <c r="T109" i="1"/>
  <c r="T103" i="1"/>
  <c r="T113" i="1"/>
  <c r="T133" i="1"/>
  <c r="T160" i="1"/>
  <c r="T90" i="1"/>
  <c r="T131" i="1"/>
  <c r="T132" i="1"/>
  <c r="T164" i="1"/>
  <c r="T170" i="1"/>
  <c r="T166" i="1"/>
  <c r="T162" i="1"/>
  <c r="T136" i="1"/>
  <c r="T135" i="1"/>
  <c r="T168" i="1"/>
  <c r="T158" i="1"/>
  <c r="T137" i="1"/>
  <c r="T146" i="1"/>
  <c r="T155" i="1"/>
  <c r="T145" i="1"/>
  <c r="T140" i="1"/>
  <c r="T147" i="1"/>
  <c r="T126" i="1"/>
  <c r="T165" i="1"/>
  <c r="T159" i="1"/>
  <c r="T149" i="1"/>
  <c r="T139" i="1"/>
  <c r="T152" i="1"/>
  <c r="T142" i="1"/>
  <c r="T150" i="1"/>
  <c r="T125" i="1"/>
  <c r="T148" i="1"/>
  <c r="T130" i="1"/>
  <c r="T169" i="1"/>
  <c r="T163" i="1"/>
  <c r="T167" i="1"/>
  <c r="T143" i="1"/>
  <c r="T134" i="1"/>
  <c r="T156" i="1"/>
  <c r="T153" i="1"/>
  <c r="T129" i="1"/>
  <c r="T151" i="1"/>
  <c r="T157" i="1"/>
  <c r="T144" i="1"/>
  <c r="T128" i="1"/>
  <c r="T161" i="1"/>
  <c r="T141" i="1"/>
  <c r="T154" i="1"/>
  <c r="T138" i="1"/>
  <c r="T178" i="1"/>
  <c r="T185" i="1"/>
  <c r="T171" i="1"/>
  <c r="T179" i="1"/>
  <c r="T175" i="1"/>
  <c r="T182" i="1"/>
  <c r="T176" i="1"/>
  <c r="T172" i="1"/>
  <c r="T186" i="1"/>
  <c r="T180" i="1"/>
  <c r="T173" i="1"/>
  <c r="T181" i="1"/>
  <c r="T174" i="1"/>
  <c r="T184" i="1"/>
  <c r="T177" i="1"/>
  <c r="T183" i="1"/>
  <c r="T187" i="1"/>
  <c r="T188" i="1"/>
  <c r="T189" i="1"/>
  <c r="T190" i="1"/>
  <c r="T191" i="1"/>
  <c r="T192" i="1"/>
  <c r="T193" i="1"/>
  <c r="T194" i="1"/>
  <c r="T203" i="1"/>
  <c r="T204" i="1"/>
  <c r="T202" i="1"/>
  <c r="T205" i="1"/>
  <c r="T196" i="1"/>
  <c r="T206" i="1"/>
  <c r="T198" i="1"/>
  <c r="T201" i="1"/>
  <c r="T199" i="1"/>
  <c r="T200" i="1"/>
  <c r="T195" i="1"/>
  <c r="T197" i="1"/>
  <c r="T207" i="1"/>
  <c r="T208" i="1"/>
  <c r="T209" i="1"/>
  <c r="T210" i="1"/>
  <c r="T211" i="1"/>
  <c r="T212" i="1"/>
  <c r="T213" i="1"/>
  <c r="T214" i="1"/>
  <c r="T215" i="1"/>
  <c r="T216" i="1"/>
  <c r="T217" i="1"/>
  <c r="T253" i="1"/>
  <c r="T252" i="1"/>
  <c r="T255" i="1"/>
  <c r="T227" i="1"/>
  <c r="T225" i="1"/>
  <c r="T218" i="1"/>
  <c r="T219" i="1"/>
  <c r="T261" i="1"/>
  <c r="T230" i="1"/>
  <c r="T251" i="1"/>
  <c r="T224" i="1"/>
  <c r="T222" i="1"/>
  <c r="T220" i="1"/>
  <c r="T236" i="1"/>
  <c r="T239" i="1"/>
  <c r="T259" i="1"/>
  <c r="T237" i="1"/>
  <c r="T228" i="1"/>
  <c r="T223" i="1"/>
  <c r="T221" i="1"/>
  <c r="T229" i="1"/>
  <c r="T232" i="1"/>
  <c r="T264" i="1"/>
  <c r="T258" i="1"/>
  <c r="T257" i="1"/>
  <c r="T226" i="1"/>
  <c r="T240" i="1"/>
  <c r="T245" i="1"/>
  <c r="T262" i="1"/>
  <c r="T246" i="1"/>
  <c r="T250" i="1"/>
  <c r="T234" i="1"/>
  <c r="T248" i="1"/>
  <c r="T238" i="1"/>
  <c r="T243" i="1"/>
  <c r="T235" i="1"/>
  <c r="T242" i="1"/>
  <c r="T249" i="1"/>
  <c r="T256" i="1"/>
  <c r="T254" i="1"/>
  <c r="T263" i="1"/>
  <c r="T260" i="1"/>
  <c r="T233" i="1"/>
  <c r="T231" i="1"/>
  <c r="T247" i="1"/>
  <c r="T241" i="1"/>
  <c r="T244" i="1"/>
  <c r="T293" i="1"/>
  <c r="T307" i="1"/>
  <c r="T277" i="1"/>
  <c r="T311" i="1"/>
  <c r="T291" i="1"/>
  <c r="T289" i="1"/>
  <c r="T302" i="1"/>
  <c r="T294" i="1"/>
  <c r="T299" i="1"/>
  <c r="T283" i="1"/>
  <c r="T308" i="1"/>
  <c r="T278" i="1"/>
  <c r="T305" i="1"/>
  <c r="T275" i="1"/>
  <c r="T309" i="1"/>
  <c r="T301" i="1"/>
  <c r="T312" i="1"/>
  <c r="T292" i="1"/>
  <c r="T304" i="1"/>
  <c r="T306" i="1"/>
  <c r="T296" i="1"/>
  <c r="T297" i="1"/>
  <c r="T282" i="1"/>
  <c r="T267" i="1"/>
  <c r="T300" i="1"/>
  <c r="T288" i="1"/>
  <c r="T285" i="1"/>
  <c r="T290" i="1"/>
  <c r="T270" i="1"/>
  <c r="T276" i="1"/>
  <c r="T266" i="1"/>
  <c r="T284" i="1"/>
  <c r="T274" i="1"/>
  <c r="T268" i="1"/>
  <c r="T286" i="1"/>
  <c r="T281" i="1"/>
  <c r="T298" i="1"/>
  <c r="T272" i="1"/>
  <c r="T287" i="1"/>
  <c r="T280" i="1"/>
  <c r="T279" i="1"/>
  <c r="T303" i="1"/>
  <c r="T265" i="1"/>
  <c r="T310" i="1"/>
  <c r="T271" i="1"/>
  <c r="T295" i="1"/>
  <c r="T269" i="1"/>
  <c r="T273" i="1"/>
  <c r="T313" i="1"/>
  <c r="T332" i="1"/>
  <c r="T330" i="1"/>
  <c r="T366" i="1"/>
  <c r="T323" i="1"/>
  <c r="T331" i="1"/>
  <c r="T374" i="1"/>
  <c r="T324" i="1"/>
  <c r="T338" i="1"/>
  <c r="T376" i="1"/>
  <c r="T315" i="1"/>
  <c r="T389" i="1"/>
  <c r="T317" i="1"/>
  <c r="T325" i="1"/>
  <c r="T320" i="1"/>
  <c r="T334" i="1"/>
  <c r="T341" i="1"/>
  <c r="T326" i="1"/>
  <c r="T318" i="1"/>
  <c r="T345" i="1"/>
  <c r="T333" i="1"/>
  <c r="T336" i="1"/>
  <c r="T335" i="1"/>
  <c r="T322" i="1"/>
  <c r="T316" i="1"/>
  <c r="T350" i="1"/>
  <c r="T340" i="1"/>
  <c r="T359" i="1"/>
  <c r="T321" i="1"/>
  <c r="T342" i="1"/>
  <c r="T339" i="1"/>
  <c r="T319" i="1"/>
  <c r="T329" i="1"/>
  <c r="T344" i="1"/>
  <c r="T347" i="1"/>
  <c r="T348" i="1"/>
  <c r="T349" i="1"/>
  <c r="T314" i="1"/>
  <c r="T337" i="1"/>
  <c r="T343" i="1"/>
  <c r="T346" i="1"/>
  <c r="T327" i="1"/>
  <c r="T352" i="1"/>
  <c r="T328" i="1"/>
  <c r="T351" i="1"/>
  <c r="T354" i="1"/>
  <c r="T356" i="1"/>
  <c r="T396" i="1"/>
  <c r="T370" i="1"/>
  <c r="T399" i="1"/>
  <c r="T384" i="1"/>
  <c r="T394" i="1"/>
  <c r="T397" i="1"/>
  <c r="T358" i="1"/>
  <c r="T390" i="1"/>
  <c r="T393" i="1"/>
  <c r="T365" i="1"/>
  <c r="T364" i="1"/>
  <c r="T388" i="1"/>
  <c r="T387" i="1"/>
  <c r="T369" i="1"/>
  <c r="T355" i="1"/>
  <c r="T353" i="1"/>
  <c r="T357" i="1"/>
  <c r="T383" i="1"/>
  <c r="T371" i="1"/>
  <c r="T402" i="1"/>
  <c r="T400" i="1"/>
  <c r="T367" i="1"/>
  <c r="T379" i="1"/>
  <c r="T362" i="1"/>
  <c r="T372" i="1"/>
  <c r="T382" i="1"/>
  <c r="T407" i="1"/>
  <c r="T392" i="1"/>
  <c r="T377" i="1"/>
  <c r="T375" i="1"/>
  <c r="T405" i="1"/>
  <c r="T363" i="1"/>
  <c r="T386" i="1"/>
  <c r="T380" i="1"/>
  <c r="T398" i="1"/>
  <c r="T378" i="1"/>
  <c r="T401" i="1"/>
  <c r="T368" i="1"/>
  <c r="T360" i="1"/>
  <c r="T395" i="1"/>
  <c r="T373" i="1"/>
  <c r="T361" i="1"/>
  <c r="T381" i="1"/>
  <c r="T403" i="1"/>
  <c r="T406" i="1"/>
  <c r="T385" i="1"/>
  <c r="T408" i="1"/>
  <c r="T391" i="1"/>
  <c r="T404" i="1"/>
  <c r="T409" i="1"/>
  <c r="T434" i="1"/>
  <c r="T429" i="1"/>
  <c r="T443" i="1"/>
  <c r="T418" i="1"/>
  <c r="T452" i="1"/>
  <c r="T415" i="1"/>
  <c r="T440" i="1"/>
  <c r="T454" i="1"/>
  <c r="T436" i="1"/>
  <c r="T433" i="1"/>
  <c r="T450" i="1"/>
  <c r="T445" i="1"/>
  <c r="T437" i="1"/>
  <c r="T446" i="1"/>
  <c r="T442" i="1"/>
  <c r="T421" i="1"/>
  <c r="T420" i="1"/>
  <c r="T414" i="1"/>
  <c r="T422" i="1"/>
  <c r="T451" i="1"/>
  <c r="T427" i="1"/>
  <c r="T430" i="1"/>
  <c r="T410" i="1"/>
  <c r="T431" i="1"/>
  <c r="T447" i="1"/>
  <c r="T419" i="1"/>
  <c r="T412" i="1"/>
  <c r="T423" i="1"/>
  <c r="T444" i="1"/>
  <c r="T428" i="1"/>
  <c r="T453" i="1"/>
  <c r="T432" i="1"/>
  <c r="T438" i="1"/>
  <c r="T448" i="1"/>
  <c r="T441" i="1"/>
  <c r="T424" i="1"/>
  <c r="T425" i="1"/>
  <c r="T449" i="1"/>
  <c r="T417" i="1"/>
  <c r="T435" i="1"/>
  <c r="T411" i="1"/>
  <c r="T416" i="1"/>
  <c r="T426" i="1"/>
  <c r="T413" i="1"/>
  <c r="T439" i="1"/>
  <c r="T455" i="1"/>
  <c r="T470" i="1"/>
  <c r="T477" i="1"/>
  <c r="T458" i="1"/>
  <c r="T487" i="1"/>
  <c r="T464" i="1"/>
  <c r="T457" i="1"/>
  <c r="T475" i="1"/>
  <c r="T461" i="1"/>
  <c r="T469" i="1"/>
  <c r="T456" i="1"/>
  <c r="T481" i="1"/>
  <c r="T520" i="1"/>
  <c r="T476" i="1"/>
  <c r="T459" i="1"/>
  <c r="T473" i="1"/>
  <c r="T507" i="1"/>
  <c r="T478" i="1"/>
  <c r="T468" i="1"/>
  <c r="T465" i="1"/>
  <c r="T463" i="1"/>
  <c r="T462" i="1"/>
  <c r="T483" i="1"/>
  <c r="T460" i="1"/>
  <c r="T479" i="1"/>
  <c r="T522" i="1"/>
  <c r="T474" i="1"/>
  <c r="T488" i="1"/>
  <c r="T472" i="1"/>
  <c r="T513" i="1"/>
  <c r="T519" i="1"/>
  <c r="T528" i="1"/>
  <c r="T466" i="1"/>
  <c r="T518" i="1"/>
  <c r="T533" i="1"/>
  <c r="T498" i="1"/>
  <c r="T517" i="1"/>
  <c r="T467" i="1"/>
  <c r="T480" i="1"/>
  <c r="T543" i="1"/>
  <c r="T489" i="1"/>
  <c r="T553" i="1"/>
  <c r="T511" i="1"/>
  <c r="T525" i="1"/>
  <c r="T471" i="1"/>
  <c r="T501" i="1"/>
  <c r="T532" i="1"/>
  <c r="T484" i="1"/>
  <c r="T523" i="1"/>
  <c r="T486" i="1"/>
  <c r="T485" i="1"/>
  <c r="T496" i="1"/>
  <c r="T495" i="1"/>
  <c r="T494" i="1"/>
  <c r="T492" i="1"/>
  <c r="T497" i="1"/>
  <c r="T541" i="1"/>
  <c r="T508" i="1"/>
  <c r="T504" i="1"/>
  <c r="T482" i="1"/>
  <c r="T499" i="1"/>
  <c r="T491" i="1"/>
  <c r="T538" i="1"/>
  <c r="T506" i="1"/>
  <c r="T514" i="1"/>
  <c r="T490" i="1"/>
  <c r="T493" i="1"/>
  <c r="T500" i="1"/>
  <c r="T527" i="1"/>
  <c r="T502" i="1"/>
  <c r="T510" i="1"/>
  <c r="T505" i="1"/>
  <c r="T550" i="1"/>
  <c r="T512" i="1"/>
  <c r="T530" i="1"/>
  <c r="T524" i="1"/>
  <c r="T542" i="1"/>
  <c r="T534" i="1"/>
  <c r="T516" i="1"/>
  <c r="T503" i="1"/>
  <c r="T536" i="1"/>
  <c r="T535" i="1"/>
  <c r="T509" i="1"/>
  <c r="T549" i="1"/>
  <c r="T540" i="1"/>
  <c r="T545" i="1"/>
  <c r="T544" i="1"/>
  <c r="T526" i="1"/>
  <c r="T552" i="1"/>
  <c r="T547" i="1"/>
  <c r="T537" i="1"/>
  <c r="T546" i="1"/>
  <c r="T548" i="1"/>
  <c r="T515" i="1"/>
  <c r="T551" i="1"/>
  <c r="T529" i="1"/>
  <c r="T554" i="1"/>
  <c r="T531" i="1"/>
  <c r="T539" i="1"/>
  <c r="T521" i="1"/>
  <c r="T558" i="1"/>
  <c r="T555" i="1"/>
  <c r="T556" i="1"/>
  <c r="T557" i="1"/>
  <c r="T559" i="1"/>
  <c r="T560" i="1"/>
  <c r="T565" i="1"/>
  <c r="T570" i="1"/>
  <c r="T579" i="1"/>
  <c r="T561" i="1"/>
  <c r="T587" i="1"/>
  <c r="T600" i="1"/>
  <c r="T571" i="1"/>
  <c r="T576" i="1"/>
  <c r="T589" i="1"/>
  <c r="T567" i="1"/>
  <c r="T593" i="1"/>
  <c r="T605" i="1"/>
  <c r="T577" i="1"/>
  <c r="T563" i="1"/>
  <c r="T564" i="1"/>
  <c r="T573" i="1"/>
  <c r="T594" i="1"/>
  <c r="T596" i="1"/>
  <c r="T578" i="1"/>
  <c r="T591" i="1"/>
  <c r="T592" i="1"/>
  <c r="T572" i="1"/>
  <c r="T607" i="1"/>
  <c r="T562" i="1"/>
  <c r="T599" i="1"/>
  <c r="T609" i="1"/>
  <c r="T595" i="1"/>
  <c r="T604" i="1"/>
  <c r="T588" i="1"/>
  <c r="T603" i="1"/>
  <c r="T580" i="1"/>
  <c r="T581" i="1"/>
  <c r="T584" i="1"/>
  <c r="T602" i="1"/>
  <c r="T575" i="1"/>
  <c r="T598" i="1"/>
  <c r="T582" i="1"/>
  <c r="T574" i="1"/>
  <c r="T569" i="1"/>
  <c r="T583" i="1"/>
  <c r="T586" i="1"/>
  <c r="T568" i="1"/>
  <c r="T606" i="1"/>
  <c r="T585" i="1"/>
  <c r="T601" i="1"/>
  <c r="T590" i="1"/>
  <c r="T608" i="1"/>
  <c r="T597" i="1"/>
  <c r="T566" i="1"/>
  <c r="T610" i="1"/>
  <c r="T611" i="1"/>
  <c r="T612" i="1"/>
  <c r="T613" i="1"/>
  <c r="T614" i="1"/>
  <c r="T615" i="1"/>
  <c r="T616" i="1"/>
  <c r="T617" i="1"/>
  <c r="T646" i="1"/>
  <c r="T633" i="1"/>
  <c r="T656" i="1"/>
  <c r="T637" i="1"/>
  <c r="T632" i="1"/>
  <c r="T638" i="1"/>
  <c r="T618" i="1"/>
  <c r="T644" i="1"/>
  <c r="T641" i="1"/>
  <c r="T661" i="1"/>
  <c r="T645" i="1"/>
  <c r="T625" i="1"/>
  <c r="T631" i="1"/>
  <c r="T622" i="1"/>
  <c r="T640" i="1"/>
  <c r="T620" i="1"/>
  <c r="T653" i="1"/>
  <c r="T663" i="1"/>
  <c r="T647" i="1"/>
  <c r="T654" i="1"/>
  <c r="T623" i="1"/>
  <c r="T630" i="1"/>
  <c r="T664" i="1"/>
  <c r="T627" i="1"/>
  <c r="T624" i="1"/>
  <c r="T650" i="1"/>
  <c r="T628" i="1"/>
  <c r="T657" i="1"/>
  <c r="T621" i="1"/>
  <c r="T651" i="1"/>
  <c r="T649" i="1"/>
  <c r="T635" i="1"/>
  <c r="T619" i="1"/>
  <c r="T648" i="1"/>
  <c r="T629" i="1"/>
  <c r="T626" i="1"/>
  <c r="T659" i="1"/>
  <c r="T652" i="1"/>
  <c r="T655" i="1"/>
  <c r="T658" i="1"/>
  <c r="T634" i="1"/>
  <c r="T643" i="1"/>
  <c r="T639" i="1"/>
  <c r="T662" i="1"/>
  <c r="T660" i="1"/>
  <c r="T636" i="1"/>
  <c r="T642" i="1"/>
  <c r="T665" i="1"/>
  <c r="T683" i="1"/>
  <c r="T671" i="1"/>
  <c r="T672" i="1"/>
  <c r="T679" i="1"/>
  <c r="T682" i="1"/>
  <c r="T689" i="1"/>
  <c r="T690" i="1"/>
  <c r="T669" i="1"/>
  <c r="T703" i="1"/>
  <c r="T680" i="1"/>
  <c r="T693" i="1"/>
  <c r="T708" i="1"/>
  <c r="T704" i="1"/>
  <c r="T698" i="1"/>
  <c r="T705" i="1"/>
  <c r="T687" i="1"/>
  <c r="T694" i="1"/>
  <c r="T666" i="1"/>
  <c r="T688" i="1"/>
  <c r="T700" i="1"/>
  <c r="T702" i="1"/>
  <c r="T678" i="1"/>
  <c r="T691" i="1"/>
  <c r="T667" i="1"/>
  <c r="T668" i="1"/>
  <c r="T681" i="1"/>
  <c r="T677" i="1"/>
  <c r="T701" i="1"/>
  <c r="T670" i="1"/>
  <c r="T699" i="1"/>
  <c r="T716" i="1"/>
  <c r="T685" i="1"/>
  <c r="T673" i="1"/>
  <c r="T709" i="1"/>
  <c r="T684" i="1"/>
  <c r="T676" i="1"/>
  <c r="T695" i="1"/>
  <c r="T697" i="1"/>
  <c r="T674" i="1"/>
  <c r="T696" i="1"/>
  <c r="T710" i="1"/>
  <c r="T713" i="1"/>
  <c r="T686" i="1"/>
  <c r="T675" i="1"/>
  <c r="T706" i="1"/>
  <c r="T711" i="1"/>
  <c r="T714" i="1"/>
  <c r="T715" i="1"/>
  <c r="T712" i="1"/>
  <c r="T707" i="1"/>
  <c r="T692" i="1"/>
  <c r="T717" i="1"/>
  <c r="T734" i="1"/>
  <c r="T725" i="1"/>
  <c r="T745" i="1"/>
  <c r="T752" i="1"/>
  <c r="T751" i="1"/>
  <c r="T731" i="1"/>
  <c r="T729" i="1"/>
  <c r="T726" i="1"/>
  <c r="T741" i="1"/>
  <c r="T732" i="1"/>
  <c r="T733" i="1"/>
  <c r="T720" i="1"/>
  <c r="T749" i="1"/>
  <c r="T719" i="1"/>
  <c r="T743" i="1"/>
  <c r="T746" i="1"/>
  <c r="T724" i="1"/>
  <c r="T730" i="1"/>
  <c r="T739" i="1"/>
  <c r="T754" i="1"/>
  <c r="T750" i="1"/>
  <c r="T723" i="1"/>
  <c r="T753" i="1"/>
  <c r="T742" i="1"/>
  <c r="T738" i="1"/>
  <c r="T722" i="1"/>
  <c r="T721" i="1"/>
  <c r="T727" i="1"/>
  <c r="T728" i="1"/>
  <c r="T740" i="1"/>
  <c r="T737" i="1"/>
  <c r="T735" i="1"/>
  <c r="T736" i="1"/>
  <c r="T718" i="1"/>
  <c r="T744" i="1"/>
  <c r="T747" i="1"/>
  <c r="T748" i="1"/>
  <c r="T755" i="1"/>
  <c r="T756" i="1"/>
  <c r="T757" i="1"/>
  <c r="T758" i="1"/>
  <c r="T799" i="1"/>
  <c r="T787" i="1"/>
  <c r="T790" i="1"/>
  <c r="T762" i="1"/>
  <c r="T796" i="1"/>
  <c r="T792" i="1"/>
  <c r="T806" i="1"/>
  <c r="T765" i="1"/>
  <c r="T764" i="1"/>
  <c r="T778" i="1"/>
  <c r="T761" i="1"/>
  <c r="T779" i="1"/>
  <c r="T759" i="1"/>
  <c r="T776" i="1"/>
  <c r="T783" i="1"/>
  <c r="T793" i="1"/>
  <c r="T763" i="1"/>
  <c r="T781" i="1"/>
  <c r="T766" i="1"/>
  <c r="T800" i="1"/>
  <c r="T791" i="1"/>
  <c r="T774" i="1"/>
  <c r="T772" i="1"/>
  <c r="T780" i="1"/>
  <c r="T788" i="1"/>
  <c r="T760" i="1"/>
  <c r="T767" i="1"/>
  <c r="T807" i="1"/>
  <c r="T785" i="1"/>
  <c r="T804" i="1"/>
  <c r="T798" i="1"/>
  <c r="T771" i="1"/>
  <c r="T810" i="1"/>
  <c r="T769" i="1"/>
  <c r="T812" i="1"/>
  <c r="T782" i="1"/>
  <c r="T768" i="1"/>
  <c r="T784" i="1"/>
  <c r="T814" i="1"/>
  <c r="T789" i="1"/>
  <c r="T775" i="1"/>
  <c r="T817" i="1"/>
  <c r="T811" i="1"/>
  <c r="T813" i="1"/>
  <c r="T795" i="1"/>
  <c r="T803" i="1"/>
  <c r="T809" i="1"/>
  <c r="T801" i="1"/>
  <c r="T786" i="1"/>
  <c r="T777" i="1"/>
  <c r="T805" i="1"/>
  <c r="T794" i="1"/>
  <c r="T770" i="1"/>
  <c r="T816" i="1"/>
  <c r="T802" i="1"/>
  <c r="T797" i="1"/>
  <c r="T815" i="1"/>
  <c r="T773" i="1"/>
  <c r="T808" i="1"/>
  <c r="T820" i="1"/>
  <c r="T837" i="1"/>
  <c r="T863" i="1"/>
  <c r="T865" i="1"/>
  <c r="T833" i="1"/>
  <c r="T853" i="1"/>
  <c r="T851" i="1"/>
  <c r="T829" i="1"/>
  <c r="T845" i="1"/>
  <c r="T866" i="1"/>
  <c r="T869" i="1"/>
  <c r="T823" i="1"/>
  <c r="T821" i="1"/>
  <c r="T858" i="1"/>
  <c r="T855" i="1"/>
  <c r="T861" i="1"/>
  <c r="T847" i="1"/>
  <c r="T818" i="1"/>
  <c r="T844" i="1"/>
  <c r="T846" i="1"/>
  <c r="T832" i="1"/>
  <c r="T819" i="1"/>
  <c r="T849" i="1"/>
  <c r="T864" i="1"/>
  <c r="T828" i="1"/>
  <c r="T838" i="1"/>
  <c r="T822" i="1"/>
  <c r="T824" i="1"/>
  <c r="T870" i="1"/>
  <c r="T859" i="1"/>
  <c r="T856" i="1"/>
  <c r="T827" i="1"/>
  <c r="T834" i="1"/>
  <c r="T826" i="1"/>
  <c r="T841" i="1"/>
  <c r="T867" i="1"/>
  <c r="T852" i="1"/>
  <c r="T843" i="1"/>
  <c r="T825" i="1"/>
  <c r="T830" i="1"/>
  <c r="T839" i="1"/>
  <c r="T850" i="1"/>
  <c r="T842" i="1"/>
  <c r="T862" i="1"/>
  <c r="T835" i="1"/>
  <c r="T848" i="1"/>
  <c r="T871" i="1"/>
  <c r="T857" i="1"/>
  <c r="T831" i="1"/>
  <c r="T840" i="1"/>
  <c r="T854" i="1"/>
  <c r="T860" i="1"/>
  <c r="T836" i="1"/>
  <c r="T868" i="1"/>
  <c r="T906" i="1"/>
  <c r="T892" i="1"/>
  <c r="T873" i="1"/>
  <c r="T905" i="1"/>
  <c r="T887" i="1"/>
  <c r="T907" i="1"/>
  <c r="T875" i="1"/>
  <c r="T917" i="1"/>
  <c r="T877" i="1"/>
  <c r="T880" i="1"/>
  <c r="T903" i="1"/>
  <c r="T881" i="1"/>
  <c r="T894" i="1"/>
  <c r="T882" i="1"/>
  <c r="T910" i="1"/>
  <c r="T874" i="1"/>
  <c r="T908" i="1"/>
  <c r="T872" i="1"/>
  <c r="T901" i="1"/>
  <c r="T884" i="1"/>
  <c r="T895" i="1"/>
  <c r="T909" i="1"/>
  <c r="T889" i="1"/>
  <c r="T902" i="1"/>
  <c r="T916" i="1"/>
  <c r="T888" i="1"/>
  <c r="T897" i="1"/>
  <c r="T890" i="1"/>
  <c r="T913" i="1"/>
  <c r="T911" i="1"/>
  <c r="T883" i="1"/>
  <c r="T885" i="1"/>
  <c r="T912" i="1"/>
  <c r="T891" i="1"/>
  <c r="T899" i="1"/>
  <c r="T893" i="1"/>
  <c r="T878" i="1"/>
  <c r="T898" i="1"/>
  <c r="T886" i="1"/>
  <c r="T876" i="1"/>
  <c r="T904" i="1"/>
  <c r="T900" i="1"/>
  <c r="T914" i="1"/>
  <c r="T915" i="1"/>
  <c r="T896" i="1"/>
  <c r="T879" i="1"/>
  <c r="T919" i="1"/>
  <c r="T918" i="1"/>
  <c r="T921" i="1"/>
  <c r="T922" i="1"/>
  <c r="T920" i="1"/>
  <c r="T929" i="1"/>
  <c r="T925" i="1"/>
  <c r="T931" i="1"/>
  <c r="T955" i="1"/>
  <c r="T928" i="1"/>
  <c r="T923" i="1"/>
  <c r="T947" i="1"/>
  <c r="T961" i="1"/>
  <c r="T936" i="1"/>
  <c r="T938" i="1"/>
  <c r="T932" i="1"/>
  <c r="T959" i="1"/>
  <c r="T943" i="1"/>
  <c r="T935" i="1"/>
  <c r="T958" i="1"/>
  <c r="T933" i="1"/>
  <c r="T946" i="1"/>
  <c r="T948" i="1"/>
  <c r="T950" i="1"/>
  <c r="T927" i="1"/>
  <c r="T942" i="1"/>
  <c r="T954" i="1"/>
  <c r="T934" i="1"/>
  <c r="T926" i="1"/>
  <c r="T924" i="1"/>
  <c r="T956" i="1"/>
  <c r="T945" i="1"/>
  <c r="T951" i="1"/>
  <c r="T960" i="1"/>
  <c r="T949" i="1"/>
  <c r="T944" i="1"/>
  <c r="T939" i="1"/>
  <c r="T957" i="1"/>
  <c r="T940" i="1"/>
  <c r="T937" i="1"/>
  <c r="T952" i="1"/>
  <c r="T930" i="1"/>
  <c r="T962" i="1"/>
  <c r="T953" i="1"/>
  <c r="T963" i="1"/>
  <c r="T941" i="1"/>
  <c r="T964" i="1"/>
  <c r="T992" i="1"/>
  <c r="T991" i="1"/>
  <c r="T966" i="1"/>
  <c r="T967" i="1"/>
  <c r="T970" i="1"/>
  <c r="T994" i="1"/>
  <c r="T969" i="1"/>
  <c r="T983" i="1"/>
  <c r="T979" i="1"/>
  <c r="T993" i="1"/>
  <c r="T989" i="1"/>
  <c r="T985" i="1"/>
  <c r="T986" i="1"/>
  <c r="T988" i="1"/>
  <c r="T981" i="1"/>
  <c r="T990" i="1"/>
  <c r="T982" i="1"/>
  <c r="T984" i="1"/>
  <c r="T972" i="1"/>
  <c r="T975" i="1"/>
  <c r="T977" i="1"/>
  <c r="T987" i="1"/>
  <c r="T974" i="1"/>
  <c r="T995" i="1"/>
  <c r="T965" i="1"/>
  <c r="T980" i="1"/>
  <c r="T973" i="1"/>
  <c r="T978" i="1"/>
  <c r="T968" i="1"/>
  <c r="T976" i="1"/>
  <c r="T971" i="1"/>
  <c r="T1012" i="1"/>
  <c r="T1001" i="1"/>
  <c r="T1002" i="1"/>
  <c r="T1003" i="1"/>
  <c r="T1015" i="1"/>
  <c r="T1007" i="1"/>
  <c r="T1005" i="1"/>
  <c r="T1006" i="1"/>
  <c r="T1011" i="1"/>
  <c r="T997" i="1"/>
  <c r="T998" i="1"/>
  <c r="T996" i="1"/>
  <c r="T1008" i="1"/>
  <c r="T1013" i="1"/>
  <c r="T1004" i="1"/>
  <c r="T1009" i="1"/>
  <c r="T999" i="1"/>
  <c r="T1000" i="1"/>
  <c r="T1014" i="1"/>
  <c r="T1010" i="1"/>
  <c r="T1017" i="1"/>
  <c r="T1016" i="1"/>
  <c r="T1018" i="1"/>
  <c r="T1019" i="1"/>
  <c r="T1020" i="1"/>
  <c r="T1035" i="1"/>
  <c r="T1030" i="1"/>
  <c r="T1032" i="1"/>
  <c r="T1034" i="1"/>
  <c r="T1036" i="1"/>
  <c r="T1026" i="1"/>
  <c r="T1024" i="1"/>
  <c r="T1023" i="1"/>
  <c r="T1025" i="1"/>
  <c r="T1033" i="1"/>
  <c r="T1021" i="1"/>
  <c r="T1028" i="1"/>
  <c r="T1022" i="1"/>
  <c r="T1027" i="1"/>
  <c r="T1031" i="1"/>
  <c r="T1029" i="1"/>
  <c r="T6" i="1"/>
  <c r="T8" i="1"/>
  <c r="T7" i="1"/>
  <c r="T17" i="1"/>
  <c r="T16" i="1"/>
  <c r="N10" i="3"/>
  <c r="N18" i="3"/>
  <c r="N11" i="3"/>
  <c r="N13" i="3"/>
  <c r="N17" i="3"/>
  <c r="N12" i="3"/>
  <c r="N16" i="3"/>
  <c r="N14" i="3"/>
  <c r="N15" i="3"/>
  <c r="G27" i="3"/>
  <c r="G25" i="3"/>
  <c r="G26" i="3"/>
  <c r="G24" i="3"/>
  <c r="G14" i="3"/>
  <c r="G5" i="3"/>
  <c r="G9" i="3"/>
  <c r="G12" i="3"/>
  <c r="G13" i="3"/>
  <c r="G11" i="3"/>
  <c r="G7" i="3"/>
  <c r="G10" i="3"/>
  <c r="G8" i="3"/>
  <c r="G17" i="3"/>
  <c r="G28" i="3"/>
  <c r="G4" i="3"/>
  <c r="G21" i="3"/>
  <c r="G6" i="3"/>
  <c r="G16" i="3"/>
  <c r="G3" i="3"/>
  <c r="G15" i="3"/>
  <c r="X1460" i="1" l="1"/>
  <c r="AA1460" i="1" s="1"/>
  <c r="AB1460" i="1" s="1"/>
  <c r="X1463" i="1"/>
  <c r="AA1463" i="1" s="1"/>
  <c r="AB1463" i="1" s="1"/>
  <c r="X1459" i="1"/>
  <c r="AA1459" i="1" s="1"/>
  <c r="AB1459" i="1" s="1"/>
  <c r="X1458" i="1"/>
  <c r="AA1458" i="1" s="1"/>
  <c r="AB1458" i="1" s="1"/>
  <c r="X1462" i="1"/>
  <c r="AA1462" i="1" s="1"/>
  <c r="AB1462" i="1" s="1"/>
  <c r="X1461" i="1"/>
  <c r="AA1461" i="1" s="1"/>
  <c r="AB1461" i="1" s="1"/>
  <c r="X1450" i="1"/>
  <c r="AA1450" i="1" s="1"/>
  <c r="AB1450" i="1" s="1"/>
  <c r="X1454" i="1"/>
  <c r="AA1454" i="1" s="1"/>
  <c r="AB1454" i="1" s="1"/>
  <c r="X1451" i="1"/>
  <c r="AA1451" i="1" s="1"/>
  <c r="AB1451" i="1" s="1"/>
  <c r="X1453" i="1"/>
  <c r="AA1453" i="1" s="1"/>
  <c r="AB1453" i="1" s="1"/>
  <c r="X1449" i="1"/>
  <c r="AA1449" i="1" s="1"/>
  <c r="AB1449" i="1" s="1"/>
  <c r="X1456" i="1"/>
  <c r="AA1456" i="1" s="1"/>
  <c r="AB1456" i="1" s="1"/>
  <c r="X1455" i="1"/>
  <c r="AA1455" i="1" s="1"/>
  <c r="AB1455" i="1" s="1"/>
  <c r="X1457" i="1"/>
  <c r="AA1457" i="1" s="1"/>
  <c r="AB1457" i="1" s="1"/>
  <c r="X1448" i="1"/>
  <c r="AA1448" i="1" s="1"/>
  <c r="AB1448" i="1" s="1"/>
  <c r="X1452" i="1"/>
  <c r="AA1452" i="1" s="1"/>
  <c r="AB1452" i="1" s="1"/>
  <c r="X1444" i="1"/>
  <c r="AA1444" i="1" s="1"/>
  <c r="AB1444" i="1" s="1"/>
  <c r="X1446" i="1"/>
  <c r="AA1446" i="1" s="1"/>
  <c r="AB1446" i="1" s="1"/>
  <c r="X1438" i="1"/>
  <c r="AA1438" i="1" s="1"/>
  <c r="AB1438" i="1" s="1"/>
  <c r="X1447" i="1"/>
  <c r="AA1447" i="1" s="1"/>
  <c r="AB1447" i="1" s="1"/>
  <c r="X1442" i="1"/>
  <c r="AA1442" i="1" s="1"/>
  <c r="AB1442" i="1" s="1"/>
  <c r="X1440" i="1"/>
  <c r="AA1440" i="1" s="1"/>
  <c r="AB1440" i="1" s="1"/>
  <c r="X1441" i="1"/>
  <c r="AA1441" i="1" s="1"/>
  <c r="AB1441" i="1" s="1"/>
  <c r="X1445" i="1"/>
  <c r="AA1445" i="1" s="1"/>
  <c r="AB1445" i="1" s="1"/>
  <c r="X1443" i="1"/>
  <c r="AA1443" i="1" s="1"/>
  <c r="AB1443" i="1" s="1"/>
  <c r="X1439" i="1"/>
  <c r="AA1439" i="1" s="1"/>
  <c r="AB1439" i="1" s="1"/>
  <c r="X1437" i="1"/>
  <c r="AA1437" i="1" s="1"/>
  <c r="AB1437" i="1" s="1"/>
  <c r="X1436" i="1"/>
  <c r="AA1436" i="1" s="1"/>
  <c r="AB1436" i="1" s="1"/>
  <c r="X1431" i="1"/>
  <c r="AA1431" i="1" s="1"/>
  <c r="AB1431" i="1" s="1"/>
  <c r="X1434" i="1"/>
  <c r="AA1434" i="1" s="1"/>
  <c r="AB1434" i="1" s="1"/>
  <c r="X1435" i="1"/>
  <c r="AA1435" i="1" s="1"/>
  <c r="AB1435" i="1" s="1"/>
  <c r="X1432" i="1"/>
  <c r="AA1432" i="1" s="1"/>
  <c r="AB1432" i="1" s="1"/>
  <c r="X1433" i="1"/>
  <c r="AA1433" i="1" s="1"/>
  <c r="AB1433" i="1" s="1"/>
  <c r="X82" i="1"/>
  <c r="AA82" i="1" s="1"/>
  <c r="AB82" i="1" s="1"/>
  <c r="X189" i="1"/>
  <c r="AA189" i="1" s="1"/>
  <c r="AB189" i="1" s="1"/>
  <c r="X53" i="1"/>
  <c r="AA53" i="1" s="1"/>
  <c r="AB53" i="1" s="1"/>
  <c r="X25" i="1"/>
  <c r="AA25" i="1" s="1"/>
  <c r="AB25" i="1" s="1"/>
  <c r="X89" i="1"/>
  <c r="AA89" i="1" s="1"/>
  <c r="AB89" i="1" s="1"/>
  <c r="X129" i="1"/>
  <c r="AA129" i="1" s="1"/>
  <c r="AB129" i="1" s="1"/>
  <c r="X114" i="1"/>
  <c r="AA114" i="1" s="1"/>
  <c r="AB114" i="1" s="1"/>
  <c r="X75" i="1"/>
  <c r="AA75" i="1" s="1"/>
  <c r="AB75" i="1" s="1"/>
  <c r="X130" i="1"/>
  <c r="AA130" i="1" s="1"/>
  <c r="AB130" i="1" s="1"/>
  <c r="X88" i="1"/>
  <c r="AA88" i="1" s="1"/>
  <c r="AB88" i="1" s="1"/>
  <c r="X17" i="1"/>
  <c r="AA17" i="1" s="1"/>
  <c r="AB17" i="1" s="1"/>
  <c r="X178" i="1"/>
  <c r="AA178" i="1" s="1"/>
  <c r="AB178" i="1" s="1"/>
  <c r="X100" i="1"/>
  <c r="AA100" i="1" s="1"/>
  <c r="AB100" i="1" s="1"/>
  <c r="X134" i="1"/>
  <c r="AA134" i="1" s="1"/>
  <c r="AB134" i="1" s="1"/>
  <c r="X68" i="1"/>
  <c r="AA68" i="1" s="1"/>
  <c r="AB68" i="1" s="1"/>
  <c r="X137" i="1"/>
  <c r="AA137" i="1" s="1"/>
  <c r="AB137" i="1" s="1"/>
  <c r="X70" i="1"/>
  <c r="AA70" i="1" s="1"/>
  <c r="AB70" i="1" s="1"/>
  <c r="X64" i="1"/>
  <c r="AA64" i="1" s="1"/>
  <c r="AB64" i="1" s="1"/>
  <c r="X108" i="1"/>
  <c r="AA108" i="1" s="1"/>
  <c r="AB108" i="1" s="1"/>
  <c r="X5" i="1"/>
  <c r="AA5" i="1" s="1"/>
  <c r="AB5" i="1" s="1"/>
  <c r="X147" i="1"/>
  <c r="AA147" i="1" s="1"/>
  <c r="AB147" i="1" s="1"/>
  <c r="X77" i="1"/>
  <c r="AA77" i="1" s="1"/>
  <c r="AB77" i="1" s="1"/>
  <c r="X183" i="1"/>
  <c r="AA183" i="1" s="1"/>
  <c r="AB183" i="1" s="1"/>
  <c r="X14" i="1"/>
  <c r="AA14" i="1" s="1"/>
  <c r="AB14" i="1" s="1"/>
  <c r="X50" i="1"/>
  <c r="AA50" i="1" s="1"/>
  <c r="AB50" i="1" s="1"/>
  <c r="X96" i="1"/>
  <c r="AA96" i="1" s="1"/>
  <c r="AB96" i="1" s="1"/>
  <c r="X48" i="1"/>
  <c r="AA48" i="1" s="1"/>
  <c r="AB48" i="1" s="1"/>
  <c r="X133" i="1"/>
  <c r="AA133" i="1" s="1"/>
  <c r="AB133" i="1" s="1"/>
  <c r="X6" i="1"/>
  <c r="AA6" i="1" s="1"/>
  <c r="AB6" i="1" s="1"/>
  <c r="X174" i="1"/>
  <c r="AA174" i="1" s="1"/>
  <c r="AB174" i="1" s="1"/>
  <c r="X67" i="1"/>
  <c r="AA67" i="1" s="1"/>
  <c r="AB67" i="1" s="1"/>
  <c r="X98" i="1"/>
  <c r="AA98" i="1" s="1"/>
  <c r="AB98" i="1" s="1"/>
  <c r="X72" i="1"/>
  <c r="AA72" i="1" s="1"/>
  <c r="AB72" i="1" s="1"/>
  <c r="X200" i="1"/>
  <c r="AA200" i="1" s="1"/>
  <c r="AB200" i="1" s="1"/>
  <c r="X101" i="1"/>
  <c r="AA101" i="1" s="1"/>
  <c r="AB101" i="1" s="1"/>
  <c r="X24" i="1"/>
  <c r="AA24" i="1" s="1"/>
  <c r="AB24" i="1" s="1"/>
  <c r="X144" i="1"/>
  <c r="AA144" i="1" s="1"/>
  <c r="AB144" i="1" s="1"/>
  <c r="X86" i="1"/>
  <c r="AA86" i="1" s="1"/>
  <c r="AB86" i="1" s="1"/>
  <c r="X177" i="1"/>
  <c r="AA177" i="1" s="1"/>
  <c r="AB177" i="1" s="1"/>
  <c r="X121" i="1"/>
  <c r="AA121" i="1" s="1"/>
  <c r="AB121" i="1" s="1"/>
  <c r="X188" i="1"/>
  <c r="AA188" i="1" s="1"/>
  <c r="AB188" i="1" s="1"/>
  <c r="X56" i="1"/>
  <c r="AA56" i="1" s="1"/>
  <c r="AB56" i="1" s="1"/>
  <c r="X52" i="1"/>
  <c r="AA52" i="1" s="1"/>
  <c r="AB52" i="1" s="1"/>
  <c r="X181" i="1"/>
  <c r="AA181" i="1" s="1"/>
  <c r="AB181" i="1" s="1"/>
  <c r="X40" i="1"/>
  <c r="AA40" i="1" s="1"/>
  <c r="AB40" i="1" s="1"/>
  <c r="X21" i="1"/>
  <c r="AA21" i="1" s="1"/>
  <c r="AB21" i="1" s="1"/>
  <c r="X124" i="1"/>
  <c r="AA124" i="1" s="1"/>
  <c r="AB124" i="1" s="1"/>
  <c r="X2" i="1"/>
  <c r="AA2" i="1" s="1"/>
  <c r="AB2" i="1" s="1"/>
  <c r="X109" i="1"/>
  <c r="AA109" i="1" s="1"/>
  <c r="AB109" i="1" s="1"/>
  <c r="X196" i="1"/>
  <c r="AA196" i="1" s="1"/>
  <c r="AB196" i="1" s="1"/>
  <c r="X69" i="1"/>
  <c r="AA69" i="1" s="1"/>
  <c r="AB69" i="1" s="1"/>
  <c r="X37" i="1"/>
  <c r="AA37" i="1" s="1"/>
  <c r="AB37" i="1" s="1"/>
  <c r="X123" i="1"/>
  <c r="AA123" i="1" s="1"/>
  <c r="AB123" i="1" s="1"/>
  <c r="X9" i="1"/>
  <c r="AA9" i="1" s="1"/>
  <c r="AB9" i="1" s="1"/>
  <c r="X191" i="1"/>
  <c r="AA191" i="1" s="1"/>
  <c r="AB191" i="1" s="1"/>
  <c r="X61" i="1"/>
  <c r="AA61" i="1" s="1"/>
  <c r="AB61" i="1" s="1"/>
  <c r="X138" i="1"/>
  <c r="AA138" i="1" s="1"/>
  <c r="AB138" i="1" s="1"/>
  <c r="X91" i="1"/>
  <c r="AA91" i="1" s="1"/>
  <c r="AB91" i="1" s="1"/>
  <c r="X139" i="1"/>
  <c r="AA139" i="1" s="1"/>
  <c r="AB139" i="1" s="1"/>
  <c r="X57" i="1"/>
  <c r="AA57" i="1" s="1"/>
  <c r="AB57" i="1" s="1"/>
  <c r="X197" i="1"/>
  <c r="AA197" i="1" s="1"/>
  <c r="AB197" i="1" s="1"/>
  <c r="X155" i="1"/>
  <c r="AA155" i="1" s="1"/>
  <c r="AB155" i="1" s="1"/>
  <c r="X26" i="1"/>
  <c r="AA26" i="1" s="1"/>
  <c r="AB26" i="1" s="1"/>
  <c r="X161" i="1"/>
  <c r="AA161" i="1" s="1"/>
  <c r="AB161" i="1" s="1"/>
  <c r="X104" i="1"/>
  <c r="AA104" i="1" s="1"/>
  <c r="AB104" i="1" s="1"/>
  <c r="X74" i="1"/>
  <c r="AA74" i="1" s="1"/>
  <c r="AB74" i="1" s="1"/>
  <c r="X158" i="1"/>
  <c r="AA158" i="1" s="1"/>
  <c r="AB158" i="1" s="1"/>
  <c r="X31" i="1"/>
  <c r="AA31" i="1" s="1"/>
  <c r="AB31" i="1" s="1"/>
  <c r="X113" i="1"/>
  <c r="AA113" i="1" s="1"/>
  <c r="AB113" i="1" s="1"/>
  <c r="X3" i="1"/>
  <c r="AA3" i="1" s="1"/>
  <c r="AB3" i="1" s="1"/>
  <c r="X206" i="1"/>
  <c r="AA206" i="1" s="1"/>
  <c r="AB206" i="1" s="1"/>
  <c r="X80" i="1"/>
  <c r="AA80" i="1" s="1"/>
  <c r="AB80" i="1" s="1"/>
  <c r="X169" i="1"/>
  <c r="AA169" i="1" s="1"/>
  <c r="AB169" i="1" s="1"/>
  <c r="X15" i="1"/>
  <c r="AA15" i="1" s="1"/>
  <c r="AB15" i="1" s="1"/>
  <c r="X13" i="1"/>
  <c r="AA13" i="1" s="1"/>
  <c r="AB13" i="1" s="1"/>
  <c r="X185" i="1"/>
  <c r="AA185" i="1" s="1"/>
  <c r="AB185" i="1" s="1"/>
  <c r="X54" i="1"/>
  <c r="AA54" i="1" s="1"/>
  <c r="AB54" i="1" s="1"/>
  <c r="X10" i="1"/>
  <c r="AA10" i="1" s="1"/>
  <c r="AB10" i="1" s="1"/>
  <c r="X172" i="1"/>
  <c r="AA172" i="1" s="1"/>
  <c r="AB172" i="1" s="1"/>
  <c r="X146" i="1"/>
  <c r="AA146" i="1" s="1"/>
  <c r="AB146" i="1" s="1"/>
  <c r="X65" i="1"/>
  <c r="AA65" i="1" s="1"/>
  <c r="AB65" i="1" s="1"/>
  <c r="X8" i="1"/>
  <c r="AA8" i="1" s="1"/>
  <c r="AB8" i="1" s="1"/>
  <c r="X105" i="1"/>
  <c r="AA105" i="1" s="1"/>
  <c r="AB105" i="1" s="1"/>
  <c r="X112" i="1"/>
  <c r="AA112" i="1" s="1"/>
  <c r="AB112" i="1" s="1"/>
  <c r="X90" i="1"/>
  <c r="AA90" i="1" s="1"/>
  <c r="AB90" i="1" s="1"/>
  <c r="X163" i="1"/>
  <c r="AA163" i="1" s="1"/>
  <c r="AB163" i="1" s="1"/>
  <c r="X87" i="1"/>
  <c r="AA87" i="1" s="1"/>
  <c r="AB87" i="1" s="1"/>
  <c r="X44" i="1"/>
  <c r="AA44" i="1" s="1"/>
  <c r="AB44" i="1" s="1"/>
  <c r="X127" i="1"/>
  <c r="AA127" i="1" s="1"/>
  <c r="AB127" i="1" s="1"/>
  <c r="X198" i="1"/>
  <c r="AA198" i="1" s="1"/>
  <c r="AB198" i="1" s="1"/>
  <c r="X140" i="1"/>
  <c r="AA140" i="1" s="1"/>
  <c r="AB140" i="1" s="1"/>
  <c r="X76" i="1"/>
  <c r="AA76" i="1" s="1"/>
  <c r="AB76" i="1" s="1"/>
  <c r="X165" i="1"/>
  <c r="AA165" i="1" s="1"/>
  <c r="AB165" i="1" s="1"/>
  <c r="X120" i="1"/>
  <c r="AA120" i="1" s="1"/>
  <c r="AB120" i="1" s="1"/>
  <c r="X42" i="1"/>
  <c r="AA42" i="1" s="1"/>
  <c r="AB42" i="1" s="1"/>
  <c r="X159" i="1"/>
  <c r="AA159" i="1" s="1"/>
  <c r="AB159" i="1" s="1"/>
  <c r="X122" i="1"/>
  <c r="AA122" i="1" s="1"/>
  <c r="AB122" i="1" s="1"/>
  <c r="X190" i="1"/>
  <c r="AA190" i="1" s="1"/>
  <c r="AB190" i="1" s="1"/>
  <c r="X34" i="1"/>
  <c r="AA34" i="1" s="1"/>
  <c r="AB34" i="1" s="1"/>
  <c r="X32" i="1"/>
  <c r="AA32" i="1" s="1"/>
  <c r="AB32" i="1" s="1"/>
  <c r="X168" i="1"/>
  <c r="AA168" i="1" s="1"/>
  <c r="AB168" i="1" s="1"/>
  <c r="X35" i="1"/>
  <c r="AA35" i="1" s="1"/>
  <c r="AB35" i="1" s="1"/>
  <c r="X95" i="1"/>
  <c r="AA95" i="1" s="1"/>
  <c r="AB95" i="1" s="1"/>
  <c r="X81" i="1"/>
  <c r="AA81" i="1" s="1"/>
  <c r="AB81" i="1" s="1"/>
  <c r="X179" i="1"/>
  <c r="AA179" i="1" s="1"/>
  <c r="AB179" i="1" s="1"/>
  <c r="X110" i="1"/>
  <c r="AA110" i="1" s="1"/>
  <c r="AB110" i="1" s="1"/>
  <c r="X135" i="1"/>
  <c r="AA135" i="1" s="1"/>
  <c r="AB135" i="1" s="1"/>
  <c r="X202" i="1"/>
  <c r="AA202" i="1" s="1"/>
  <c r="AB202" i="1" s="1"/>
  <c r="X154" i="1"/>
  <c r="AA154" i="1" s="1"/>
  <c r="AB154" i="1" s="1"/>
  <c r="X180" i="1"/>
  <c r="AA180" i="1" s="1"/>
  <c r="AB180" i="1" s="1"/>
  <c r="X99" i="1"/>
  <c r="AA99" i="1" s="1"/>
  <c r="AB99" i="1" s="1"/>
  <c r="X60" i="1"/>
  <c r="AA60" i="1" s="1"/>
  <c r="AB60" i="1" s="1"/>
  <c r="X92" i="1"/>
  <c r="AA92" i="1" s="1"/>
  <c r="AB92" i="1" s="1"/>
  <c r="X41" i="1"/>
  <c r="AA41" i="1" s="1"/>
  <c r="AB41" i="1" s="1"/>
  <c r="X142" i="1"/>
  <c r="AA142" i="1" s="1"/>
  <c r="AB142" i="1" s="1"/>
  <c r="X19" i="1"/>
  <c r="AA19" i="1" s="1"/>
  <c r="AB19" i="1" s="1"/>
  <c r="X156" i="1"/>
  <c r="AA156" i="1" s="1"/>
  <c r="AB156" i="1" s="1"/>
  <c r="X78" i="1"/>
  <c r="AA78" i="1" s="1"/>
  <c r="AB78" i="1" s="1"/>
  <c r="X4" i="1"/>
  <c r="AA4" i="1" s="1"/>
  <c r="AB4" i="1" s="1"/>
  <c r="X193" i="1"/>
  <c r="AA193" i="1" s="1"/>
  <c r="AB193" i="1" s="1"/>
  <c r="X62" i="1"/>
  <c r="AA62" i="1" s="1"/>
  <c r="AB62" i="1" s="1"/>
  <c r="X204" i="1"/>
  <c r="AA204" i="1" s="1"/>
  <c r="AB204" i="1" s="1"/>
  <c r="X119" i="1"/>
  <c r="AA119" i="1" s="1"/>
  <c r="AB119" i="1" s="1"/>
  <c r="X118" i="1"/>
  <c r="AA118" i="1" s="1"/>
  <c r="AB118" i="1" s="1"/>
  <c r="X160" i="1"/>
  <c r="AA160" i="1" s="1"/>
  <c r="AB160" i="1" s="1"/>
  <c r="X151" i="1"/>
  <c r="AA151" i="1" s="1"/>
  <c r="AB151" i="1" s="1"/>
  <c r="X85" i="1"/>
  <c r="AA85" i="1" s="1"/>
  <c r="AB85" i="1" s="1"/>
  <c r="X39" i="1"/>
  <c r="AA39" i="1" s="1"/>
  <c r="AB39" i="1" s="1"/>
  <c r="X152" i="1"/>
  <c r="AA152" i="1" s="1"/>
  <c r="AB152" i="1" s="1"/>
  <c r="X38" i="1"/>
  <c r="AA38" i="1" s="1"/>
  <c r="AB38" i="1" s="1"/>
  <c r="X46" i="1"/>
  <c r="AA46" i="1" s="1"/>
  <c r="AB46" i="1" s="1"/>
  <c r="X115" i="1"/>
  <c r="AA115" i="1" s="1"/>
  <c r="AB115" i="1" s="1"/>
  <c r="X33" i="1"/>
  <c r="AA33" i="1" s="1"/>
  <c r="AB33" i="1" s="1"/>
  <c r="X157" i="1"/>
  <c r="AA157" i="1" s="1"/>
  <c r="AB157" i="1" s="1"/>
  <c r="X36" i="1"/>
  <c r="AA36" i="1" s="1"/>
  <c r="AB36" i="1" s="1"/>
  <c r="X128" i="1"/>
  <c r="AA128" i="1" s="1"/>
  <c r="AB128" i="1" s="1"/>
  <c r="X194" i="1"/>
  <c r="AA194" i="1" s="1"/>
  <c r="AB194" i="1" s="1"/>
  <c r="X55" i="1"/>
  <c r="AA55" i="1" s="1"/>
  <c r="AB55" i="1" s="1"/>
  <c r="X49" i="1"/>
  <c r="AA49" i="1" s="1"/>
  <c r="AB49" i="1" s="1"/>
  <c r="X7" i="1"/>
  <c r="AA7" i="1" s="1"/>
  <c r="AB7" i="1" s="1"/>
  <c r="X43" i="1"/>
  <c r="AA43" i="1" s="1"/>
  <c r="AB43" i="1" s="1"/>
  <c r="X173" i="1"/>
  <c r="AA173" i="1" s="1"/>
  <c r="AB173" i="1" s="1"/>
  <c r="X175" i="1"/>
  <c r="AA175" i="1" s="1"/>
  <c r="AB175" i="1" s="1"/>
  <c r="X125" i="1"/>
  <c r="AA125" i="1" s="1"/>
  <c r="AB125" i="1" s="1"/>
  <c r="X93" i="1"/>
  <c r="AA93" i="1" s="1"/>
  <c r="AB93" i="1" s="1"/>
  <c r="X71" i="1"/>
  <c r="AA71" i="1" s="1"/>
  <c r="AB71" i="1" s="1"/>
  <c r="X143" i="1"/>
  <c r="AA143" i="1" s="1"/>
  <c r="AB143" i="1" s="1"/>
  <c r="X27" i="1"/>
  <c r="AA27" i="1" s="1"/>
  <c r="AB27" i="1" s="1"/>
  <c r="X63" i="1"/>
  <c r="AA63" i="1" s="1"/>
  <c r="AB63" i="1" s="1"/>
  <c r="X116" i="1"/>
  <c r="AA116" i="1" s="1"/>
  <c r="AB116" i="1" s="1"/>
  <c r="X187" i="1"/>
  <c r="AA187" i="1" s="1"/>
  <c r="AB187" i="1" s="1"/>
  <c r="X117" i="1"/>
  <c r="AA117" i="1" s="1"/>
  <c r="AB117" i="1" s="1"/>
  <c r="X18" i="1"/>
  <c r="AA18" i="1" s="1"/>
  <c r="AB18" i="1" s="1"/>
  <c r="X186" i="1"/>
  <c r="AA186" i="1" s="1"/>
  <c r="AB186" i="1" s="1"/>
  <c r="X153" i="1"/>
  <c r="AA153" i="1" s="1"/>
  <c r="AB153" i="1" s="1"/>
  <c r="X205" i="1"/>
  <c r="AA205" i="1" s="1"/>
  <c r="AB205" i="1" s="1"/>
  <c r="X166" i="1"/>
  <c r="AA166" i="1" s="1"/>
  <c r="AB166" i="1" s="1"/>
  <c r="X12" i="1"/>
  <c r="AA12" i="1" s="1"/>
  <c r="AB12" i="1" s="1"/>
  <c r="X126" i="1"/>
  <c r="AA126" i="1" s="1"/>
  <c r="AB126" i="1" s="1"/>
  <c r="X51" i="1"/>
  <c r="AA51" i="1" s="1"/>
  <c r="AB51" i="1" s="1"/>
  <c r="X84" i="1"/>
  <c r="AA84" i="1" s="1"/>
  <c r="AB84" i="1" s="1"/>
  <c r="X30" i="1"/>
  <c r="AA30" i="1" s="1"/>
  <c r="AB30" i="1" s="1"/>
  <c r="X11" i="1"/>
  <c r="AA11" i="1" s="1"/>
  <c r="AB11" i="1" s="1"/>
  <c r="X111" i="1"/>
  <c r="AA111" i="1" s="1"/>
  <c r="AB111" i="1" s="1"/>
  <c r="X192" i="1"/>
  <c r="AA192" i="1" s="1"/>
  <c r="AB192" i="1" s="1"/>
  <c r="X149" i="1"/>
  <c r="AA149" i="1" s="1"/>
  <c r="AB149" i="1" s="1"/>
  <c r="X184" i="1"/>
  <c r="AA184" i="1" s="1"/>
  <c r="AB184" i="1" s="1"/>
  <c r="X170" i="1"/>
  <c r="AA170" i="1" s="1"/>
  <c r="AB170" i="1" s="1"/>
  <c r="X102" i="1"/>
  <c r="AA102" i="1" s="1"/>
  <c r="AB102" i="1" s="1"/>
  <c r="X58" i="1"/>
  <c r="AA58" i="1" s="1"/>
  <c r="AB58" i="1" s="1"/>
  <c r="X201" i="1"/>
  <c r="AA201" i="1" s="1"/>
  <c r="AB201" i="1" s="1"/>
  <c r="X145" i="1"/>
  <c r="AA145" i="1" s="1"/>
  <c r="AB145" i="1" s="1"/>
  <c r="X176" i="1"/>
  <c r="AA176" i="1" s="1"/>
  <c r="AB176" i="1" s="1"/>
  <c r="X94" i="1"/>
  <c r="AA94" i="1" s="1"/>
  <c r="AB94" i="1" s="1"/>
  <c r="X203" i="1"/>
  <c r="AA203" i="1" s="1"/>
  <c r="AB203" i="1" s="1"/>
  <c r="X141" i="1"/>
  <c r="AA141" i="1" s="1"/>
  <c r="AB141" i="1" s="1"/>
  <c r="X22" i="1"/>
  <c r="AA22" i="1" s="1"/>
  <c r="AB22" i="1" s="1"/>
  <c r="X103" i="1"/>
  <c r="AA103" i="1" s="1"/>
  <c r="AB103" i="1" s="1"/>
  <c r="X28" i="1"/>
  <c r="AA28" i="1" s="1"/>
  <c r="AB28" i="1" s="1"/>
  <c r="X171" i="1"/>
  <c r="AA171" i="1" s="1"/>
  <c r="AB171" i="1" s="1"/>
  <c r="X83" i="1"/>
  <c r="AA83" i="1" s="1"/>
  <c r="AB83" i="1" s="1"/>
  <c r="X148" i="1"/>
  <c r="AA148" i="1" s="1"/>
  <c r="AB148" i="1" s="1"/>
  <c r="X136" i="1"/>
  <c r="AA136" i="1" s="1"/>
  <c r="AB136" i="1" s="1"/>
  <c r="X59" i="1"/>
  <c r="AA59" i="1" s="1"/>
  <c r="AB59" i="1" s="1"/>
  <c r="X16" i="1"/>
  <c r="AA16" i="1" s="1"/>
  <c r="AB16" i="1" s="1"/>
  <c r="X107" i="1"/>
  <c r="AA107" i="1" s="1"/>
  <c r="AB107" i="1" s="1"/>
  <c r="X167" i="1"/>
  <c r="AA167" i="1" s="1"/>
  <c r="AB167" i="1" s="1"/>
  <c r="X45" i="1"/>
  <c r="AA45" i="1" s="1"/>
  <c r="AB45" i="1" s="1"/>
  <c r="X132" i="1"/>
  <c r="AA132" i="1" s="1"/>
  <c r="AB132" i="1" s="1"/>
  <c r="X150" i="1"/>
  <c r="AA150" i="1" s="1"/>
  <c r="AB150" i="1" s="1"/>
  <c r="X47" i="1"/>
  <c r="AA47" i="1" s="1"/>
  <c r="AB47" i="1" s="1"/>
  <c r="X164" i="1"/>
  <c r="AA164" i="1" s="1"/>
  <c r="AB164" i="1" s="1"/>
  <c r="X131" i="1"/>
  <c r="AA131" i="1" s="1"/>
  <c r="AB131" i="1" s="1"/>
  <c r="X195" i="1"/>
  <c r="AA195" i="1" s="1"/>
  <c r="AB195" i="1" s="1"/>
  <c r="X106" i="1"/>
  <c r="AA106" i="1" s="1"/>
  <c r="AB106" i="1" s="1"/>
  <c r="X29" i="1"/>
  <c r="AA29" i="1" s="1"/>
  <c r="AB29" i="1" s="1"/>
  <c r="X162" i="1"/>
  <c r="AA162" i="1" s="1"/>
  <c r="AB162" i="1" s="1"/>
  <c r="X97" i="1"/>
  <c r="AA97" i="1" s="1"/>
  <c r="AB97" i="1" s="1"/>
  <c r="X182" i="1"/>
  <c r="AA182" i="1" s="1"/>
  <c r="AB182" i="1" s="1"/>
  <c r="X79" i="1"/>
  <c r="AA79" i="1" s="1"/>
  <c r="AB79" i="1" s="1"/>
  <c r="X66" i="1"/>
  <c r="AA66" i="1" s="1"/>
  <c r="AB66" i="1" s="1"/>
  <c r="X73" i="1"/>
  <c r="AA73" i="1" s="1"/>
  <c r="AB73" i="1" s="1"/>
  <c r="X20" i="1"/>
  <c r="AA20" i="1" s="1"/>
  <c r="AB20" i="1" s="1"/>
  <c r="X23" i="1"/>
  <c r="AA23" i="1" s="1"/>
  <c r="AB23" i="1" s="1"/>
  <c r="X199" i="1"/>
  <c r="AA199" i="1" s="1"/>
  <c r="AB199" i="1" s="1"/>
  <c r="AG11" i="1"/>
  <c r="AH10" i="1"/>
  <c r="P2" i="1"/>
  <c r="P3" i="1" s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7" i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AG12" i="1" l="1"/>
  <c r="AH11" i="1"/>
  <c r="AG13" i="1" l="1"/>
  <c r="AH12" i="1"/>
  <c r="AG14" i="1" l="1"/>
  <c r="AH13" i="1"/>
  <c r="AG15" i="1" l="1"/>
  <c r="AH14" i="1"/>
  <c r="AG16" i="1" l="1"/>
  <c r="AH15" i="1"/>
  <c r="AG17" i="1" l="1"/>
  <c r="AH16" i="1"/>
  <c r="AG18" i="1" l="1"/>
  <c r="AH17" i="1"/>
  <c r="AG19" i="1" l="1"/>
  <c r="AH18" i="1"/>
  <c r="AG20" i="1" l="1"/>
  <c r="AH19" i="1"/>
  <c r="AG21" i="1" l="1"/>
  <c r="AH20" i="1"/>
  <c r="AG22" i="1" l="1"/>
  <c r="AH21" i="1"/>
  <c r="AG23" i="1" l="1"/>
  <c r="AH22" i="1"/>
  <c r="AG24" i="1" l="1"/>
  <c r="AH23" i="1"/>
  <c r="AG25" i="1" l="1"/>
  <c r="AH24" i="1"/>
  <c r="AG26" i="1" l="1"/>
  <c r="AH25" i="1"/>
  <c r="AG27" i="1" l="1"/>
  <c r="AH26" i="1"/>
  <c r="AG28" i="1" l="1"/>
  <c r="AH27" i="1"/>
  <c r="AG29" i="1" l="1"/>
  <c r="AH28" i="1"/>
  <c r="AG30" i="1" l="1"/>
  <c r="AH29" i="1"/>
  <c r="AG31" i="1" l="1"/>
  <c r="AH30" i="1"/>
  <c r="AG32" i="1" l="1"/>
  <c r="AH31" i="1"/>
  <c r="AG33" i="1" l="1"/>
  <c r="AH32" i="1"/>
  <c r="AG34" i="1" l="1"/>
  <c r="AH33" i="1"/>
  <c r="AG35" i="1" l="1"/>
  <c r="AH34" i="1"/>
  <c r="AG36" i="1" l="1"/>
  <c r="AH35" i="1"/>
  <c r="AG37" i="1" l="1"/>
  <c r="AH36" i="1"/>
  <c r="AG38" i="1" l="1"/>
  <c r="AH37" i="1"/>
  <c r="AG39" i="1" l="1"/>
  <c r="AH38" i="1"/>
  <c r="AG40" i="1" l="1"/>
  <c r="AH39" i="1"/>
  <c r="AG41" i="1" l="1"/>
  <c r="AH40" i="1"/>
  <c r="AG42" i="1" l="1"/>
  <c r="AH41" i="1"/>
  <c r="AG43" i="1" l="1"/>
  <c r="AH42" i="1"/>
  <c r="AG44" i="1" l="1"/>
  <c r="AH43" i="1"/>
  <c r="AG45" i="1" l="1"/>
  <c r="AH44" i="1"/>
  <c r="AG46" i="1" l="1"/>
  <c r="AH45" i="1"/>
  <c r="AG47" i="1" l="1"/>
  <c r="AH46" i="1"/>
  <c r="AG48" i="1" l="1"/>
  <c r="AH47" i="1"/>
  <c r="AG49" i="1" l="1"/>
  <c r="AH48" i="1"/>
  <c r="AG50" i="1" l="1"/>
  <c r="AH49" i="1"/>
  <c r="AG51" i="1" l="1"/>
  <c r="AH50" i="1"/>
  <c r="AG52" i="1" l="1"/>
  <c r="AH51" i="1"/>
  <c r="AG53" i="1" l="1"/>
  <c r="AH52" i="1"/>
  <c r="AG54" i="1" l="1"/>
  <c r="AH53" i="1"/>
  <c r="AG55" i="1" l="1"/>
  <c r="AH54" i="1"/>
  <c r="AG56" i="1" l="1"/>
  <c r="AH55" i="1"/>
  <c r="AG57" i="1" l="1"/>
  <c r="AH56" i="1"/>
  <c r="AG58" i="1" l="1"/>
  <c r="AH57" i="1"/>
  <c r="AG59" i="1" l="1"/>
  <c r="AH58" i="1"/>
  <c r="AG60" i="1" l="1"/>
  <c r="AH59" i="1"/>
  <c r="AG61" i="1" l="1"/>
  <c r="AH60" i="1"/>
  <c r="AG62" i="1" l="1"/>
  <c r="AH61" i="1"/>
  <c r="AG63" i="1" l="1"/>
  <c r="AH62" i="1"/>
  <c r="AG64" i="1" l="1"/>
  <c r="AH63" i="1"/>
  <c r="AG65" i="1" l="1"/>
  <c r="AH64" i="1"/>
  <c r="AG66" i="1" l="1"/>
  <c r="AH65" i="1"/>
  <c r="AG67" i="1" l="1"/>
  <c r="AH66" i="1"/>
  <c r="AG68" i="1" l="1"/>
  <c r="AH67" i="1"/>
  <c r="AG69" i="1" l="1"/>
  <c r="AH68" i="1"/>
  <c r="AG70" i="1" l="1"/>
  <c r="AH69" i="1"/>
  <c r="AG71" i="1" l="1"/>
  <c r="AH70" i="1"/>
  <c r="AG72" i="1" l="1"/>
  <c r="AH71" i="1"/>
  <c r="AG73" i="1" l="1"/>
  <c r="AH72" i="1"/>
  <c r="AG74" i="1" l="1"/>
  <c r="AH73" i="1"/>
  <c r="AG75" i="1" l="1"/>
  <c r="AH74" i="1"/>
  <c r="AG76" i="1" l="1"/>
  <c r="AH75" i="1"/>
  <c r="AG77" i="1" l="1"/>
  <c r="AH76" i="1"/>
  <c r="AG78" i="1" l="1"/>
  <c r="AH77" i="1"/>
  <c r="AG79" i="1" l="1"/>
  <c r="AH78" i="1"/>
  <c r="AG80" i="1" l="1"/>
  <c r="AH79" i="1"/>
  <c r="AG81" i="1" l="1"/>
  <c r="AH80" i="1"/>
  <c r="AG82" i="1" l="1"/>
  <c r="AH81" i="1"/>
  <c r="AG83" i="1" l="1"/>
  <c r="AH82" i="1"/>
  <c r="AG84" i="1" l="1"/>
  <c r="AH83" i="1"/>
  <c r="AG85" i="1" l="1"/>
  <c r="AH84" i="1"/>
  <c r="AG86" i="1" l="1"/>
  <c r="AH85" i="1"/>
  <c r="AG87" i="1" l="1"/>
  <c r="AH86" i="1"/>
  <c r="AG88" i="1" l="1"/>
  <c r="AH87" i="1"/>
  <c r="AG89" i="1" l="1"/>
  <c r="AH88" i="1"/>
  <c r="AG90" i="1" l="1"/>
  <c r="AH89" i="1"/>
  <c r="AG91" i="1" l="1"/>
  <c r="AH90" i="1"/>
  <c r="AG92" i="1" l="1"/>
  <c r="AH91" i="1"/>
  <c r="AG93" i="1" l="1"/>
  <c r="AH92" i="1"/>
  <c r="AG94" i="1" l="1"/>
  <c r="AH93" i="1"/>
  <c r="AG95" i="1" l="1"/>
  <c r="AH94" i="1"/>
  <c r="AG96" i="1" l="1"/>
  <c r="AH95" i="1"/>
  <c r="AG97" i="1" l="1"/>
  <c r="AH96" i="1"/>
  <c r="AG98" i="1" l="1"/>
  <c r="AH97" i="1"/>
  <c r="AG99" i="1" l="1"/>
  <c r="AH98" i="1"/>
  <c r="AG100" i="1" l="1"/>
  <c r="AH99" i="1"/>
  <c r="AG101" i="1" l="1"/>
  <c r="AH100" i="1"/>
  <c r="AG102" i="1" l="1"/>
  <c r="AH101" i="1"/>
  <c r="AG103" i="1" l="1"/>
  <c r="AH102" i="1"/>
  <c r="AG104" i="1" l="1"/>
  <c r="AH103" i="1"/>
  <c r="AG105" i="1" l="1"/>
  <c r="AH104" i="1"/>
  <c r="AG106" i="1" l="1"/>
  <c r="AH105" i="1"/>
  <c r="AG107" i="1" l="1"/>
  <c r="AH106" i="1"/>
  <c r="AG108" i="1" l="1"/>
  <c r="AH107" i="1"/>
  <c r="AG109" i="1" l="1"/>
  <c r="AH108" i="1"/>
  <c r="AG110" i="1" l="1"/>
  <c r="AH109" i="1"/>
  <c r="AG111" i="1" l="1"/>
  <c r="AH110" i="1"/>
  <c r="AG112" i="1" l="1"/>
  <c r="AH111" i="1"/>
  <c r="AG113" i="1" l="1"/>
  <c r="AH112" i="1"/>
  <c r="AG114" i="1" l="1"/>
  <c r="AH113" i="1"/>
  <c r="AG115" i="1" l="1"/>
  <c r="AH114" i="1"/>
  <c r="AG116" i="1" l="1"/>
  <c r="AH115" i="1"/>
  <c r="AG117" i="1" l="1"/>
  <c r="AH116" i="1"/>
  <c r="AG118" i="1" l="1"/>
  <c r="AH117" i="1"/>
  <c r="AG119" i="1" l="1"/>
  <c r="AH118" i="1"/>
  <c r="AG120" i="1" l="1"/>
  <c r="AH119" i="1"/>
  <c r="AG121" i="1" l="1"/>
  <c r="AH120" i="1"/>
  <c r="AG122" i="1" l="1"/>
  <c r="AH121" i="1"/>
  <c r="AG123" i="1" l="1"/>
  <c r="AH122" i="1"/>
  <c r="AG124" i="1" l="1"/>
  <c r="AH123" i="1"/>
  <c r="AG125" i="1" l="1"/>
  <c r="AH124" i="1"/>
  <c r="AG126" i="1" l="1"/>
  <c r="AH125" i="1"/>
  <c r="AH126" i="1" l="1"/>
  <c r="AG127" i="1"/>
  <c r="AG128" i="1" l="1"/>
  <c r="AH127" i="1"/>
  <c r="AG129" i="1" l="1"/>
  <c r="AH128" i="1"/>
  <c r="AG130" i="1" l="1"/>
  <c r="AH129" i="1"/>
  <c r="AG131" i="1" l="1"/>
  <c r="AH130" i="1"/>
  <c r="AG132" i="1" l="1"/>
  <c r="AH131" i="1"/>
  <c r="AH132" i="1" l="1"/>
  <c r="AG133" i="1"/>
  <c r="AG134" i="1" l="1"/>
  <c r="AH133" i="1"/>
  <c r="AG135" i="1" l="1"/>
  <c r="AH134" i="1"/>
  <c r="AG136" i="1" l="1"/>
  <c r="AH135" i="1"/>
  <c r="AG137" i="1" l="1"/>
  <c r="AH136" i="1"/>
  <c r="AG138" i="1" l="1"/>
  <c r="AH137" i="1"/>
  <c r="AH138" i="1" l="1"/>
  <c r="AG139" i="1"/>
  <c r="AH139" i="1" l="1"/>
  <c r="AG140" i="1"/>
  <c r="AH140" i="1" l="1"/>
  <c r="AG141" i="1"/>
  <c r="AG142" i="1" l="1"/>
  <c r="AH141" i="1"/>
  <c r="AG143" i="1" l="1"/>
  <c r="AH142" i="1"/>
  <c r="AG144" i="1" l="1"/>
  <c r="AH143" i="1"/>
  <c r="AG145" i="1" l="1"/>
  <c r="AH144" i="1"/>
  <c r="AH145" i="1" l="1"/>
  <c r="AG146" i="1"/>
  <c r="AG147" i="1" l="1"/>
  <c r="AH146" i="1"/>
  <c r="AG148" i="1" l="1"/>
  <c r="AH147" i="1"/>
  <c r="AG149" i="1" l="1"/>
  <c r="AH148" i="1"/>
  <c r="AH149" i="1" l="1"/>
  <c r="AG150" i="1"/>
  <c r="AH150" i="1" l="1"/>
  <c r="AG151" i="1"/>
  <c r="AG152" i="1" l="1"/>
  <c r="AH151" i="1"/>
  <c r="AG153" i="1" l="1"/>
  <c r="AH152" i="1"/>
  <c r="AG154" i="1" l="1"/>
  <c r="AH153" i="1"/>
  <c r="AG155" i="1" l="1"/>
  <c r="AH154" i="1"/>
  <c r="AG156" i="1" l="1"/>
  <c r="AH155" i="1"/>
  <c r="AG157" i="1" l="1"/>
  <c r="AH156" i="1"/>
  <c r="AG158" i="1" l="1"/>
  <c r="AH157" i="1"/>
  <c r="AG159" i="1" l="1"/>
  <c r="AH158" i="1"/>
  <c r="AG160" i="1" l="1"/>
  <c r="AH159" i="1"/>
  <c r="AG161" i="1" l="1"/>
  <c r="AH160" i="1"/>
  <c r="AG162" i="1" l="1"/>
  <c r="AH161" i="1"/>
  <c r="AG163" i="1" l="1"/>
  <c r="AH162" i="1"/>
  <c r="AG164" i="1" l="1"/>
  <c r="AH163" i="1"/>
  <c r="AG165" i="1" l="1"/>
  <c r="AH164" i="1"/>
  <c r="AG166" i="1" l="1"/>
  <c r="AH165" i="1"/>
  <c r="AG167" i="1" l="1"/>
  <c r="AH166" i="1"/>
  <c r="AG168" i="1" l="1"/>
  <c r="AH167" i="1"/>
  <c r="AG169" i="1" l="1"/>
  <c r="AH168" i="1"/>
  <c r="AG170" i="1" l="1"/>
  <c r="AH169" i="1"/>
  <c r="AG171" i="1" l="1"/>
  <c r="AH170" i="1"/>
  <c r="AG172" i="1" l="1"/>
  <c r="AH171" i="1"/>
  <c r="AG173" i="1" l="1"/>
  <c r="AH172" i="1"/>
  <c r="AG174" i="1" l="1"/>
  <c r="AH173" i="1"/>
  <c r="AG175" i="1" l="1"/>
  <c r="AH174" i="1"/>
  <c r="AG176" i="1" l="1"/>
  <c r="AH175" i="1"/>
  <c r="AG177" i="1" l="1"/>
  <c r="AH176" i="1"/>
  <c r="AG178" i="1" l="1"/>
  <c r="AH177" i="1"/>
  <c r="AG179" i="1" l="1"/>
  <c r="AH178" i="1"/>
  <c r="AG180" i="1" l="1"/>
  <c r="AH179" i="1"/>
  <c r="AG181" i="1" l="1"/>
  <c r="AH180" i="1"/>
  <c r="AG182" i="1" l="1"/>
  <c r="AH181" i="1"/>
  <c r="AG183" i="1" l="1"/>
  <c r="AH182" i="1"/>
  <c r="AG184" i="1" l="1"/>
  <c r="AH183" i="1"/>
  <c r="AG185" i="1" l="1"/>
  <c r="AH184" i="1"/>
  <c r="AG186" i="1" l="1"/>
  <c r="AH185" i="1"/>
  <c r="AG187" i="1" l="1"/>
  <c r="AH186" i="1"/>
  <c r="AG188" i="1" l="1"/>
  <c r="AH187" i="1"/>
  <c r="AG189" i="1" l="1"/>
  <c r="AH188" i="1"/>
  <c r="AG190" i="1" l="1"/>
  <c r="AH189" i="1"/>
  <c r="AG191" i="1" l="1"/>
  <c r="AH190" i="1"/>
  <c r="AG192" i="1" l="1"/>
  <c r="AH191" i="1"/>
  <c r="AG193" i="1" l="1"/>
  <c r="AH192" i="1"/>
  <c r="AG194" i="1" l="1"/>
  <c r="AH193" i="1"/>
  <c r="AG195" i="1" l="1"/>
  <c r="AH194" i="1"/>
  <c r="AG196" i="1" l="1"/>
  <c r="AH195" i="1"/>
  <c r="AG197" i="1" l="1"/>
  <c r="AH196" i="1"/>
  <c r="AG198" i="1" l="1"/>
  <c r="AH197" i="1"/>
  <c r="AG199" i="1" l="1"/>
  <c r="AH198" i="1"/>
  <c r="AG200" i="1" l="1"/>
  <c r="AH199" i="1"/>
  <c r="AG201" i="1" l="1"/>
  <c r="AH200" i="1"/>
  <c r="AG202" i="1" l="1"/>
  <c r="AH201" i="1"/>
  <c r="AG203" i="1" l="1"/>
  <c r="AH202" i="1"/>
  <c r="AG204" i="1" l="1"/>
  <c r="AH203" i="1"/>
  <c r="AG205" i="1" l="1"/>
  <c r="AH204" i="1"/>
  <c r="AG206" i="1" l="1"/>
  <c r="AH205" i="1"/>
  <c r="AG207" i="1" l="1"/>
  <c r="AH206" i="1"/>
  <c r="AG208" i="1" l="1"/>
  <c r="AH207" i="1"/>
  <c r="AG209" i="1" l="1"/>
  <c r="AH208" i="1"/>
  <c r="AG210" i="1" l="1"/>
  <c r="AH209" i="1"/>
  <c r="AG211" i="1" l="1"/>
  <c r="AH210" i="1"/>
  <c r="AG212" i="1" l="1"/>
  <c r="AH211" i="1"/>
  <c r="AG213" i="1" l="1"/>
  <c r="AH212" i="1"/>
  <c r="AG214" i="1" l="1"/>
  <c r="AH213" i="1"/>
  <c r="AG215" i="1" l="1"/>
  <c r="AH214" i="1"/>
  <c r="AG216" i="1" l="1"/>
  <c r="AH215" i="1"/>
  <c r="AG217" i="1" l="1"/>
  <c r="AH216" i="1"/>
  <c r="AG218" i="1" l="1"/>
  <c r="AH217" i="1"/>
  <c r="AG219" i="1" l="1"/>
  <c r="AH218" i="1"/>
  <c r="AG220" i="1" l="1"/>
  <c r="AH219" i="1"/>
  <c r="AG221" i="1" l="1"/>
  <c r="AH220" i="1"/>
  <c r="AG222" i="1" l="1"/>
  <c r="AH221" i="1"/>
  <c r="AG223" i="1" l="1"/>
  <c r="AH222" i="1"/>
  <c r="AG224" i="1" l="1"/>
  <c r="AH223" i="1"/>
  <c r="AG225" i="1" l="1"/>
  <c r="AH224" i="1"/>
  <c r="AG226" i="1" l="1"/>
  <c r="AH225" i="1"/>
  <c r="AG227" i="1" l="1"/>
  <c r="AH226" i="1"/>
  <c r="AG228" i="1" l="1"/>
  <c r="AH227" i="1"/>
  <c r="AG229" i="1" l="1"/>
  <c r="AH228" i="1"/>
  <c r="AG230" i="1" l="1"/>
  <c r="AH229" i="1"/>
  <c r="AG231" i="1" l="1"/>
  <c r="AH230" i="1"/>
  <c r="AG232" i="1" l="1"/>
  <c r="AH231" i="1"/>
  <c r="AG233" i="1" l="1"/>
  <c r="AH232" i="1"/>
  <c r="AG234" i="1" l="1"/>
  <c r="AH233" i="1"/>
  <c r="AG235" i="1" l="1"/>
  <c r="AH234" i="1"/>
  <c r="AH235" i="1" l="1"/>
  <c r="AG236" i="1"/>
  <c r="AG237" i="1" l="1"/>
  <c r="AH236" i="1"/>
  <c r="AG238" i="1" l="1"/>
  <c r="AH237" i="1"/>
  <c r="AG239" i="1" l="1"/>
  <c r="AH238" i="1"/>
  <c r="AG240" i="1" l="1"/>
  <c r="AH239" i="1"/>
  <c r="AG241" i="1" l="1"/>
  <c r="AH240" i="1"/>
  <c r="AG242" i="1" l="1"/>
  <c r="AH241" i="1"/>
  <c r="AG243" i="1" l="1"/>
  <c r="AH242" i="1"/>
  <c r="AG244" i="1" l="1"/>
  <c r="AH243" i="1"/>
  <c r="AG245" i="1" l="1"/>
  <c r="AH244" i="1"/>
  <c r="AG246" i="1" l="1"/>
  <c r="AH245" i="1"/>
  <c r="AG247" i="1" l="1"/>
  <c r="AH246" i="1"/>
  <c r="AG248" i="1" l="1"/>
  <c r="AH247" i="1"/>
  <c r="AH248" i="1" l="1"/>
  <c r="AG249" i="1"/>
  <c r="AG250" i="1" l="1"/>
  <c r="AH249" i="1"/>
  <c r="AG251" i="1" l="1"/>
  <c r="AH250" i="1"/>
  <c r="AG252" i="1" l="1"/>
  <c r="AH251" i="1"/>
  <c r="AG253" i="1" l="1"/>
  <c r="AH252" i="1"/>
  <c r="AG254" i="1" l="1"/>
  <c r="AH253" i="1"/>
  <c r="AH254" i="1" l="1"/>
  <c r="AG255" i="1"/>
  <c r="AG256" i="1" l="1"/>
  <c r="AH255" i="1"/>
  <c r="AG257" i="1" l="1"/>
  <c r="AH256" i="1"/>
  <c r="AG258" i="1" l="1"/>
  <c r="AH257" i="1"/>
  <c r="AG259" i="1" l="1"/>
  <c r="AH258" i="1"/>
  <c r="AG260" i="1" l="1"/>
  <c r="AH259" i="1"/>
  <c r="AH260" i="1" l="1"/>
  <c r="AG261" i="1"/>
  <c r="AH261" i="1" l="1"/>
  <c r="AG262" i="1"/>
  <c r="AH262" i="1" l="1"/>
  <c r="AG263" i="1"/>
  <c r="AG264" i="1" l="1"/>
  <c r="AH263" i="1"/>
  <c r="AG265" i="1" l="1"/>
  <c r="AH264" i="1"/>
  <c r="AG266" i="1" l="1"/>
  <c r="AH265" i="1"/>
  <c r="AG267" i="1" l="1"/>
  <c r="AH266" i="1"/>
  <c r="AH267" i="1" l="1"/>
  <c r="AG268" i="1"/>
  <c r="AG269" i="1" l="1"/>
  <c r="AH268" i="1"/>
  <c r="AG270" i="1" l="1"/>
  <c r="AH269" i="1"/>
  <c r="AG271" i="1" l="1"/>
  <c r="AH270" i="1"/>
  <c r="AH271" i="1" l="1"/>
  <c r="AG272" i="1"/>
  <c r="AH272" i="1" l="1"/>
  <c r="AG273" i="1"/>
  <c r="AG274" i="1" l="1"/>
  <c r="AH273" i="1"/>
  <c r="AG275" i="1" l="1"/>
  <c r="AH274" i="1"/>
  <c r="AG276" i="1" l="1"/>
  <c r="AH275" i="1"/>
  <c r="AG277" i="1" l="1"/>
  <c r="AH276" i="1"/>
  <c r="AG278" i="1" l="1"/>
  <c r="AH277" i="1"/>
  <c r="AG279" i="1" l="1"/>
  <c r="AH278" i="1"/>
  <c r="AG280" i="1" l="1"/>
  <c r="AH279" i="1"/>
  <c r="AG281" i="1" l="1"/>
  <c r="AH280" i="1"/>
  <c r="AG282" i="1" l="1"/>
  <c r="AH281" i="1"/>
  <c r="AG283" i="1" l="1"/>
  <c r="AH282" i="1"/>
  <c r="AG284" i="1" l="1"/>
  <c r="AH283" i="1"/>
  <c r="AG285" i="1" l="1"/>
  <c r="AH284" i="1"/>
  <c r="AG286" i="1" l="1"/>
  <c r="AH285" i="1"/>
  <c r="AG287" i="1" l="1"/>
  <c r="AH286" i="1"/>
  <c r="AG288" i="1" l="1"/>
  <c r="AH287" i="1"/>
  <c r="AG289" i="1" l="1"/>
  <c r="AH288" i="1"/>
  <c r="AG290" i="1" l="1"/>
  <c r="AH289" i="1"/>
  <c r="AG291" i="1" l="1"/>
  <c r="AH290" i="1"/>
  <c r="AG292" i="1" l="1"/>
  <c r="AH291" i="1"/>
  <c r="AG293" i="1" l="1"/>
  <c r="AH292" i="1"/>
  <c r="AG294" i="1" l="1"/>
  <c r="AH293" i="1"/>
  <c r="AG295" i="1" l="1"/>
  <c r="AH294" i="1"/>
  <c r="AG296" i="1" l="1"/>
  <c r="AH295" i="1"/>
  <c r="AG297" i="1" l="1"/>
  <c r="AH296" i="1"/>
  <c r="AG298" i="1" l="1"/>
  <c r="AH297" i="1"/>
  <c r="AG299" i="1" l="1"/>
  <c r="AH298" i="1"/>
  <c r="AG300" i="1" l="1"/>
  <c r="AH299" i="1"/>
  <c r="AG301" i="1" l="1"/>
  <c r="AH300" i="1"/>
  <c r="AG302" i="1" l="1"/>
  <c r="AH301" i="1"/>
  <c r="AG303" i="1" l="1"/>
  <c r="AH302" i="1"/>
  <c r="AG304" i="1" l="1"/>
  <c r="AH303" i="1"/>
  <c r="AG305" i="1" l="1"/>
  <c r="AH304" i="1"/>
  <c r="AG306" i="1" l="1"/>
  <c r="AH305" i="1"/>
  <c r="AG307" i="1" l="1"/>
  <c r="AH306" i="1"/>
  <c r="AG308" i="1" l="1"/>
  <c r="AH307" i="1"/>
  <c r="AG309" i="1" l="1"/>
  <c r="AH308" i="1"/>
  <c r="AG310" i="1" l="1"/>
  <c r="AH309" i="1"/>
  <c r="AG311" i="1" l="1"/>
  <c r="AH310" i="1"/>
  <c r="AG312" i="1" l="1"/>
  <c r="AH311" i="1"/>
  <c r="AG313" i="1" l="1"/>
  <c r="AH312" i="1"/>
  <c r="AG314" i="1" l="1"/>
  <c r="AH313" i="1"/>
  <c r="AG315" i="1" l="1"/>
  <c r="AH314" i="1"/>
  <c r="AG316" i="1" l="1"/>
  <c r="AH315" i="1"/>
  <c r="AG317" i="1" l="1"/>
  <c r="AH316" i="1"/>
  <c r="AG318" i="1" l="1"/>
  <c r="AH317" i="1"/>
  <c r="AG319" i="1" l="1"/>
  <c r="AH318" i="1"/>
  <c r="AG320" i="1" l="1"/>
  <c r="AH319" i="1"/>
  <c r="AG321" i="1" l="1"/>
  <c r="AH320" i="1"/>
  <c r="AG322" i="1" l="1"/>
  <c r="AH321" i="1"/>
  <c r="AG323" i="1" l="1"/>
  <c r="AH322" i="1"/>
  <c r="AG324" i="1" l="1"/>
  <c r="AH323" i="1"/>
  <c r="AG325" i="1" l="1"/>
  <c r="AH324" i="1"/>
  <c r="AG326" i="1" l="1"/>
  <c r="AH325" i="1"/>
  <c r="AG327" i="1" l="1"/>
  <c r="AH326" i="1"/>
  <c r="AG328" i="1" l="1"/>
  <c r="AH327" i="1"/>
  <c r="AG329" i="1" l="1"/>
  <c r="AH328" i="1"/>
  <c r="AG330" i="1" l="1"/>
  <c r="AH329" i="1"/>
  <c r="AG331" i="1" l="1"/>
  <c r="AH330" i="1"/>
  <c r="AG332" i="1" l="1"/>
  <c r="AH331" i="1"/>
  <c r="AG333" i="1" l="1"/>
  <c r="AH332" i="1"/>
  <c r="AG334" i="1" l="1"/>
  <c r="AH333" i="1"/>
  <c r="AG335" i="1" l="1"/>
  <c r="AH334" i="1"/>
  <c r="AG336" i="1" l="1"/>
  <c r="AH335" i="1"/>
  <c r="AG337" i="1" l="1"/>
  <c r="AH336" i="1"/>
  <c r="AG338" i="1" l="1"/>
  <c r="AH337" i="1"/>
  <c r="AG339" i="1" l="1"/>
  <c r="AH338" i="1"/>
  <c r="AG340" i="1" l="1"/>
  <c r="AH339" i="1"/>
  <c r="AG341" i="1" l="1"/>
  <c r="AH340" i="1"/>
  <c r="AG342" i="1" l="1"/>
  <c r="AH341" i="1"/>
  <c r="AG343" i="1" l="1"/>
  <c r="AH342" i="1"/>
  <c r="AG344" i="1" l="1"/>
  <c r="AH343" i="1"/>
  <c r="AG345" i="1" l="1"/>
  <c r="AH344" i="1"/>
  <c r="AG346" i="1" l="1"/>
  <c r="AH345" i="1"/>
  <c r="AG347" i="1" l="1"/>
  <c r="AH346" i="1"/>
  <c r="AG348" i="1" l="1"/>
  <c r="AH347" i="1"/>
  <c r="AG349" i="1" l="1"/>
  <c r="AH348" i="1"/>
  <c r="AG350" i="1" l="1"/>
  <c r="AH349" i="1"/>
  <c r="AG351" i="1" l="1"/>
  <c r="AH350" i="1"/>
  <c r="AG352" i="1" l="1"/>
  <c r="AH351" i="1"/>
  <c r="AG353" i="1" l="1"/>
  <c r="AH352" i="1"/>
  <c r="AG354" i="1" l="1"/>
  <c r="AH353" i="1"/>
  <c r="AG355" i="1" l="1"/>
  <c r="AH354" i="1"/>
  <c r="AG356" i="1" l="1"/>
  <c r="AH355" i="1"/>
  <c r="AG357" i="1" l="1"/>
  <c r="AH356" i="1"/>
  <c r="AH357" i="1" l="1"/>
  <c r="AG358" i="1"/>
  <c r="AG359" i="1" l="1"/>
  <c r="AH358" i="1"/>
  <c r="AG360" i="1" l="1"/>
  <c r="AH359" i="1"/>
  <c r="AG361" i="1" l="1"/>
  <c r="AH360" i="1"/>
  <c r="AG362" i="1" l="1"/>
  <c r="AH361" i="1"/>
  <c r="AG363" i="1" l="1"/>
  <c r="AH362" i="1"/>
  <c r="AG364" i="1" l="1"/>
  <c r="AH363" i="1"/>
  <c r="AG365" i="1" l="1"/>
  <c r="AH364" i="1"/>
  <c r="AG366" i="1" l="1"/>
  <c r="AH365" i="1"/>
  <c r="AG367" i="1" l="1"/>
  <c r="AH366" i="1"/>
  <c r="AG368" i="1" l="1"/>
  <c r="AH367" i="1"/>
  <c r="AG369" i="1" l="1"/>
  <c r="AH368" i="1"/>
  <c r="AG370" i="1" l="1"/>
  <c r="AH369" i="1"/>
  <c r="AH370" i="1" l="1"/>
  <c r="AG371" i="1"/>
  <c r="AG372" i="1" l="1"/>
  <c r="AH371" i="1"/>
  <c r="AG373" i="1" l="1"/>
  <c r="AH372" i="1"/>
  <c r="AG374" i="1" l="1"/>
  <c r="AH373" i="1"/>
  <c r="AG375" i="1" l="1"/>
  <c r="AH374" i="1"/>
  <c r="AG376" i="1" l="1"/>
  <c r="AH375" i="1"/>
  <c r="AH376" i="1" l="1"/>
  <c r="AG377" i="1"/>
  <c r="AG378" i="1" l="1"/>
  <c r="AH377" i="1"/>
  <c r="AG379" i="1" l="1"/>
  <c r="AH378" i="1"/>
  <c r="AG380" i="1" l="1"/>
  <c r="AH379" i="1"/>
  <c r="AG381" i="1" l="1"/>
  <c r="AH380" i="1"/>
  <c r="AG382" i="1" l="1"/>
  <c r="AH381" i="1"/>
  <c r="AH382" i="1" l="1"/>
  <c r="AG383" i="1"/>
  <c r="AH383" i="1" l="1"/>
  <c r="AG384" i="1"/>
  <c r="AG385" i="1" l="1"/>
  <c r="AH384" i="1"/>
  <c r="AG386" i="1" l="1"/>
  <c r="AH385" i="1"/>
  <c r="AG387" i="1" l="1"/>
  <c r="AH386" i="1"/>
  <c r="AG388" i="1" l="1"/>
  <c r="AH387" i="1"/>
  <c r="AG389" i="1" l="1"/>
  <c r="AH388" i="1"/>
  <c r="AH389" i="1" l="1"/>
  <c r="AG390" i="1"/>
  <c r="AG391" i="1" l="1"/>
  <c r="AH390" i="1"/>
  <c r="AG392" i="1" l="1"/>
  <c r="AH391" i="1"/>
  <c r="AG393" i="1" l="1"/>
  <c r="AH392" i="1"/>
  <c r="AH393" i="1" l="1"/>
  <c r="AG394" i="1"/>
  <c r="AH394" i="1" l="1"/>
  <c r="AG395" i="1"/>
  <c r="AG396" i="1" l="1"/>
  <c r="AH395" i="1"/>
  <c r="AG397" i="1" l="1"/>
  <c r="AH396" i="1"/>
  <c r="AG398" i="1" l="1"/>
  <c r="AH397" i="1"/>
  <c r="AG399" i="1" l="1"/>
  <c r="AH398" i="1"/>
  <c r="AG400" i="1" l="1"/>
  <c r="AH399" i="1"/>
  <c r="AG401" i="1" l="1"/>
  <c r="AH400" i="1"/>
  <c r="AG402" i="1" l="1"/>
  <c r="AH401" i="1"/>
  <c r="AG403" i="1" l="1"/>
  <c r="AH402" i="1"/>
  <c r="AG404" i="1" l="1"/>
  <c r="AH403" i="1"/>
  <c r="AG405" i="1" l="1"/>
  <c r="AH404" i="1"/>
  <c r="AG406" i="1" l="1"/>
  <c r="AH405" i="1"/>
  <c r="AG407" i="1" l="1"/>
  <c r="AH406" i="1"/>
  <c r="AG408" i="1" l="1"/>
  <c r="AH407" i="1"/>
  <c r="AG409" i="1" l="1"/>
  <c r="AH408" i="1"/>
  <c r="AG410" i="1" l="1"/>
  <c r="AH409" i="1"/>
  <c r="AG411" i="1" l="1"/>
  <c r="AH410" i="1"/>
  <c r="AG412" i="1" l="1"/>
  <c r="AH411" i="1"/>
  <c r="AG413" i="1" l="1"/>
  <c r="AH412" i="1"/>
  <c r="AG414" i="1" l="1"/>
  <c r="AH413" i="1"/>
  <c r="AG415" i="1" l="1"/>
  <c r="AH414" i="1"/>
  <c r="AG416" i="1" l="1"/>
  <c r="AH415" i="1"/>
  <c r="AG417" i="1" l="1"/>
  <c r="AH416" i="1"/>
  <c r="AG418" i="1" l="1"/>
  <c r="AH417" i="1"/>
  <c r="AG419" i="1" l="1"/>
  <c r="AH418" i="1"/>
  <c r="AG420" i="1" l="1"/>
  <c r="AH419" i="1"/>
  <c r="AG421" i="1" l="1"/>
  <c r="AH420" i="1"/>
  <c r="AG422" i="1" l="1"/>
  <c r="AH421" i="1"/>
  <c r="AG423" i="1" l="1"/>
  <c r="AH422" i="1"/>
  <c r="AG424" i="1" l="1"/>
  <c r="AH423" i="1"/>
  <c r="AG425" i="1" l="1"/>
  <c r="AH424" i="1"/>
  <c r="AG426" i="1" l="1"/>
  <c r="AH425" i="1"/>
  <c r="AG427" i="1" l="1"/>
  <c r="AH426" i="1"/>
  <c r="AG428" i="1" l="1"/>
  <c r="AH427" i="1"/>
  <c r="AG429" i="1" l="1"/>
  <c r="AH428" i="1"/>
  <c r="AG430" i="1" l="1"/>
  <c r="AH429" i="1"/>
  <c r="AG431" i="1" l="1"/>
  <c r="AH430" i="1"/>
  <c r="AG432" i="1" l="1"/>
  <c r="AH431" i="1"/>
  <c r="AG433" i="1" l="1"/>
  <c r="AH432" i="1"/>
  <c r="AG434" i="1" l="1"/>
  <c r="AH433" i="1"/>
  <c r="AG435" i="1" l="1"/>
  <c r="AH434" i="1"/>
  <c r="AH435" i="1" l="1"/>
  <c r="AG436" i="1"/>
  <c r="AG437" i="1" l="1"/>
  <c r="AH436" i="1"/>
  <c r="AG438" i="1" l="1"/>
  <c r="AH437" i="1"/>
  <c r="AG439" i="1" l="1"/>
  <c r="AH438" i="1"/>
  <c r="AG440" i="1" l="1"/>
  <c r="AH439" i="1"/>
  <c r="AG441" i="1" l="1"/>
  <c r="AH440" i="1"/>
  <c r="AG442" i="1" l="1"/>
  <c r="AH441" i="1"/>
  <c r="AG443" i="1" l="1"/>
  <c r="AH442" i="1"/>
  <c r="AG444" i="1" l="1"/>
  <c r="AH443" i="1"/>
  <c r="AG445" i="1" l="1"/>
  <c r="AH444" i="1"/>
  <c r="AG446" i="1" l="1"/>
  <c r="AH445" i="1"/>
  <c r="AG447" i="1" l="1"/>
  <c r="AH446" i="1"/>
  <c r="AG448" i="1" l="1"/>
  <c r="AH447" i="1"/>
  <c r="AG449" i="1" l="1"/>
  <c r="AH448" i="1"/>
  <c r="AG450" i="1" l="1"/>
  <c r="AH449" i="1"/>
  <c r="AG451" i="1" l="1"/>
  <c r="AH450" i="1"/>
  <c r="AG452" i="1" l="1"/>
  <c r="AH451" i="1"/>
  <c r="AG453" i="1" l="1"/>
  <c r="AH452" i="1"/>
  <c r="AG454" i="1" l="1"/>
  <c r="AH453" i="1"/>
  <c r="AG455" i="1" l="1"/>
  <c r="AH454" i="1"/>
  <c r="AG456" i="1" l="1"/>
  <c r="AH455" i="1"/>
  <c r="AG457" i="1" l="1"/>
  <c r="AH456" i="1"/>
  <c r="AG458" i="1" l="1"/>
  <c r="AH457" i="1"/>
  <c r="AG459" i="1" l="1"/>
  <c r="AH458" i="1"/>
  <c r="AG460" i="1" l="1"/>
  <c r="AH459" i="1"/>
  <c r="AG461" i="1" l="1"/>
  <c r="AH460" i="1"/>
  <c r="AG462" i="1" l="1"/>
  <c r="AH461" i="1"/>
  <c r="AG463" i="1" l="1"/>
  <c r="AH462" i="1"/>
  <c r="AG464" i="1" l="1"/>
  <c r="AH463" i="1"/>
  <c r="AG465" i="1" l="1"/>
  <c r="AH464" i="1"/>
  <c r="AG466" i="1" l="1"/>
  <c r="AH465" i="1"/>
  <c r="AG467" i="1" l="1"/>
  <c r="AH466" i="1"/>
  <c r="AG468" i="1" l="1"/>
  <c r="AH467" i="1"/>
  <c r="AG469" i="1" l="1"/>
  <c r="AH468" i="1"/>
  <c r="AG470" i="1" l="1"/>
  <c r="AH469" i="1"/>
  <c r="AG471" i="1" l="1"/>
  <c r="AH470" i="1"/>
  <c r="AG472" i="1" l="1"/>
  <c r="AH471" i="1"/>
  <c r="AG473" i="1" l="1"/>
  <c r="AH472" i="1"/>
  <c r="AG474" i="1" l="1"/>
  <c r="AH473" i="1"/>
  <c r="AG475" i="1" l="1"/>
  <c r="AH474" i="1"/>
  <c r="AG476" i="1" l="1"/>
  <c r="AH475" i="1"/>
  <c r="AG477" i="1" l="1"/>
  <c r="AH476" i="1"/>
  <c r="AG478" i="1" l="1"/>
  <c r="AH477" i="1"/>
  <c r="AG479" i="1" l="1"/>
  <c r="AH478" i="1"/>
  <c r="AH479" i="1" l="1"/>
  <c r="AG480" i="1"/>
  <c r="AG481" i="1" l="1"/>
  <c r="AH480" i="1"/>
  <c r="AG482" i="1" l="1"/>
  <c r="AH481" i="1"/>
  <c r="AG483" i="1" l="1"/>
  <c r="AH482" i="1"/>
  <c r="AG484" i="1" l="1"/>
  <c r="AH483" i="1"/>
  <c r="AG485" i="1" l="1"/>
  <c r="AH484" i="1"/>
  <c r="AG486" i="1" l="1"/>
  <c r="AH485" i="1"/>
  <c r="AG487" i="1" l="1"/>
  <c r="AH486" i="1"/>
  <c r="AG488" i="1" l="1"/>
  <c r="AH487" i="1"/>
  <c r="AG489" i="1" l="1"/>
  <c r="AH488" i="1"/>
  <c r="AG490" i="1" l="1"/>
  <c r="AH489" i="1"/>
  <c r="AG491" i="1" l="1"/>
  <c r="AH490" i="1"/>
  <c r="AG492" i="1" l="1"/>
  <c r="AH491" i="1"/>
  <c r="AH492" i="1" l="1"/>
  <c r="AG493" i="1"/>
  <c r="AG494" i="1" l="1"/>
  <c r="AH493" i="1"/>
  <c r="AG495" i="1" l="1"/>
  <c r="AH494" i="1"/>
  <c r="AG496" i="1" l="1"/>
  <c r="AH495" i="1"/>
  <c r="AG497" i="1" l="1"/>
  <c r="AH496" i="1"/>
  <c r="AG498" i="1" l="1"/>
  <c r="AH497" i="1"/>
  <c r="AH498" i="1" l="1"/>
  <c r="AG499" i="1"/>
  <c r="AG500" i="1" l="1"/>
  <c r="AH499" i="1"/>
  <c r="AG501" i="1" l="1"/>
  <c r="AH500" i="1"/>
  <c r="AG502" i="1" l="1"/>
  <c r="AH501" i="1"/>
  <c r="AG503" i="1" l="1"/>
  <c r="AH502" i="1"/>
  <c r="AH503" i="1" l="1"/>
  <c r="AG504" i="1"/>
  <c r="AG505" i="1" l="1"/>
  <c r="AH504" i="1"/>
  <c r="AH505" i="1" l="1"/>
  <c r="AG506" i="1"/>
  <c r="AG507" i="1" l="1"/>
  <c r="AH506" i="1"/>
  <c r="AG508" i="1" l="1"/>
  <c r="AH507" i="1"/>
  <c r="AG509" i="1" l="1"/>
  <c r="AH508" i="1"/>
  <c r="AG510" i="1" l="1"/>
  <c r="AH509" i="1"/>
  <c r="AG511" i="1" l="1"/>
  <c r="AH510" i="1"/>
  <c r="AH511" i="1" l="1"/>
  <c r="AG512" i="1"/>
  <c r="AG513" i="1" l="1"/>
  <c r="AH512" i="1"/>
  <c r="AG514" i="1" l="1"/>
  <c r="AH513" i="1"/>
  <c r="AG515" i="1" l="1"/>
  <c r="AH514" i="1"/>
  <c r="AH515" i="1" l="1"/>
  <c r="AG516" i="1"/>
  <c r="AH516" i="1" l="1"/>
  <c r="AG517" i="1"/>
  <c r="AG518" i="1" l="1"/>
  <c r="AH517" i="1"/>
  <c r="AG519" i="1" l="1"/>
  <c r="AH518" i="1"/>
  <c r="AG520" i="1" l="1"/>
  <c r="AH519" i="1"/>
  <c r="AG521" i="1" l="1"/>
  <c r="AH520" i="1"/>
  <c r="AG522" i="1" l="1"/>
  <c r="AH521" i="1"/>
  <c r="AG523" i="1" l="1"/>
  <c r="AH522" i="1"/>
  <c r="AG524" i="1" l="1"/>
  <c r="AH523" i="1"/>
  <c r="AG525" i="1" l="1"/>
  <c r="AH524" i="1"/>
  <c r="AG526" i="1" l="1"/>
  <c r="AH525" i="1"/>
  <c r="AG527" i="1" l="1"/>
  <c r="AH526" i="1"/>
  <c r="AG528" i="1" l="1"/>
  <c r="AH527" i="1"/>
  <c r="AG529" i="1" l="1"/>
  <c r="AH528" i="1"/>
  <c r="AG530" i="1" l="1"/>
  <c r="AH529" i="1"/>
  <c r="AG531" i="1" l="1"/>
  <c r="AH530" i="1"/>
  <c r="AG532" i="1" l="1"/>
  <c r="AH531" i="1"/>
  <c r="AG533" i="1" l="1"/>
  <c r="AH532" i="1"/>
  <c r="AG534" i="1" l="1"/>
  <c r="AH533" i="1"/>
  <c r="AG535" i="1" l="1"/>
  <c r="AH534" i="1"/>
  <c r="AG536" i="1" l="1"/>
  <c r="AH535" i="1"/>
  <c r="AG537" i="1" l="1"/>
  <c r="AH536" i="1"/>
  <c r="AG538" i="1" l="1"/>
  <c r="AH537" i="1"/>
  <c r="AG539" i="1" l="1"/>
  <c r="AH538" i="1"/>
  <c r="AG540" i="1" l="1"/>
  <c r="AH539" i="1"/>
  <c r="AG541" i="1" l="1"/>
  <c r="AH540" i="1"/>
  <c r="AG542" i="1" l="1"/>
  <c r="AH541" i="1"/>
  <c r="AG543" i="1" l="1"/>
  <c r="AH542" i="1"/>
  <c r="AG544" i="1" l="1"/>
  <c r="AH543" i="1"/>
  <c r="AG545" i="1" l="1"/>
  <c r="AH544" i="1"/>
  <c r="AG546" i="1" l="1"/>
  <c r="AH545" i="1"/>
  <c r="AG547" i="1" l="1"/>
  <c r="AH546" i="1"/>
  <c r="AG548" i="1" l="1"/>
  <c r="AH547" i="1"/>
  <c r="AG549" i="1" l="1"/>
  <c r="AH548" i="1"/>
  <c r="AG550" i="1" l="1"/>
  <c r="AH549" i="1"/>
  <c r="AG551" i="1" l="1"/>
  <c r="AH550" i="1"/>
  <c r="AG552" i="1" l="1"/>
  <c r="AH551" i="1"/>
  <c r="AG553" i="1" l="1"/>
  <c r="AH552" i="1"/>
  <c r="AG554" i="1" l="1"/>
  <c r="AH553" i="1"/>
  <c r="AG555" i="1" l="1"/>
  <c r="AH554" i="1"/>
  <c r="AH555" i="1" l="1"/>
  <c r="AG556" i="1"/>
  <c r="AG557" i="1" l="1"/>
  <c r="AH556" i="1"/>
  <c r="AH557" i="1" l="1"/>
  <c r="AG558" i="1"/>
  <c r="AG559" i="1" l="1"/>
  <c r="AH558" i="1"/>
  <c r="AG560" i="1" l="1"/>
  <c r="AH559" i="1"/>
  <c r="AG561" i="1" l="1"/>
  <c r="AH560" i="1"/>
  <c r="AG562" i="1" l="1"/>
  <c r="AH561" i="1"/>
  <c r="AH562" i="1" l="1"/>
  <c r="AG563" i="1"/>
  <c r="AG564" i="1" l="1"/>
  <c r="AH563" i="1"/>
  <c r="AG565" i="1" l="1"/>
  <c r="AH564" i="1"/>
  <c r="AG566" i="1" l="1"/>
  <c r="AH565" i="1"/>
  <c r="AG567" i="1" l="1"/>
  <c r="AH566" i="1"/>
  <c r="AG568" i="1" l="1"/>
  <c r="AH567" i="1"/>
  <c r="AG569" i="1" l="1"/>
  <c r="AH568" i="1"/>
  <c r="AG570" i="1" l="1"/>
  <c r="AH569" i="1"/>
  <c r="AG571" i="1" l="1"/>
  <c r="AH570" i="1"/>
  <c r="AG572" i="1" l="1"/>
  <c r="AH571" i="1"/>
  <c r="AG573" i="1" l="1"/>
  <c r="AH572" i="1"/>
  <c r="AG574" i="1" l="1"/>
  <c r="AH573" i="1"/>
  <c r="AG575" i="1" l="1"/>
  <c r="AH574" i="1"/>
  <c r="AG576" i="1" l="1"/>
  <c r="AH575" i="1"/>
  <c r="AG577" i="1" l="1"/>
  <c r="AH576" i="1"/>
  <c r="AG578" i="1" l="1"/>
  <c r="AH577" i="1"/>
  <c r="AG579" i="1" l="1"/>
  <c r="AH578" i="1"/>
  <c r="AG580" i="1" l="1"/>
  <c r="AH579" i="1"/>
  <c r="AG581" i="1" l="1"/>
  <c r="AH580" i="1"/>
  <c r="AG582" i="1" l="1"/>
  <c r="AH581" i="1"/>
  <c r="AG583" i="1" l="1"/>
  <c r="AH582" i="1"/>
  <c r="AH583" i="1" l="1"/>
  <c r="AG584" i="1"/>
  <c r="AG585" i="1" l="1"/>
  <c r="AH584" i="1"/>
  <c r="AG586" i="1" l="1"/>
  <c r="AH585" i="1"/>
  <c r="AG587" i="1" l="1"/>
  <c r="AH586" i="1"/>
  <c r="AG588" i="1" l="1"/>
  <c r="AH587" i="1"/>
  <c r="AG589" i="1" l="1"/>
  <c r="AH588" i="1"/>
  <c r="AG590" i="1" l="1"/>
  <c r="AH589" i="1"/>
  <c r="AG591" i="1" l="1"/>
  <c r="AH590" i="1"/>
  <c r="AG592" i="1" l="1"/>
  <c r="AH591" i="1"/>
  <c r="AG593" i="1" l="1"/>
  <c r="AH592" i="1"/>
  <c r="AG594" i="1" l="1"/>
  <c r="AH593" i="1"/>
  <c r="AG595" i="1" l="1"/>
  <c r="AH594" i="1"/>
  <c r="AG596" i="1" l="1"/>
  <c r="AH595" i="1"/>
  <c r="AG597" i="1" l="1"/>
  <c r="AH596" i="1"/>
  <c r="AG598" i="1" l="1"/>
  <c r="AH597" i="1"/>
  <c r="AG599" i="1" l="1"/>
  <c r="AH598" i="1"/>
  <c r="AG600" i="1" l="1"/>
  <c r="AH599" i="1"/>
  <c r="AG601" i="1" l="1"/>
  <c r="AH600" i="1"/>
  <c r="AH601" i="1" l="1"/>
  <c r="AG602" i="1"/>
  <c r="AG603" i="1" l="1"/>
  <c r="AH602" i="1"/>
  <c r="AH603" i="1" l="1"/>
  <c r="AG604" i="1"/>
  <c r="AG605" i="1" l="1"/>
  <c r="AH604" i="1"/>
  <c r="AG606" i="1" l="1"/>
  <c r="AH605" i="1"/>
  <c r="AG607" i="1" l="1"/>
  <c r="AH606" i="1"/>
  <c r="AG608" i="1" l="1"/>
  <c r="AH607" i="1"/>
  <c r="AG609" i="1" l="1"/>
  <c r="AH608" i="1"/>
  <c r="AG610" i="1" l="1"/>
  <c r="AH609" i="1"/>
  <c r="AG611" i="1" l="1"/>
  <c r="AH610" i="1"/>
  <c r="AG612" i="1" l="1"/>
  <c r="AH611" i="1"/>
  <c r="AG613" i="1" l="1"/>
  <c r="AH612" i="1"/>
  <c r="AG614" i="1" l="1"/>
  <c r="AH613" i="1"/>
  <c r="AH614" i="1" l="1"/>
  <c r="AG615" i="1"/>
  <c r="AG616" i="1" l="1"/>
  <c r="AH615" i="1"/>
  <c r="AG617" i="1" l="1"/>
  <c r="AH616" i="1"/>
  <c r="AG618" i="1" l="1"/>
  <c r="AH617" i="1"/>
  <c r="AH618" i="1" l="1"/>
  <c r="AG619" i="1"/>
  <c r="AG620" i="1" l="1"/>
  <c r="AH619" i="1"/>
  <c r="AH620" i="1" l="1"/>
  <c r="AG621" i="1"/>
  <c r="AG622" i="1" l="1"/>
  <c r="AH621" i="1"/>
  <c r="AG623" i="1" l="1"/>
  <c r="AH622" i="1"/>
  <c r="AG624" i="1" l="1"/>
  <c r="AH623" i="1"/>
  <c r="AG625" i="1" l="1"/>
  <c r="AH624" i="1"/>
  <c r="AH625" i="1" l="1"/>
  <c r="AG626" i="1"/>
  <c r="AG627" i="1" l="1"/>
  <c r="AH626" i="1"/>
  <c r="AH627" i="1" l="1"/>
  <c r="AG628" i="1"/>
  <c r="AG629" i="1" l="1"/>
  <c r="AH628" i="1"/>
  <c r="AG630" i="1" l="1"/>
  <c r="AH629" i="1"/>
  <c r="AG631" i="1" l="1"/>
  <c r="AH630" i="1"/>
  <c r="AG632" i="1" l="1"/>
  <c r="AH631" i="1"/>
  <c r="AG633" i="1" l="1"/>
  <c r="AH632" i="1"/>
  <c r="AH633" i="1" l="1"/>
  <c r="AG634" i="1"/>
  <c r="AG635" i="1" l="1"/>
  <c r="AH634" i="1"/>
  <c r="AG636" i="1" l="1"/>
  <c r="AH635" i="1"/>
  <c r="AG637" i="1" l="1"/>
  <c r="AH636" i="1"/>
  <c r="AH637" i="1" l="1"/>
  <c r="AG638" i="1"/>
  <c r="AH638" i="1" l="1"/>
  <c r="AG639" i="1"/>
  <c r="AG640" i="1" l="1"/>
  <c r="AH639" i="1"/>
  <c r="AG641" i="1" l="1"/>
  <c r="AH640" i="1"/>
  <c r="AG642" i="1" l="1"/>
  <c r="AH641" i="1"/>
  <c r="AG643" i="1" l="1"/>
  <c r="AH642" i="1"/>
  <c r="AG644" i="1" l="1"/>
  <c r="AH643" i="1"/>
  <c r="AG645" i="1" l="1"/>
  <c r="AH644" i="1"/>
  <c r="AG646" i="1" l="1"/>
  <c r="AH645" i="1"/>
  <c r="AG647" i="1" l="1"/>
  <c r="AH646" i="1"/>
  <c r="AG648" i="1" l="1"/>
  <c r="AH647" i="1"/>
  <c r="AG649" i="1" l="1"/>
  <c r="AH648" i="1"/>
  <c r="AG650" i="1" l="1"/>
  <c r="AH649" i="1"/>
  <c r="AG651" i="1" l="1"/>
  <c r="AH650" i="1"/>
  <c r="AG652" i="1" l="1"/>
  <c r="AH651" i="1"/>
  <c r="AG653" i="1" l="1"/>
  <c r="AH652" i="1"/>
  <c r="AG654" i="1" l="1"/>
  <c r="AH653" i="1"/>
  <c r="AG655" i="1" l="1"/>
  <c r="AH654" i="1"/>
  <c r="AG656" i="1" l="1"/>
  <c r="AH655" i="1"/>
  <c r="AG657" i="1" l="1"/>
  <c r="AH656" i="1"/>
  <c r="AG658" i="1" l="1"/>
  <c r="AH657" i="1"/>
  <c r="AH658" i="1" l="1"/>
  <c r="AG659" i="1"/>
  <c r="AG660" i="1" l="1"/>
  <c r="AH659" i="1"/>
  <c r="AG661" i="1" l="1"/>
  <c r="AH660" i="1"/>
  <c r="AG662" i="1" l="1"/>
  <c r="AH661" i="1"/>
  <c r="AG663" i="1" l="1"/>
  <c r="AH662" i="1"/>
  <c r="AG664" i="1" l="1"/>
  <c r="AH663" i="1"/>
  <c r="AG665" i="1" l="1"/>
  <c r="AH664" i="1"/>
  <c r="AG666" i="1" l="1"/>
  <c r="AH665" i="1"/>
  <c r="AG667" i="1" l="1"/>
  <c r="AH666" i="1"/>
  <c r="AH667" i="1" l="1"/>
  <c r="AG668" i="1"/>
  <c r="AG669" i="1" l="1"/>
  <c r="AH668" i="1"/>
  <c r="AG670" i="1" l="1"/>
  <c r="AH669" i="1"/>
  <c r="AG671" i="1" l="1"/>
  <c r="AH670" i="1"/>
  <c r="AG672" i="1" l="1"/>
  <c r="AH671" i="1"/>
  <c r="AG673" i="1" l="1"/>
  <c r="AH672" i="1"/>
  <c r="AG674" i="1" l="1"/>
  <c r="AH673" i="1"/>
  <c r="AG675" i="1" l="1"/>
  <c r="AH674" i="1"/>
  <c r="AG676" i="1" l="1"/>
  <c r="AH675" i="1"/>
  <c r="AG677" i="1" l="1"/>
  <c r="AH676" i="1"/>
  <c r="AH677" i="1" l="1"/>
  <c r="AG678" i="1"/>
  <c r="AG679" i="1" l="1"/>
  <c r="AH678" i="1"/>
  <c r="AH679" i="1" l="1"/>
  <c r="AG680" i="1"/>
  <c r="AG681" i="1" l="1"/>
  <c r="AH680" i="1"/>
  <c r="AG682" i="1" l="1"/>
  <c r="AH681" i="1"/>
  <c r="AG683" i="1" l="1"/>
  <c r="AH682" i="1"/>
  <c r="AG684" i="1" l="1"/>
  <c r="AH683" i="1"/>
  <c r="AH684" i="1" l="1"/>
  <c r="AG685" i="1"/>
  <c r="AG686" i="1" l="1"/>
  <c r="AH685" i="1"/>
  <c r="AG687" i="1" l="1"/>
  <c r="AH686" i="1"/>
  <c r="AG688" i="1" l="1"/>
  <c r="AH687" i="1"/>
  <c r="AG689" i="1" l="1"/>
  <c r="AH688" i="1"/>
  <c r="AG690" i="1" l="1"/>
  <c r="AH689" i="1"/>
  <c r="AG691" i="1" l="1"/>
  <c r="AH690" i="1"/>
  <c r="AG692" i="1" l="1"/>
  <c r="AH691" i="1"/>
  <c r="AG693" i="1" l="1"/>
  <c r="AH692" i="1"/>
  <c r="AG694" i="1" l="1"/>
  <c r="AH693" i="1"/>
  <c r="AG695" i="1" l="1"/>
  <c r="AH694" i="1"/>
  <c r="AG696" i="1" l="1"/>
  <c r="AH695" i="1"/>
  <c r="AG697" i="1" l="1"/>
  <c r="AH696" i="1"/>
  <c r="AG698" i="1" l="1"/>
  <c r="AH697" i="1"/>
  <c r="AH698" i="1" l="1"/>
  <c r="AG699" i="1"/>
  <c r="AG700" i="1" l="1"/>
  <c r="AH699" i="1"/>
  <c r="AG701" i="1" l="1"/>
  <c r="AH700" i="1"/>
  <c r="AG702" i="1" l="1"/>
  <c r="AH701" i="1"/>
  <c r="AG703" i="1" l="1"/>
  <c r="AH702" i="1"/>
  <c r="AG704" i="1" l="1"/>
  <c r="AH703" i="1"/>
  <c r="AG705" i="1" l="1"/>
  <c r="AH704" i="1"/>
  <c r="AH705" i="1" l="1"/>
  <c r="AG706" i="1"/>
  <c r="AG707" i="1" l="1"/>
  <c r="AH706" i="1"/>
  <c r="AG708" i="1" l="1"/>
  <c r="AH707" i="1"/>
  <c r="AG709" i="1" l="1"/>
  <c r="AH708" i="1"/>
  <c r="AG710" i="1" l="1"/>
  <c r="AH709" i="1"/>
  <c r="AG711" i="1" l="1"/>
  <c r="AH710" i="1"/>
  <c r="AG712" i="1" l="1"/>
  <c r="AH711" i="1"/>
  <c r="AG713" i="1" l="1"/>
  <c r="AH712" i="1"/>
  <c r="AG714" i="1" l="1"/>
  <c r="AH713" i="1"/>
  <c r="AG715" i="1" l="1"/>
  <c r="AH714" i="1"/>
  <c r="AG716" i="1" l="1"/>
  <c r="AH715" i="1"/>
  <c r="AG717" i="1" l="1"/>
  <c r="AH716" i="1"/>
  <c r="AG718" i="1" l="1"/>
  <c r="AH717" i="1"/>
  <c r="AG719" i="1" l="1"/>
  <c r="AH718" i="1"/>
  <c r="AG720" i="1" l="1"/>
  <c r="AH719" i="1"/>
  <c r="AG721" i="1" l="1"/>
  <c r="AH720" i="1"/>
  <c r="AG722" i="1" l="1"/>
  <c r="AH721" i="1"/>
  <c r="AG723" i="1" l="1"/>
  <c r="AH722" i="1"/>
  <c r="AH723" i="1" l="1"/>
  <c r="AG724" i="1"/>
  <c r="AG725" i="1" l="1"/>
  <c r="AH724" i="1"/>
  <c r="AH725" i="1" l="1"/>
  <c r="AG726" i="1"/>
  <c r="AG727" i="1" l="1"/>
  <c r="AH726" i="1"/>
  <c r="AG728" i="1" l="1"/>
  <c r="AH727" i="1"/>
  <c r="AG729" i="1" l="1"/>
  <c r="AH728" i="1"/>
  <c r="AG730" i="1" l="1"/>
  <c r="AH729" i="1"/>
  <c r="AG731" i="1" l="1"/>
  <c r="AH730" i="1"/>
  <c r="AG732" i="1" l="1"/>
  <c r="AH731" i="1"/>
  <c r="AG733" i="1" l="1"/>
  <c r="AH732" i="1"/>
  <c r="AG734" i="1" l="1"/>
  <c r="AH733" i="1"/>
  <c r="AG735" i="1" l="1"/>
  <c r="AH734" i="1"/>
  <c r="AG736" i="1" l="1"/>
  <c r="AH735" i="1"/>
  <c r="AH736" i="1" l="1"/>
  <c r="AG737" i="1"/>
  <c r="AG738" i="1" l="1"/>
  <c r="AH737" i="1"/>
  <c r="AG739" i="1" l="1"/>
  <c r="AH738" i="1"/>
  <c r="AG740" i="1" l="1"/>
  <c r="AH739" i="1"/>
  <c r="AH740" i="1" l="1"/>
  <c r="AG741" i="1"/>
  <c r="AG742" i="1" l="1"/>
  <c r="AH741" i="1"/>
  <c r="AH742" i="1" l="1"/>
  <c r="AG743" i="1"/>
  <c r="AG744" i="1" l="1"/>
  <c r="AH743" i="1"/>
  <c r="AG745" i="1" l="1"/>
  <c r="AH744" i="1"/>
  <c r="AG746" i="1" l="1"/>
  <c r="AH745" i="1"/>
  <c r="AH746" i="1" l="1"/>
  <c r="AG747" i="1"/>
  <c r="AH747" i="1" l="1"/>
  <c r="AG748" i="1"/>
  <c r="AG749" i="1" l="1"/>
  <c r="AH748" i="1"/>
  <c r="AH749" i="1" l="1"/>
  <c r="AG750" i="1"/>
  <c r="AG751" i="1" l="1"/>
  <c r="AH750" i="1"/>
  <c r="AG752" i="1" l="1"/>
  <c r="AH751" i="1"/>
  <c r="AG753" i="1" l="1"/>
  <c r="AH752" i="1"/>
  <c r="AG754" i="1" l="1"/>
  <c r="AH753" i="1"/>
  <c r="AG755" i="1" l="1"/>
  <c r="AH754" i="1"/>
  <c r="AH755" i="1" l="1"/>
  <c r="AG756" i="1"/>
  <c r="AG757" i="1" l="1"/>
  <c r="AH756" i="1"/>
  <c r="AG758" i="1" l="1"/>
  <c r="AH757" i="1"/>
  <c r="AG759" i="1" l="1"/>
  <c r="AH758" i="1"/>
  <c r="AH759" i="1" l="1"/>
  <c r="AG760" i="1"/>
  <c r="AH760" i="1" l="1"/>
  <c r="AG761" i="1"/>
  <c r="AG762" i="1" l="1"/>
  <c r="AH761" i="1"/>
  <c r="AH762" i="1" l="1"/>
  <c r="AG763" i="1"/>
  <c r="AG764" i="1" l="1"/>
  <c r="AH763" i="1"/>
  <c r="AG765" i="1" l="1"/>
  <c r="AH764" i="1"/>
  <c r="AG766" i="1" l="1"/>
  <c r="AH765" i="1"/>
  <c r="AG767" i="1" l="1"/>
  <c r="AH766" i="1"/>
  <c r="AG768" i="1" l="1"/>
  <c r="AH767" i="1"/>
  <c r="AG769" i="1" l="1"/>
  <c r="AH768" i="1"/>
  <c r="AG770" i="1" l="1"/>
  <c r="AH769" i="1"/>
  <c r="AG771" i="1" l="1"/>
  <c r="AH770" i="1"/>
  <c r="AG772" i="1" l="1"/>
  <c r="AH771" i="1"/>
  <c r="AG773" i="1" l="1"/>
  <c r="AH772" i="1"/>
  <c r="AG774" i="1" l="1"/>
  <c r="AH773" i="1"/>
  <c r="AG775" i="1" l="1"/>
  <c r="AH774" i="1"/>
  <c r="AG776" i="1" l="1"/>
  <c r="AH775" i="1"/>
  <c r="AG777" i="1" l="1"/>
  <c r="AH776" i="1"/>
  <c r="AG778" i="1" l="1"/>
  <c r="AH777" i="1"/>
  <c r="AH778" i="1" l="1"/>
  <c r="AG779" i="1"/>
  <c r="AG780" i="1" l="1"/>
  <c r="AH779" i="1"/>
  <c r="AH780" i="1" l="1"/>
  <c r="AG781" i="1"/>
  <c r="AG782" i="1" l="1"/>
  <c r="AH781" i="1"/>
  <c r="AG783" i="1" l="1"/>
  <c r="AH782" i="1"/>
  <c r="AG784" i="1" l="1"/>
  <c r="AH783" i="1"/>
  <c r="AG785" i="1" l="1"/>
  <c r="AH784" i="1"/>
  <c r="AG786" i="1" l="1"/>
  <c r="AH785" i="1"/>
  <c r="AG787" i="1" l="1"/>
  <c r="AH786" i="1"/>
  <c r="AG788" i="1" l="1"/>
  <c r="AH787" i="1"/>
  <c r="AG789" i="1" l="1"/>
  <c r="AH788" i="1"/>
  <c r="AH789" i="1" l="1"/>
  <c r="AG790" i="1"/>
  <c r="AG791" i="1" l="1"/>
  <c r="AH790" i="1"/>
  <c r="AG792" i="1" l="1"/>
  <c r="AH791" i="1"/>
  <c r="AG793" i="1" l="1"/>
  <c r="AH792" i="1"/>
  <c r="AG794" i="1" l="1"/>
  <c r="AH793" i="1"/>
  <c r="AG795" i="1" l="1"/>
  <c r="AH794" i="1"/>
  <c r="AG796" i="1" l="1"/>
  <c r="AH795" i="1"/>
  <c r="AG797" i="1" l="1"/>
  <c r="AH796" i="1"/>
  <c r="AH797" i="1" l="1"/>
  <c r="AG798" i="1"/>
  <c r="AG799" i="1" l="1"/>
  <c r="AH798" i="1"/>
  <c r="AG800" i="1" l="1"/>
  <c r="AH799" i="1"/>
  <c r="AG801" i="1" l="1"/>
  <c r="AH800" i="1"/>
  <c r="AG802" i="1" l="1"/>
  <c r="AH801" i="1"/>
  <c r="AG803" i="1" l="1"/>
  <c r="AH802" i="1"/>
  <c r="AG804" i="1" l="1"/>
  <c r="AH803" i="1"/>
  <c r="AG805" i="1" l="1"/>
  <c r="AH804" i="1"/>
  <c r="AG806" i="1" l="1"/>
  <c r="AH805" i="1"/>
  <c r="AG807" i="1" l="1"/>
  <c r="AH806" i="1"/>
  <c r="AG808" i="1" l="1"/>
  <c r="AH807" i="1"/>
  <c r="AG809" i="1" l="1"/>
  <c r="AH808" i="1"/>
  <c r="AG810" i="1" l="1"/>
  <c r="AH809" i="1"/>
  <c r="AG811" i="1" l="1"/>
  <c r="AH810" i="1"/>
  <c r="AG812" i="1" l="1"/>
  <c r="AH811" i="1"/>
  <c r="AG813" i="1" l="1"/>
  <c r="AH812" i="1"/>
  <c r="AG814" i="1" l="1"/>
  <c r="AH813" i="1"/>
  <c r="AG815" i="1" l="1"/>
  <c r="AH814" i="1"/>
  <c r="AH815" i="1" l="1"/>
  <c r="AG816" i="1"/>
  <c r="AG817" i="1" l="1"/>
  <c r="AH816" i="1"/>
  <c r="AG818" i="1" l="1"/>
  <c r="AH817" i="1"/>
  <c r="AG819" i="1" l="1"/>
  <c r="AH818" i="1"/>
  <c r="AG820" i="1" l="1"/>
  <c r="AH819" i="1"/>
  <c r="AH820" i="1" l="1"/>
  <c r="AG821" i="1"/>
  <c r="AG822" i="1" l="1"/>
  <c r="AH821" i="1"/>
  <c r="AG823" i="1" l="1"/>
  <c r="AH822" i="1"/>
  <c r="AG824" i="1" l="1"/>
  <c r="AH823" i="1"/>
  <c r="AG825" i="1" l="1"/>
  <c r="AH824" i="1"/>
  <c r="AG826" i="1" l="1"/>
  <c r="AH825" i="1"/>
  <c r="AH826" i="1" l="1"/>
  <c r="AG827" i="1"/>
  <c r="AH827" i="1" l="1"/>
  <c r="AG828" i="1"/>
  <c r="AG829" i="1" l="1"/>
  <c r="AH828" i="1"/>
  <c r="AG830" i="1" l="1"/>
  <c r="AH829" i="1"/>
  <c r="AG831" i="1" l="1"/>
  <c r="AH830" i="1"/>
  <c r="AG832" i="1" l="1"/>
  <c r="AH831" i="1"/>
  <c r="AG833" i="1" l="1"/>
  <c r="AH832" i="1"/>
  <c r="AG834" i="1" l="1"/>
  <c r="AH833" i="1"/>
  <c r="AG835" i="1" l="1"/>
  <c r="AH834" i="1"/>
  <c r="AG836" i="1" l="1"/>
  <c r="AH835" i="1"/>
  <c r="AG837" i="1" l="1"/>
  <c r="AH836" i="1"/>
  <c r="AG838" i="1" l="1"/>
  <c r="AH837" i="1"/>
  <c r="AG839" i="1" l="1"/>
  <c r="AH838" i="1"/>
  <c r="AG840" i="1" l="1"/>
  <c r="AH839" i="1"/>
  <c r="AG841" i="1" l="1"/>
  <c r="AH840" i="1"/>
  <c r="AG842" i="1" l="1"/>
  <c r="AH841" i="1"/>
  <c r="AG843" i="1" l="1"/>
  <c r="AH842" i="1"/>
  <c r="AG844" i="1" l="1"/>
  <c r="AH843" i="1"/>
  <c r="AG845" i="1" l="1"/>
  <c r="AH844" i="1"/>
  <c r="AH845" i="1" l="1"/>
  <c r="AG846" i="1"/>
  <c r="AG847" i="1" l="1"/>
  <c r="AH846" i="1"/>
  <c r="AH847" i="1" l="1"/>
  <c r="AG848" i="1"/>
  <c r="AG849" i="1" l="1"/>
  <c r="AH848" i="1"/>
  <c r="AG850" i="1" l="1"/>
  <c r="AH849" i="1"/>
  <c r="AG851" i="1" l="1"/>
  <c r="AH850" i="1"/>
  <c r="AG852" i="1" l="1"/>
  <c r="AH851" i="1"/>
  <c r="AG853" i="1" l="1"/>
  <c r="AH852" i="1"/>
  <c r="AG854" i="1" l="1"/>
  <c r="AH853" i="1"/>
  <c r="AG855" i="1" l="1"/>
  <c r="AH854" i="1"/>
  <c r="AG856" i="1" l="1"/>
  <c r="AH855" i="1"/>
  <c r="AG857" i="1" l="1"/>
  <c r="AH856" i="1"/>
  <c r="AG858" i="1" l="1"/>
  <c r="AH857" i="1"/>
  <c r="AH858" i="1" l="1"/>
  <c r="AG859" i="1"/>
  <c r="AG860" i="1" l="1"/>
  <c r="AH859" i="1"/>
  <c r="AG861" i="1" l="1"/>
  <c r="AH860" i="1"/>
  <c r="AG862" i="1" l="1"/>
  <c r="AH861" i="1"/>
  <c r="AH862" i="1" l="1"/>
  <c r="AG863" i="1"/>
  <c r="AG864" i="1" l="1"/>
  <c r="AH863" i="1"/>
  <c r="AH864" i="1" l="1"/>
  <c r="AG865" i="1"/>
  <c r="AG866" i="1" l="1"/>
  <c r="AH865" i="1"/>
  <c r="AG867" i="1" l="1"/>
  <c r="AH866" i="1"/>
  <c r="AG868" i="1" l="1"/>
  <c r="AH867" i="1"/>
  <c r="AH868" i="1" l="1"/>
  <c r="AG869" i="1"/>
  <c r="AH869" i="1" l="1"/>
  <c r="AG870" i="1"/>
  <c r="AG871" i="1" l="1"/>
  <c r="AH870" i="1"/>
  <c r="AH871" i="1" l="1"/>
  <c r="AG872" i="1"/>
  <c r="AG873" i="1" l="1"/>
  <c r="AH872" i="1"/>
  <c r="AG874" i="1" l="1"/>
  <c r="AH873" i="1"/>
  <c r="AH874" i="1" l="1"/>
  <c r="AG875" i="1"/>
  <c r="AG876" i="1" l="1"/>
  <c r="AH875" i="1"/>
  <c r="AG877" i="1" l="1"/>
  <c r="AH876" i="1"/>
  <c r="AH877" i="1" l="1"/>
  <c r="AG878" i="1"/>
  <c r="AG879" i="1" l="1"/>
  <c r="AH878" i="1"/>
  <c r="AG880" i="1" l="1"/>
  <c r="AH879" i="1"/>
  <c r="AG881" i="1" l="1"/>
  <c r="AH880" i="1"/>
  <c r="AH881" i="1" l="1"/>
  <c r="AG882" i="1"/>
  <c r="AH882" i="1" l="1"/>
  <c r="AG883" i="1"/>
  <c r="AG884" i="1" l="1"/>
  <c r="AH883" i="1"/>
  <c r="AH884" i="1" l="1"/>
  <c r="AG885" i="1"/>
  <c r="AG886" i="1" l="1"/>
  <c r="AH885" i="1"/>
  <c r="AG887" i="1" l="1"/>
  <c r="AH886" i="1"/>
  <c r="AG888" i="1" l="1"/>
  <c r="AH887" i="1"/>
  <c r="AG889" i="1" l="1"/>
  <c r="AH888" i="1"/>
  <c r="AG890" i="1" l="1"/>
  <c r="AH889" i="1"/>
  <c r="AH890" i="1" l="1"/>
  <c r="AG891" i="1"/>
  <c r="AG892" i="1" l="1"/>
  <c r="AH891" i="1"/>
  <c r="AG893" i="1" l="1"/>
  <c r="AH892" i="1"/>
  <c r="AG894" i="1" l="1"/>
  <c r="AH893" i="1"/>
  <c r="AG895" i="1" l="1"/>
  <c r="AH894" i="1"/>
  <c r="AG896" i="1" l="1"/>
  <c r="AH895" i="1"/>
  <c r="AG897" i="1" l="1"/>
  <c r="AH896" i="1"/>
  <c r="AG898" i="1" l="1"/>
  <c r="AH897" i="1"/>
  <c r="AG899" i="1" l="1"/>
  <c r="AH898" i="1"/>
  <c r="AG900" i="1" l="1"/>
  <c r="AH899" i="1"/>
  <c r="AH900" i="1" l="1"/>
  <c r="AG901" i="1"/>
  <c r="AG902" i="1" l="1"/>
  <c r="AH901" i="1"/>
  <c r="AH902" i="1" l="1"/>
  <c r="AG903" i="1"/>
  <c r="AG904" i="1" l="1"/>
  <c r="AH903" i="1"/>
  <c r="AG905" i="1" l="1"/>
  <c r="AH904" i="1"/>
  <c r="AG906" i="1" l="1"/>
  <c r="AH905" i="1"/>
  <c r="AG907" i="1" l="1"/>
  <c r="AH906" i="1"/>
  <c r="AG908" i="1" l="1"/>
  <c r="AH907" i="1"/>
  <c r="AG909" i="1" l="1"/>
  <c r="AH908" i="1"/>
  <c r="AG910" i="1" l="1"/>
  <c r="AH909" i="1"/>
  <c r="AG911" i="1" l="1"/>
  <c r="AH910" i="1"/>
  <c r="AH911" i="1" l="1"/>
  <c r="AG912" i="1"/>
  <c r="AG913" i="1" l="1"/>
  <c r="AH912" i="1"/>
  <c r="AG914" i="1" l="1"/>
  <c r="AH913" i="1"/>
  <c r="AG915" i="1" l="1"/>
  <c r="AH914" i="1"/>
  <c r="AG916" i="1" l="1"/>
  <c r="AH915" i="1"/>
  <c r="AG917" i="1" l="1"/>
  <c r="AH916" i="1"/>
  <c r="AG918" i="1" l="1"/>
  <c r="AH917" i="1"/>
  <c r="AG919" i="1" l="1"/>
  <c r="AH918" i="1"/>
  <c r="AH919" i="1" l="1"/>
  <c r="AG920" i="1"/>
  <c r="AG921" i="1" l="1"/>
  <c r="AH920" i="1"/>
  <c r="AG922" i="1" l="1"/>
  <c r="AH921" i="1"/>
  <c r="AG923" i="1" l="1"/>
  <c r="AH922" i="1"/>
  <c r="AG924" i="1" l="1"/>
  <c r="AH923" i="1"/>
  <c r="AG925" i="1" l="1"/>
  <c r="AH924" i="1"/>
  <c r="AG926" i="1" l="1"/>
  <c r="AH925" i="1"/>
  <c r="AG927" i="1" l="1"/>
  <c r="AH926" i="1"/>
  <c r="AG928" i="1" l="1"/>
  <c r="AH927" i="1"/>
  <c r="AG929" i="1" l="1"/>
  <c r="AH928" i="1"/>
  <c r="AG930" i="1" l="1"/>
  <c r="AH929" i="1"/>
  <c r="AG931" i="1" l="1"/>
  <c r="AH930" i="1"/>
  <c r="AG932" i="1" l="1"/>
  <c r="AH931" i="1"/>
  <c r="AG933" i="1" l="1"/>
  <c r="AH932" i="1"/>
  <c r="AG934" i="1" l="1"/>
  <c r="AH933" i="1"/>
  <c r="AG935" i="1" l="1"/>
  <c r="AH934" i="1"/>
  <c r="AG936" i="1" l="1"/>
  <c r="AH935" i="1"/>
  <c r="AG937" i="1" l="1"/>
  <c r="AH936" i="1"/>
  <c r="AH937" i="1" l="1"/>
  <c r="AG938" i="1"/>
  <c r="AG939" i="1" l="1"/>
  <c r="AH938" i="1"/>
  <c r="AG940" i="1" l="1"/>
  <c r="AH939" i="1"/>
  <c r="AG941" i="1" l="1"/>
  <c r="AH940" i="1"/>
  <c r="AG942" i="1" l="1"/>
  <c r="AH941" i="1"/>
  <c r="AH942" i="1" l="1"/>
  <c r="AG943" i="1"/>
  <c r="AH943" i="1" l="1"/>
  <c r="AG944" i="1"/>
  <c r="AG945" i="1" l="1"/>
  <c r="AH944" i="1"/>
  <c r="AG946" i="1" l="1"/>
  <c r="AH945" i="1"/>
  <c r="AG947" i="1" l="1"/>
  <c r="AH946" i="1"/>
  <c r="AG948" i="1" l="1"/>
  <c r="AH947" i="1"/>
  <c r="AH948" i="1" l="1"/>
  <c r="AG949" i="1"/>
  <c r="AH949" i="1" l="1"/>
  <c r="AG950" i="1"/>
  <c r="AG951" i="1" l="1"/>
  <c r="AH950" i="1"/>
  <c r="AG952" i="1" l="1"/>
  <c r="AH951" i="1"/>
  <c r="AG953" i="1" l="1"/>
  <c r="AH952" i="1"/>
  <c r="AG954" i="1" l="1"/>
  <c r="AH953" i="1"/>
  <c r="AG955" i="1" l="1"/>
  <c r="AH954" i="1"/>
  <c r="AG956" i="1" l="1"/>
  <c r="AH955" i="1"/>
  <c r="AG957" i="1" l="1"/>
  <c r="AH956" i="1"/>
  <c r="AG958" i="1" l="1"/>
  <c r="AH957" i="1"/>
  <c r="AG959" i="1" l="1"/>
  <c r="AH958" i="1"/>
  <c r="AG960" i="1" l="1"/>
  <c r="AH959" i="1"/>
  <c r="AG961" i="1" l="1"/>
  <c r="AH960" i="1"/>
  <c r="AG962" i="1" l="1"/>
  <c r="AH961" i="1"/>
  <c r="AG963" i="1" l="1"/>
  <c r="AH962" i="1"/>
  <c r="AG964" i="1" l="1"/>
  <c r="AH963" i="1"/>
  <c r="AG965" i="1" l="1"/>
  <c r="AH964" i="1"/>
  <c r="AG966" i="1" l="1"/>
  <c r="AH965" i="1"/>
  <c r="AG967" i="1" l="1"/>
  <c r="AH966" i="1"/>
  <c r="AH967" i="1" l="1"/>
  <c r="AG968" i="1"/>
  <c r="AG969" i="1" l="1"/>
  <c r="AH968" i="1"/>
  <c r="AH969" i="1" l="1"/>
  <c r="AG970" i="1"/>
  <c r="AG971" i="1" l="1"/>
  <c r="AH970" i="1"/>
  <c r="AG972" i="1" l="1"/>
  <c r="AH971" i="1"/>
  <c r="AG973" i="1" l="1"/>
  <c r="AH972" i="1"/>
  <c r="AG974" i="1" l="1"/>
  <c r="AH973" i="1"/>
  <c r="AG975" i="1" l="1"/>
  <c r="AH974" i="1"/>
  <c r="AG976" i="1" l="1"/>
  <c r="AH975" i="1"/>
  <c r="AG977" i="1" l="1"/>
  <c r="AH976" i="1"/>
  <c r="AG978" i="1" l="1"/>
  <c r="AH977" i="1"/>
  <c r="AG979" i="1" l="1"/>
  <c r="AH978" i="1"/>
  <c r="AG980" i="1" l="1"/>
  <c r="AH979" i="1"/>
  <c r="AH980" i="1" l="1"/>
  <c r="AG981" i="1"/>
  <c r="AG982" i="1" l="1"/>
  <c r="AH981" i="1"/>
  <c r="AG983" i="1" l="1"/>
  <c r="AH982" i="1"/>
  <c r="AG984" i="1" l="1"/>
  <c r="AH983" i="1"/>
  <c r="AH984" i="1" l="1"/>
  <c r="AG985" i="1"/>
  <c r="AG986" i="1" l="1"/>
  <c r="AH985" i="1"/>
  <c r="AH986" i="1" l="1"/>
  <c r="AG987" i="1"/>
  <c r="AG988" i="1" l="1"/>
  <c r="AH987" i="1"/>
  <c r="AH988" i="1" l="1"/>
  <c r="AG989" i="1"/>
  <c r="AG990" i="1" l="1"/>
  <c r="AH989" i="1"/>
  <c r="AH990" i="1" l="1"/>
  <c r="AG991" i="1"/>
  <c r="AH991" i="1" l="1"/>
  <c r="AG992" i="1"/>
  <c r="AG993" i="1" l="1"/>
  <c r="AH992" i="1"/>
  <c r="AH993" i="1" l="1"/>
  <c r="AG994" i="1"/>
  <c r="AG995" i="1" l="1"/>
  <c r="AH994" i="1"/>
  <c r="AG996" i="1" l="1"/>
  <c r="AH995" i="1"/>
  <c r="AH996" i="1" l="1"/>
  <c r="AG997" i="1"/>
  <c r="AG998" i="1" l="1"/>
  <c r="AH997" i="1"/>
  <c r="AG999" i="1" l="1"/>
  <c r="AH998" i="1"/>
  <c r="AH999" i="1" l="1"/>
  <c r="AG1000" i="1"/>
  <c r="AG1001" i="1" l="1"/>
  <c r="AH1000" i="1"/>
  <c r="AG1002" i="1" l="1"/>
  <c r="AH1001" i="1"/>
  <c r="AG1003" i="1" l="1"/>
  <c r="AH1002" i="1"/>
  <c r="AH1003" i="1" l="1"/>
  <c r="AG1004" i="1"/>
  <c r="AH1004" i="1" l="1"/>
  <c r="AG1005" i="1"/>
  <c r="AG1006" i="1" l="1"/>
  <c r="AH1005" i="1"/>
  <c r="AH1006" i="1" l="1"/>
  <c r="AG1007" i="1"/>
  <c r="AG1008" i="1" l="1"/>
  <c r="AH1007" i="1"/>
  <c r="AG1009" i="1" l="1"/>
  <c r="AH1008" i="1"/>
  <c r="AG1010" i="1" l="1"/>
  <c r="AH1009" i="1"/>
  <c r="AG1011" i="1" l="1"/>
  <c r="AH1010" i="1"/>
  <c r="AG1012" i="1" l="1"/>
  <c r="AH1011" i="1"/>
  <c r="AH1012" i="1" l="1"/>
  <c r="AG1013" i="1"/>
  <c r="AG1014" i="1" l="1"/>
  <c r="AH1013" i="1"/>
  <c r="AG1015" i="1" l="1"/>
  <c r="AH1014" i="1"/>
  <c r="AG1016" i="1" l="1"/>
  <c r="AH1015" i="1"/>
  <c r="AG1017" i="1" l="1"/>
  <c r="AH1016" i="1"/>
  <c r="AG1018" i="1" l="1"/>
  <c r="AH1017" i="1"/>
  <c r="AG1019" i="1" l="1"/>
  <c r="AH1018" i="1"/>
  <c r="AG1020" i="1" l="1"/>
  <c r="AH1019" i="1"/>
  <c r="AG1021" i="1" l="1"/>
  <c r="AH1020" i="1"/>
  <c r="AG1022" i="1" l="1"/>
  <c r="AH1021" i="1"/>
  <c r="AH1022" i="1" l="1"/>
  <c r="AG1023" i="1"/>
  <c r="AG1024" i="1" l="1"/>
  <c r="AH1023" i="1"/>
  <c r="AH1024" i="1" l="1"/>
  <c r="AG1025" i="1"/>
  <c r="AG1026" i="1" l="1"/>
  <c r="AH1025" i="1"/>
  <c r="AG1027" i="1" l="1"/>
  <c r="AH1026" i="1"/>
  <c r="AG1028" i="1" l="1"/>
  <c r="AH1027" i="1"/>
  <c r="AG1029" i="1" l="1"/>
  <c r="AH1028" i="1"/>
  <c r="AG1030" i="1" l="1"/>
  <c r="AH1029" i="1"/>
  <c r="AG1031" i="1" l="1"/>
  <c r="AH1030" i="1"/>
  <c r="AG1032" i="1" l="1"/>
  <c r="AH1031" i="1"/>
  <c r="AG1033" i="1" l="1"/>
  <c r="AH1032" i="1"/>
  <c r="AH1033" i="1" l="1"/>
  <c r="AG1034" i="1"/>
  <c r="AG1035" i="1" l="1"/>
  <c r="AH1034" i="1"/>
  <c r="AG1036" i="1" l="1"/>
  <c r="AH1035" i="1"/>
  <c r="AG1037" i="1" l="1"/>
  <c r="AH1036" i="1"/>
  <c r="AG1038" i="1" l="1"/>
  <c r="AH1037" i="1"/>
  <c r="AG1039" i="1" l="1"/>
  <c r="AH1038" i="1"/>
  <c r="AG1040" i="1" l="1"/>
  <c r="AH1039" i="1"/>
  <c r="AG1041" i="1" l="1"/>
  <c r="AH1040" i="1"/>
  <c r="AH1041" i="1" l="1"/>
  <c r="AG1042" i="1"/>
  <c r="AG1043" i="1" l="1"/>
  <c r="AH1042" i="1"/>
  <c r="AG1044" i="1" l="1"/>
  <c r="AH1043" i="1"/>
  <c r="AG1045" i="1" l="1"/>
  <c r="AH1044" i="1"/>
  <c r="AG1046" i="1" l="1"/>
  <c r="AH1045" i="1"/>
  <c r="AG1047" i="1" l="1"/>
  <c r="AH1046" i="1"/>
  <c r="AG1048" i="1" l="1"/>
  <c r="AH1047" i="1"/>
  <c r="AG1049" i="1" l="1"/>
  <c r="AH1048" i="1"/>
  <c r="AG1050" i="1" l="1"/>
  <c r="AH1049" i="1"/>
  <c r="AG1051" i="1" l="1"/>
  <c r="AH1050" i="1"/>
  <c r="AG1052" i="1" l="1"/>
  <c r="AH1051" i="1"/>
  <c r="AG1053" i="1" l="1"/>
  <c r="AH1052" i="1"/>
  <c r="AG1054" i="1" l="1"/>
  <c r="AH1053" i="1"/>
  <c r="AG1055" i="1" l="1"/>
  <c r="AH1054" i="1"/>
  <c r="AG1056" i="1" l="1"/>
  <c r="AH1055" i="1"/>
  <c r="AG1057" i="1" l="1"/>
  <c r="AH1056" i="1"/>
  <c r="AG1058" i="1" l="1"/>
  <c r="AH1057" i="1"/>
  <c r="AG1059" i="1" l="1"/>
  <c r="AH1058" i="1"/>
  <c r="AH1059" i="1" l="1"/>
  <c r="AG1060" i="1"/>
  <c r="AG1061" i="1" l="1"/>
  <c r="AH1060" i="1"/>
  <c r="AG1062" i="1" l="1"/>
  <c r="AH1061" i="1"/>
  <c r="AG1063" i="1" l="1"/>
  <c r="AH1062" i="1"/>
  <c r="AG1064" i="1" l="1"/>
  <c r="AH1063" i="1"/>
  <c r="AH1064" i="1" l="1"/>
  <c r="AG1065" i="1"/>
  <c r="AH1065" i="1" l="1"/>
  <c r="AG1066" i="1"/>
  <c r="AG1067" i="1" l="1"/>
  <c r="AH1066" i="1"/>
  <c r="AG1068" i="1" l="1"/>
  <c r="AH1067" i="1"/>
  <c r="AG1069" i="1" l="1"/>
  <c r="AH1068" i="1"/>
  <c r="AG1070" i="1" l="1"/>
  <c r="AH1069" i="1"/>
  <c r="AH1070" i="1" l="1"/>
  <c r="AG1071" i="1"/>
  <c r="AH1071" i="1" l="1"/>
  <c r="AG1072" i="1"/>
  <c r="AG1073" i="1" l="1"/>
  <c r="AH1072" i="1"/>
  <c r="AG1074" i="1" l="1"/>
  <c r="AH1073" i="1"/>
  <c r="AG1075" i="1" l="1"/>
  <c r="AH1074" i="1"/>
  <c r="AG1076" i="1" l="1"/>
  <c r="AH1075" i="1"/>
  <c r="AG1077" i="1" l="1"/>
  <c r="AH1076" i="1"/>
  <c r="AG1078" i="1" l="1"/>
  <c r="AH1077" i="1"/>
  <c r="AG1079" i="1" l="1"/>
  <c r="AH1078" i="1"/>
  <c r="AG1080" i="1" l="1"/>
  <c r="AH1079" i="1"/>
  <c r="AG1081" i="1" l="1"/>
  <c r="AH1080" i="1"/>
  <c r="AG1082" i="1" l="1"/>
  <c r="AH1081" i="1"/>
  <c r="AG1083" i="1" l="1"/>
  <c r="AH1082" i="1"/>
  <c r="AG1084" i="1" l="1"/>
  <c r="AH1083" i="1"/>
  <c r="AG1085" i="1" l="1"/>
  <c r="AH1084" i="1"/>
  <c r="AG1086" i="1" l="1"/>
  <c r="AH1085" i="1"/>
  <c r="AG1087" i="1" l="1"/>
  <c r="AH1086" i="1"/>
  <c r="AG1088" i="1" l="1"/>
  <c r="AH1087" i="1"/>
  <c r="AG1089" i="1" l="1"/>
  <c r="AH1088" i="1"/>
  <c r="AH1089" i="1" l="1"/>
  <c r="AG1090" i="1"/>
  <c r="AG1091" i="1" l="1"/>
  <c r="AH1090" i="1"/>
  <c r="AH1091" i="1" l="1"/>
  <c r="AG1092" i="1"/>
  <c r="AG1093" i="1" l="1"/>
  <c r="AH1092" i="1"/>
  <c r="AG1094" i="1" l="1"/>
  <c r="AH1093" i="1"/>
  <c r="AG1095" i="1" l="1"/>
  <c r="AH1094" i="1"/>
  <c r="AG1096" i="1" l="1"/>
  <c r="AH1095" i="1"/>
  <c r="AG1097" i="1" l="1"/>
  <c r="AH1096" i="1"/>
  <c r="AG1098" i="1" l="1"/>
  <c r="AH1097" i="1"/>
  <c r="AG1099" i="1" l="1"/>
  <c r="AH1098" i="1"/>
  <c r="AG1100" i="1" l="1"/>
  <c r="AH1099" i="1"/>
  <c r="AG1101" i="1" l="1"/>
  <c r="AH1100" i="1"/>
  <c r="AG1102" i="1" l="1"/>
  <c r="AH1101" i="1"/>
  <c r="AH1102" i="1" l="1"/>
  <c r="AG1103" i="1"/>
  <c r="AG1104" i="1" l="1"/>
  <c r="AH1103" i="1"/>
  <c r="AG1105" i="1" l="1"/>
  <c r="AH1104" i="1"/>
  <c r="AG1106" i="1" l="1"/>
  <c r="AH1105" i="1"/>
  <c r="AH1106" i="1" l="1"/>
  <c r="AG1107" i="1"/>
  <c r="AG1108" i="1" l="1"/>
  <c r="AH1107" i="1"/>
  <c r="AH1108" i="1" l="1"/>
  <c r="AG1109" i="1"/>
  <c r="AG1110" i="1" l="1"/>
  <c r="AH1109" i="1"/>
  <c r="AH1110" i="1" l="1"/>
  <c r="AG1111" i="1"/>
  <c r="AG1112" i="1" l="1"/>
  <c r="AH1111" i="1"/>
  <c r="AH1112" i="1" l="1"/>
  <c r="AG1113" i="1"/>
  <c r="AH1113" i="1" l="1"/>
  <c r="AG1114" i="1"/>
  <c r="AG1115" i="1" l="1"/>
  <c r="AH1114" i="1"/>
  <c r="AH1115" i="1" l="1"/>
  <c r="AG1116" i="1"/>
  <c r="AG1117" i="1" l="1"/>
  <c r="AH1116" i="1"/>
  <c r="AG1118" i="1" l="1"/>
  <c r="AH1117" i="1"/>
  <c r="AH1118" i="1" l="1"/>
  <c r="AG1119" i="1"/>
  <c r="AG1120" i="1" l="1"/>
  <c r="AH1119" i="1"/>
  <c r="AG1121" i="1" l="1"/>
  <c r="AH1120" i="1"/>
  <c r="AH1121" i="1" l="1"/>
  <c r="AG1122" i="1"/>
  <c r="AG1123" i="1" l="1"/>
  <c r="AH1122" i="1"/>
  <c r="AG1124" i="1" l="1"/>
  <c r="AH1123" i="1"/>
  <c r="AG1125" i="1" l="1"/>
  <c r="AH1124" i="1"/>
  <c r="AH1125" i="1" l="1"/>
  <c r="AG1126" i="1"/>
  <c r="AH1126" i="1" l="1"/>
  <c r="AG1127" i="1"/>
  <c r="AG1128" i="1" l="1"/>
  <c r="AH1127" i="1"/>
  <c r="AH1128" i="1" l="1"/>
  <c r="AG1129" i="1"/>
  <c r="AG1130" i="1" l="1"/>
  <c r="AH1129" i="1"/>
  <c r="AG1131" i="1" l="1"/>
  <c r="AH1130" i="1"/>
  <c r="AG1132" i="1" l="1"/>
  <c r="AH1131" i="1"/>
  <c r="AG1133" i="1" l="1"/>
  <c r="AH1132" i="1"/>
  <c r="AG1134" i="1" l="1"/>
  <c r="AH1133" i="1"/>
  <c r="AH1134" i="1" l="1"/>
  <c r="AG1135" i="1"/>
  <c r="AG1136" i="1" l="1"/>
  <c r="AH1135" i="1"/>
  <c r="AG1137" i="1" l="1"/>
  <c r="AH1136" i="1"/>
  <c r="AH1137" i="1" l="1"/>
  <c r="AG1138" i="1"/>
  <c r="AG1139" i="1" l="1"/>
  <c r="AH1138" i="1"/>
  <c r="AG1140" i="1" l="1"/>
  <c r="AH1139" i="1"/>
  <c r="AG1141" i="1" l="1"/>
  <c r="AH1140" i="1"/>
  <c r="AG1142" i="1" l="1"/>
  <c r="AH1141" i="1"/>
  <c r="AG1143" i="1" l="1"/>
  <c r="AH1142" i="1"/>
  <c r="AG1144" i="1" l="1"/>
  <c r="AH1143" i="1"/>
  <c r="AH1144" i="1" l="1"/>
  <c r="AG1145" i="1"/>
  <c r="AG1146" i="1" l="1"/>
  <c r="AH1145" i="1"/>
  <c r="AH1146" i="1" l="1"/>
  <c r="AG1147" i="1"/>
  <c r="AG1148" i="1" l="1"/>
  <c r="AH1147" i="1"/>
  <c r="AG1149" i="1" l="1"/>
  <c r="AH1148" i="1"/>
  <c r="AG1150" i="1" l="1"/>
  <c r="AH1149" i="1"/>
  <c r="AG1151" i="1" l="1"/>
  <c r="AH1150" i="1"/>
  <c r="AG1152" i="1" l="1"/>
  <c r="AH1151" i="1"/>
  <c r="AG1153" i="1" l="1"/>
  <c r="AH1152" i="1"/>
  <c r="AG1154" i="1" l="1"/>
  <c r="AH1153" i="1"/>
  <c r="AG1155" i="1" l="1"/>
  <c r="AH1154" i="1"/>
  <c r="AH1155" i="1" l="1"/>
  <c r="AG1156" i="1"/>
  <c r="AG1157" i="1" l="1"/>
  <c r="AH1156" i="1"/>
  <c r="AG1158" i="1" l="1"/>
  <c r="AH1157" i="1"/>
  <c r="AG1159" i="1" l="1"/>
  <c r="AH1158" i="1"/>
  <c r="AG1160" i="1" l="1"/>
  <c r="AH1159" i="1"/>
  <c r="AG1161" i="1" l="1"/>
  <c r="AH1160" i="1"/>
  <c r="AG1162" i="1" l="1"/>
  <c r="AH1161" i="1"/>
  <c r="AG1163" i="1" l="1"/>
  <c r="AH1162" i="1"/>
  <c r="AH1163" i="1" l="1"/>
  <c r="AG1164" i="1"/>
  <c r="AG1165" i="1" l="1"/>
  <c r="AH1164" i="1"/>
  <c r="AG1166" i="1" l="1"/>
  <c r="AH1165" i="1"/>
  <c r="AG1167" i="1" l="1"/>
  <c r="AH1166" i="1"/>
  <c r="AG1168" i="1" l="1"/>
  <c r="AH1167" i="1"/>
  <c r="AG1169" i="1" l="1"/>
  <c r="AH1168" i="1"/>
  <c r="AG1170" i="1" l="1"/>
  <c r="AH1169" i="1"/>
  <c r="AG1171" i="1" l="1"/>
  <c r="AH1170" i="1"/>
  <c r="AG1172" i="1" l="1"/>
  <c r="AH1171" i="1"/>
  <c r="AG1173" i="1" l="1"/>
  <c r="AH1172" i="1"/>
  <c r="AG1174" i="1" l="1"/>
  <c r="AH1173" i="1"/>
  <c r="AG1175" i="1" l="1"/>
  <c r="AH1174" i="1"/>
  <c r="AG1176" i="1" l="1"/>
  <c r="AH1175" i="1"/>
  <c r="AG1177" i="1" l="1"/>
  <c r="AH1176" i="1"/>
  <c r="AG1178" i="1" l="1"/>
  <c r="AH1177" i="1"/>
  <c r="AG1179" i="1" l="1"/>
  <c r="AH1178" i="1"/>
  <c r="AG1180" i="1" l="1"/>
  <c r="AH1179" i="1"/>
  <c r="AG1181" i="1" l="1"/>
  <c r="AH1180" i="1"/>
  <c r="AH1181" i="1" l="1"/>
  <c r="AG1182" i="1"/>
  <c r="AG1183" i="1" l="1"/>
  <c r="AH1182" i="1"/>
  <c r="AG1184" i="1" l="1"/>
  <c r="AH1183" i="1"/>
  <c r="AG1185" i="1" l="1"/>
  <c r="AH1184" i="1"/>
  <c r="AG1186" i="1" l="1"/>
  <c r="AH1185" i="1"/>
  <c r="AH1186" i="1" l="1"/>
  <c r="AG1187" i="1"/>
  <c r="AH1187" i="1" l="1"/>
  <c r="AG1188" i="1"/>
  <c r="AG1189" i="1" l="1"/>
  <c r="AH1188" i="1"/>
  <c r="AG1190" i="1" l="1"/>
  <c r="AH1189" i="1"/>
  <c r="AG1191" i="1" l="1"/>
  <c r="AH1190" i="1"/>
  <c r="AG1192" i="1" l="1"/>
  <c r="AH1191" i="1"/>
  <c r="AH1192" i="1" l="1"/>
  <c r="AG1193" i="1"/>
  <c r="AH1193" i="1" l="1"/>
  <c r="AG1194" i="1"/>
  <c r="AG1195" i="1" l="1"/>
  <c r="AH1194" i="1"/>
  <c r="AG1196" i="1" l="1"/>
  <c r="AH1195" i="1"/>
  <c r="AG1197" i="1" l="1"/>
  <c r="AH1196" i="1"/>
  <c r="AG1198" i="1" l="1"/>
  <c r="AH1197" i="1"/>
  <c r="AG1199" i="1" l="1"/>
  <c r="AH1198" i="1"/>
  <c r="AG1200" i="1" l="1"/>
  <c r="AH1199" i="1"/>
  <c r="AG1201" i="1" l="1"/>
  <c r="AH1200" i="1"/>
  <c r="AG1202" i="1" l="1"/>
  <c r="AH1201" i="1"/>
  <c r="AG1203" i="1" l="1"/>
  <c r="AH1202" i="1"/>
  <c r="AG1204" i="1" l="1"/>
  <c r="AH1203" i="1"/>
  <c r="AG1205" i="1" l="1"/>
  <c r="AH1204" i="1"/>
  <c r="AG1206" i="1" l="1"/>
  <c r="AH1205" i="1"/>
  <c r="AG1207" i="1" l="1"/>
  <c r="AH1206" i="1"/>
  <c r="AG1208" i="1" l="1"/>
  <c r="AH1207" i="1"/>
  <c r="AG1209" i="1" l="1"/>
  <c r="AH1208" i="1"/>
  <c r="AG1210" i="1" l="1"/>
  <c r="AH1209" i="1"/>
  <c r="AG1211" i="1" l="1"/>
  <c r="AH1210" i="1"/>
  <c r="AH1211" i="1" l="1"/>
  <c r="AG1212" i="1"/>
  <c r="AG1213" i="1" l="1"/>
  <c r="AH1212" i="1"/>
  <c r="AH1213" i="1" l="1"/>
  <c r="AG1214" i="1"/>
  <c r="AG1215" i="1" l="1"/>
  <c r="AH1214" i="1"/>
  <c r="AG1216" i="1" l="1"/>
  <c r="AH1215" i="1"/>
  <c r="AG1217" i="1" l="1"/>
  <c r="AH1216" i="1"/>
  <c r="AG1218" i="1" l="1"/>
  <c r="AH1217" i="1"/>
  <c r="AG1219" i="1" l="1"/>
  <c r="AH1218" i="1"/>
  <c r="AG1220" i="1" l="1"/>
  <c r="AH1219" i="1"/>
  <c r="AG1221" i="1" l="1"/>
  <c r="AH1220" i="1"/>
  <c r="AG1222" i="1" l="1"/>
  <c r="AH1221" i="1"/>
  <c r="AG1223" i="1" l="1"/>
  <c r="AH1222" i="1"/>
  <c r="AG1224" i="1" l="1"/>
  <c r="AH1223" i="1"/>
  <c r="AH1224" i="1" l="1"/>
  <c r="AG1225" i="1"/>
  <c r="AG1226" i="1" l="1"/>
  <c r="AH1225" i="1"/>
  <c r="AG1227" i="1" l="1"/>
  <c r="AH1226" i="1"/>
  <c r="AG1228" i="1" l="1"/>
  <c r="AH1227" i="1"/>
  <c r="AH1228" i="1" l="1"/>
  <c r="AG1229" i="1"/>
  <c r="AG1230" i="1" l="1"/>
  <c r="AH1229" i="1"/>
  <c r="AH1230" i="1" l="1"/>
  <c r="AG1231" i="1"/>
  <c r="AG1232" i="1" l="1"/>
  <c r="AH1231" i="1"/>
  <c r="AH1232" i="1" l="1"/>
  <c r="AG1233" i="1"/>
  <c r="AG1234" i="1" l="1"/>
  <c r="AH1233" i="1"/>
  <c r="AH1234" i="1" l="1"/>
  <c r="AG1235" i="1"/>
  <c r="AH1235" i="1" l="1"/>
  <c r="AG1236" i="1"/>
  <c r="AG1237" i="1" l="1"/>
  <c r="AH1236" i="1"/>
  <c r="AH1237" i="1" l="1"/>
  <c r="AG1238" i="1"/>
  <c r="AG1239" i="1" l="1"/>
  <c r="AH1238" i="1"/>
  <c r="AG1240" i="1" l="1"/>
  <c r="AH1239" i="1"/>
  <c r="AH1240" i="1" l="1"/>
  <c r="AG1241" i="1"/>
  <c r="AG1242" i="1" l="1"/>
  <c r="AH1241" i="1"/>
  <c r="AG1243" i="1" l="1"/>
  <c r="AH1242" i="1"/>
  <c r="AH1243" i="1" l="1"/>
  <c r="AG1244" i="1"/>
  <c r="AG1245" i="1" l="1"/>
  <c r="AH1244" i="1"/>
  <c r="AG1246" i="1" l="1"/>
  <c r="AH1245" i="1"/>
  <c r="AG1247" i="1" l="1"/>
  <c r="AH1246" i="1"/>
  <c r="AH1247" i="1" l="1"/>
  <c r="AG1248" i="1"/>
  <c r="AH1248" i="1" l="1"/>
  <c r="AG1249" i="1"/>
  <c r="AG1250" i="1" l="1"/>
  <c r="AH1249" i="1"/>
  <c r="AH1250" i="1" l="1"/>
  <c r="AG1251" i="1"/>
  <c r="AG1252" i="1" l="1"/>
  <c r="AH1251" i="1"/>
  <c r="AG1253" i="1" l="1"/>
  <c r="AH1252" i="1"/>
  <c r="AG1254" i="1" l="1"/>
  <c r="AH1253" i="1"/>
  <c r="AG1255" i="1" l="1"/>
  <c r="AH1254" i="1"/>
  <c r="AG1256" i="1" l="1"/>
  <c r="AH1255" i="1"/>
  <c r="AH1256" i="1" l="1"/>
  <c r="AG1257" i="1"/>
  <c r="AG1258" i="1" l="1"/>
  <c r="AH1257" i="1"/>
  <c r="AG1259" i="1" l="1"/>
  <c r="AH1258" i="1"/>
  <c r="AH1259" i="1" l="1"/>
  <c r="AG1260" i="1"/>
  <c r="AG1261" i="1" l="1"/>
  <c r="AH1260" i="1"/>
  <c r="AG1262" i="1" l="1"/>
  <c r="AH1261" i="1"/>
  <c r="AG1263" i="1" l="1"/>
  <c r="AH1262" i="1"/>
  <c r="AG1264" i="1" l="1"/>
  <c r="AH1263" i="1"/>
  <c r="AG1265" i="1" l="1"/>
  <c r="AH1264" i="1"/>
  <c r="AG1266" i="1" l="1"/>
  <c r="AH1265" i="1"/>
  <c r="AH1266" i="1" l="1"/>
  <c r="AG1267" i="1"/>
  <c r="AG1268" i="1" l="1"/>
  <c r="AH1267" i="1"/>
  <c r="AH1268" i="1" l="1"/>
  <c r="AG1269" i="1"/>
  <c r="AG1270" i="1" l="1"/>
  <c r="AH1269" i="1"/>
  <c r="AG1271" i="1" l="1"/>
  <c r="AH1270" i="1"/>
  <c r="AG1272" i="1" l="1"/>
  <c r="AH1271" i="1"/>
  <c r="AG1273" i="1" l="1"/>
  <c r="AH1272" i="1"/>
  <c r="AG1274" i="1" l="1"/>
  <c r="AH1273" i="1"/>
  <c r="AG1275" i="1" l="1"/>
  <c r="AH1274" i="1"/>
  <c r="AG1276" i="1" l="1"/>
  <c r="AH1275" i="1"/>
  <c r="AG1277" i="1" l="1"/>
  <c r="AH1276" i="1"/>
  <c r="AH1277" i="1" l="1"/>
  <c r="AG1278" i="1"/>
  <c r="AG1279" i="1" l="1"/>
  <c r="AH1278" i="1"/>
  <c r="AG1280" i="1" l="1"/>
  <c r="AH1279" i="1"/>
  <c r="AG1281" i="1" l="1"/>
  <c r="AH1280" i="1"/>
  <c r="AG1282" i="1" l="1"/>
  <c r="AH1281" i="1"/>
  <c r="AG1283" i="1" l="1"/>
  <c r="AH1282" i="1"/>
  <c r="AG1284" i="1" l="1"/>
  <c r="AH1283" i="1"/>
  <c r="AG1285" i="1" l="1"/>
  <c r="AH1284" i="1"/>
  <c r="AH1285" i="1" l="1"/>
  <c r="AG1286" i="1"/>
  <c r="AG1287" i="1" l="1"/>
  <c r="AH1286" i="1"/>
  <c r="AG1288" i="1" l="1"/>
  <c r="AH1287" i="1"/>
  <c r="AG1289" i="1" l="1"/>
  <c r="AH1288" i="1"/>
  <c r="AG1290" i="1" l="1"/>
  <c r="AH1289" i="1"/>
  <c r="AG1291" i="1" l="1"/>
  <c r="AH1290" i="1"/>
  <c r="AG1292" i="1" l="1"/>
  <c r="AH1291" i="1"/>
  <c r="AG1293" i="1" l="1"/>
  <c r="AH1292" i="1"/>
  <c r="AG1294" i="1" l="1"/>
  <c r="AH1293" i="1"/>
  <c r="AG1295" i="1" l="1"/>
  <c r="AH1294" i="1"/>
  <c r="AG1296" i="1" l="1"/>
  <c r="AH1295" i="1"/>
  <c r="AG1297" i="1" l="1"/>
  <c r="AH1296" i="1"/>
  <c r="AG1298" i="1" l="1"/>
  <c r="AH1297" i="1"/>
  <c r="AG1299" i="1" l="1"/>
  <c r="AH1298" i="1"/>
  <c r="AG1300" i="1" l="1"/>
  <c r="AH1299" i="1"/>
  <c r="AG1301" i="1" l="1"/>
  <c r="AH1300" i="1"/>
  <c r="AG1302" i="1" l="1"/>
  <c r="AH1301" i="1"/>
  <c r="AG1303" i="1" l="1"/>
  <c r="AH1302" i="1"/>
  <c r="AH1303" i="1" l="1"/>
  <c r="AG1304" i="1"/>
  <c r="AG1305" i="1" l="1"/>
  <c r="AH1304" i="1"/>
  <c r="AG1306" i="1" l="1"/>
  <c r="AH1305" i="1"/>
  <c r="AG1307" i="1" l="1"/>
  <c r="AH1306" i="1"/>
  <c r="AG1308" i="1" l="1"/>
  <c r="AH1307" i="1"/>
  <c r="AH1308" i="1" l="1"/>
  <c r="AG1309" i="1"/>
  <c r="AH1309" i="1" l="1"/>
  <c r="AG1310" i="1"/>
  <c r="AG1311" i="1" l="1"/>
  <c r="AH1310" i="1"/>
  <c r="AG1312" i="1" l="1"/>
  <c r="AH1311" i="1"/>
  <c r="AG1313" i="1" l="1"/>
  <c r="AH1312" i="1"/>
  <c r="AG1314" i="1" l="1"/>
  <c r="AH1313" i="1"/>
  <c r="AH1314" i="1" l="1"/>
  <c r="AG1315" i="1"/>
  <c r="AH1315" i="1" l="1"/>
  <c r="AG1316" i="1"/>
  <c r="AG1317" i="1" l="1"/>
  <c r="AH1316" i="1"/>
  <c r="AG1318" i="1" l="1"/>
  <c r="AH1317" i="1"/>
  <c r="AG1319" i="1" l="1"/>
  <c r="AH1318" i="1"/>
  <c r="AG1320" i="1" l="1"/>
  <c r="AH1319" i="1"/>
  <c r="AG1321" i="1" l="1"/>
  <c r="AH1320" i="1"/>
  <c r="AG1322" i="1" l="1"/>
  <c r="AH1321" i="1"/>
  <c r="AG1323" i="1" l="1"/>
  <c r="AH1322" i="1"/>
  <c r="AG1324" i="1" l="1"/>
  <c r="AH1323" i="1"/>
  <c r="AG1325" i="1" l="1"/>
  <c r="AH1324" i="1"/>
  <c r="AG1326" i="1" l="1"/>
  <c r="AH1325" i="1"/>
  <c r="AG1327" i="1" l="1"/>
  <c r="AH1326" i="1"/>
  <c r="AG1328" i="1" l="1"/>
  <c r="AH1327" i="1"/>
  <c r="AG1329" i="1" l="1"/>
  <c r="AH1328" i="1"/>
  <c r="AG1330" i="1" l="1"/>
  <c r="AH1329" i="1"/>
  <c r="AG1331" i="1" l="1"/>
  <c r="AH1330" i="1"/>
  <c r="AG1332" i="1" l="1"/>
  <c r="AH1331" i="1"/>
  <c r="AG1333" i="1" l="1"/>
  <c r="AH1332" i="1"/>
  <c r="AH1333" i="1" l="1"/>
  <c r="AG1334" i="1"/>
  <c r="AG1335" i="1" l="1"/>
  <c r="AH1334" i="1"/>
  <c r="AH1335" i="1" l="1"/>
  <c r="AG1336" i="1"/>
  <c r="AG1337" i="1" l="1"/>
  <c r="AH1336" i="1"/>
  <c r="AG1338" i="1" l="1"/>
  <c r="AH1337" i="1"/>
  <c r="AG1339" i="1" l="1"/>
  <c r="AH1338" i="1"/>
  <c r="AG1340" i="1" l="1"/>
  <c r="AH1339" i="1"/>
  <c r="AG1341" i="1" l="1"/>
  <c r="AH1340" i="1"/>
  <c r="AG1342" i="1" l="1"/>
  <c r="AH1341" i="1"/>
  <c r="AG1343" i="1" l="1"/>
  <c r="AH1342" i="1"/>
  <c r="AG1344" i="1" l="1"/>
  <c r="AH1343" i="1"/>
  <c r="AG1345" i="1" l="1"/>
  <c r="AH1344" i="1"/>
  <c r="AG1346" i="1" l="1"/>
  <c r="AH1345" i="1"/>
  <c r="AH1346" i="1" l="1"/>
  <c r="AG1347" i="1"/>
  <c r="AG1348" i="1" l="1"/>
  <c r="AH1347" i="1"/>
  <c r="AG1349" i="1" l="1"/>
  <c r="AH1348" i="1"/>
  <c r="AG1350" i="1" l="1"/>
  <c r="AH1349" i="1"/>
  <c r="AH1350" i="1" l="1"/>
  <c r="AG1351" i="1"/>
  <c r="AG1352" i="1" l="1"/>
  <c r="AH1351" i="1"/>
  <c r="AH1352" i="1" l="1"/>
  <c r="AG1353" i="1"/>
  <c r="AG1354" i="1" l="1"/>
  <c r="AH1353" i="1"/>
  <c r="AH1354" i="1" l="1"/>
  <c r="AG1355" i="1"/>
  <c r="AG1356" i="1" l="1"/>
  <c r="AH1355" i="1"/>
  <c r="AH1356" i="1" l="1"/>
  <c r="AG1357" i="1"/>
  <c r="AH1357" i="1" l="1"/>
  <c r="AG1358" i="1"/>
  <c r="AG1359" i="1" l="1"/>
  <c r="AH1358" i="1"/>
  <c r="AH1359" i="1" l="1"/>
  <c r="AG1360" i="1"/>
  <c r="AH1360" i="1" l="1"/>
  <c r="AG1361" i="1"/>
  <c r="AH1361" i="1" l="1"/>
  <c r="AG1362" i="1"/>
  <c r="AG1363" i="1" l="1"/>
  <c r="AH1362" i="1"/>
  <c r="AG1364" i="1" l="1"/>
  <c r="AH1363" i="1"/>
  <c r="AG1365" i="1" l="1"/>
  <c r="AH1364" i="1"/>
  <c r="AG1366" i="1" l="1"/>
  <c r="AH1365" i="1"/>
  <c r="AG1367" i="1" l="1"/>
  <c r="AH1366" i="1"/>
  <c r="AG1368" i="1" l="1"/>
  <c r="AH1367" i="1"/>
  <c r="AG1369" i="1" l="1"/>
  <c r="AH1368" i="1"/>
  <c r="AG1370" i="1" l="1"/>
  <c r="AH1369" i="1"/>
  <c r="AG1371" i="1" l="1"/>
  <c r="AH1370" i="1"/>
  <c r="AG1372" i="1" l="1"/>
  <c r="AH1371" i="1"/>
  <c r="AG1373" i="1" l="1"/>
  <c r="AH1372" i="1"/>
  <c r="AG1374" i="1" l="1"/>
  <c r="AH1373" i="1"/>
  <c r="AG1375" i="1" l="1"/>
  <c r="AH1374" i="1"/>
  <c r="AG1376" i="1" l="1"/>
  <c r="AH1375" i="1"/>
  <c r="AG1377" i="1" l="1"/>
  <c r="AH1376" i="1"/>
  <c r="AG1378" i="1" l="1"/>
  <c r="AH1377" i="1"/>
  <c r="AG1379" i="1" l="1"/>
  <c r="AH1378" i="1"/>
  <c r="AG1380" i="1" l="1"/>
  <c r="AH1379" i="1"/>
  <c r="AG1381" i="1" l="1"/>
  <c r="AH1380" i="1"/>
  <c r="AG1382" i="1" l="1"/>
  <c r="AH1381" i="1"/>
  <c r="P391" i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AH1382" i="1" l="1"/>
  <c r="AG1383" i="1"/>
  <c r="AG1384" i="1" l="1"/>
  <c r="AH1383" i="1"/>
  <c r="AG1385" i="1" l="1"/>
  <c r="AH1384" i="1"/>
  <c r="AG1386" i="1" l="1"/>
  <c r="AH1385" i="1"/>
  <c r="AG1387" i="1" l="1"/>
  <c r="AH1386" i="1"/>
  <c r="AG1388" i="1" l="1"/>
  <c r="AH1387" i="1"/>
  <c r="AG1389" i="1" l="1"/>
  <c r="AH1388" i="1"/>
  <c r="AG1390" i="1" l="1"/>
  <c r="AH1389" i="1"/>
  <c r="AG1391" i="1" l="1"/>
  <c r="AH1390" i="1"/>
  <c r="AG1392" i="1" l="1"/>
  <c r="AH1391" i="1"/>
  <c r="AG1393" i="1" l="1"/>
  <c r="AH1392" i="1"/>
  <c r="AG1394" i="1" l="1"/>
  <c r="AH1393" i="1"/>
  <c r="AG1395" i="1" l="1"/>
  <c r="AH1394" i="1"/>
  <c r="AG1396" i="1" l="1"/>
  <c r="AH1395" i="1"/>
  <c r="AG1397" i="1" l="1"/>
  <c r="AH1396" i="1"/>
  <c r="AG1398" i="1" l="1"/>
  <c r="AH1397" i="1"/>
  <c r="AG1399" i="1" l="1"/>
  <c r="AH1398" i="1"/>
  <c r="AG1400" i="1" l="1"/>
  <c r="AH1399" i="1"/>
  <c r="AG1401" i="1" l="1"/>
  <c r="AH1400" i="1"/>
  <c r="AG1402" i="1" l="1"/>
  <c r="AH1401" i="1"/>
  <c r="AG1403" i="1" l="1"/>
  <c r="AH1402" i="1"/>
  <c r="AH1403" i="1" l="1"/>
  <c r="AG1404" i="1"/>
  <c r="AG1405" i="1" l="1"/>
  <c r="AH1404" i="1"/>
  <c r="AG1406" i="1" l="1"/>
  <c r="AH1405" i="1"/>
  <c r="AG1407" i="1" l="1"/>
  <c r="AH1406" i="1"/>
  <c r="AG1408" i="1" l="1"/>
  <c r="AH1407" i="1"/>
  <c r="AG1409" i="1" l="1"/>
  <c r="AH1408" i="1"/>
  <c r="AG1410" i="1" l="1"/>
  <c r="AH1409" i="1"/>
  <c r="AH1410" i="1" l="1"/>
  <c r="AG1411" i="1"/>
  <c r="AG1412" i="1" l="1"/>
  <c r="AH1411" i="1"/>
  <c r="AG1413" i="1" l="1"/>
  <c r="AH1412" i="1"/>
  <c r="AG1414" i="1" l="1"/>
  <c r="AH1413" i="1"/>
  <c r="AG1415" i="1" l="1"/>
  <c r="AH1414" i="1"/>
  <c r="AG1416" i="1" l="1"/>
  <c r="AH1415" i="1"/>
  <c r="AG1417" i="1" l="1"/>
  <c r="AH1416" i="1"/>
  <c r="AG1418" i="1" l="1"/>
  <c r="AH1417" i="1"/>
  <c r="AG1419" i="1" l="1"/>
  <c r="AH1418" i="1"/>
  <c r="AG1420" i="1" l="1"/>
  <c r="AH1419" i="1"/>
  <c r="AG1421" i="1" l="1"/>
  <c r="AH1420" i="1"/>
  <c r="P566" i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AH1421" i="1" l="1"/>
  <c r="AG1422" i="1"/>
  <c r="AG1423" i="1" l="1"/>
  <c r="AH1422" i="1"/>
  <c r="AG1424" i="1" l="1"/>
  <c r="AH1423" i="1"/>
  <c r="AG1425" i="1" l="1"/>
  <c r="AH1424" i="1"/>
  <c r="AG1426" i="1" l="1"/>
  <c r="AH1425" i="1"/>
  <c r="AG1427" i="1" l="1"/>
  <c r="AH1426" i="1"/>
  <c r="AG1428" i="1" l="1"/>
  <c r="AH1427" i="1"/>
  <c r="AG1429" i="1" l="1"/>
  <c r="AH1428" i="1"/>
  <c r="AG1430" i="1" l="1"/>
  <c r="AH1429" i="1"/>
  <c r="AG1431" i="1" l="1"/>
  <c r="AH1430" i="1"/>
  <c r="AG1432" i="1" l="1"/>
  <c r="AH1431" i="1"/>
  <c r="AG1433" i="1" l="1"/>
  <c r="AH1432" i="1"/>
  <c r="AG1434" i="1" l="1"/>
  <c r="AH1433" i="1"/>
  <c r="AG1435" i="1" l="1"/>
  <c r="AH1434" i="1"/>
  <c r="AG1436" i="1" l="1"/>
  <c r="AH1435" i="1"/>
  <c r="AH1436" i="1" l="1"/>
  <c r="AG1437" i="1"/>
  <c r="AG1438" i="1" l="1"/>
  <c r="AH1437" i="1"/>
  <c r="AG1439" i="1" l="1"/>
  <c r="AH1438" i="1"/>
  <c r="AG1440" i="1" l="1"/>
  <c r="AH1439" i="1"/>
  <c r="AG1441" i="1" l="1"/>
  <c r="AH1440" i="1"/>
  <c r="AG1442" i="1" l="1"/>
  <c r="AH1441" i="1"/>
  <c r="AG1443" i="1" l="1"/>
  <c r="AH1442" i="1"/>
  <c r="AG1444" i="1" l="1"/>
  <c r="AH1443" i="1"/>
  <c r="AG1445" i="1" l="1"/>
  <c r="AH1444" i="1"/>
  <c r="AG1446" i="1" l="1"/>
  <c r="AH1445" i="1"/>
  <c r="AG1447" i="1" l="1"/>
  <c r="AH1446" i="1"/>
  <c r="AH1447" i="1" l="1"/>
  <c r="AG1448" i="1"/>
  <c r="AG1449" i="1" l="1"/>
  <c r="AH1448" i="1"/>
  <c r="AG1450" i="1" l="1"/>
  <c r="AH1449" i="1"/>
  <c r="AG1451" i="1" l="1"/>
  <c r="AH1450" i="1"/>
  <c r="AG1452" i="1" l="1"/>
  <c r="AH1451" i="1"/>
  <c r="AG1453" i="1" l="1"/>
  <c r="AH1452" i="1"/>
  <c r="AG1454" i="1" l="1"/>
  <c r="AH1453" i="1"/>
  <c r="AG1455" i="1" l="1"/>
  <c r="AH1454" i="1"/>
  <c r="AG1456" i="1" l="1"/>
  <c r="AH1455" i="1"/>
  <c r="AG1457" i="1" l="1"/>
  <c r="AH1456" i="1"/>
  <c r="AH1457" i="1" l="1"/>
  <c r="AG1458" i="1"/>
  <c r="AG1459" i="1" l="1"/>
  <c r="AH1458" i="1"/>
  <c r="AG1460" i="1" l="1"/>
  <c r="AH1459" i="1"/>
  <c r="AG1461" i="1" l="1"/>
  <c r="AH1460" i="1"/>
  <c r="AG1462" i="1" l="1"/>
  <c r="AH1461" i="1"/>
  <c r="AG1463" i="1" l="1"/>
  <c r="AH1462" i="1"/>
  <c r="AH1463" i="1" l="1"/>
  <c r="AG1464" i="1"/>
  <c r="AG1465" i="1" l="1"/>
  <c r="AH1464" i="1"/>
  <c r="AG1466" i="1" l="1"/>
  <c r="AH1465" i="1"/>
  <c r="AH1466" i="1" l="1"/>
  <c r="AG1467" i="1"/>
  <c r="AH1467" i="1" l="1"/>
  <c r="AG1468" i="1"/>
  <c r="AG1469" i="1" l="1"/>
  <c r="AH1468" i="1"/>
  <c r="AG1470" i="1" l="1"/>
  <c r="AH1469" i="1"/>
  <c r="AH1470" i="1" l="1"/>
  <c r="AG1471" i="1"/>
  <c r="AG1472" i="1" l="1"/>
  <c r="AH1471" i="1"/>
  <c r="AG1473" i="1" l="1"/>
  <c r="AH1472" i="1"/>
  <c r="AH1473" i="1" l="1"/>
  <c r="AG1474" i="1"/>
  <c r="AH1474" i="1" l="1"/>
  <c r="AG1475" i="1"/>
  <c r="AG1476" i="1" l="1"/>
  <c r="AH1475" i="1"/>
  <c r="AG1477" i="1" l="1"/>
  <c r="AH1476" i="1"/>
  <c r="AG1478" i="1" l="1"/>
  <c r="AH1477" i="1"/>
  <c r="AG1479" i="1" l="1"/>
  <c r="AH1478" i="1"/>
  <c r="AG1480" i="1" l="1"/>
  <c r="AH1480" i="1" s="1"/>
  <c r="AJ1" i="1" s="1"/>
  <c r="AH1479" i="1"/>
</calcChain>
</file>

<file path=xl/sharedStrings.xml><?xml version="1.0" encoding="utf-8"?>
<sst xmlns="http://schemas.openxmlformats.org/spreadsheetml/2006/main" count="15075" uniqueCount="3341">
  <si>
    <t>Count</t>
  </si>
  <si>
    <t>Game date</t>
  </si>
  <si>
    <t>Sport</t>
  </si>
  <si>
    <t>Competition</t>
  </si>
  <si>
    <t>Bet</t>
  </si>
  <si>
    <t>Return</t>
  </si>
  <si>
    <t>Result</t>
  </si>
  <si>
    <t>Pick</t>
  </si>
  <si>
    <t>Score</t>
  </si>
  <si>
    <t>Bookmaker</t>
  </si>
  <si>
    <t>Stake</t>
  </si>
  <si>
    <t>Profit</t>
  </si>
  <si>
    <t>Tipster</t>
  </si>
  <si>
    <t>CST</t>
  </si>
  <si>
    <t xml:space="preserve"> 29 Apr 2019, 19:00</t>
  </si>
  <si>
    <t>Football</t>
  </si>
  <si>
    <t>Ita. Serie A</t>
  </si>
  <si>
    <t>Atalanta BC - Udinese</t>
  </si>
  <si>
    <t>WIN</t>
  </si>
  <si>
    <t>Full Event Home -1.50 (AH)</t>
  </si>
  <si>
    <t>PINNACLE</t>
  </si>
  <si>
    <t>https://aw-tipster.blogabet.com</t>
  </si>
  <si>
    <t>Fri, Apr 26th, 2019, 10:48</t>
  </si>
  <si>
    <t xml:space="preserve"> 28 Apr 2019, 20:45</t>
  </si>
  <si>
    <t>Spa. Primera</t>
  </si>
  <si>
    <t>Rayo Vallecano - Real Madrid</t>
  </si>
  <si>
    <t>LOST</t>
  </si>
  <si>
    <t>Full Event Away -1.00 (AH)</t>
  </si>
  <si>
    <t>Fri, Apr 26th, 2019, 10:47</t>
  </si>
  <si>
    <t xml:space="preserve"> 28 Apr 2019, 18:30</t>
  </si>
  <si>
    <t>Villarreal CF - Huesca</t>
  </si>
  <si>
    <t>Full Event Away +1.00 (AH)</t>
  </si>
  <si>
    <t xml:space="preserve"> 28 Apr 2019, 16:15</t>
  </si>
  <si>
    <t>Real Sociedad - Getafe</t>
  </si>
  <si>
    <t>Full Event Away +0.00 (AH)</t>
  </si>
  <si>
    <t>Fri, Apr 26th, 2019, 10:46</t>
  </si>
  <si>
    <t xml:space="preserve"> 28 Apr 2019, 14:00</t>
  </si>
  <si>
    <t>Girona - Sevilla</t>
  </si>
  <si>
    <t>Full Event Away (1X2)</t>
  </si>
  <si>
    <t xml:space="preserve"> 27 Apr 2019, 20:45</t>
  </si>
  <si>
    <t>Barcelona - Levante UD</t>
  </si>
  <si>
    <t xml:space="preserve"> 28 Apr 2019, 20:30</t>
  </si>
  <si>
    <t>Torino - AC Milan</t>
  </si>
  <si>
    <t>Thu, Apr 25th, 2019, 11:20</t>
  </si>
  <si>
    <t xml:space="preserve"> 28 Apr 2019, 18:00</t>
  </si>
  <si>
    <t>Sampdoria - Lazio</t>
  </si>
  <si>
    <t>Full Event Home +0.00 (AH)</t>
  </si>
  <si>
    <t>Thu, Apr 25th, 2019, 11:19</t>
  </si>
  <si>
    <t xml:space="preserve"> 28 Apr 2019, 12:00</t>
  </si>
  <si>
    <t>Valencia - Eibar</t>
  </si>
  <si>
    <t>Full Event Home -1.00 (AH)</t>
  </si>
  <si>
    <t xml:space="preserve"> 27 Apr 2019, 13:00</t>
  </si>
  <si>
    <t>Athletic Club Bilbao - Alaves</t>
  </si>
  <si>
    <t>Thu, Apr 25th, 2019, 11:18</t>
  </si>
  <si>
    <t>Ger. Bundesliga I</t>
  </si>
  <si>
    <t>Nurnberg - Bayern Munich</t>
  </si>
  <si>
    <t>First Half Away -1.00 (AH)</t>
  </si>
  <si>
    <t xml:space="preserve"> 28 Apr 2019, 17:30</t>
  </si>
  <si>
    <t>Eng. Premier</t>
  </si>
  <si>
    <t>Manchester United - Chelsea</t>
  </si>
  <si>
    <t>Full Event Under 2.5 (O/U)</t>
  </si>
  <si>
    <t>Thu, Apr 25th, 2019, 11:17</t>
  </si>
  <si>
    <t xml:space="preserve"> 28 Apr 2019, 15:05</t>
  </si>
  <si>
    <t>Burnley - Manchester City</t>
  </si>
  <si>
    <t>Full Event Home +2.50 (AH)</t>
  </si>
  <si>
    <t>Thu, Apr 25th, 2019, 11:16</t>
  </si>
  <si>
    <t xml:space="preserve"> 28 Apr 2019, 13:00</t>
  </si>
  <si>
    <t>Leicester City - Arsenal</t>
  </si>
  <si>
    <t xml:space="preserve"> 27 Apr 2019, 16:00</t>
  </si>
  <si>
    <t>Watford - Wolverhampton Wanderers</t>
  </si>
  <si>
    <t xml:space="preserve"> 27 Apr 2019, 18:30</t>
  </si>
  <si>
    <t>Brighton and Hove Albion - Newcastle United</t>
  </si>
  <si>
    <t>Full Event Home (1X2)</t>
  </si>
  <si>
    <t>Wed, Apr 24th, 2019, 14:41</t>
  </si>
  <si>
    <t>Southampton - Bournemouth</t>
  </si>
  <si>
    <t xml:space="preserve"> 27 Apr 2019, 13:30</t>
  </si>
  <si>
    <t>Tottenham Hotspur - West Ham United</t>
  </si>
  <si>
    <t>Wed, Apr 24th, 2019, 14:40</t>
  </si>
  <si>
    <t xml:space="preserve"> 28 Apr 2019, 12:30</t>
  </si>
  <si>
    <t>Frosinone - Napoli</t>
  </si>
  <si>
    <t>PUSH</t>
  </si>
  <si>
    <t>Full Event Away over 2 (Team O/U)</t>
  </si>
  <si>
    <t>Tue, Apr 23rd, 2019, 14:48</t>
  </si>
  <si>
    <t xml:space="preserve"> 28 Apr 2019, 15:30</t>
  </si>
  <si>
    <t>Hoffenheim - Wolfsburg</t>
  </si>
  <si>
    <t>Full Event Away +1.50 (AH)</t>
  </si>
  <si>
    <t>Tue, Apr 23rd, 2019, 14:47</t>
  </si>
  <si>
    <t xml:space="preserve"> 27 Apr 2019, 15:30</t>
  </si>
  <si>
    <t>Eintracht Frankfurt - Hertha Berlin</t>
  </si>
  <si>
    <t xml:space="preserve"> 25 Apr 2019, 20:45</t>
  </si>
  <si>
    <t>Ita. Coppa Italia</t>
  </si>
  <si>
    <t>Atalanta BC - Fiorentina</t>
  </si>
  <si>
    <t>Full Event Away +0.50 (AH)</t>
  </si>
  <si>
    <t>Tue, Apr 23rd, 2019, 14:46</t>
  </si>
  <si>
    <t xml:space="preserve"> 27 Apr 2019, 21:00</t>
  </si>
  <si>
    <t>Fra. Coupe De France</t>
  </si>
  <si>
    <t>Rennes - Paris Saint Germain</t>
  </si>
  <si>
    <t>Full Event Home +2.00 (AH)</t>
  </si>
  <si>
    <t>Mon, Apr 22nd, 2019, 11:49</t>
  </si>
  <si>
    <t xml:space="preserve"> 28 Apr 2019, 21:00</t>
  </si>
  <si>
    <t>Fra. Ligue 1</t>
  </si>
  <si>
    <t>Marseille - Nantes</t>
  </si>
  <si>
    <t xml:space="preserve"> 28 Apr 2019, 17:00</t>
  </si>
  <si>
    <t>St Etienne - Toulouse FC</t>
  </si>
  <si>
    <t>Mon, Apr 22nd, 2019, 11:48</t>
  </si>
  <si>
    <t xml:space="preserve"> 28 Apr 2019, 15:00</t>
  </si>
  <si>
    <t>Lille - Nimes Olympique</t>
  </si>
  <si>
    <t xml:space="preserve"> 26 Apr 2019, 20:45</t>
  </si>
  <si>
    <t>Bordeaux - Lyon</t>
  </si>
  <si>
    <t>Full Event Home +1.00 (AH)</t>
  </si>
  <si>
    <t xml:space="preserve"> 25 Apr 2019, 21:30</t>
  </si>
  <si>
    <t>Getafe - Real Madrid</t>
  </si>
  <si>
    <t>Full Event Home +0.50 (AH)</t>
  </si>
  <si>
    <t>Mon, Apr 22nd, 2019, 11:47</t>
  </si>
  <si>
    <t xml:space="preserve"> 25 Apr 2019, 19:30</t>
  </si>
  <si>
    <t>Sevilla - Rayo Vallecano</t>
  </si>
  <si>
    <t>Mon, Apr 22nd, 2019, 11:46</t>
  </si>
  <si>
    <t xml:space="preserve"> 24 Apr 2019, 19:30</t>
  </si>
  <si>
    <t>Atletico Madrid - Valencia</t>
  </si>
  <si>
    <t>Fulham - Cardiff City</t>
  </si>
  <si>
    <t>Mon, Apr 22nd, 2019, 11:45</t>
  </si>
  <si>
    <t>Crystal Palace - Everton</t>
  </si>
  <si>
    <t xml:space="preserve"> 26 Apr 2019, 21:00</t>
  </si>
  <si>
    <t>Liverpool - Huddersfield Town</t>
  </si>
  <si>
    <t>Full Event Away +3.50 (AH)</t>
  </si>
  <si>
    <t>Mon, Apr 22nd, 2019, 11:44</t>
  </si>
  <si>
    <t xml:space="preserve"> 24 Apr 2019, 21:00</t>
  </si>
  <si>
    <t>Manchester United - Manchester City</t>
  </si>
  <si>
    <t>Full Event Home +1.50 (AH)</t>
  </si>
  <si>
    <t>Mon, Apr 22nd, 2019, 11:41</t>
  </si>
  <si>
    <t xml:space="preserve"> 24 Apr 2019, 20:45</t>
  </si>
  <si>
    <t>Wolverhampton Wanderers - Arsenal</t>
  </si>
  <si>
    <t>Mon, Apr 22nd, 2019, 11:40</t>
  </si>
  <si>
    <t>Borussia Dortmund - Schalke 04</t>
  </si>
  <si>
    <t>AC Milan - Lazio</t>
  </si>
  <si>
    <t>Sun, Apr 21st, 2019, 10:37</t>
  </si>
  <si>
    <t>Ger. DFB Pokal</t>
  </si>
  <si>
    <t>Werder Bremen - Bayern Munich</t>
  </si>
  <si>
    <t>Sun, Apr 21st, 2019, 10:36</t>
  </si>
  <si>
    <t xml:space="preserve"> 27 Apr 2019, 20:30</t>
  </si>
  <si>
    <t>FC Internazionale - Juventus</t>
  </si>
  <si>
    <t xml:space="preserve"> 27 Apr 2019, 18:00</t>
  </si>
  <si>
    <t>AS Roma - Cagliari</t>
  </si>
  <si>
    <t>Sun, Apr 21st, 2019, 10:35</t>
  </si>
  <si>
    <t>Stuttgart - Borussia Monchengladbach</t>
  </si>
  <si>
    <t xml:space="preserve"> 26 Apr 2019, 20:30</t>
  </si>
  <si>
    <t>Augsburg - Bayer Leverkusen</t>
  </si>
  <si>
    <t>Sun, Apr 21st, 2019, 10:34</t>
  </si>
  <si>
    <t xml:space="preserve"> 23 Apr 2019, 20:45</t>
  </si>
  <si>
    <t>Watford - Southampton</t>
  </si>
  <si>
    <t>Tottenham Hotspur - Brighton and Hove Albion</t>
  </si>
  <si>
    <t>Sun, Apr 21st, 2019, 10:33</t>
  </si>
  <si>
    <t xml:space="preserve"> 23 Apr 2019, 21:30</t>
  </si>
  <si>
    <t>Alaves - Barcelona</t>
  </si>
  <si>
    <t xml:space="preserve"> 22 Apr 2019, 20:30</t>
  </si>
  <si>
    <t>Wolfsburg - Eintracht Frankfurt</t>
  </si>
  <si>
    <t>Fri, Apr 19th, 2019, 10:07</t>
  </si>
  <si>
    <t xml:space="preserve"> 22 Apr 2019, 21:00</t>
  </si>
  <si>
    <t>Chelsea - Burnley</t>
  </si>
  <si>
    <t xml:space="preserve"> 21 Apr 2019, 17:00</t>
  </si>
  <si>
    <t>Arsenal - Crystal Palace</t>
  </si>
  <si>
    <t>Fri, Apr 19th, 2019, 10:06</t>
  </si>
  <si>
    <t xml:space="preserve"> 22 Apr 2019, 19:00</t>
  </si>
  <si>
    <t>Napoli - Atalanta BC</t>
  </si>
  <si>
    <t xml:space="preserve"> 21 Apr 2019, 20:45</t>
  </si>
  <si>
    <t>Real Betis - Valencia</t>
  </si>
  <si>
    <t>Full Event Over 2.5 (O/U)</t>
  </si>
  <si>
    <t>Fri, Apr 19th, 2019, 10:05</t>
  </si>
  <si>
    <t xml:space="preserve"> 21 Apr 2019, 18:30</t>
  </si>
  <si>
    <t>Villarreal CF - Leganes</t>
  </si>
  <si>
    <t>Cardiff City - Liverpool</t>
  </si>
  <si>
    <t>Full Event Over 3 (O/U)</t>
  </si>
  <si>
    <t>Thu, Apr 18th, 2019, 09:52</t>
  </si>
  <si>
    <t xml:space="preserve"> 20 Apr 2019, 13:30</t>
  </si>
  <si>
    <t>Manchester City - Tottenham Hotspur</t>
  </si>
  <si>
    <t xml:space="preserve"> 20 Apr 2019, 15:00</t>
  </si>
  <si>
    <t>Lazio - Chievo</t>
  </si>
  <si>
    <t>Full Event Away +2.00 (AH)</t>
  </si>
  <si>
    <t>Thu, Apr 18th, 2019, 09:51</t>
  </si>
  <si>
    <t xml:space="preserve"> 21 Apr 2019, 21:00</t>
  </si>
  <si>
    <t>Paris Saint Germain - AS Monaco</t>
  </si>
  <si>
    <t xml:space="preserve"> 19 Apr 2019, 19:00</t>
  </si>
  <si>
    <t>Dijon - Rennes</t>
  </si>
  <si>
    <t xml:space="preserve"> 21 Apr 2019, 14:30</t>
  </si>
  <si>
    <t>Everton - Manchester United</t>
  </si>
  <si>
    <t>Wed, Apr 17th, 2019, 09:19</t>
  </si>
  <si>
    <t xml:space="preserve"> 20 Apr 2019, 16:00</t>
  </si>
  <si>
    <t>Wolverhampton Wanderers - Brighton and Hove Albion</t>
  </si>
  <si>
    <t xml:space="preserve"> 20 Apr 2019, 20:45</t>
  </si>
  <si>
    <t>Barcelona - Real Sociedad</t>
  </si>
  <si>
    <t>Full Event Home -2.00 (AH)</t>
  </si>
  <si>
    <t>Wed, Apr 17th, 2019, 09:18</t>
  </si>
  <si>
    <t xml:space="preserve"> 20 Apr 2019, 18:00</t>
  </si>
  <si>
    <t>Juventus - Fiorentina</t>
  </si>
  <si>
    <t xml:space="preserve"> 21 Apr 2019, 16:15</t>
  </si>
  <si>
    <t>Real Madrid - Athletic Club Bilbao</t>
  </si>
  <si>
    <t>First Half Away +0.50 (AH)</t>
  </si>
  <si>
    <t>Tue, Apr 16th, 2019, 10:07</t>
  </si>
  <si>
    <t xml:space="preserve"> 18 Apr 2019, 21:00</t>
  </si>
  <si>
    <t>Europa League</t>
  </si>
  <si>
    <t>Napoli - Arsenal</t>
  </si>
  <si>
    <t>Tue, Apr 16th, 2019, 10:06</t>
  </si>
  <si>
    <t xml:space="preserve"> 17 Apr 2019, 19:00</t>
  </si>
  <si>
    <t>Nantes - Paris Saint Germain</t>
  </si>
  <si>
    <t>Huddersfield Town - Watford</t>
  </si>
  <si>
    <t>Tue, Apr 16th, 2019, 10:05</t>
  </si>
  <si>
    <t xml:space="preserve"> 20 Apr 2019, 20:30</t>
  </si>
  <si>
    <t>Schalke 04 - Hoffenheim</t>
  </si>
  <si>
    <t>Mon, Apr 15th, 2019, 10:47</t>
  </si>
  <si>
    <t xml:space="preserve"> 20 Apr 2019, 15:30</t>
  </si>
  <si>
    <t>Bayern Munich - Werder Bremen</t>
  </si>
  <si>
    <t>Valencia - Villarreal CF</t>
  </si>
  <si>
    <t>Mon, Apr 15th, 2019, 10:46</t>
  </si>
  <si>
    <t>Eintracht Frankfurt - Benfica</t>
  </si>
  <si>
    <t>Chelsea - Slavia Prague</t>
  </si>
  <si>
    <t>Mon, Apr 15th, 2019, 10:45</t>
  </si>
  <si>
    <t>Reims - St Etienne</t>
  </si>
  <si>
    <t xml:space="preserve"> 21 Apr 2019, 15:00</t>
  </si>
  <si>
    <t>Toulouse FC - Lille</t>
  </si>
  <si>
    <t>Mon, Apr 15th, 2019, 10:44</t>
  </si>
  <si>
    <t xml:space="preserve"> 20 Apr 2019, 20:00</t>
  </si>
  <si>
    <t>Strasbourg - Montpellier HSC</t>
  </si>
  <si>
    <t>Nice - Caen</t>
  </si>
  <si>
    <t xml:space="preserve"> 20 Apr 2019, 17:00</t>
  </si>
  <si>
    <t>Guingamp - Marseille</t>
  </si>
  <si>
    <t>Mon, Apr 15th, 2019, 10:43</t>
  </si>
  <si>
    <t xml:space="preserve"> 19 Apr 2019, 20:45</t>
  </si>
  <si>
    <t>Lyon - Angers SCO</t>
  </si>
  <si>
    <t xml:space="preserve"> 17 Apr 2019, 21:00</t>
  </si>
  <si>
    <t>Champions L</t>
  </si>
  <si>
    <t>FC Porto - Liverpool</t>
  </si>
  <si>
    <t>Mon, Apr 15th, 2019, 10:42</t>
  </si>
  <si>
    <t xml:space="preserve"> 21 Apr 2019, 14:00</t>
  </si>
  <si>
    <t>Getafe - Sevilla</t>
  </si>
  <si>
    <t>Mon, Apr 15th, 2019, 10:41</t>
  </si>
  <si>
    <t xml:space="preserve"> 20 Apr 2019, 16:15</t>
  </si>
  <si>
    <t>Eibar - Atletico Madrid</t>
  </si>
  <si>
    <t>Mon, Apr 15th, 2019, 10:40</t>
  </si>
  <si>
    <t>FC Internazionale - AS Roma</t>
  </si>
  <si>
    <t>Genoa - Torino</t>
  </si>
  <si>
    <t>Mon, Apr 15th, 2019, 10:39</t>
  </si>
  <si>
    <t>Bologna - Sampdoria</t>
  </si>
  <si>
    <t xml:space="preserve"> 20 Apr 2019, 12:30</t>
  </si>
  <si>
    <t>Parma FC - AC Milan</t>
  </si>
  <si>
    <t xml:space="preserve"> 16 Apr 2019, 21:00</t>
  </si>
  <si>
    <t>Juventus - Ajax</t>
  </si>
  <si>
    <t>Sun, Apr 14th, 2019, 12:07</t>
  </si>
  <si>
    <t>Barcelona - Manchester United</t>
  </si>
  <si>
    <t xml:space="preserve"> 20 Apr 2019, 18:30</t>
  </si>
  <si>
    <t>Newcastle United - Southampton</t>
  </si>
  <si>
    <t>Full Event Over 2 (O/U)</t>
  </si>
  <si>
    <t>Sun, Apr 14th, 2019, 12:06</t>
  </si>
  <si>
    <t>West Ham United - Leicester City</t>
  </si>
  <si>
    <t>Bournemouth - Fulham</t>
  </si>
  <si>
    <t>Sun, Apr 14th, 2019, 12:05</t>
  </si>
  <si>
    <t xml:space="preserve"> 16 Apr 2019, 20:45</t>
  </si>
  <si>
    <t>Brighton and Hove Albion - Cardiff City</t>
  </si>
  <si>
    <t xml:space="preserve"> 21 Apr 2019, 15:30</t>
  </si>
  <si>
    <t>Freiburg - Borussia Dortmund</t>
  </si>
  <si>
    <t>Borussia Monchengladbach - RB Leipzig</t>
  </si>
  <si>
    <t>Sun, Apr 14th, 2019, 12:04</t>
  </si>
  <si>
    <t>Bayer Leverkusen - Nurnberg</t>
  </si>
  <si>
    <t>Lazio - Udinese</t>
  </si>
  <si>
    <t>Sun, Apr 14th, 2019, 12:03</t>
  </si>
  <si>
    <t xml:space="preserve"> 14 Apr 2019, 18:00</t>
  </si>
  <si>
    <t>Chievo - Napoli</t>
  </si>
  <si>
    <t>Fri, Apr 12th, 2019, 09:52</t>
  </si>
  <si>
    <t xml:space="preserve"> 14 Apr 2019, 20:45</t>
  </si>
  <si>
    <t>Valencia - Levante UD</t>
  </si>
  <si>
    <t xml:space="preserve"> 14 Apr 2019, 18:30</t>
  </si>
  <si>
    <t>Girona - Villarreal CF</t>
  </si>
  <si>
    <t>Fri, Apr 12th, 2019, 09:51</t>
  </si>
  <si>
    <t xml:space="preserve"> 15 Apr 2019, 21:00</t>
  </si>
  <si>
    <t>Watford - Arsenal</t>
  </si>
  <si>
    <t>Fri, Apr 12th, 2019, 09:50</t>
  </si>
  <si>
    <t xml:space="preserve"> 14 Apr 2019, 17:30</t>
  </si>
  <si>
    <t>Liverpool - Chelsea</t>
  </si>
  <si>
    <t>Fri, Apr 12th, 2019, 09:49</t>
  </si>
  <si>
    <t>Eintracht Frankfurt - Augsburg</t>
  </si>
  <si>
    <t xml:space="preserve"> 13 Apr 2019, 15:00</t>
  </si>
  <si>
    <t>SPAL - Juventus</t>
  </si>
  <si>
    <t>Thu, Apr 11th, 2019, 09:18</t>
  </si>
  <si>
    <t xml:space="preserve"> 13 Apr 2019, 16:15</t>
  </si>
  <si>
    <t>Huesca - Barcelona</t>
  </si>
  <si>
    <t xml:space="preserve"> 13 Apr 2019, 18:30</t>
  </si>
  <si>
    <t>Manchester United - West Ham United</t>
  </si>
  <si>
    <t>Thu, Apr 11th, 2019, 09:17</t>
  </si>
  <si>
    <t xml:space="preserve"> 14 Apr 2019, 15:05</t>
  </si>
  <si>
    <t>Crystal Palace - Manchester City</t>
  </si>
  <si>
    <t>Full Event Away -1.50 (AH)</t>
  </si>
  <si>
    <t>Wed, Apr 10th, 2019, 09:32</t>
  </si>
  <si>
    <t xml:space="preserve"> 13 Apr 2019, 13:30</t>
  </si>
  <si>
    <t>Tottenham Hotspur - Huddersfield Town</t>
  </si>
  <si>
    <t>Wed, Apr 10th, 2019, 09:31</t>
  </si>
  <si>
    <t xml:space="preserve"> 14 Apr 2019, 15:00</t>
  </si>
  <si>
    <t>Rennes - Nice</t>
  </si>
  <si>
    <t xml:space="preserve"> 13 Apr 2019, 17:00</t>
  </si>
  <si>
    <t>Marseille - Nimes Olympique</t>
  </si>
  <si>
    <t>Wed, Apr 10th, 2019, 09:30</t>
  </si>
  <si>
    <t>Sampdoria - Genoa</t>
  </si>
  <si>
    <t>Tue, Apr 9th, 2019, 09:38</t>
  </si>
  <si>
    <t>Fiorentina - Bologna</t>
  </si>
  <si>
    <t xml:space="preserve"> 13 Apr 2019, 15:30</t>
  </si>
  <si>
    <t>Hannover 96 - Borussia Monchengladbach</t>
  </si>
  <si>
    <t xml:space="preserve"> 11 Apr 2019, 21:00</t>
  </si>
  <si>
    <t>Slavia Prague - Chelsea</t>
  </si>
  <si>
    <t>Tue, Apr 9th, 2019, 09:37</t>
  </si>
  <si>
    <t xml:space="preserve"> 14 Apr 2019, 21:00</t>
  </si>
  <si>
    <t>Lille - Paris Saint Germain</t>
  </si>
  <si>
    <t xml:space="preserve"> 14 Apr 2019, 17:00</t>
  </si>
  <si>
    <t>St Etienne - Bordeaux</t>
  </si>
  <si>
    <t>Montpellier HSC - Toulouse FC</t>
  </si>
  <si>
    <t>Tue, Apr 9th, 2019, 09:36</t>
  </si>
  <si>
    <t xml:space="preserve"> 13 Apr 2019, 20:00</t>
  </si>
  <si>
    <t>AS Monaco - Reims</t>
  </si>
  <si>
    <t xml:space="preserve"> 12 Apr 2019, 20:45</t>
  </si>
  <si>
    <t>Nantes - Lyon</t>
  </si>
  <si>
    <t xml:space="preserve"> 09 Apr 2019, 19:00</t>
  </si>
  <si>
    <t>Nimes Olympique - Rennes</t>
  </si>
  <si>
    <t>Tue, Apr 9th, 2019, 09:35</t>
  </si>
  <si>
    <t>Leganes - Real Madrid</t>
  </si>
  <si>
    <t>Mon, Apr 8th, 2019, 09:41</t>
  </si>
  <si>
    <t xml:space="preserve"> 14 Apr 2019, 16:15</t>
  </si>
  <si>
    <t>Real Sociedad - Eibar</t>
  </si>
  <si>
    <t xml:space="preserve"> 14 Apr 2019, 14:00</t>
  </si>
  <si>
    <t>Athletic Club Bilbao - Rayo Vallecano</t>
  </si>
  <si>
    <t xml:space="preserve"> 14 Apr 2019, 12:00</t>
  </si>
  <si>
    <t>Real Valladolid CF - Getafe</t>
  </si>
  <si>
    <t>Mon, Apr 8th, 2019, 09:40</t>
  </si>
  <si>
    <t xml:space="preserve"> 13 Apr 2019, 20:45</t>
  </si>
  <si>
    <t>Sevilla - Real Betis</t>
  </si>
  <si>
    <t>Full Event Under 3 (O/U)</t>
  </si>
  <si>
    <t>Mon, Apr 8th, 2019, 09:39</t>
  </si>
  <si>
    <t>Atletico Madrid - Celta Vigo</t>
  </si>
  <si>
    <t>Mon, Apr 8th, 2019, 09:38</t>
  </si>
  <si>
    <t xml:space="preserve"> 13 Apr 2019, 13:00</t>
  </si>
  <si>
    <t>Espanyol - Alaves</t>
  </si>
  <si>
    <t>Mon, Apr 8th, 2019, 09:37</t>
  </si>
  <si>
    <t xml:space="preserve"> 14 Apr 2019, 13:30</t>
  </si>
  <si>
    <t>Hoffenheim - Hertha Berlin</t>
  </si>
  <si>
    <t>Mon, Apr 8th, 2019, 09:36</t>
  </si>
  <si>
    <t>Werder Bremen - Freiburg</t>
  </si>
  <si>
    <t>Villarreal CF - Valencia</t>
  </si>
  <si>
    <t>Mon, Apr 8th, 2019, 09:34</t>
  </si>
  <si>
    <t>Benfica - Eintracht Frankfurt</t>
  </si>
  <si>
    <t>Arsenal - Napoli</t>
  </si>
  <si>
    <t xml:space="preserve"> 13 Apr 2019, 16:00</t>
  </si>
  <si>
    <t>Southampton - Wolverhampton Wanderers</t>
  </si>
  <si>
    <t>Mon, Apr 8th, 2019, 09:33</t>
  </si>
  <si>
    <t>Fulham - Everton</t>
  </si>
  <si>
    <t>Mon, Apr 8th, 2019, 09:32</t>
  </si>
  <si>
    <t xml:space="preserve"> 15 Apr 2019, 20:30</t>
  </si>
  <si>
    <t>Atalanta BC - Empoli</t>
  </si>
  <si>
    <t xml:space="preserve"> 14 Apr 2019, 20:30</t>
  </si>
  <si>
    <t>Frosinone - FC Internazionale</t>
  </si>
  <si>
    <t>Mon, Apr 8th, 2019, 09:31</t>
  </si>
  <si>
    <t xml:space="preserve"> 14 Apr 2019, 12:30</t>
  </si>
  <si>
    <t>Torino - Cagliari</t>
  </si>
  <si>
    <t xml:space="preserve"> 13 Apr 2019, 20:30</t>
  </si>
  <si>
    <t xml:space="preserve"> 13 Apr 2019, 18:00</t>
  </si>
  <si>
    <t>AS Roma - Udinese</t>
  </si>
  <si>
    <t>Mon, Apr 8th, 2019, 09:30</t>
  </si>
  <si>
    <t xml:space="preserve"> 10 Apr 2019, 21:00</t>
  </si>
  <si>
    <t>Manchester United - Barcelona</t>
  </si>
  <si>
    <t>Sun, Apr 7th, 2019, 09:16</t>
  </si>
  <si>
    <t>Ajax - Juventus</t>
  </si>
  <si>
    <t xml:space="preserve"> 09 Apr 2019, 21:00</t>
  </si>
  <si>
    <t>Tottenham Hotspur - Manchester City</t>
  </si>
  <si>
    <t xml:space="preserve"> 14 Apr 2019, 15:30</t>
  </si>
  <si>
    <t>Fortuna Dusseldorf - Bayern Munich</t>
  </si>
  <si>
    <t>Borussia Dortmund - Mainz 05</t>
  </si>
  <si>
    <t>Sun, Apr 7th, 2019, 09:15</t>
  </si>
  <si>
    <t>Stuttgart - Bayer Leverkusen</t>
  </si>
  <si>
    <t>RB Leipzig - Wolfsburg</t>
  </si>
  <si>
    <t xml:space="preserve"> 12 Apr 2019, 20:30</t>
  </si>
  <si>
    <t>Nurnberg - Schalke 04</t>
  </si>
  <si>
    <t>Sun, Apr 7th, 2019, 09:14</t>
  </si>
  <si>
    <t>Burnley - Cardiff City</t>
  </si>
  <si>
    <t>Brighton and Hove Albion - Bournemouth</t>
  </si>
  <si>
    <t>Sun, Apr 7th, 2019, 09:13</t>
  </si>
  <si>
    <t xml:space="preserve"> 12 Apr 2019, 21:00</t>
  </si>
  <si>
    <t>Leicester City - Newcastle United</t>
  </si>
  <si>
    <t>Liverpool - FC Porto</t>
  </si>
  <si>
    <t>Sat, Apr 6th, 2019, 11:06</t>
  </si>
  <si>
    <t xml:space="preserve"> 07 Apr 2019, 18:00</t>
  </si>
  <si>
    <t>Lazio - Sassuolo</t>
  </si>
  <si>
    <t>Fri, Apr 5th, 2019, 10:09</t>
  </si>
  <si>
    <t>FC Internazionale - Atalanta BC</t>
  </si>
  <si>
    <t xml:space="preserve"> 07 Apr 2019, 20:45</t>
  </si>
  <si>
    <t>Real Betis - Villarreal CF</t>
  </si>
  <si>
    <t>Fri, Apr 5th, 2019, 10:08</t>
  </si>
  <si>
    <t xml:space="preserve"> 07 Apr 2019, 18:30</t>
  </si>
  <si>
    <t>Celta Vigo - Real Sociedad</t>
  </si>
  <si>
    <t xml:space="preserve"> 07 Apr 2019, 16:15</t>
  </si>
  <si>
    <t>Real Valladolid CF - Sevilla</t>
  </si>
  <si>
    <t xml:space="preserve"> 07 Apr 2019, 12:00</t>
  </si>
  <si>
    <t>Alaves - Leganes</t>
  </si>
  <si>
    <t>Fri, Apr 5th, 2019, 10:07</t>
  </si>
  <si>
    <t xml:space="preserve"> 06 Apr 2019, 18:30</t>
  </si>
  <si>
    <t>Eng. FA Cup</t>
  </si>
  <si>
    <t>Manchester City (n) - Brighton &amp; Hove Albion</t>
  </si>
  <si>
    <t>Full Event Away +2.50 (AH)</t>
  </si>
  <si>
    <t>Thu, Apr 4th, 2019, 09:56</t>
  </si>
  <si>
    <t xml:space="preserve"> 08 Apr 2019, 21:00</t>
  </si>
  <si>
    <t>Chelsea - West Ham United</t>
  </si>
  <si>
    <t>Thu, Apr 4th, 2019, 09:55</t>
  </si>
  <si>
    <t xml:space="preserve"> 06 Apr 2019, 16:00</t>
  </si>
  <si>
    <t>Newcastle United - Crystal Palace</t>
  </si>
  <si>
    <t xml:space="preserve"> 07 Apr 2019, 21:00</t>
  </si>
  <si>
    <t>Paris Saint Germain - Strasbourg</t>
  </si>
  <si>
    <t xml:space="preserve"> 07 Apr 2019, 17:00</t>
  </si>
  <si>
    <t>Nice - Montpellier HSC</t>
  </si>
  <si>
    <t>Thu, Apr 4th, 2019, 09:54</t>
  </si>
  <si>
    <t xml:space="preserve"> 07 Apr 2019, 15:00</t>
  </si>
  <si>
    <t>Reims - Lille</t>
  </si>
  <si>
    <t xml:space="preserve"> 06 Apr 2019, 20:00</t>
  </si>
  <si>
    <t>Guingamp - AS Monaco</t>
  </si>
  <si>
    <t>Borussia Monchengladbach - Werder Bremen</t>
  </si>
  <si>
    <t>Thu, Apr 4th, 2019, 09:53</t>
  </si>
  <si>
    <t>Bayern Munich - Borussia Dortmund</t>
  </si>
  <si>
    <t xml:space="preserve"> 06 Apr 2019, 15:30</t>
  </si>
  <si>
    <t>Schalke 04 - Eintracht Frankfurt</t>
  </si>
  <si>
    <t>Thu, Apr 4th, 2019, 09:52</t>
  </si>
  <si>
    <t xml:space="preserve"> 07 Apr 2019, 14:00</t>
  </si>
  <si>
    <t>Getafe - Athletic Club Bilbao</t>
  </si>
  <si>
    <t>Rayo Vallecano - Valencia</t>
  </si>
  <si>
    <t>Thu, Apr 4th, 2019, 09:51</t>
  </si>
  <si>
    <t xml:space="preserve"> 06 Apr 2019, 16:15</t>
  </si>
  <si>
    <t>Real Madrid - Eibar</t>
  </si>
  <si>
    <t xml:space="preserve"> 07 Apr 2019, 20:30</t>
  </si>
  <si>
    <t>Napoli - Genoa</t>
  </si>
  <si>
    <t>Thu, Apr 4th, 2019, 09:50</t>
  </si>
  <si>
    <t xml:space="preserve"> 07 Apr 2019, 12:30</t>
  </si>
  <si>
    <t>Fiorentina - Frosinone</t>
  </si>
  <si>
    <t xml:space="preserve"> 06 Apr 2019, 20:30</t>
  </si>
  <si>
    <t>Sampdoria - AS Roma</t>
  </si>
  <si>
    <t xml:space="preserve"> 06 Apr 2019, 15:00</t>
  </si>
  <si>
    <t>Parma FC - Torino</t>
  </si>
  <si>
    <t>Thu, Apr 4th, 2019, 09:49</t>
  </si>
  <si>
    <t>Wolverhampton Wanderers (n) - Watford</t>
  </si>
  <si>
    <t>Wed, Apr 3rd, 2019, 12:10</t>
  </si>
  <si>
    <t xml:space="preserve"> 07 Apr 2019, 15:30</t>
  </si>
  <si>
    <t>Augsburg - Hoffenheim</t>
  </si>
  <si>
    <t>Wed, Apr 3rd, 2019, 12:09</t>
  </si>
  <si>
    <t>Bayer Leverkusen - RB Leipzig</t>
  </si>
  <si>
    <t>Wed, Apr 3rd, 2019, 12:08</t>
  </si>
  <si>
    <t xml:space="preserve"> 06 Apr 2019, 20:45</t>
  </si>
  <si>
    <t>Barcelona - Atletico Madrid</t>
  </si>
  <si>
    <t xml:space="preserve"> 06 Apr 2019, 18:00</t>
  </si>
  <si>
    <t>Juventus - AC Milan</t>
  </si>
  <si>
    <t>Wed, Apr 3rd, 2019, 12:07</t>
  </si>
  <si>
    <t>Angers SCO - Rennes</t>
  </si>
  <si>
    <t>Wed, Apr 3rd, 2019, 12:06</t>
  </si>
  <si>
    <t xml:space="preserve"> 06 Apr 2019, 17:00</t>
  </si>
  <si>
    <t>Lyon - Dijon</t>
  </si>
  <si>
    <t>Amiens - St Etienne</t>
  </si>
  <si>
    <t>Tue, Apr 2nd, 2019, 11:25</t>
  </si>
  <si>
    <t xml:space="preserve"> 07 Apr 2019, 15:05</t>
  </si>
  <si>
    <t>Everton - Arsenal</t>
  </si>
  <si>
    <t>Tue, Apr 2nd, 2019, 11:24</t>
  </si>
  <si>
    <t>Wolfsburg - Hannover 96</t>
  </si>
  <si>
    <t>Mon, Apr 1st, 2019, 10:31</t>
  </si>
  <si>
    <t xml:space="preserve"> 03 Apr 2019, 21:00</t>
  </si>
  <si>
    <t>Paris Saint Germain - Nantes</t>
  </si>
  <si>
    <t>Full Event Home -2.50 (AH)</t>
  </si>
  <si>
    <t>Mon, Apr 1st, 2019, 10:30</t>
  </si>
  <si>
    <t xml:space="preserve"> 04 Apr 2019, 21:30</t>
  </si>
  <si>
    <t>Real Sociedad - Real Betis</t>
  </si>
  <si>
    <t xml:space="preserve"> 04 Apr 2019, 19:30</t>
  </si>
  <si>
    <t>Sevilla - Alaves</t>
  </si>
  <si>
    <t>Mon, Apr 1st, 2019, 10:29</t>
  </si>
  <si>
    <t xml:space="preserve"> 03 Apr 2019, 21:30</t>
  </si>
  <si>
    <t>Valencia - Real Madrid</t>
  </si>
  <si>
    <t xml:space="preserve"> 03 Apr 2019, 19:30</t>
  </si>
  <si>
    <t>Athletic Club Bilbao - Levante UD</t>
  </si>
  <si>
    <t xml:space="preserve"> 04 Apr 2019, 21:00</t>
  </si>
  <si>
    <t>Atalanta BC - Bologna</t>
  </si>
  <si>
    <t>Mon, Apr 1st, 2019, 10:28</t>
  </si>
  <si>
    <t>Torino - Sampdoria</t>
  </si>
  <si>
    <t>SPAL - Lazio</t>
  </si>
  <si>
    <t>Mon, Apr 1st, 2019, 10:27</t>
  </si>
  <si>
    <t>AS Roma - Fiorentina</t>
  </si>
  <si>
    <t>Genoa - FC Internazionale</t>
  </si>
  <si>
    <t xml:space="preserve"> 03 Apr 2019, 19:00</t>
  </si>
  <si>
    <t>Empoli - Napoli</t>
  </si>
  <si>
    <t>Mon, Apr 1st, 2019, 10:26</t>
  </si>
  <si>
    <t xml:space="preserve"> 03 Apr 2019, 20:45</t>
  </si>
  <si>
    <t>Schalke 04 - Werder Bremen</t>
  </si>
  <si>
    <t xml:space="preserve"> 05 Apr 2019, 21:00</t>
  </si>
  <si>
    <t>Southampton - Liverpool</t>
  </si>
  <si>
    <t>Mon, Apr 1st, 2019, 10:25</t>
  </si>
  <si>
    <t>Tottenham Hotspur - Crystal Palace</t>
  </si>
  <si>
    <t>Manchester City - Cardiff City</t>
  </si>
  <si>
    <t>Full Event Home -3.00 (AH)</t>
  </si>
  <si>
    <t>Chelsea - Brighton and Hove Albion</t>
  </si>
  <si>
    <t>Mon, Apr 1st, 2019, 10:23</t>
  </si>
  <si>
    <t xml:space="preserve"> 05 Apr 2019, 20:45</t>
  </si>
  <si>
    <t>Bordeaux - Marseille</t>
  </si>
  <si>
    <t xml:space="preserve"> 02 Apr 2019, 20:45</t>
  </si>
  <si>
    <t>Augsburg - RB Leipzig</t>
  </si>
  <si>
    <t>Sun, Mar 31st, 2019, 11:12</t>
  </si>
  <si>
    <t>Hertha Berlin - Fortuna Dusseldorf</t>
  </si>
  <si>
    <t>Huddersfield Town - Leicester City</t>
  </si>
  <si>
    <t>Sun, Mar 31st, 2019, 11:11</t>
  </si>
  <si>
    <t>Bournemouth - Burnley</t>
  </si>
  <si>
    <t>Wolverhampton Wanderers - Manchester United</t>
  </si>
  <si>
    <t>Watford - Fulham</t>
  </si>
  <si>
    <t>Sun, Mar 31st, 2019, 11:10</t>
  </si>
  <si>
    <t>Strasbourg - Reims</t>
  </si>
  <si>
    <t>Montpellier HSC - Guingamp</t>
  </si>
  <si>
    <t>Sun, Mar 31st, 2019, 11:09</t>
  </si>
  <si>
    <t xml:space="preserve"> 02 Apr 2019, 21:00</t>
  </si>
  <si>
    <t>Cagliari - Juventus</t>
  </si>
  <si>
    <t>Sun, Mar 31st, 2019, 11:08</t>
  </si>
  <si>
    <t xml:space="preserve"> 02 Apr 2019, 19:00</t>
  </si>
  <si>
    <t>AC Milan - Udinese</t>
  </si>
  <si>
    <t xml:space="preserve"> 02 Apr 2019, 21:30</t>
  </si>
  <si>
    <t>Villarreal CF - Barcelona</t>
  </si>
  <si>
    <t>Sun, Mar 31st, 2019, 11:07</t>
  </si>
  <si>
    <t xml:space="preserve"> 02 Apr 2019, 20:30</t>
  </si>
  <si>
    <t>Espanyol - Getafe</t>
  </si>
  <si>
    <t xml:space="preserve"> 02 Apr 2019, 19:30</t>
  </si>
  <si>
    <t>Atletico Madrid - Girona</t>
  </si>
  <si>
    <t>Sun, Mar 31st, 2019, 11:06</t>
  </si>
  <si>
    <t xml:space="preserve"> 01 Apr 2019, 20:30</t>
  </si>
  <si>
    <t>St Etienne - Nimes Olympique</t>
  </si>
  <si>
    <t>Fri, Mar 29th, 2019, 09:13</t>
  </si>
  <si>
    <t xml:space="preserve"> 31 Mar 2019, 21:00</t>
  </si>
  <si>
    <t>Toulouse FC - Paris Saint Germain</t>
  </si>
  <si>
    <t>Fri, Mar 29th, 2019, 09:12</t>
  </si>
  <si>
    <t xml:space="preserve"> 31 Mar 2019, 17:00</t>
  </si>
  <si>
    <t>Nantes - Lille</t>
  </si>
  <si>
    <t xml:space="preserve"> 31 Mar 2019, 15:00</t>
  </si>
  <si>
    <t>Dijon - Nice</t>
  </si>
  <si>
    <t>AS Monaco - Caen</t>
  </si>
  <si>
    <t xml:space="preserve"> 01 Apr 2019, 21:00</t>
  </si>
  <si>
    <t>Arsenal - Newcastle United</t>
  </si>
  <si>
    <t>Thu, Mar 28th, 2019, 11:41</t>
  </si>
  <si>
    <t xml:space="preserve"> 31 Mar 2019, 17:30</t>
  </si>
  <si>
    <t>Liverpool - Tottenham Hotspur</t>
  </si>
  <si>
    <t>Thu, Mar 28th, 2019, 11:40</t>
  </si>
  <si>
    <t xml:space="preserve"> 31 Mar 2019, 15:05</t>
  </si>
  <si>
    <t>Cardiff City - Chelsea</t>
  </si>
  <si>
    <t xml:space="preserve"> 30 Mar 2019, 18:30</t>
  </si>
  <si>
    <t>West Ham United - Everton</t>
  </si>
  <si>
    <t xml:space="preserve"> 30 Mar 2019, 16:00</t>
  </si>
  <si>
    <t>Manchester United - Watford</t>
  </si>
  <si>
    <t>Thu, Mar 28th, 2019, 11:39</t>
  </si>
  <si>
    <t>Leicester City - Bournemouth</t>
  </si>
  <si>
    <t>Crystal Palace - Huddersfield Town</t>
  </si>
  <si>
    <t>Burnley - Wolverhampton Wanderers</t>
  </si>
  <si>
    <t>Thu, Mar 28th, 2019, 11:38</t>
  </si>
  <si>
    <t>Brighton and Hove Albion - Southampton</t>
  </si>
  <si>
    <t xml:space="preserve"> 30 Mar 2019, 13:30</t>
  </si>
  <si>
    <t>Fulham - Manchester City</t>
  </si>
  <si>
    <t>Thu, Mar 28th, 2019, 11:37</t>
  </si>
  <si>
    <t xml:space="preserve"> 31 Mar 2019, 20:30</t>
  </si>
  <si>
    <t>FC Internazionale - Lazio</t>
  </si>
  <si>
    <t>Fiorentina - Torino</t>
  </si>
  <si>
    <t>Thu, Mar 28th, 2019, 11:36</t>
  </si>
  <si>
    <t>AS Roma - Napoli</t>
  </si>
  <si>
    <t xml:space="preserve"> 31 Mar 2019, 12:30</t>
  </si>
  <si>
    <t>Parma FC - Atalanta BC</t>
  </si>
  <si>
    <t xml:space="preserve"> 31 Mar 2019, 18:00</t>
  </si>
  <si>
    <t>Eintracht Frankfurt - Stuttgart</t>
  </si>
  <si>
    <t>Wed, Mar 27th, 2019, 14:45</t>
  </si>
  <si>
    <t xml:space="preserve"> 31 Mar 2019, 20:45</t>
  </si>
  <si>
    <t>Real Madrid - Huesca</t>
  </si>
  <si>
    <t>First Half Home -1.00 (AH)</t>
  </si>
  <si>
    <t>Wed, Mar 27th, 2019, 14:42</t>
  </si>
  <si>
    <t xml:space="preserve"> 31 Mar 2019, 18:30</t>
  </si>
  <si>
    <t>Real Valladolid CF - Real Sociedad</t>
  </si>
  <si>
    <t xml:space="preserve"> 31 Mar 2019, 16:15</t>
  </si>
  <si>
    <t>Sevilla - Valencia</t>
  </si>
  <si>
    <t xml:space="preserve"> 31 Mar 2019, 14:00</t>
  </si>
  <si>
    <t>Rayo Vallecano - Real Betis</t>
  </si>
  <si>
    <t>Wed, Mar 27th, 2019, 14:41</t>
  </si>
  <si>
    <t xml:space="preserve"> 30 Mar 2019, 20:45</t>
  </si>
  <si>
    <t>Alaves - Atletico Madrid</t>
  </si>
  <si>
    <t>Celta Vigo - Villarreal CF</t>
  </si>
  <si>
    <t>Wed, Mar 27th, 2019, 14:40</t>
  </si>
  <si>
    <t xml:space="preserve"> 30 Mar 2019, 16:15</t>
  </si>
  <si>
    <t>Barcelona - Espanyol</t>
  </si>
  <si>
    <t xml:space="preserve"> 30 Mar 2019, 13:00</t>
  </si>
  <si>
    <t>Getafe - Leganes</t>
  </si>
  <si>
    <t>Wed, Mar 27th, 2019, 14:39</t>
  </si>
  <si>
    <t xml:space="preserve"> 29 Mar 2019, 21:00</t>
  </si>
  <si>
    <t>Girona - Athletic Club Bilbao</t>
  </si>
  <si>
    <t xml:space="preserve"> 30 Mar 2019, 17:00</t>
  </si>
  <si>
    <t>Marseille - Angers SCO</t>
  </si>
  <si>
    <t>Wed, Mar 27th, 2019, 14:38</t>
  </si>
  <si>
    <t xml:space="preserve"> 29 Mar 2019, 20:45</t>
  </si>
  <si>
    <t>Rennes - Lyon</t>
  </si>
  <si>
    <t xml:space="preserve"> 30 Mar 2019, 20:30</t>
  </si>
  <si>
    <t>Sampdoria - AC Milan</t>
  </si>
  <si>
    <t>Wed, Mar 27th, 2019, 14:37</t>
  </si>
  <si>
    <t xml:space="preserve"> 30 Mar 2019, 18:00</t>
  </si>
  <si>
    <t>Juventus - Empoli</t>
  </si>
  <si>
    <t>First Half Home (1X2)</t>
  </si>
  <si>
    <t>RB Leipzig - Hertha Berlin</t>
  </si>
  <si>
    <t>Wed, Mar 27th, 2019, 14:36</t>
  </si>
  <si>
    <t xml:space="preserve"> 30 Mar 2019, 15:30</t>
  </si>
  <si>
    <t>Fortuna Dusseldorf - Borussia Monchengladbach</t>
  </si>
  <si>
    <t>Borussia Dortmund - Wolfsburg</t>
  </si>
  <si>
    <t>Wed, Mar 27th, 2019, 14:35</t>
  </si>
  <si>
    <t>Freiburg - Bayern Munich</t>
  </si>
  <si>
    <t xml:space="preserve"> 29 Mar 2019, 20:30</t>
  </si>
  <si>
    <t>Hoffenheim - Bayer Leverkusen</t>
  </si>
  <si>
    <t xml:space="preserve"> 17 Mar 2019, 17:30</t>
  </si>
  <si>
    <t>Everton - Chelsea</t>
  </si>
  <si>
    <t>Fri, Mar 15th, 2019, 09:49</t>
  </si>
  <si>
    <t xml:space="preserve"> 17 Mar 2019, 18:30</t>
  </si>
  <si>
    <t>Villarreal CF - Rayo Vallecano</t>
  </si>
  <si>
    <t>Fri, Mar 15th, 2019, 09:48</t>
  </si>
  <si>
    <t>Valencia - Getafe</t>
  </si>
  <si>
    <t xml:space="preserve"> 17 Mar 2019, 16:15</t>
  </si>
  <si>
    <t>Espanyol - Sevilla</t>
  </si>
  <si>
    <t xml:space="preserve"> 17 Mar 2019, 20:30</t>
  </si>
  <si>
    <t>AC Milan - FC Internazionale</t>
  </si>
  <si>
    <t>Fri, Mar 15th, 2019, 09:47</t>
  </si>
  <si>
    <t xml:space="preserve"> 17 Mar 2019, 18:00</t>
  </si>
  <si>
    <t>Napoli - Udinese</t>
  </si>
  <si>
    <t>Fri, Mar 15th, 2019, 09:46</t>
  </si>
  <si>
    <t xml:space="preserve"> 17 Mar 2019, 15:30</t>
  </si>
  <si>
    <t>Eintracht Frankfurt - Nurnberg</t>
  </si>
  <si>
    <t>Fri, Mar 15th, 2019, 09:45</t>
  </si>
  <si>
    <t xml:space="preserve"> 17 Mar 2019, 17:00</t>
  </si>
  <si>
    <t>Bordeaux - Rennes</t>
  </si>
  <si>
    <t xml:space="preserve"> 17 Mar 2019, 15:15</t>
  </si>
  <si>
    <t>Fulham - Liverpool</t>
  </si>
  <si>
    <t>Thu, Mar 14th, 2019, 08:46</t>
  </si>
  <si>
    <t xml:space="preserve"> 17 Mar 2019, 20:45</t>
  </si>
  <si>
    <t>Real Betis - Barcelona</t>
  </si>
  <si>
    <t>Bayern Munich - Mainz 05</t>
  </si>
  <si>
    <t>Thu, Mar 14th, 2019, 08:45</t>
  </si>
  <si>
    <t xml:space="preserve"> 16 Mar 2019, 18:30</t>
  </si>
  <si>
    <t>Athletic Club Bilbao - Atletico Madrid</t>
  </si>
  <si>
    <t>Wed, Mar 13th, 2019, 09:21</t>
  </si>
  <si>
    <t xml:space="preserve"> 17 Mar 2019, 12:30</t>
  </si>
  <si>
    <t>Genoa - Juventus</t>
  </si>
  <si>
    <t>Wed, Mar 13th, 2019, 09:20</t>
  </si>
  <si>
    <t xml:space="preserve"> 16 Mar 2019, 15:30</t>
  </si>
  <si>
    <t>Schalke 04 - RB Leipzig</t>
  </si>
  <si>
    <t xml:space="preserve"> 17 Mar 2019, 21:00</t>
  </si>
  <si>
    <t>Paris Saint Germain - Marseille</t>
  </si>
  <si>
    <t>Wed, Mar 13th, 2019, 09:19</t>
  </si>
  <si>
    <t xml:space="preserve"> 16 Mar 2019, 18:00</t>
  </si>
  <si>
    <t>SPAL - AS Roma</t>
  </si>
  <si>
    <t>Tue, Mar 12th, 2019, 09:20</t>
  </si>
  <si>
    <t>Wolfsburg - Fortuna Dusseldorf</t>
  </si>
  <si>
    <t xml:space="preserve"> 14 Mar 2019, 21:00</t>
  </si>
  <si>
    <t>FC Internazionale - Eintracht Frankfurt</t>
  </si>
  <si>
    <t>Tue, Mar 12th, 2019, 09:19</t>
  </si>
  <si>
    <t xml:space="preserve"> 14 Mar 2019, 18:55</t>
  </si>
  <si>
    <t>FK Krasnodar - Valencia</t>
  </si>
  <si>
    <t xml:space="preserve"> 16 Mar 2019, 16:00</t>
  </si>
  <si>
    <t>Burnley - Leicester City</t>
  </si>
  <si>
    <t>Mon, Mar 11th, 2019, 15:52</t>
  </si>
  <si>
    <t xml:space="preserve"> 16 Mar 2019, 20:55</t>
  </si>
  <si>
    <t>Mon, Mar 11th, 2019, 15:51</t>
  </si>
  <si>
    <t xml:space="preserve"> 16 Mar 2019, 16:15</t>
  </si>
  <si>
    <t>Real Madrid - Celta Vigo</t>
  </si>
  <si>
    <t xml:space="preserve"> 15 Mar 2019, 21:00</t>
  </si>
  <si>
    <t>Real Sociedad - Levante UD</t>
  </si>
  <si>
    <t>Mon, Mar 11th, 2019, 15:50</t>
  </si>
  <si>
    <t>Villarreal CF - Zenit St Petersburg</t>
  </si>
  <si>
    <t>Mon, Mar 11th, 2019, 15:49</t>
  </si>
  <si>
    <t>Slavia Prague - Sevilla</t>
  </si>
  <si>
    <t>Arsenal - Rennes</t>
  </si>
  <si>
    <t>Mon, Mar 11th, 2019, 15:48</t>
  </si>
  <si>
    <t>Red Bull Salzburg - Napoli</t>
  </si>
  <si>
    <t>Dinamo Kiev - Chelsea</t>
  </si>
  <si>
    <t>Mon, Mar 11th, 2019, 15:47</t>
  </si>
  <si>
    <t xml:space="preserve"> 17 Mar 2019, 15:00</t>
  </si>
  <si>
    <t>Reims - Nantes</t>
  </si>
  <si>
    <t xml:space="preserve"> 16 Mar 2019, 20:00</t>
  </si>
  <si>
    <t>Nimes Olympique - Strasbourg</t>
  </si>
  <si>
    <t>Caen - St Etienne</t>
  </si>
  <si>
    <t>Full Event Under 2 (O/U)</t>
  </si>
  <si>
    <t>Mon, Mar 11th, 2019, 15:46</t>
  </si>
  <si>
    <t xml:space="preserve"> 15 Mar 2019, 20:45</t>
  </si>
  <si>
    <t>Lille - AS Monaco</t>
  </si>
  <si>
    <t xml:space="preserve"> 15 Mar 2019, 19:00</t>
  </si>
  <si>
    <t>Nice - Toulouse FC</t>
  </si>
  <si>
    <t>Mon, Mar 11th, 2019, 15:45</t>
  </si>
  <si>
    <t xml:space="preserve"> 12 Mar 2019, 19:00</t>
  </si>
  <si>
    <t>Dijon - Paris Saint Germain</t>
  </si>
  <si>
    <t>Full Event Away -2.00 (AH)</t>
  </si>
  <si>
    <t xml:space="preserve"> 13 Mar 2019, 21:00</t>
  </si>
  <si>
    <t>Bayern Munich - Liverpool</t>
  </si>
  <si>
    <t>Mon, Mar 11th, 2019, 15:44</t>
  </si>
  <si>
    <t>Lazio - Parma FC</t>
  </si>
  <si>
    <t>Mon, Mar 11th, 2019, 15:43</t>
  </si>
  <si>
    <t>Atalanta BC - Chievo</t>
  </si>
  <si>
    <t xml:space="preserve"> 16 Mar 2019, 20:30</t>
  </si>
  <si>
    <t>Torino - Bologna</t>
  </si>
  <si>
    <t>Mon, Mar 11th, 2019, 15:42</t>
  </si>
  <si>
    <t xml:space="preserve"> 16 Mar 2019, 15:00</t>
  </si>
  <si>
    <t>Sassuolo - Sampdoria</t>
  </si>
  <si>
    <t xml:space="preserve"> 15 Mar 2019, 20:30</t>
  </si>
  <si>
    <t>Cagliari - Fiorentina</t>
  </si>
  <si>
    <t xml:space="preserve"> 17 Mar 2019, 13:30</t>
  </si>
  <si>
    <t>Bayer Leverkusen - Werder Bremen</t>
  </si>
  <si>
    <t>Mon, Mar 11th, 2019, 15:41</t>
  </si>
  <si>
    <t>Stuttgart - Hoffenheim</t>
  </si>
  <si>
    <t>Mon, Mar 11th, 2019, 15:40</t>
  </si>
  <si>
    <t xml:space="preserve"> 16 Mar 2019, 13:15</t>
  </si>
  <si>
    <t>Watford - Crystal Palace</t>
  </si>
  <si>
    <t>Sun, Mar 10th, 2019, 09:38</t>
  </si>
  <si>
    <t>Barcelona - Lyon</t>
  </si>
  <si>
    <t xml:space="preserve"> 12 Mar 2019, 21:00</t>
  </si>
  <si>
    <t>Juventus - Atletico Madrid</t>
  </si>
  <si>
    <t>Sun, Mar 10th, 2019, 09:37</t>
  </si>
  <si>
    <t>Manchester City - Schalke 04</t>
  </si>
  <si>
    <t>Hertha Berlin - Borussia Dortmund</t>
  </si>
  <si>
    <t>Sun, Mar 10th, 2019, 09:36</t>
  </si>
  <si>
    <t>Borussia Monchengladbach - Freiburg</t>
  </si>
  <si>
    <t>Sun, Mar 10th, 2019, 09:35</t>
  </si>
  <si>
    <t>West Ham United - Huddersfield Town</t>
  </si>
  <si>
    <t>Bournemouth - Newcastle United</t>
  </si>
  <si>
    <t>Sun, Mar 10th, 2019, 09:34</t>
  </si>
  <si>
    <t xml:space="preserve"> 16 Mar 2019, 13:00</t>
  </si>
  <si>
    <t>Huesca - Alaves</t>
  </si>
  <si>
    <t xml:space="preserve"> 11 Mar 2019, 20:30</t>
  </si>
  <si>
    <t>Fortuna Dusseldorf - Eintracht Frankfurt</t>
  </si>
  <si>
    <t>Fri, Mar 8th, 2019, 09:25</t>
  </si>
  <si>
    <t xml:space="preserve"> 10 Mar 2019, 18:00</t>
  </si>
  <si>
    <t>Sassuolo - Napoli</t>
  </si>
  <si>
    <t>Fri, Mar 8th, 2019, 09:24</t>
  </si>
  <si>
    <t xml:space="preserve"> 10 Mar 2019, 15:00</t>
  </si>
  <si>
    <t>FC Internazionale - SPAL</t>
  </si>
  <si>
    <t xml:space="preserve"> 10 Mar 2019, 17:00</t>
  </si>
  <si>
    <t>Rennes - Caen</t>
  </si>
  <si>
    <t>Fri, Mar 8th, 2019, 09:23</t>
  </si>
  <si>
    <t xml:space="preserve"> 10 Mar 2019, 17:30</t>
  </si>
  <si>
    <t>Arsenal - Manchester United</t>
  </si>
  <si>
    <t xml:space="preserve"> 10 Mar 2019, 15:05</t>
  </si>
  <si>
    <t>Chelsea - Wolverhampton Wanderers</t>
  </si>
  <si>
    <t>Fri, Mar 8th, 2019, 09:22</t>
  </si>
  <si>
    <t xml:space="preserve"> 10 Mar 2019, 18:30</t>
  </si>
  <si>
    <t>Sevilla - Real Sociedad</t>
  </si>
  <si>
    <t>Levante UD - Villarreal CF</t>
  </si>
  <si>
    <t>Fri, Mar 8th, 2019, 09:21</t>
  </si>
  <si>
    <t xml:space="preserve"> 10 Mar 2019, 16:15</t>
  </si>
  <si>
    <t>Girona - Valencia</t>
  </si>
  <si>
    <t>Fri, Mar 8th, 2019, 09:20</t>
  </si>
  <si>
    <t xml:space="preserve"> 09 Mar 2019, 18:30</t>
  </si>
  <si>
    <t>Barcelona - Rayo Vallecano</t>
  </si>
  <si>
    <t>Fri, Mar 8th, 2019, 09:19</t>
  </si>
  <si>
    <t>AS Roma - Empoli</t>
  </si>
  <si>
    <t>Thu, Mar 7th, 2019, 08:43</t>
  </si>
  <si>
    <t xml:space="preserve"> 10 Mar 2019, 20:45</t>
  </si>
  <si>
    <t>Real Valladolid CF - Real Madrid</t>
  </si>
  <si>
    <t>Wed, Mar 6th, 2019, 08:50</t>
  </si>
  <si>
    <t>Montpellier HSC - Angers SCO</t>
  </si>
  <si>
    <t xml:space="preserve"> 09 Mar 2019, 20:00</t>
  </si>
  <si>
    <t>AS Monaco - Bordeaux</t>
  </si>
  <si>
    <t>Wed, Mar 6th, 2019, 08:49</t>
  </si>
  <si>
    <t xml:space="preserve"> 09 Mar 2019, 16:00</t>
  </si>
  <si>
    <t>Southampton - Tottenham Hotspur</t>
  </si>
  <si>
    <t xml:space="preserve"> 09 Mar 2019, 15:30</t>
  </si>
  <si>
    <t>Borussia Dortmund - Stuttgart</t>
  </si>
  <si>
    <t xml:space="preserve"> 09 Mar 2019, 16:15</t>
  </si>
  <si>
    <t>Atletico Madrid - Leganes</t>
  </si>
  <si>
    <t>Tue, Mar 5th, 2019, 08:53</t>
  </si>
  <si>
    <t xml:space="preserve"> 10 Mar 2019, 21:00</t>
  </si>
  <si>
    <t>Marseille - Nice</t>
  </si>
  <si>
    <t>Mon, Mar 4th, 2019, 12:18</t>
  </si>
  <si>
    <t>St Etienne - Lille</t>
  </si>
  <si>
    <t>Mon, Mar 4th, 2019, 12:17</t>
  </si>
  <si>
    <t>Dijon - Reims</t>
  </si>
  <si>
    <t xml:space="preserve"> 09 Mar 2019, 17:00</t>
  </si>
  <si>
    <t>Strasbourg - Lyon</t>
  </si>
  <si>
    <t xml:space="preserve"> 10 Mar 2019, 13:00</t>
  </si>
  <si>
    <t>Liverpool - Burnley</t>
  </si>
  <si>
    <t>Mon, Mar 4th, 2019, 12:16</t>
  </si>
  <si>
    <t>Manchester City - Watford</t>
  </si>
  <si>
    <t>Newcastle United - Everton</t>
  </si>
  <si>
    <t>Leicester City - Fulham</t>
  </si>
  <si>
    <t>Mon, Mar 4th, 2019, 12:15</t>
  </si>
  <si>
    <t>Hannover 96 - Bayer Leverkusen</t>
  </si>
  <si>
    <t>Bayern Munich - Wolfsburg</t>
  </si>
  <si>
    <t>Mon, Mar 4th, 2019, 12:14</t>
  </si>
  <si>
    <t xml:space="preserve"> 08 Mar 2019, 20:30</t>
  </si>
  <si>
    <t>Werder Bremen - Schalke 04</t>
  </si>
  <si>
    <t xml:space="preserve"> 10 Mar 2019, 20:30</t>
  </si>
  <si>
    <t>Fiorentina - Lazio</t>
  </si>
  <si>
    <t>Sampdoria - Atalanta BC</t>
  </si>
  <si>
    <t>Mon, Mar 4th, 2019, 12:13</t>
  </si>
  <si>
    <t>Frosinone - Torino</t>
  </si>
  <si>
    <t xml:space="preserve"> 09 Mar 2019, 20:30</t>
  </si>
  <si>
    <t>Chievo - AC Milan</t>
  </si>
  <si>
    <t>Mon, Mar 4th, 2019, 12:12</t>
  </si>
  <si>
    <t>Juventus - Udinese</t>
  </si>
  <si>
    <t xml:space="preserve"> 10 Mar 2019, 12:00</t>
  </si>
  <si>
    <t>Celta Vigo - Real Betis</t>
  </si>
  <si>
    <t>Mon, Mar 4th, 2019, 12:11</t>
  </si>
  <si>
    <t xml:space="preserve"> 09 Mar 2019, 20:45</t>
  </si>
  <si>
    <t>Getafe - Huesca</t>
  </si>
  <si>
    <t xml:space="preserve"> 09 Mar 2019, 13:00</t>
  </si>
  <si>
    <t>Alaves - Eibar</t>
  </si>
  <si>
    <t>Mon, Mar 4th, 2019, 12:10</t>
  </si>
  <si>
    <t xml:space="preserve"> 08 Mar 2019, 21:00</t>
  </si>
  <si>
    <t>Athletic Club Bilbao - Espanyol</t>
  </si>
  <si>
    <t xml:space="preserve"> 07 Mar 2019, 21:00</t>
  </si>
  <si>
    <t>Valencia - FK Krasnodar</t>
  </si>
  <si>
    <t>Mon, Mar 4th, 2019, 12:09</t>
  </si>
  <si>
    <t>Napoli - Red Bull Salzburg</t>
  </si>
  <si>
    <t>Chelsea - Dinamo Kiev</t>
  </si>
  <si>
    <t>Mon, Mar 4th, 2019, 12:08</t>
  </si>
  <si>
    <t xml:space="preserve"> 07 Mar 2019, 18:55</t>
  </si>
  <si>
    <t>Sevilla - Slavia Prague</t>
  </si>
  <si>
    <t xml:space="preserve"> 10 Mar 2019, 15:30</t>
  </si>
  <si>
    <t>Hoffenheim - Nurnberg</t>
  </si>
  <si>
    <t>Sun, Mar 3rd, 2019, 10:08</t>
  </si>
  <si>
    <t>Mainz 05 - Borussia Monchengladbach</t>
  </si>
  <si>
    <t>Freiburg - Hertha Berlin</t>
  </si>
  <si>
    <t>Sun, Mar 3rd, 2019, 10:07</t>
  </si>
  <si>
    <t>RB Leipzig - Augsburg</t>
  </si>
  <si>
    <t>Huddersfield Town - Bournemouth</t>
  </si>
  <si>
    <t>Sun, Mar 3rd, 2019, 10:06</t>
  </si>
  <si>
    <t>Cardiff City - West Ham United</t>
  </si>
  <si>
    <t xml:space="preserve"> 09 Mar 2019, 13:30</t>
  </si>
  <si>
    <t>Crystal Palace - Brighton and Hove Albion</t>
  </si>
  <si>
    <t>Sun, Mar 3rd, 2019, 10:05</t>
  </si>
  <si>
    <t>Zenit St Petersburg - Villarreal CF</t>
  </si>
  <si>
    <t>Rennes - Arsenal</t>
  </si>
  <si>
    <t>Sun, Mar 3rd, 2019, 10:04</t>
  </si>
  <si>
    <t>Eintracht Frankfurt - FC Internazionale</t>
  </si>
  <si>
    <t xml:space="preserve"> 06 Mar 2019, 21:00</t>
  </si>
  <si>
    <t>FC Porto - AS Roma</t>
  </si>
  <si>
    <t>Paris Saint Germain - Manchester United</t>
  </si>
  <si>
    <t>Sun, Mar 3rd, 2019, 10:03</t>
  </si>
  <si>
    <t xml:space="preserve"> 05 Mar 2019, 21:00</t>
  </si>
  <si>
    <t>Real Madrid - Ajax</t>
  </si>
  <si>
    <t>Borussia Dortmund - Tottenham Hotspur</t>
  </si>
  <si>
    <t xml:space="preserve"> 05 Mar 2019, 19:00</t>
  </si>
  <si>
    <t>Bordeaux - Montpellier HSC</t>
  </si>
  <si>
    <t>Sat, Mar 2nd, 2019, 10:12</t>
  </si>
  <si>
    <t xml:space="preserve"> 03 Mar 2019, 20:45</t>
  </si>
  <si>
    <t>Valencia - Athletic Club Bilbao</t>
  </si>
  <si>
    <t>Fri, Mar 1st, 2019, 08:37</t>
  </si>
  <si>
    <t xml:space="preserve"> 03 Mar 2019, 16:15</t>
  </si>
  <si>
    <t>Real Betis - Getafe</t>
  </si>
  <si>
    <t>Fri, Mar 1st, 2019, 08:36</t>
  </si>
  <si>
    <t xml:space="preserve"> 03 Mar 2019, 18:00</t>
  </si>
  <si>
    <t>Thu, Feb 28th, 2019, 13:39</t>
  </si>
  <si>
    <t xml:space="preserve"> 03 Mar 2019, 17:15</t>
  </si>
  <si>
    <t>Everton - Liverpool</t>
  </si>
  <si>
    <t>Thu, Feb 28th, 2019, 13:38</t>
  </si>
  <si>
    <t xml:space="preserve"> 03 Mar 2019, 15:05</t>
  </si>
  <si>
    <t>Fulham - Chelsea</t>
  </si>
  <si>
    <t xml:space="preserve"> 03 Mar 2019, 13:00</t>
  </si>
  <si>
    <t>Watford - Leicester City</t>
  </si>
  <si>
    <t xml:space="preserve"> 02 Mar 2019, 18:30</t>
  </si>
  <si>
    <t>West Ham United - Newcastle United</t>
  </si>
  <si>
    <t>Thu, Feb 28th, 2019, 13:37</t>
  </si>
  <si>
    <t xml:space="preserve"> 02 Mar 2019, 16:00</t>
  </si>
  <si>
    <t>Manchester United - Southampton</t>
  </si>
  <si>
    <t>Burnley - Crystal Palace</t>
  </si>
  <si>
    <t>Bournemouth - Manchester City</t>
  </si>
  <si>
    <t>Thu, Feb 28th, 2019, 13:36</t>
  </si>
  <si>
    <t xml:space="preserve"> 02 Mar 2019, 13:30</t>
  </si>
  <si>
    <t>Tottenham Hotspur - Arsenal</t>
  </si>
  <si>
    <t xml:space="preserve"> 03 Mar 2019, 17:00</t>
  </si>
  <si>
    <t>Lyon - Toulouse FC</t>
  </si>
  <si>
    <t>Thu, Feb 28th, 2019, 13:35</t>
  </si>
  <si>
    <t xml:space="preserve"> 02 Mar 2019, 17:00</t>
  </si>
  <si>
    <t>Caen - Paris Saint Germain</t>
  </si>
  <si>
    <t xml:space="preserve"> 02 Mar 2019, 20:45</t>
  </si>
  <si>
    <t>Real Madrid - Barcelona</t>
  </si>
  <si>
    <t>Thu, Feb 28th, 2019, 13:34</t>
  </si>
  <si>
    <t xml:space="preserve"> 03 Mar 2019, 15:00</t>
  </si>
  <si>
    <t>Lille - Dijon</t>
  </si>
  <si>
    <t>Wed, Feb 27th, 2019, 09:58</t>
  </si>
  <si>
    <t xml:space="preserve"> 02 Mar 2019, 20:30</t>
  </si>
  <si>
    <t>Lazio - AS Roma</t>
  </si>
  <si>
    <t xml:space="preserve"> 02 Mar 2019, 18:00</t>
  </si>
  <si>
    <t>AC Milan - Sassuolo</t>
  </si>
  <si>
    <t>Wed, Feb 27th, 2019, 09:57</t>
  </si>
  <si>
    <t>Wolverhampton Wanderers - Cardiff City</t>
  </si>
  <si>
    <t>Brighton and Hove Albion - Huddersfield Town</t>
  </si>
  <si>
    <t>Wed, Feb 27th, 2019, 09:56</t>
  </si>
  <si>
    <t xml:space="preserve"> 03 Mar 2019, 18:30</t>
  </si>
  <si>
    <t>Real Sociedad - Atletico Madrid</t>
  </si>
  <si>
    <t>Tue, Feb 26th, 2019, 08:40</t>
  </si>
  <si>
    <t xml:space="preserve"> 02 Mar 2019, 15:30</t>
  </si>
  <si>
    <t>Nurnberg - RB Leipzig</t>
  </si>
  <si>
    <t>Tue, Feb 26th, 2019, 08:39</t>
  </si>
  <si>
    <t>Eintracht Frankfurt - Hoffenheim</t>
  </si>
  <si>
    <t xml:space="preserve"> 02 Mar 2019, 16:15</t>
  </si>
  <si>
    <t>Villarreal CF - Alaves</t>
  </si>
  <si>
    <t>Mon, Feb 25th, 2019, 09:32</t>
  </si>
  <si>
    <t xml:space="preserve"> 03 Mar 2019, 20:30</t>
  </si>
  <si>
    <t>Napoli - Juventus</t>
  </si>
  <si>
    <t>SPAL - Sampdoria</t>
  </si>
  <si>
    <t>Mon, Feb 25th, 2019, 09:31</t>
  </si>
  <si>
    <t xml:space="preserve"> 03 Mar 2019, 12:30</t>
  </si>
  <si>
    <t>Torino - Chievo</t>
  </si>
  <si>
    <t xml:space="preserve"> 01 Mar 2019, 20:30</t>
  </si>
  <si>
    <t>Cagliari - FC Internazionale</t>
  </si>
  <si>
    <t xml:space="preserve"> 03 Mar 2019, 21:00</t>
  </si>
  <si>
    <t>Marseille - St Etienne</t>
  </si>
  <si>
    <t>Mon, Feb 25th, 2019, 09:30</t>
  </si>
  <si>
    <t xml:space="preserve"> 02 Mar 2019, 20:00</t>
  </si>
  <si>
    <t>Reims - Amiens</t>
  </si>
  <si>
    <t>Angers SCO - AS Monaco</t>
  </si>
  <si>
    <t>Mon, Feb 25th, 2019, 09:29</t>
  </si>
  <si>
    <t xml:space="preserve"> 01 Mar 2019, 20:45</t>
  </si>
  <si>
    <t>Bayer Leverkusen - Freiburg</t>
  </si>
  <si>
    <t>Mon, Feb 25th, 2019, 09:28</t>
  </si>
  <si>
    <t>Augsburg - Borussia Dortmund</t>
  </si>
  <si>
    <t xml:space="preserve"> 28 Feb 2019, 21:00</t>
  </si>
  <si>
    <t>Spa. Copa Del Rey</t>
  </si>
  <si>
    <t>Valencia - Real Betis</t>
  </si>
  <si>
    <t>Mon, Feb 25th, 2019, 09:27</t>
  </si>
  <si>
    <t xml:space="preserve"> 27 Feb 2019, 21:00</t>
  </si>
  <si>
    <t>Fiorentina - Atalanta BC</t>
  </si>
  <si>
    <t>Mon, Feb 25th, 2019, 09:26</t>
  </si>
  <si>
    <t>Lyon - Caen</t>
  </si>
  <si>
    <t>Manchester City - West Ham United</t>
  </si>
  <si>
    <t>Mon, Feb 25th, 2019, 09:25</t>
  </si>
  <si>
    <t>Liverpool - Watford</t>
  </si>
  <si>
    <t>Chelsea - Tottenham Hotspur</t>
  </si>
  <si>
    <t>Crystal Palace - Manchester United</t>
  </si>
  <si>
    <t>Mon, Feb 25th, 2019, 09:24</t>
  </si>
  <si>
    <t xml:space="preserve"> 27 Feb 2019, 20:45</t>
  </si>
  <si>
    <t>Southampton - Fulham</t>
  </si>
  <si>
    <t>Arsenal - Bournemouth</t>
  </si>
  <si>
    <t>Mon, Feb 25th, 2019, 09:23</t>
  </si>
  <si>
    <t>Nice - Strasbourg</t>
  </si>
  <si>
    <t>Sun, Feb 24th, 2019, 09:58</t>
  </si>
  <si>
    <t>Wolfsburg - Werder Bremen</t>
  </si>
  <si>
    <t>Sun, Feb 24th, 2019, 09:57</t>
  </si>
  <si>
    <t>Borussia Monchengladbach - Bayern Munich</t>
  </si>
  <si>
    <t>Schalke 04 - Fortuna Dusseldorf</t>
  </si>
  <si>
    <t>Sun, Feb 24th, 2019, 09:56</t>
  </si>
  <si>
    <t>Hertha Berlin - Mainz 05</t>
  </si>
  <si>
    <t>Huesca - Sevilla</t>
  </si>
  <si>
    <t>Sun, Feb 24th, 2019, 09:55</t>
  </si>
  <si>
    <t xml:space="preserve"> 26 Feb 2019, 21:10</t>
  </si>
  <si>
    <t>Paris Saint Germain - Dijon</t>
  </si>
  <si>
    <t>Sun, Feb 24th, 2019, 09:54</t>
  </si>
  <si>
    <t xml:space="preserve"> 26 Feb 2019, 21:00</t>
  </si>
  <si>
    <t>Newcastle United - Burnley</t>
  </si>
  <si>
    <t xml:space="preserve"> 26 Feb 2019, 20:45</t>
  </si>
  <si>
    <t>Leicester City - Brighton and Hove Albion</t>
  </si>
  <si>
    <t>Sun, Feb 24th, 2019, 09:53</t>
  </si>
  <si>
    <t>Huddersfield Town - Wolverhampton Wanderers</t>
  </si>
  <si>
    <t>Cardiff City - Everton</t>
  </si>
  <si>
    <t>Sat, Feb 23rd, 2019, 09:18</t>
  </si>
  <si>
    <t>Lazio - AC Milan</t>
  </si>
  <si>
    <t xml:space="preserve"> 24 Feb 2019, 18:00</t>
  </si>
  <si>
    <t>Borussia Dortmund - Bayer Leverkusen</t>
  </si>
  <si>
    <t>Fri, Feb 22nd, 2019, 08:57</t>
  </si>
  <si>
    <t xml:space="preserve"> 24 Feb 2019, 15:30</t>
  </si>
  <si>
    <t>Hannover 96 - Eintracht Frankfurt</t>
  </si>
  <si>
    <t>Fri, Feb 22nd, 2019, 08:56</t>
  </si>
  <si>
    <t xml:space="preserve"> 24 Feb 2019, 20:30</t>
  </si>
  <si>
    <t>Fiorentina - FC Internazionale</t>
  </si>
  <si>
    <t>Parma FC - Napoli</t>
  </si>
  <si>
    <t>Fri, Feb 22nd, 2019, 08:55</t>
  </si>
  <si>
    <t xml:space="preserve"> 24 Feb 2019, 18:30</t>
  </si>
  <si>
    <t>Real Valladolid CF - Real Betis</t>
  </si>
  <si>
    <t xml:space="preserve"> 24 Feb 2019, 16:15</t>
  </si>
  <si>
    <t>Atletico Madrid - Villarreal CF</t>
  </si>
  <si>
    <t>Fri, Feb 22nd, 2019, 08:54</t>
  </si>
  <si>
    <t xml:space="preserve"> 24 Feb 2019, 12:00</t>
  </si>
  <si>
    <t>Leganes - Valencia</t>
  </si>
  <si>
    <t xml:space="preserve"> 24 Feb 2019, 17:00</t>
  </si>
  <si>
    <t>Rennes - Marseille</t>
  </si>
  <si>
    <t>Fri, Feb 22nd, 2019, 08:53</t>
  </si>
  <si>
    <t xml:space="preserve"> 24 Feb 2019, 17:30</t>
  </si>
  <si>
    <t>Eng. League Cup</t>
  </si>
  <si>
    <t>Manchester City (n) - Chelsea</t>
  </si>
  <si>
    <t xml:space="preserve"> 24 Feb 2019, 15:05</t>
  </si>
  <si>
    <t>Arsenal - Southampton</t>
  </si>
  <si>
    <t>Fri, Feb 22nd, 2019, 08:51</t>
  </si>
  <si>
    <t xml:space="preserve"> 24 Feb 2019, 15:00</t>
  </si>
  <si>
    <t>Bologna - Juventus</t>
  </si>
  <si>
    <t>Thu, Feb 21st, 2019, 08:56</t>
  </si>
  <si>
    <t xml:space="preserve"> 23 Feb 2019, 15:30</t>
  </si>
  <si>
    <t>Mainz 05 - Schalke 04</t>
  </si>
  <si>
    <t>Thu, Feb 21st, 2019, 08:55</t>
  </si>
  <si>
    <t xml:space="preserve"> 23 Feb 2019, 16:15</t>
  </si>
  <si>
    <t>Sevilla - Barcelona</t>
  </si>
  <si>
    <t>Thu, Feb 21st, 2019, 08:54</t>
  </si>
  <si>
    <t>Montpellier HSC - Reims</t>
  </si>
  <si>
    <t>Thu, Feb 21st, 2019, 08:53</t>
  </si>
  <si>
    <t xml:space="preserve"> 23 Feb 2019, 17:00</t>
  </si>
  <si>
    <t>Paris Saint Germain - Nimes Olympique</t>
  </si>
  <si>
    <t xml:space="preserve"> 24 Feb 2019, 21:00</t>
  </si>
  <si>
    <t>AS Monaco - Lyon</t>
  </si>
  <si>
    <t>Wed, Feb 20th, 2019, 08:41</t>
  </si>
  <si>
    <t>Manchester United - Liverpool</t>
  </si>
  <si>
    <t>Bayern Munich - Hertha Berlin</t>
  </si>
  <si>
    <t>Wed, Feb 20th, 2019, 08:40</t>
  </si>
  <si>
    <t xml:space="preserve"> 23 Feb 2019, 20:30</t>
  </si>
  <si>
    <t>Frosinone - AS Roma</t>
  </si>
  <si>
    <t>Tue, Feb 19th, 2019, 09:00</t>
  </si>
  <si>
    <t xml:space="preserve"> 23 Feb 2019, 20:45</t>
  </si>
  <si>
    <t>Athletic Club Bilbao - Eibar</t>
  </si>
  <si>
    <t>Tue, Feb 19th, 2019, 08:59</t>
  </si>
  <si>
    <t xml:space="preserve"> 21 Feb 2019, 21:00</t>
  </si>
  <si>
    <t>Chelsea - Malmo FF</t>
  </si>
  <si>
    <t>Tue, Feb 19th, 2019, 08:58</t>
  </si>
  <si>
    <t>Borussia Monchengladbach - Wolfsburg</t>
  </si>
  <si>
    <t>Mon, Feb 18th, 2019, 09:17</t>
  </si>
  <si>
    <t xml:space="preserve"> 23 Feb 2019, 18:30</t>
  </si>
  <si>
    <t>Leicester City - Crystal Palace</t>
  </si>
  <si>
    <t>Mon, Feb 18th, 2019, 09:16</t>
  </si>
  <si>
    <t xml:space="preserve"> 23 Feb 2019, 16:00</t>
  </si>
  <si>
    <t>Bournemouth - Wolverhampton Wanderers</t>
  </si>
  <si>
    <t xml:space="preserve"> 25 Feb 2019, 21:00</t>
  </si>
  <si>
    <t>Girona - Real Sociedad</t>
  </si>
  <si>
    <t>Mon, Feb 18th, 2019, 09:15</t>
  </si>
  <si>
    <t xml:space="preserve"> 24 Feb 2019, 20:45</t>
  </si>
  <si>
    <t>Levante UD - Real Madrid</t>
  </si>
  <si>
    <t>Alaves - Celta Vigo</t>
  </si>
  <si>
    <t xml:space="preserve"> 24 Feb 2019, 12:30</t>
  </si>
  <si>
    <t>Sampdoria - Cagliari</t>
  </si>
  <si>
    <t>Mon, Feb 18th, 2019, 09:14</t>
  </si>
  <si>
    <t xml:space="preserve"> 23 Feb 2019, 15:00</t>
  </si>
  <si>
    <t>Torino - Atalanta BC</t>
  </si>
  <si>
    <t xml:space="preserve"> 22 Feb 2019, 20:30</t>
  </si>
  <si>
    <t>AC Milan - Empoli</t>
  </si>
  <si>
    <t>Mon, Feb 18th, 2019, 09:13</t>
  </si>
  <si>
    <t xml:space="preserve"> 22 Feb 2019, 20:45</t>
  </si>
  <si>
    <t>Strasbourg - Lille</t>
  </si>
  <si>
    <t xml:space="preserve"> 22 Feb 2019, 19:00</t>
  </si>
  <si>
    <t>Dijon - St Etienne</t>
  </si>
  <si>
    <t>Mon, Feb 18th, 2019, 09:12</t>
  </si>
  <si>
    <t xml:space="preserve"> 20 Feb 2019, 21:00</t>
  </si>
  <si>
    <t>Paris Saint Germain - Montpellier HSC</t>
  </si>
  <si>
    <t>Real Betis - Rennes</t>
  </si>
  <si>
    <t>Bayer Leverkusen - FK Krasnodar</t>
  </si>
  <si>
    <t>Mon, Feb 18th, 2019, 09:11</t>
  </si>
  <si>
    <t>FC Internazionale - Rapid Vienna</t>
  </si>
  <si>
    <t>Mon, Feb 18th, 2019, 09:10</t>
  </si>
  <si>
    <t xml:space="preserve"> 21 Feb 2019, 18:55</t>
  </si>
  <si>
    <t>Eintracht Frankfurt - Shakhtar Donetsk</t>
  </si>
  <si>
    <t>Mon, Feb 18th, 2019, 09:09</t>
  </si>
  <si>
    <t>Valencia - Celtic</t>
  </si>
  <si>
    <t>Napoli - FC Zurich</t>
  </si>
  <si>
    <t>Villarreal CF - Sporting Lisbon</t>
  </si>
  <si>
    <t>Mon, Feb 18th, 2019, 09:08</t>
  </si>
  <si>
    <t xml:space="preserve"> 20 Feb 2019, 18:00</t>
  </si>
  <si>
    <t>Sevilla - Lazio</t>
  </si>
  <si>
    <t>Mon, Feb 18th, 2019, 09:06</t>
  </si>
  <si>
    <t xml:space="preserve"> 23 Feb 2019, 13:00</t>
  </si>
  <si>
    <t>Getafe - Rayo Vallecano</t>
  </si>
  <si>
    <t>Sun, Feb 17th, 2019, 08:59</t>
  </si>
  <si>
    <t xml:space="preserve"> 23 Feb 2019, 20:00</t>
  </si>
  <si>
    <t>Amiens - Nice</t>
  </si>
  <si>
    <t>Sun, Feb 17th, 2019, 08:58</t>
  </si>
  <si>
    <t xml:space="preserve"> 25 Feb 2019, 20:30</t>
  </si>
  <si>
    <t>RB Leipzig - Hoffenheim</t>
  </si>
  <si>
    <t>Schalke 04 - Manchester City</t>
  </si>
  <si>
    <t>Sun, Feb 17th, 2019, 08:57</t>
  </si>
  <si>
    <t>Atletico Madrid - Juventus</t>
  </si>
  <si>
    <t xml:space="preserve"> 19 Feb 2019, 21:00</t>
  </si>
  <si>
    <t>Lyon - Barcelona</t>
  </si>
  <si>
    <t>Sun, Feb 17th, 2019, 08:56</t>
  </si>
  <si>
    <t>Cardiff City - Watford</t>
  </si>
  <si>
    <t>Sat, Feb 16th, 2019, 09:26</t>
  </si>
  <si>
    <t>Arsenal - Bate Borisov</t>
  </si>
  <si>
    <t>Liverpool - Bayern Munich</t>
  </si>
  <si>
    <t>Sat, Feb 16th, 2019, 09:25</t>
  </si>
  <si>
    <t xml:space="preserve"> 18 Feb 2019, 20:30</t>
  </si>
  <si>
    <t>Chelsea - Manchester United</t>
  </si>
  <si>
    <t>Fri, Feb 15th, 2019, 09:03</t>
  </si>
  <si>
    <t xml:space="preserve"> 17 Feb 2019, 17:00</t>
  </si>
  <si>
    <t>Reims - Rennes</t>
  </si>
  <si>
    <t xml:space="preserve"> 17 Feb 2019, 18:00</t>
  </si>
  <si>
    <t>Bayer Leverkusen - Fortuna Dusseldorf</t>
  </si>
  <si>
    <t>Fri, Feb 15th, 2019, 09:02</t>
  </si>
  <si>
    <t xml:space="preserve"> 17 Feb 2019, 15:30</t>
  </si>
  <si>
    <t>Eintracht Frankfurt - Borussia Monchengladbach</t>
  </si>
  <si>
    <t xml:space="preserve"> 17 Feb 2019, 20:30</t>
  </si>
  <si>
    <t>Napoli - Torino</t>
  </si>
  <si>
    <t>Fri, Feb 15th, 2019, 09:01</t>
  </si>
  <si>
    <t>FC Internazionale - Sampdoria</t>
  </si>
  <si>
    <t xml:space="preserve"> 17 Feb 2019, 15:00</t>
  </si>
  <si>
    <t>Genoa - Lazio</t>
  </si>
  <si>
    <t xml:space="preserve"> 17 Feb 2019, 20:45</t>
  </si>
  <si>
    <t>Real Betis - Alaves</t>
  </si>
  <si>
    <t>Fri, Feb 15th, 2019, 09:00</t>
  </si>
  <si>
    <t xml:space="preserve"> 17 Feb 2019, 18:30</t>
  </si>
  <si>
    <t>Villarreal CF - Sevilla</t>
  </si>
  <si>
    <t xml:space="preserve"> 17 Feb 2019, 16:15</t>
  </si>
  <si>
    <t>Valencia - Espanyol</t>
  </si>
  <si>
    <t>Fri, Feb 15th, 2019, 08:59</t>
  </si>
  <si>
    <t xml:space="preserve"> 23 Feb 2019, 13:30</t>
  </si>
  <si>
    <t>Burnley - Tottenham Hotspur</t>
  </si>
  <si>
    <t>Thu, Feb 14th, 2019, 08:22</t>
  </si>
  <si>
    <t>Nurnberg - Borussia Dortmund</t>
  </si>
  <si>
    <t>Thu, Feb 14th, 2019, 08:21</t>
  </si>
  <si>
    <t xml:space="preserve"> 17 Feb 2019, 12:00</t>
  </si>
  <si>
    <t>Real Madrid - Girona</t>
  </si>
  <si>
    <t>Thu, Feb 14th, 2019, 08:20</t>
  </si>
  <si>
    <t xml:space="preserve"> 17 Feb 2019, 21:00</t>
  </si>
  <si>
    <t>St Etienne - Paris Saint Germain</t>
  </si>
  <si>
    <t xml:space="preserve"> 16 Feb 2019, 20:00</t>
  </si>
  <si>
    <t>AS Monaco - Nantes</t>
  </si>
  <si>
    <t>Thu, Feb 14th, 2019, 08:19</t>
  </si>
  <si>
    <t>AS Roma - Bologna</t>
  </si>
  <si>
    <t>Wed, Feb 13th, 2019, 08:58</t>
  </si>
  <si>
    <t>Newcastle United - Huddersfield Town</t>
  </si>
  <si>
    <t>Tue, Feb 12th, 2019, 08:42</t>
  </si>
  <si>
    <t xml:space="preserve"> 13 Feb 2019, 19:00</t>
  </si>
  <si>
    <t>St Etienne - Strasbourg</t>
  </si>
  <si>
    <t>Mon, Feb 11th, 2019, 17:27</t>
  </si>
  <si>
    <t xml:space="preserve"> 18 Feb 2019, 21:00</t>
  </si>
  <si>
    <t>Huesca - Athletic Club Bilbao</t>
  </si>
  <si>
    <t>Mon, Feb 11th, 2019, 09:48</t>
  </si>
  <si>
    <t xml:space="preserve"> 16 Feb 2019, 20:45</t>
  </si>
  <si>
    <t>Barcelona - Real Valladolid CF</t>
  </si>
  <si>
    <t>Mon, Feb 11th, 2019, 09:47</t>
  </si>
  <si>
    <t xml:space="preserve"> 16 Feb 2019, 18:30</t>
  </si>
  <si>
    <t>Real Sociedad - Leganes</t>
  </si>
  <si>
    <t>Mon, Feb 11th, 2019, 09:46</t>
  </si>
  <si>
    <t xml:space="preserve"> 15 Feb 2019, 21:00</t>
  </si>
  <si>
    <t>Eibar - Getafe</t>
  </si>
  <si>
    <t xml:space="preserve"> 17 Feb 2019, 12:30</t>
  </si>
  <si>
    <t>SPAL - Fiorentina</t>
  </si>
  <si>
    <t>Mon, Feb 11th, 2019, 09:45</t>
  </si>
  <si>
    <t xml:space="preserve"> 16 Feb 2019, 20:30</t>
  </si>
  <si>
    <t>Atalanta BC - AC Milan</t>
  </si>
  <si>
    <t xml:space="preserve"> 15 Feb 2019, 20:30</t>
  </si>
  <si>
    <t>Juventus - Frosinone</t>
  </si>
  <si>
    <t>Mon, Feb 11th, 2019, 09:44</t>
  </si>
  <si>
    <t>Hertha Berlin - Werder Bremen</t>
  </si>
  <si>
    <t xml:space="preserve"> 16 Feb 2019, 15:30</t>
  </si>
  <si>
    <t>Stuttgart - RB Leipzig</t>
  </si>
  <si>
    <t>Augsburg - Bayern Munich</t>
  </si>
  <si>
    <t>First Half Away (1X2)</t>
  </si>
  <si>
    <t>Mon, Feb 11th, 2019, 09:43</t>
  </si>
  <si>
    <t>Lille - Montpellier HSC</t>
  </si>
  <si>
    <t>Angers SCO - Nice</t>
  </si>
  <si>
    <t>Mon, Feb 11th, 2019, 09:42</t>
  </si>
  <si>
    <t xml:space="preserve"> 15 Feb 2019, 20:45</t>
  </si>
  <si>
    <t>Lyon - Guingamp</t>
  </si>
  <si>
    <t xml:space="preserve"> 14 Feb 2019, 21:00</t>
  </si>
  <si>
    <t>Sporting Lisbon - Villarreal CF</t>
  </si>
  <si>
    <t>Mon, Feb 11th, 2019, 09:40</t>
  </si>
  <si>
    <t>Malmo FF - Chelsea</t>
  </si>
  <si>
    <t>Celtic - Valencia</t>
  </si>
  <si>
    <t>Mon, Feb 11th, 2019, 09:39</t>
  </si>
  <si>
    <t xml:space="preserve"> 14 Feb 2019, 18:55</t>
  </si>
  <si>
    <t>Rennes - Real Betis</t>
  </si>
  <si>
    <t>Lazio - Sevilla</t>
  </si>
  <si>
    <t>Mon, Feb 11th, 2019, 09:38</t>
  </si>
  <si>
    <t xml:space="preserve"> 13 Feb 2019, 21:00</t>
  </si>
  <si>
    <t>Tottenham Hotspur - Borussia Dortmund</t>
  </si>
  <si>
    <t>West Ham United - Fulham</t>
  </si>
  <si>
    <t>Sun, Feb 10th, 2019, 12:25</t>
  </si>
  <si>
    <t xml:space="preserve"> 16 Feb 2019, 16:15</t>
  </si>
  <si>
    <t>Rayo Vallecano - Atletico Madrid</t>
  </si>
  <si>
    <t>Sun, Feb 10th, 2019, 12:24</t>
  </si>
  <si>
    <t xml:space="preserve"> 16 Feb 2019, 17:00</t>
  </si>
  <si>
    <t>Marseille - Amiens</t>
  </si>
  <si>
    <t>Sun, Feb 10th, 2019, 12:23</t>
  </si>
  <si>
    <t>Schalke 04 - Freiburg</t>
  </si>
  <si>
    <t>Hoffenheim - Hannover 96</t>
  </si>
  <si>
    <t>Sun, Feb 10th, 2019, 12:22</t>
  </si>
  <si>
    <t>FC Zurich - Napoli</t>
  </si>
  <si>
    <t>Shakhtar Donetsk - Eintracht Frankfurt</t>
  </si>
  <si>
    <t>Sun, Feb 10th, 2019, 12:21</t>
  </si>
  <si>
    <t>Rapid Vienna - FC Internazionale</t>
  </si>
  <si>
    <t>Bate Borisov - Arsenal</t>
  </si>
  <si>
    <t>Sun, Feb 10th, 2019, 12:20</t>
  </si>
  <si>
    <t>Ajax - Real Madrid</t>
  </si>
  <si>
    <t>Sun, Feb 10th, 2019, 12:19</t>
  </si>
  <si>
    <t xml:space="preserve"> 12 Feb 2019, 21:00</t>
  </si>
  <si>
    <t>Manchester United - Paris Saint Germain</t>
  </si>
  <si>
    <t>FK Krasnodar - Bayer Leverkusen</t>
  </si>
  <si>
    <t>Sat, Feb 9th, 2019, 09:59</t>
  </si>
  <si>
    <t>AS Roma - FC Porto</t>
  </si>
  <si>
    <t>Sat, Feb 9th, 2019, 09:58</t>
  </si>
  <si>
    <t xml:space="preserve"> 10 Feb 2019, 16:15</t>
  </si>
  <si>
    <t>Valencia - Real Sociedad</t>
  </si>
  <si>
    <t>Fri, Feb 8th, 2019, 08:10</t>
  </si>
  <si>
    <t xml:space="preserve"> 10 Feb 2019, 12:00</t>
  </si>
  <si>
    <t>Leganes - Real Betis</t>
  </si>
  <si>
    <t>Fri, Feb 8th, 2019, 08:09</t>
  </si>
  <si>
    <t xml:space="preserve"> 10 Feb 2019, 21:00</t>
  </si>
  <si>
    <t>Nice - Lyon</t>
  </si>
  <si>
    <t xml:space="preserve"> 10 Feb 2019, 17:00</t>
  </si>
  <si>
    <t>Guingamp - Lille</t>
  </si>
  <si>
    <t>Fri, Feb 8th, 2019, 08:08</t>
  </si>
  <si>
    <t xml:space="preserve"> 09 Feb 2019, 18:30</t>
  </si>
  <si>
    <t>Bayern Munich - Schalke 04</t>
  </si>
  <si>
    <t>Thu, Feb 7th, 2019, 09:01</t>
  </si>
  <si>
    <t xml:space="preserve"> 09 Feb 2019, 15:30</t>
  </si>
  <si>
    <t>RB Leipzig - Eintracht Frankfurt</t>
  </si>
  <si>
    <t>Thu, Feb 7th, 2019, 09:00</t>
  </si>
  <si>
    <t>Borussia Monchengladbach - Hertha Berlin</t>
  </si>
  <si>
    <t xml:space="preserve"> 10 Feb 2019, 20:45</t>
  </si>
  <si>
    <t>Athletic Club Bilbao - Barcelona</t>
  </si>
  <si>
    <t>Thu, Feb 7th, 2019, 08:59</t>
  </si>
  <si>
    <t xml:space="preserve"> 09 Feb 2019, 16:15</t>
  </si>
  <si>
    <t>Atletico Madrid - Real Madrid</t>
  </si>
  <si>
    <t>Rennes - St Etienne</t>
  </si>
  <si>
    <t>Thu, Feb 7th, 2019, 08:58</t>
  </si>
  <si>
    <t xml:space="preserve"> 09 Feb 2019, 17:00</t>
  </si>
  <si>
    <t>Paris Saint Germain - Bordeaux</t>
  </si>
  <si>
    <t>Manchester City - Chelsea</t>
  </si>
  <si>
    <t>Thu, Feb 7th, 2019, 08:57</t>
  </si>
  <si>
    <t>Brighton and Hove Albion - Burnley</t>
  </si>
  <si>
    <t>Thu, Feb 7th, 2019, 08:56</t>
  </si>
  <si>
    <t xml:space="preserve"> 09 Feb 2019, 16:00</t>
  </si>
  <si>
    <t>Watford - Everton</t>
  </si>
  <si>
    <t xml:space="preserve"> 11 Feb 2019, 21:00</t>
  </si>
  <si>
    <t>Wolverhampton Wanderers - Newcastle United</t>
  </si>
  <si>
    <t>Wed, Feb 6th, 2019, 09:08</t>
  </si>
  <si>
    <t>Borussia Dortmund - Hoffenheim</t>
  </si>
  <si>
    <t>Wed, Feb 6th, 2019, 09:07</t>
  </si>
  <si>
    <t xml:space="preserve"> 08 Feb 2019, 20:30</t>
  </si>
  <si>
    <t>Mainz 05 - Bayer Leverkusen</t>
  </si>
  <si>
    <t xml:space="preserve"> 10 Feb 2019, 15:00</t>
  </si>
  <si>
    <t>Montpellier HSC - AS Monaco</t>
  </si>
  <si>
    <t>Wed, Feb 6th, 2019, 09:06</t>
  </si>
  <si>
    <t xml:space="preserve"> 09 Feb 2019, 20:00</t>
  </si>
  <si>
    <t>Strasbourg - Angers SCO</t>
  </si>
  <si>
    <t>Wed, Feb 6th, 2019, 09:05</t>
  </si>
  <si>
    <t xml:space="preserve"> 08 Feb 2019, 20:45</t>
  </si>
  <si>
    <t>Dijon - Marseille</t>
  </si>
  <si>
    <t xml:space="preserve"> 06 Feb 2019, 20:45</t>
  </si>
  <si>
    <t>Wed, Feb 6th, 2019, 09:04</t>
  </si>
  <si>
    <t xml:space="preserve"> 06 Feb 2019, 18:30</t>
  </si>
  <si>
    <t>Liverpool - Bournemouth</t>
  </si>
  <si>
    <t>Tue, Feb 5th, 2019, 08:58</t>
  </si>
  <si>
    <t>Crystal Palace - West Ham United</t>
  </si>
  <si>
    <t>Tue, Feb 5th, 2019, 08:57</t>
  </si>
  <si>
    <t xml:space="preserve"> 10 Feb 2019, 20:30</t>
  </si>
  <si>
    <t>AC Milan - Cagliari</t>
  </si>
  <si>
    <t>Sampdoria - Frosinone</t>
  </si>
  <si>
    <t>Tue, Feb 5th, 2019, 08:56</t>
  </si>
  <si>
    <t>Atalanta BC - SPAL</t>
  </si>
  <si>
    <t xml:space="preserve"> 07 Feb 2019, 20:30</t>
  </si>
  <si>
    <t>Lazio - Empoli</t>
  </si>
  <si>
    <t>Tue, Feb 5th, 2019, 08:55</t>
  </si>
  <si>
    <t>Hertha Berlin - Bayern Munich</t>
  </si>
  <si>
    <t>Mon, Feb 4th, 2019, 18:45</t>
  </si>
  <si>
    <t xml:space="preserve"> 05 Feb 2019, 20:45</t>
  </si>
  <si>
    <t>Borussia Dortmund - Werder Bremen</t>
  </si>
  <si>
    <t xml:space="preserve"> 10 Feb 2019, 18:00</t>
  </si>
  <si>
    <t>Sassuolo - Juventus</t>
  </si>
  <si>
    <t>Mon, Feb 4th, 2019, 12:37</t>
  </si>
  <si>
    <t>Torino - Udinese</t>
  </si>
  <si>
    <t xml:space="preserve"> 09 Feb 2019, 20:30</t>
  </si>
  <si>
    <t>Parma FC - FC Internazionale</t>
  </si>
  <si>
    <t>Mon, Feb 4th, 2019, 12:36</t>
  </si>
  <si>
    <t xml:space="preserve"> 09 Feb 2019, 18:00</t>
  </si>
  <si>
    <t>Fiorentina - Napoli</t>
  </si>
  <si>
    <t>Mon, Feb 4th, 2019, 12:35</t>
  </si>
  <si>
    <t>Chievo - AS Roma</t>
  </si>
  <si>
    <t xml:space="preserve"> 10 Feb 2019, 18:30</t>
  </si>
  <si>
    <t>Sevilla - Eibar</t>
  </si>
  <si>
    <t>Mon, Feb 4th, 2019, 12:33</t>
  </si>
  <si>
    <t xml:space="preserve"> 09 Feb 2019, 13:00</t>
  </si>
  <si>
    <t>Getafe - Celta Vigo</t>
  </si>
  <si>
    <t xml:space="preserve"> 08 Feb 2019, 21:00</t>
  </si>
  <si>
    <t>Real Valladolid CF - Villarreal CF</t>
  </si>
  <si>
    <t>Mon, Feb 4th, 2019, 12:32</t>
  </si>
  <si>
    <t xml:space="preserve"> 07 Feb 2019, 21:00</t>
  </si>
  <si>
    <t>Mon, Feb 4th, 2019, 12:31</t>
  </si>
  <si>
    <t xml:space="preserve"> 06 Feb 2019, 21:00</t>
  </si>
  <si>
    <t>Barcelona - Real Madrid</t>
  </si>
  <si>
    <t xml:space="preserve"> 10 Feb 2019, 14:30</t>
  </si>
  <si>
    <t>Tottenham Hotspur - Leicester City</t>
  </si>
  <si>
    <t>Mon, Feb 4th, 2019, 12:28</t>
  </si>
  <si>
    <t>Huddersfield Town - Arsenal</t>
  </si>
  <si>
    <t>Mon, Feb 4th, 2019, 12:27</t>
  </si>
  <si>
    <t xml:space="preserve"> 09 Feb 2019, 13:30</t>
  </si>
  <si>
    <t>Fulham - Manchester United</t>
  </si>
  <si>
    <t>Everton - Manchester City</t>
  </si>
  <si>
    <t>Mon, Feb 4th, 2019, 12:26</t>
  </si>
  <si>
    <t>Southampton - Cardiff City</t>
  </si>
  <si>
    <t>Sun, Feb 3rd, 2019, 09:48</t>
  </si>
  <si>
    <t xml:space="preserve"> 05 Feb 2019, 19:00</t>
  </si>
  <si>
    <t>Marseille - Bordeaux</t>
  </si>
  <si>
    <t>Sun, Feb 3rd, 2019, 09:47</t>
  </si>
  <si>
    <t xml:space="preserve"> 04 Feb 2019, 19:00</t>
  </si>
  <si>
    <t>Frosinone - Lazio</t>
  </si>
  <si>
    <t>Fri, Feb 1st, 2019, 09:45</t>
  </si>
  <si>
    <t xml:space="preserve"> 03 Feb 2019, 18:00</t>
  </si>
  <si>
    <t>FC Internazionale - Bologna</t>
  </si>
  <si>
    <t xml:space="preserve"> 03 Feb 2019, 20:45</t>
  </si>
  <si>
    <t>Real Madrid - Alaves</t>
  </si>
  <si>
    <t>Fri, Feb 1st, 2019, 09:43</t>
  </si>
  <si>
    <t xml:space="preserve"> 03 Feb 2019, 17:00</t>
  </si>
  <si>
    <t>Thu, Jan 31st, 2019, 09:21</t>
  </si>
  <si>
    <t xml:space="preserve"> 04 Feb 2019, 21:00</t>
  </si>
  <si>
    <t>Cagliari - Atalanta BC</t>
  </si>
  <si>
    <t>Thu, Jan 31st, 2019, 09:20</t>
  </si>
  <si>
    <t xml:space="preserve"> 03 Feb 2019, 20:30</t>
  </si>
  <si>
    <t>AS Roma - AC Milan</t>
  </si>
  <si>
    <t>Thu, Jan 31st, 2019, 09:19</t>
  </si>
  <si>
    <t xml:space="preserve"> 03 Feb 2019, 15:00</t>
  </si>
  <si>
    <t>Udinese - Fiorentina</t>
  </si>
  <si>
    <t xml:space="preserve"> 02 Feb 2019, 20:30</t>
  </si>
  <si>
    <t>Juventus - Parma FC</t>
  </si>
  <si>
    <t>Thu, Jan 31st, 2019, 09:18</t>
  </si>
  <si>
    <t xml:space="preserve"> 03 Feb 2019, 16:15</t>
  </si>
  <si>
    <t>Real Betis - Atletico Madrid</t>
  </si>
  <si>
    <t>Thu, Jan 31st, 2019, 09:17</t>
  </si>
  <si>
    <t xml:space="preserve"> 03 Feb 2019, 12:00</t>
  </si>
  <si>
    <t>Villarreal CF - Espanyol</t>
  </si>
  <si>
    <t>Thu, Jan 31st, 2019, 09:16</t>
  </si>
  <si>
    <t xml:space="preserve"> 02 Feb 2019, 20:45</t>
  </si>
  <si>
    <t>Celta Vigo - Sevilla</t>
  </si>
  <si>
    <t xml:space="preserve"> 02 Feb 2019, 18:30</t>
  </si>
  <si>
    <t>Barcelona - Valencia</t>
  </si>
  <si>
    <t>Thu, Jan 31st, 2019, 09:15</t>
  </si>
  <si>
    <t>West Ham United - Liverpool</t>
  </si>
  <si>
    <t>Thu, Jan 31st, 2019, 09:14</t>
  </si>
  <si>
    <t xml:space="preserve"> 03 Feb 2019, 15:05</t>
  </si>
  <si>
    <t>Leicester City - Manchester United</t>
  </si>
  <si>
    <t>Thu, Jan 31st, 2019, 09:13</t>
  </si>
  <si>
    <t>Cardiff City - Bournemouth</t>
  </si>
  <si>
    <t xml:space="preserve"> 02 Feb 2019, 16:00</t>
  </si>
  <si>
    <t>Crystal Palace - Fulham</t>
  </si>
  <si>
    <t>Thu, Jan 31st, 2019, 09:12</t>
  </si>
  <si>
    <t>Chelsea - Huddersfield Town</t>
  </si>
  <si>
    <t>Thu, Jan 31st, 2019, 09:11</t>
  </si>
  <si>
    <t>Burnley - Southampton</t>
  </si>
  <si>
    <t>Brighton and Hove Albion - Watford</t>
  </si>
  <si>
    <t xml:space="preserve"> 02 Feb 2019, 13:30</t>
  </si>
  <si>
    <t>Tottenham Hotspur - Newcastle United</t>
  </si>
  <si>
    <t>Thu, Jan 31st, 2019, 09:10</t>
  </si>
  <si>
    <t xml:space="preserve"> 03 Feb 2019, 17:30</t>
  </si>
  <si>
    <t>Manchester City - Arsenal</t>
  </si>
  <si>
    <t>Wed, Jan 30th, 2019, 08:57</t>
  </si>
  <si>
    <t xml:space="preserve"> 02 Feb 2019, 18:00</t>
  </si>
  <si>
    <t>Napoli - Sampdoria</t>
  </si>
  <si>
    <t>Wed, Jan 30th, 2019, 08:56</t>
  </si>
  <si>
    <t>Everton - Wolverhampton Wanderers</t>
  </si>
  <si>
    <t>Wed, Jan 30th, 2019, 08:54</t>
  </si>
  <si>
    <t xml:space="preserve"> 02 Feb 2019, 13:00</t>
  </si>
  <si>
    <t>Levante UD - Getafe</t>
  </si>
  <si>
    <t xml:space="preserve"> 02 Feb 2019, 20:00</t>
  </si>
  <si>
    <t>AS Monaco - Toulouse FC</t>
  </si>
  <si>
    <t>Wed, Jan 30th, 2019, 08:53</t>
  </si>
  <si>
    <t xml:space="preserve"> 31 Jan 2019, 21:30</t>
  </si>
  <si>
    <t>Girona - Real Madrid</t>
  </si>
  <si>
    <t>Mon, Jan 28th, 2019, 18:16</t>
  </si>
  <si>
    <t xml:space="preserve"> 31 Jan 2019, 21:00</t>
  </si>
  <si>
    <t>Mon, Jan 28th, 2019, 18:15</t>
  </si>
  <si>
    <t xml:space="preserve"> 30 Jan 2019, 21:30</t>
  </si>
  <si>
    <t>Barcelona - Sevilla</t>
  </si>
  <si>
    <t>Mon, Jan 28th, 2019, 18:14</t>
  </si>
  <si>
    <t xml:space="preserve"> 30 Jan 2019, 19:30</t>
  </si>
  <si>
    <t>Real Betis - Espanyol</t>
  </si>
  <si>
    <t xml:space="preserve"> 30 Jan 2019, 20:45</t>
  </si>
  <si>
    <t>Atalanta BC - Juventus</t>
  </si>
  <si>
    <t>Mon, Jan 28th, 2019, 18:13</t>
  </si>
  <si>
    <t xml:space="preserve"> 30 Jan 2019, 18:15</t>
  </si>
  <si>
    <t>Fiorentina - AS Roma</t>
  </si>
  <si>
    <t xml:space="preserve"> 30 Jan 2019, 18:45</t>
  </si>
  <si>
    <t>Fra. Other</t>
  </si>
  <si>
    <t>Strasbourg - Bordeaux</t>
  </si>
  <si>
    <t>Mon, Jan 28th, 2019, 18:12</t>
  </si>
  <si>
    <t xml:space="preserve"> 29 Jan 2019, 21:05</t>
  </si>
  <si>
    <t>Mon, Jan 28th, 2019, 18:11</t>
  </si>
  <si>
    <t xml:space="preserve"> 29 Jan 2019, 20:45</t>
  </si>
  <si>
    <t>AC Milan - Napoli</t>
  </si>
  <si>
    <t>Mon, Jan 28th, 2019, 18:10</t>
  </si>
  <si>
    <t xml:space="preserve"> 29 Jan 2019, 21:30</t>
  </si>
  <si>
    <t xml:space="preserve"> 03 Feb 2019, 12:30</t>
  </si>
  <si>
    <t>SPAL - Torino</t>
  </si>
  <si>
    <t>Mon, Jan 28th, 2019, 10:13</t>
  </si>
  <si>
    <t xml:space="preserve"> 03 Feb 2019, 21:00</t>
  </si>
  <si>
    <t>Lyon - Paris Saint Germain</t>
  </si>
  <si>
    <t>Mon, Jan 28th, 2019, 10:12</t>
  </si>
  <si>
    <t>Nimes Olympique - Montpellier HSC</t>
  </si>
  <si>
    <t>Mon, Jan 28th, 2019, 10:11</t>
  </si>
  <si>
    <t xml:space="preserve"> 02 Feb 2019, 16:15</t>
  </si>
  <si>
    <t>Real Sociedad - Athletic Club Bilbao</t>
  </si>
  <si>
    <t xml:space="preserve"> 02 Feb 2019, 15:30</t>
  </si>
  <si>
    <t>Hoffenheim - Fortuna Dusseldorf</t>
  </si>
  <si>
    <t>Mon, Jan 28th, 2019, 10:10</t>
  </si>
  <si>
    <t>Bayer Leverkusen - Bayern Munich</t>
  </si>
  <si>
    <t>Mon, Jan 28th, 2019, 10:09</t>
  </si>
  <si>
    <t xml:space="preserve"> 02 Feb 2019, 21:00</t>
  </si>
  <si>
    <t>Reims - Marseille</t>
  </si>
  <si>
    <t>Mon, Jan 28th, 2019, 10:08</t>
  </si>
  <si>
    <t>Rennes - Amiens</t>
  </si>
  <si>
    <t xml:space="preserve"> 01 Feb 2019, 20:30</t>
  </si>
  <si>
    <t>Hannover 96 - RB Leipzig</t>
  </si>
  <si>
    <t>Mon, Jan 28th, 2019, 10:06</t>
  </si>
  <si>
    <t xml:space="preserve"> 01 Feb 2019, 20:45</t>
  </si>
  <si>
    <t>Lille - Nice</t>
  </si>
  <si>
    <t xml:space="preserve"> 30 Jan 2019, 21:00</t>
  </si>
  <si>
    <t>Tottenham Hotspur - Watford</t>
  </si>
  <si>
    <t>Mon, Jan 28th, 2019, 10:05</t>
  </si>
  <si>
    <t>Bournemouth - Chelsea</t>
  </si>
  <si>
    <t>Mon, Jan 28th, 2019, 10:04</t>
  </si>
  <si>
    <t>Southampton - Crystal Palace</t>
  </si>
  <si>
    <t>Schalke 04 - Borussia Monchengladbach</t>
  </si>
  <si>
    <t>Sun, Jan 27th, 2019, 09:32</t>
  </si>
  <si>
    <t>Hertha Berlin - Wolfsburg</t>
  </si>
  <si>
    <t>Eintracht Frankfurt - Borussia Dortmund</t>
  </si>
  <si>
    <t>Sun, Jan 27th, 2019, 09:31</t>
  </si>
  <si>
    <t>Huddersfield Town - Everton</t>
  </si>
  <si>
    <t>Sun, Jan 27th, 2019, 09:30</t>
  </si>
  <si>
    <t xml:space="preserve"> 29 Jan 2019, 21:00</t>
  </si>
  <si>
    <t>Newcastle United - Manchester City</t>
  </si>
  <si>
    <t>Manchester United - Burnley</t>
  </si>
  <si>
    <t>Sun, Jan 27th, 2019, 09:29</t>
  </si>
  <si>
    <t>Wolverhampton Wanderers - West Ham United</t>
  </si>
  <si>
    <t>Sun, Jan 27th, 2019, 09:28</t>
  </si>
  <si>
    <t>Fulham - Brighton and Hove Albion</t>
  </si>
  <si>
    <t xml:space="preserve"> 26 Jan 2019, 16:00</t>
  </si>
  <si>
    <t>Newcastle United - Watford</t>
  </si>
  <si>
    <t>Fri, Jan 25th, 2019, 19:17</t>
  </si>
  <si>
    <t>Manchester City - Burnley</t>
  </si>
  <si>
    <t>Fri, Jan 25th, 2019, 19:16</t>
  </si>
  <si>
    <t xml:space="preserve"> 27 Jan 2019, 16:00</t>
  </si>
  <si>
    <t>Crystal Palace - Tottenham Hotspur</t>
  </si>
  <si>
    <t>Fri, Jan 25th, 2019, 11:10</t>
  </si>
  <si>
    <t xml:space="preserve"> 27 Jan 2019, 20:45</t>
  </si>
  <si>
    <t>Espanyol - Real Madrid</t>
  </si>
  <si>
    <t>Fri, Jan 25th, 2019, 11:09</t>
  </si>
  <si>
    <t xml:space="preserve"> 27 Jan 2019, 18:30</t>
  </si>
  <si>
    <t>Athletic Club Bilbao - Real Betis</t>
  </si>
  <si>
    <t>Fri, Jan 25th, 2019, 11:08</t>
  </si>
  <si>
    <t xml:space="preserve"> 27 Jan 2019, 16:15</t>
  </si>
  <si>
    <t>Girona - Barcelona</t>
  </si>
  <si>
    <t xml:space="preserve"> 27 Jan 2019, 17:00</t>
  </si>
  <si>
    <t>Amiens - Lyon</t>
  </si>
  <si>
    <t>Fri, Jan 25th, 2019, 11:07</t>
  </si>
  <si>
    <t xml:space="preserve"> 27 Jan 2019, 21:00</t>
  </si>
  <si>
    <t>Paris Saint Germain - Rennes</t>
  </si>
  <si>
    <t>Thu, Jan 24th, 2019, 09:52</t>
  </si>
  <si>
    <t xml:space="preserve"> 27 Jan 2019, 15:00</t>
  </si>
  <si>
    <t>Montpellier HSC - Caen</t>
  </si>
  <si>
    <t xml:space="preserve"> 26 Jan 2019, 20:00</t>
  </si>
  <si>
    <t>Thu, Jan 24th, 2019, 09:51</t>
  </si>
  <si>
    <t>Nice - Nimes Olympique</t>
  </si>
  <si>
    <t>Thu, Jan 24th, 2019, 09:50</t>
  </si>
  <si>
    <t>Dijon - AS Monaco</t>
  </si>
  <si>
    <t xml:space="preserve"> 26 Jan 2019, 13:00</t>
  </si>
  <si>
    <t>Sevilla - Levante UD</t>
  </si>
  <si>
    <t>Thu, Jan 24th, 2019, 09:49</t>
  </si>
  <si>
    <t xml:space="preserve"> 26 Jan 2019, 20:45</t>
  </si>
  <si>
    <t>Valencia - Villarreal</t>
  </si>
  <si>
    <t>Wed, Jan 23rd, 2019, 11:00</t>
  </si>
  <si>
    <t xml:space="preserve"> 26 Jan 2019, 16:15</t>
  </si>
  <si>
    <t>Atletico Madrid - Getafe</t>
  </si>
  <si>
    <t>Wed, Jan 23rd, 2019, 10:59</t>
  </si>
  <si>
    <t xml:space="preserve"> 25 Jan 2019, 20:45</t>
  </si>
  <si>
    <t>Marseille - Lille</t>
  </si>
  <si>
    <t>Wed, Jan 23rd, 2019, 10:58</t>
  </si>
  <si>
    <t xml:space="preserve"> 24 Jan 2019, 19:30</t>
  </si>
  <si>
    <t>Espanyol - Real Betis</t>
  </si>
  <si>
    <t xml:space="preserve"> 27 Jan 2019, 20:30</t>
  </si>
  <si>
    <t>Lazio - Juventus</t>
  </si>
  <si>
    <t>Tue, Jan 22nd, 2019, 16:43</t>
  </si>
  <si>
    <t xml:space="preserve"> 27 Jan 2019, 12:30</t>
  </si>
  <si>
    <t>Chievo - Fiorentina</t>
  </si>
  <si>
    <t xml:space="preserve"> 26 Jan 2019, 20:30</t>
  </si>
  <si>
    <t>Tue, Jan 22nd, 2019, 16:42</t>
  </si>
  <si>
    <t>Atalanta BC - AS Roma</t>
  </si>
  <si>
    <t>Mon, Jan 21st, 2019, 18:12</t>
  </si>
  <si>
    <t xml:space="preserve"> 24 Jan 2019, 21:30</t>
  </si>
  <si>
    <t xml:space="preserve"> 23 Jan 2019, 21:30</t>
  </si>
  <si>
    <t>Mon, Jan 21st, 2019, 18:10</t>
  </si>
  <si>
    <t xml:space="preserve"> 22 Jan 2019, 21:30</t>
  </si>
  <si>
    <t>Getafe - Valencia</t>
  </si>
  <si>
    <t xml:space="preserve"> 28 Jan 2019, 21:00</t>
  </si>
  <si>
    <t>Alaves - Rayo Vallecano</t>
  </si>
  <si>
    <t>Mon, Jan 21st, 2019, 09:12</t>
  </si>
  <si>
    <t>Real Sociedad - Huesca</t>
  </si>
  <si>
    <t>Mon, Jan 21st, 2019, 09:11</t>
  </si>
  <si>
    <t xml:space="preserve"> 26 Jan 2019, 18:00</t>
  </si>
  <si>
    <t>Sampdoria - Udinese</t>
  </si>
  <si>
    <t xml:space="preserve"> 26 Jan 2019, 15:30</t>
  </si>
  <si>
    <t>Wolfsburg - Bayer Leverkusen</t>
  </si>
  <si>
    <t>Mon, Jan 21st, 2019, 09:10</t>
  </si>
  <si>
    <t xml:space="preserve"> 25 Jan 2019, 20:30</t>
  </si>
  <si>
    <t>Hertha Berlin - Schalke 04</t>
  </si>
  <si>
    <t>Mon, Jan 21st, 2019, 09:09</t>
  </si>
  <si>
    <t xml:space="preserve"> 24 Jan 2019, 20:45</t>
  </si>
  <si>
    <t>Liverpool - Leicester City</t>
  </si>
  <si>
    <t>Sun, Jan 20th, 2019, 08:36</t>
  </si>
  <si>
    <t xml:space="preserve"> 27 Jan 2019, 18:00</t>
  </si>
  <si>
    <t>Torino - FC Internazionale</t>
  </si>
  <si>
    <t>Sun, Jan 20th, 2019, 08:35</t>
  </si>
  <si>
    <t>Fortuna Dusseldorf - RB Leipzig</t>
  </si>
  <si>
    <t xml:space="preserve"> 27 Jan 2019, 15:30</t>
  </si>
  <si>
    <t>Bayern Munich - Stuttgart</t>
  </si>
  <si>
    <t>Sun, Jan 20th, 2019, 08:34</t>
  </si>
  <si>
    <t xml:space="preserve"> 26 Jan 2019, 18:30</t>
  </si>
  <si>
    <t>Werder Bremen - Eintracht Frankfurt</t>
  </si>
  <si>
    <t>Freiburg - Hoffenheim</t>
  </si>
  <si>
    <t>Sun, Jan 20th, 2019, 08:33</t>
  </si>
  <si>
    <t>Borussia Monchengladbach - Augsburg</t>
  </si>
  <si>
    <t>Sun, Jan 20th, 2019, 08:32</t>
  </si>
  <si>
    <t>Borussia Dortmund - Hannover 96</t>
  </si>
  <si>
    <t xml:space="preserve"> 25 Jan 2019, 20:55</t>
  </si>
  <si>
    <t>Sun, Jan 20th, 2019, 08:31</t>
  </si>
  <si>
    <t xml:space="preserve"> 21 Jan 2019, 21:00</t>
  </si>
  <si>
    <t>Eibar - Espanyol</t>
  </si>
  <si>
    <t>Fri, Jan 18th, 2019, 08:09</t>
  </si>
  <si>
    <t xml:space="preserve"> 20 Jan 2019, 20:45</t>
  </si>
  <si>
    <t>Barcelona - Leganes</t>
  </si>
  <si>
    <t>Fri, Jan 18th, 2019, 08:08</t>
  </si>
  <si>
    <t xml:space="preserve"> 20 Jan 2019, 18:30</t>
  </si>
  <si>
    <t>Rayo Vallecano - Real Sociedad</t>
  </si>
  <si>
    <t xml:space="preserve"> 20 Jan 2019, 16:15</t>
  </si>
  <si>
    <t>Villarreal CF - Athletic Club Bilbao</t>
  </si>
  <si>
    <t>Fri, Jan 18th, 2019, 08:07</t>
  </si>
  <si>
    <t xml:space="preserve"> 20 Jan 2019, 12:00</t>
  </si>
  <si>
    <t>Real Betis - Girona</t>
  </si>
  <si>
    <t xml:space="preserve"> 20 Jan 2019, 18:00</t>
  </si>
  <si>
    <t>Schalke 04 - Wolfsburg</t>
  </si>
  <si>
    <t>Thu, Jan 17th, 2019, 18:47</t>
  </si>
  <si>
    <t xml:space="preserve"> 19 Jan 2019, 18:30</t>
  </si>
  <si>
    <t>RB Leipzig - Borussia Dortmund</t>
  </si>
  <si>
    <t>Thu, Jan 17th, 2019, 18:46</t>
  </si>
  <si>
    <t xml:space="preserve"> 19 Jan 2019, 15:30</t>
  </si>
  <si>
    <t>Eintracht Frankfurt - Freiburg</t>
  </si>
  <si>
    <t>Bayer Leverkusen - Borussia Monchengladbach</t>
  </si>
  <si>
    <t>Thu, Jan 17th, 2019, 18:45</t>
  </si>
  <si>
    <t xml:space="preserve"> 18 Jan 2019, 20:30</t>
  </si>
  <si>
    <t>Hoffenheim - Bayern Munich</t>
  </si>
  <si>
    <t xml:space="preserve"> 21 Jan 2019, 20:30</t>
  </si>
  <si>
    <t>Juventus - Chievo</t>
  </si>
  <si>
    <t>Thu, Jan 17th, 2019, 08:26</t>
  </si>
  <si>
    <t xml:space="preserve"> 21 Jan 2019, 15:00</t>
  </si>
  <si>
    <t>Genoa - AC Milan</t>
  </si>
  <si>
    <t xml:space="preserve"> 20 Jan 2019, 21:00</t>
  </si>
  <si>
    <t>St Etienne - Lyon</t>
  </si>
  <si>
    <t>Thu, Jan 17th, 2019, 08:25</t>
  </si>
  <si>
    <t xml:space="preserve"> 20 Jan 2019, 17:00</t>
  </si>
  <si>
    <t>Caen - Marseille</t>
  </si>
  <si>
    <t>Thu, Jan 17th, 2019, 08:24</t>
  </si>
  <si>
    <t xml:space="preserve"> 20 Jan 2019, 15:00</t>
  </si>
  <si>
    <t>Rennes - Montpellier HSC</t>
  </si>
  <si>
    <t xml:space="preserve"> 19 Jan 2019, 20:00</t>
  </si>
  <si>
    <t>Reims - Nice</t>
  </si>
  <si>
    <t>Thu, Jan 17th, 2019, 08:23</t>
  </si>
  <si>
    <t>AS Monaco - Strasbourg</t>
  </si>
  <si>
    <t xml:space="preserve"> 19 Jan 2019, 17:00</t>
  </si>
  <si>
    <t>Paris Saint Germain - Guingamp</t>
  </si>
  <si>
    <t>Full Event Over 3.5 (O/U)</t>
  </si>
  <si>
    <t>Thu, Jan 17th, 2019, 08:22</t>
  </si>
  <si>
    <t xml:space="preserve"> 19 Jan 2019, 16:00</t>
  </si>
  <si>
    <t>Southampton - Everton</t>
  </si>
  <si>
    <t>Huesca - Atletico Madrid</t>
  </si>
  <si>
    <t>Thu, Jan 17th, 2019, 08:21</t>
  </si>
  <si>
    <t xml:space="preserve"> 19 Jan 2019, 16:15</t>
  </si>
  <si>
    <t>Real Madrid - Sevilla</t>
  </si>
  <si>
    <t>Thu, Jan 17th, 2019, 08:20</t>
  </si>
  <si>
    <t>Newcastle United - Cardiff City</t>
  </si>
  <si>
    <t>Wed, Jan 16th, 2019, 07:49</t>
  </si>
  <si>
    <t>Bordeaux - Dijon</t>
  </si>
  <si>
    <t>Wed, Jan 16th, 2019, 07:48</t>
  </si>
  <si>
    <t xml:space="preserve"> 19 Jan 2019, 20:45</t>
  </si>
  <si>
    <t>Celta Vigo - Valencia</t>
  </si>
  <si>
    <t>Wed, Jan 16th, 2019, 07:47</t>
  </si>
  <si>
    <t xml:space="preserve"> 18 Jan 2019, 21:00</t>
  </si>
  <si>
    <t>Getafe - Alaves</t>
  </si>
  <si>
    <t>Wed, Jan 16th, 2019, 07:46</t>
  </si>
  <si>
    <t xml:space="preserve"> 17 Jan 2019, 21:30</t>
  </si>
  <si>
    <t>Tue, Jan 15th, 2019, 22:42</t>
  </si>
  <si>
    <t xml:space="preserve"> 17 Jan 2019, 20:30</t>
  </si>
  <si>
    <t>Espanyol - Villarreal CF</t>
  </si>
  <si>
    <t xml:space="preserve"> 17 Jan 2019, 19:30</t>
  </si>
  <si>
    <t>Tue, Jan 15th, 2019, 22:41</t>
  </si>
  <si>
    <t xml:space="preserve"> 16 Jan 2019, 19:30</t>
  </si>
  <si>
    <t xml:space="preserve"> 20 Jan 2019, 14:30</t>
  </si>
  <si>
    <t>Huddersfield Town - Manchester City</t>
  </si>
  <si>
    <t>Tue, Jan 15th, 2019, 07:39</t>
  </si>
  <si>
    <t xml:space="preserve"> 19 Jan 2019, 13:30</t>
  </si>
  <si>
    <t>Wolverhampton Wanderers - Leicester City</t>
  </si>
  <si>
    <t xml:space="preserve"> 20 Jan 2019, 12:30</t>
  </si>
  <si>
    <t>Frosinone - Atalanta BC</t>
  </si>
  <si>
    <t>Tue, Jan 15th, 2019, 07:38</t>
  </si>
  <si>
    <t xml:space="preserve"> 19 Jan 2019, 15:00</t>
  </si>
  <si>
    <t>AS Roma - Torino</t>
  </si>
  <si>
    <t>Tue, Jan 15th, 2019, 07:37</t>
  </si>
  <si>
    <t xml:space="preserve"> 20 Jan 2019, 20:30</t>
  </si>
  <si>
    <t>Napoli - Lazio</t>
  </si>
  <si>
    <t>Mon, Jan 14th, 2019, 09:04</t>
  </si>
  <si>
    <t>Fiorentina - Sampdoria</t>
  </si>
  <si>
    <t>Mon, Jan 14th, 2019, 09:03</t>
  </si>
  <si>
    <t xml:space="preserve"> 19 Jan 2019, 20:30</t>
  </si>
  <si>
    <t>FC Internazionale - Sassuolo</t>
  </si>
  <si>
    <t>Fulham - Tottenham Hotspur</t>
  </si>
  <si>
    <t>Mon, Jan 14th, 2019, 09:02</t>
  </si>
  <si>
    <t>Manchester United - Brighton and Hove Albion</t>
  </si>
  <si>
    <t>Bournemouth - West Ham United</t>
  </si>
  <si>
    <t>Mon, Jan 14th, 2019, 09:01</t>
  </si>
  <si>
    <t xml:space="preserve"> 18 Jan 2019, 20:45</t>
  </si>
  <si>
    <t>Lille - Amiens</t>
  </si>
  <si>
    <t xml:space="preserve"> 16 Jan 2019, 21:00</t>
  </si>
  <si>
    <t>St Etienne - Marseille</t>
  </si>
  <si>
    <t>Mon, Jan 14th, 2019, 09:00</t>
  </si>
  <si>
    <t xml:space="preserve"> 16 Jan 2019, 19:00</t>
  </si>
  <si>
    <t>Guingamp - Rennes</t>
  </si>
  <si>
    <t>Toulouse FC - Lyon</t>
  </si>
  <si>
    <t>Mon, Jan 14th, 2019, 08:59</t>
  </si>
  <si>
    <t>AS Monaco - Nice</t>
  </si>
  <si>
    <t xml:space="preserve"> 15 Jan 2019, 19:00</t>
  </si>
  <si>
    <t>Angers SCO - Bordeaux</t>
  </si>
  <si>
    <t xml:space="preserve"> 16 Jan 2019, 18:30</t>
  </si>
  <si>
    <t>Ita. Other</t>
  </si>
  <si>
    <t>Juventus (n) - AC Milan</t>
  </si>
  <si>
    <t>Sun, Jan 13th, 2019, 09:05</t>
  </si>
  <si>
    <t>Liverpool - Crystal Palace</t>
  </si>
  <si>
    <t>Sun, Jan 13th, 2019, 09:04</t>
  </si>
  <si>
    <t>Watford - Burnley</t>
  </si>
  <si>
    <t>Arsenal - Chelsea</t>
  </si>
  <si>
    <t xml:space="preserve"> 14 Jan 2019, 17:30</t>
  </si>
  <si>
    <t>Fri, Jan 11th, 2019, 17:54</t>
  </si>
  <si>
    <t xml:space="preserve"> 13 Jan 2019, 20:45</t>
  </si>
  <si>
    <t>Napoli - Sassuolo</t>
  </si>
  <si>
    <t>Fri, Jan 11th, 2019, 17:53</t>
  </si>
  <si>
    <t xml:space="preserve"> 13 Jan 2019, 15:00</t>
  </si>
  <si>
    <t>Torino - Fiorentina</t>
  </si>
  <si>
    <t>Fri, Jan 11th, 2019, 17:52</t>
  </si>
  <si>
    <t xml:space="preserve"> 12 Jan 2019, 20:45</t>
  </si>
  <si>
    <t>Fri, Jan 11th, 2019, 17:51</t>
  </si>
  <si>
    <t xml:space="preserve"> 12 Jan 2019, 18:00</t>
  </si>
  <si>
    <t>Fri, Jan 11th, 2019, 17:50</t>
  </si>
  <si>
    <t xml:space="preserve"> 14 Jan 2019, 21:00</t>
  </si>
  <si>
    <t>Real Sociedad - Espanyol</t>
  </si>
  <si>
    <t>Fri, Jan 11th, 2019, 08:14</t>
  </si>
  <si>
    <t>Real Betis - Real Madrid</t>
  </si>
  <si>
    <t>Fri, Jan 11th, 2019, 08:13</t>
  </si>
  <si>
    <t xml:space="preserve"> 13 Jan 2019, 18:30</t>
  </si>
  <si>
    <t>Barcelona - Eibar</t>
  </si>
  <si>
    <t>Fri, Jan 11th, 2019, 08:12</t>
  </si>
  <si>
    <t xml:space="preserve"> 13 Jan 2019, 16:15</t>
  </si>
  <si>
    <t>Athletic Club Bilbao - Sevilla</t>
  </si>
  <si>
    <t>Fri, Jan 11th, 2019, 08:11</t>
  </si>
  <si>
    <t xml:space="preserve"> 13 Jan 2019, 12:00</t>
  </si>
  <si>
    <t>Atletico Madrid - Levante UD</t>
  </si>
  <si>
    <t>Manchester City - Wolverhampton Wanderers</t>
  </si>
  <si>
    <t>Thu, Jan 10th, 2019, 08:20</t>
  </si>
  <si>
    <t xml:space="preserve"> 13 Jan 2019, 21:00</t>
  </si>
  <si>
    <t>Marseille - AS Monaco</t>
  </si>
  <si>
    <t>Thu, Jan 10th, 2019, 08:18</t>
  </si>
  <si>
    <t>Nantes - Rennes</t>
  </si>
  <si>
    <t xml:space="preserve"> 12 Jan 2019, 20:00</t>
  </si>
  <si>
    <t>Guingamp - St Etienne</t>
  </si>
  <si>
    <t>Nice - Bordeaux</t>
  </si>
  <si>
    <t>Thu, Jan 10th, 2019, 08:15</t>
  </si>
  <si>
    <t xml:space="preserve"> 12 Jan 2019, 17:00</t>
  </si>
  <si>
    <t>Amiens - Paris Saint Germain</t>
  </si>
  <si>
    <t>Thu, Jan 10th, 2019, 08:14</t>
  </si>
  <si>
    <t>Villarreal CF - Getafe</t>
  </si>
  <si>
    <t xml:space="preserve"> 12 Jan 2019, 16:15</t>
  </si>
  <si>
    <t>Valencia - Real Valladolid CF</t>
  </si>
  <si>
    <t>Thu, Jan 10th, 2019, 08:13</t>
  </si>
  <si>
    <t xml:space="preserve"> 13 Jan 2019, 17:30</t>
  </si>
  <si>
    <t>Tottenham Hotspur - Manchester United</t>
  </si>
  <si>
    <t>Wed, Jan 9th, 2019, 08:33</t>
  </si>
  <si>
    <t xml:space="preserve"> 12 Jan 2019, 18:30</t>
  </si>
  <si>
    <t>Chelsea - Newcastle United</t>
  </si>
  <si>
    <t>Wed, Jan 9th, 2019, 08:32</t>
  </si>
  <si>
    <t>Dijon - Montpellier HSC</t>
  </si>
  <si>
    <t>Wed, Jan 9th, 2019, 08:31</t>
  </si>
  <si>
    <t xml:space="preserve"> 11 Jan 2019, 20:45</t>
  </si>
  <si>
    <t>Lyon - Reims</t>
  </si>
  <si>
    <t>Wed, Jan 9th, 2019, 08:30</t>
  </si>
  <si>
    <t xml:space="preserve"> 12 Jan 2019, 16:00</t>
  </si>
  <si>
    <t>Brighton and Hove Albion - Liverpool</t>
  </si>
  <si>
    <t>Tue, Jan 8th, 2019, 07:31</t>
  </si>
  <si>
    <t xml:space="preserve"> 10 Jan 2019, 19:30</t>
  </si>
  <si>
    <t>Tue, Jan 8th, 2019, 07:27</t>
  </si>
  <si>
    <t>Caen - Lille</t>
  </si>
  <si>
    <t>Tue, Jan 8th, 2019, 07:20</t>
  </si>
  <si>
    <t xml:space="preserve"> 09 Jan 2019, 21:30</t>
  </si>
  <si>
    <t>Real Madrid - Leganes</t>
  </si>
  <si>
    <t>Mon, Jan 7th, 2019, 09:06</t>
  </si>
  <si>
    <t xml:space="preserve"> 10 Jan 2019, 21:30</t>
  </si>
  <si>
    <t>Levante - Barcelona</t>
  </si>
  <si>
    <t>Mon, Jan 7th, 2019, 09:02</t>
  </si>
  <si>
    <t xml:space="preserve"> 09 Jan 2019, 19:30</t>
  </si>
  <si>
    <t>Girona - Atletico Madrid</t>
  </si>
  <si>
    <t>Mon, Jan 7th, 2019, 08:51</t>
  </si>
  <si>
    <t xml:space="preserve"> 09 Jan 2019, 18:45</t>
  </si>
  <si>
    <t>AS Monaco - Rennes</t>
  </si>
  <si>
    <t>Mon, Jan 7th, 2019, 08:28</t>
  </si>
  <si>
    <t xml:space="preserve"> 09 Jan 2019, 21:05</t>
  </si>
  <si>
    <t>Mon, Jan 7th, 2019, 08:25</t>
  </si>
  <si>
    <t xml:space="preserve"> 08 Jan 2019, 19:00</t>
  </si>
  <si>
    <t>Nantes - Montpellier HSC</t>
  </si>
  <si>
    <t>Mon, Jan 7th, 2019, 08:09</t>
  </si>
  <si>
    <t>Leicester City - Southampton</t>
  </si>
  <si>
    <t>Sun, Jan 6th, 2019, 20:52</t>
  </si>
  <si>
    <t>Crystal Palace - Watford</t>
  </si>
  <si>
    <t>Sun, Jan 6th, 2019, 20:48</t>
  </si>
  <si>
    <t>Burnley - Fulham</t>
  </si>
  <si>
    <t>Sun, Jan 6th, 2019, 20:46</t>
  </si>
  <si>
    <t xml:space="preserve"> 07 Jan 2019, 20:45</t>
  </si>
  <si>
    <t>Wolverhampton Wanderers - Liverpool</t>
  </si>
  <si>
    <t>Sun, Jan 6th, 2019, 12:09</t>
  </si>
  <si>
    <t>Cardiff City - Huddersfield Town</t>
  </si>
  <si>
    <t>Sun, Jan 6th, 2019, 07:41</t>
  </si>
  <si>
    <t xml:space="preserve"> 12 Jan 2019, 13:30</t>
  </si>
  <si>
    <t>West Ham United - Arsenal</t>
  </si>
  <si>
    <t>Sun, Jan 6th, 2019, 07:36</t>
  </si>
  <si>
    <t xml:space="preserve"> 13 Jan 2019, 15:15</t>
  </si>
  <si>
    <t>Everton - Bournemouth</t>
  </si>
  <si>
    <t>Sun, Jan 6th, 2019, 07:29</t>
  </si>
  <si>
    <t xml:space="preserve"> 08 Jan 2019, 21:00</t>
  </si>
  <si>
    <t>Lyon - Strasbourg</t>
  </si>
  <si>
    <t>Sun, Jan 6th, 2019, 07:24</t>
  </si>
  <si>
    <t>Tottenham Hotspur - Chelsea</t>
  </si>
  <si>
    <t>Sun, Jan 6th, 2019, 07:16</t>
  </si>
  <si>
    <t xml:space="preserve"> 06 Jan 2019, 20:45</t>
  </si>
  <si>
    <t>Getafe - Barcelona</t>
  </si>
  <si>
    <t>Fri, Jan 4th, 2019, 10:03</t>
  </si>
  <si>
    <t xml:space="preserve"> 06 Jan 2019, 18:30</t>
  </si>
  <si>
    <t>Real Madrid - Real Sociedad</t>
  </si>
  <si>
    <t>Full Event Under 3.5 (O/U)</t>
  </si>
  <si>
    <t>Fri, Jan 4th, 2019, 09:58</t>
  </si>
  <si>
    <t xml:space="preserve"> 06 Jan 2019, 16:15</t>
  </si>
  <si>
    <t>Sevilla - Atletico Madrid</t>
  </si>
  <si>
    <t>Fri, Jan 4th, 2019, 09:52</t>
  </si>
  <si>
    <t xml:space="preserve"> 06 Jan 2019, 12:00</t>
  </si>
  <si>
    <t>Eibar - Villarreal CF</t>
  </si>
  <si>
    <t>Fri, Jan 4th, 2019, 09:46</t>
  </si>
  <si>
    <t xml:space="preserve"> 05 Jan 2019, 20:45</t>
  </si>
  <si>
    <t>Huesca - Real Betis</t>
  </si>
  <si>
    <t>Fri, Jan 4th, 2019, 09:41</t>
  </si>
  <si>
    <t xml:space="preserve"> 05 Jan 2019, 16:15</t>
  </si>
  <si>
    <t>Alaves - Valencia</t>
  </si>
  <si>
    <t>Fri, Jan 4th, 2019, 09:34</t>
  </si>
  <si>
    <t xml:space="preserve"> 07 Jan 2019, 21:00</t>
  </si>
  <si>
    <t>Celta Vigo - Athletic Club Bilbao</t>
  </si>
  <si>
    <t>Fri, Jan 4th, 2019, 09:16</t>
  </si>
  <si>
    <t xml:space="preserve"> 03 Jan 2019, 21:30</t>
  </si>
  <si>
    <t>Villarreal CF - Real Madrid</t>
  </si>
  <si>
    <t>Wed, Jan 2nd, 2019, 20:49</t>
  </si>
  <si>
    <t xml:space="preserve"> 03 Jan 2019, 21:00</t>
  </si>
  <si>
    <t>Manchester City - Liverpool</t>
  </si>
  <si>
    <t>Mon, Dec 31st, 2018, 08:51</t>
  </si>
  <si>
    <t xml:space="preserve"> 02 Jan 2019, 21:00</t>
  </si>
  <si>
    <t>Newcastle United - Manchester United</t>
  </si>
  <si>
    <t>Mon, Dec 31st, 2018, 08:45</t>
  </si>
  <si>
    <t xml:space="preserve"> 02 Jan 2019, 20:45</t>
  </si>
  <si>
    <t>Wolverhampton Wanderers - Crystal Palace</t>
  </si>
  <si>
    <t>Mon, Dec 31st, 2018, 08:40</t>
  </si>
  <si>
    <t>West Ham United - Brighton and Hove Albion</t>
  </si>
  <si>
    <t>Mon, Dec 31st, 2018, 08:37</t>
  </si>
  <si>
    <t>Huddersfield Town - Burnley</t>
  </si>
  <si>
    <t>Mon, Dec 31st, 2018, 08:34</t>
  </si>
  <si>
    <t>Chelsea - Southampton</t>
  </si>
  <si>
    <t>Mon, Dec 31st, 2018, 08:31</t>
  </si>
  <si>
    <t>Bournemouth - Watford</t>
  </si>
  <si>
    <t>Mon, Dec 31st, 2018, 08:25</t>
  </si>
  <si>
    <t xml:space="preserve"> 01 Jan 2019, 18:30</t>
  </si>
  <si>
    <t>Cardiff City - Tottenham Hotspur</t>
  </si>
  <si>
    <t>Mon, Dec 31st, 2018, 08:20</t>
  </si>
  <si>
    <t xml:space="preserve"> 01 Jan 2019, 16:00</t>
  </si>
  <si>
    <t>Arsenal - Fulham</t>
  </si>
  <si>
    <t>Mon, Dec 31st, 2018, 08:14</t>
  </si>
  <si>
    <t xml:space="preserve"> 01 Jan 2019, 13:30</t>
  </si>
  <si>
    <t>Everton - Leicester City</t>
  </si>
  <si>
    <t>Mon, Dec 31st, 2018, 08:10</t>
  </si>
  <si>
    <t xml:space="preserve"> 30 Dec 2018, 15:15</t>
  </si>
  <si>
    <t>Southampton - Manchester City</t>
  </si>
  <si>
    <t>Fri, Dec 28th, 2018, 07:53</t>
  </si>
  <si>
    <t>Burnley - West Ham United</t>
  </si>
  <si>
    <t>Fri, Dec 28th, 2018, 07:45</t>
  </si>
  <si>
    <t xml:space="preserve"> 29 Dec 2018, 18:30</t>
  </si>
  <si>
    <t>Liverpool - Arsenal</t>
  </si>
  <si>
    <t>Thu, Dec 27th, 2018, 09:29</t>
  </si>
  <si>
    <t xml:space="preserve"> 30 Dec 2018, 17:30</t>
  </si>
  <si>
    <t>Manchester United - Bournemouth</t>
  </si>
  <si>
    <t>Thu, Dec 27th, 2018, 09:15</t>
  </si>
  <si>
    <t xml:space="preserve"> 30 Dec 2018, 13:00</t>
  </si>
  <si>
    <t>Crystal Palace - Chelsea</t>
  </si>
  <si>
    <t>Thu, Dec 27th, 2018, 09:07</t>
  </si>
  <si>
    <t xml:space="preserve"> 29 Dec 2018, 16:00</t>
  </si>
  <si>
    <t>Watford - Newcastle United</t>
  </si>
  <si>
    <t>Thu, Dec 27th, 2018, 08:55</t>
  </si>
  <si>
    <t>Tottenham Hotspur - Wolverhampton Wanderers</t>
  </si>
  <si>
    <t>Thu, Dec 27th, 2018, 08:51</t>
  </si>
  <si>
    <t>Leicester City - Cardiff City</t>
  </si>
  <si>
    <t>Thu, Dec 27th, 2018, 08:45</t>
  </si>
  <si>
    <t>Fulham - Huddersfield Town</t>
  </si>
  <si>
    <t>Thu, Dec 27th, 2018, 08:42</t>
  </si>
  <si>
    <t>Brighton and Hove Albion - Everton</t>
  </si>
  <si>
    <t>Thu, Dec 27th, 2018, 08:39</t>
  </si>
  <si>
    <t xml:space="preserve"> 29 Dec 2018, 20:30</t>
  </si>
  <si>
    <t>AC Milan - SPAL</t>
  </si>
  <si>
    <t>Thu, Dec 27th, 2018, 07:31</t>
  </si>
  <si>
    <t xml:space="preserve"> 29 Dec 2018, 18:00</t>
  </si>
  <si>
    <t>Napoli - Bologna</t>
  </si>
  <si>
    <t>Thu, Dec 27th, 2018, 07:26</t>
  </si>
  <si>
    <t xml:space="preserve"> 29 Dec 2018, 15:00</t>
  </si>
  <si>
    <t>Sassuolo - Atalanta BC</t>
  </si>
  <si>
    <t>Thu, Dec 27th, 2018, 07:22</t>
  </si>
  <si>
    <t>Parma FC - AS Roma</t>
  </si>
  <si>
    <t>Thu, Dec 27th, 2018, 07:13</t>
  </si>
  <si>
    <t>Lazio - Torino</t>
  </si>
  <si>
    <t>Thu, Dec 27th, 2018, 07:07</t>
  </si>
  <si>
    <t>Genoa - Fiorentina</t>
  </si>
  <si>
    <t>Thu, Dec 27th, 2018, 07:02</t>
  </si>
  <si>
    <t>Empoli - FC Internazionale</t>
  </si>
  <si>
    <t>Thu, Dec 27th, 2018, 06:56</t>
  </si>
  <si>
    <t xml:space="preserve"> 29 Dec 2018, 12:30</t>
  </si>
  <si>
    <t>Juventus - Sampdoria</t>
  </si>
  <si>
    <t>Thu, Dec 27th, 2018, 06:49</t>
  </si>
  <si>
    <t xml:space="preserve"> 26 Dec 2018, 20:30</t>
  </si>
  <si>
    <t>FC Internazionale - Napoli</t>
  </si>
  <si>
    <t>Mon, Dec 24th, 2018, 04:07</t>
  </si>
  <si>
    <t xml:space="preserve"> 26 Dec 2018, 18:00</t>
  </si>
  <si>
    <t>Torino - Empoli</t>
  </si>
  <si>
    <t>Mon, Dec 24th, 2018, 04:03</t>
  </si>
  <si>
    <t>AS Roma - Sassuolo</t>
  </si>
  <si>
    <t>Mon, Dec 24th, 2018, 04:00</t>
  </si>
  <si>
    <t xml:space="preserve"> 26 Dec 2018, 15:00</t>
  </si>
  <si>
    <t>Sampdoria - Chievo</t>
  </si>
  <si>
    <t>Mon, Dec 24th, 2018, 03:51</t>
  </si>
  <si>
    <t>Fiorentina - Parma FC</t>
  </si>
  <si>
    <t>Mon, Dec 24th, 2018, 03:41</t>
  </si>
  <si>
    <t>Bologna - Lazio</t>
  </si>
  <si>
    <t>Mon, Dec 24th, 2018, 03:38</t>
  </si>
  <si>
    <t>Mon, Dec 24th, 2018, 03:34</t>
  </si>
  <si>
    <t xml:space="preserve"> 26 Dec 2018, 12:30</t>
  </si>
  <si>
    <t>Frosinone - AC Milan</t>
  </si>
  <si>
    <t>Mon, Dec 24th, 2018, 03:30</t>
  </si>
  <si>
    <t xml:space="preserve"> 27 Dec 2018, 20:45</t>
  </si>
  <si>
    <t>Southampton - West Ham United</t>
  </si>
  <si>
    <t>Mon, Dec 24th, 2018, 03:24</t>
  </si>
  <si>
    <t>Watford - Chelsea</t>
  </si>
  <si>
    <t>Mon, Dec 24th, 2018, 03:18</t>
  </si>
  <si>
    <t xml:space="preserve"> 26 Dec 2018, 18:15</t>
  </si>
  <si>
    <t>Brighton and Hove Albion - Arsenal</t>
  </si>
  <si>
    <t>Mon, Dec 24th, 2018, 03:13</t>
  </si>
  <si>
    <t xml:space="preserve"> 26 Dec 2018, 16:00</t>
  </si>
  <si>
    <t>Tottenham Hotspur - Bournemouth</t>
  </si>
  <si>
    <t>Mon, Dec 24th, 2018, 03:09</t>
  </si>
  <si>
    <t>Manchester United - Huddersfield Town</t>
  </si>
  <si>
    <t>Mon, Dec 24th, 2018, 03:01</t>
  </si>
  <si>
    <t>Liverpool - Newcastle United</t>
  </si>
  <si>
    <t>Mon, Dec 24th, 2018, 02:57</t>
  </si>
  <si>
    <t>Leicester City - Manchester City</t>
  </si>
  <si>
    <t>Mon, Dec 24th, 2018, 02:52</t>
  </si>
  <si>
    <t>Crystal Palace - Cardiff City</t>
  </si>
  <si>
    <t>Mon, Dec 24th, 2018, 02:40</t>
  </si>
  <si>
    <t>Burnley - Everton</t>
  </si>
  <si>
    <t>Mon, Dec 24th, 2018, 02:36</t>
  </si>
  <si>
    <t xml:space="preserve"> 26 Dec 2018, 13:30</t>
  </si>
  <si>
    <t>Fulham - Wolverhampton Wanderers</t>
  </si>
  <si>
    <t>Mon, Dec 24th, 2018, 02:30</t>
  </si>
  <si>
    <t xml:space="preserve"> 22 Dec 2018, 21:00</t>
  </si>
  <si>
    <t>Strasbourg - Nice</t>
  </si>
  <si>
    <t>Fri, Dec 21st, 2018, 07:28</t>
  </si>
  <si>
    <t>St Etienne - Dijon</t>
  </si>
  <si>
    <t>Fri, Dec 21st, 2018, 07:22</t>
  </si>
  <si>
    <t>Rennes - Nimes Olympique</t>
  </si>
  <si>
    <t>Fri, Dec 21st, 2018, 07:19</t>
  </si>
  <si>
    <t>Fri, Dec 21st, 2018, 07:13</t>
  </si>
  <si>
    <t>Montpellier HSC - Lyon</t>
  </si>
  <si>
    <t>Fri, Dec 21st, 2018, 07:07</t>
  </si>
  <si>
    <t>AS Monaco - Guingamp</t>
  </si>
  <si>
    <t>Fri, Dec 21st, 2018, 07:02</t>
  </si>
  <si>
    <t>Lille - Toulouse FC</t>
  </si>
  <si>
    <t>Fri, Dec 21st, 2018, 06:57</t>
  </si>
  <si>
    <t>Angers SCO - Marseille</t>
  </si>
  <si>
    <t>Fri, Dec 21st, 2018, 06:54</t>
  </si>
  <si>
    <t xml:space="preserve"> 22 Dec 2018, 16:00</t>
  </si>
  <si>
    <t>Chelsea - Leicester City</t>
  </si>
  <si>
    <t>Thu, Dec 20th, 2018, 08:01</t>
  </si>
  <si>
    <t>Bournemouth - Brighton and Hove Albion</t>
  </si>
  <si>
    <t>Thu, Dec 20th, 2018, 07:53</t>
  </si>
  <si>
    <t xml:space="preserve"> 22 Dec 2018, 13:30</t>
  </si>
  <si>
    <t>Arsenal - Burnley</t>
  </si>
  <si>
    <t>Thu, Dec 20th, 2018, 07:50</t>
  </si>
  <si>
    <t xml:space="preserve"> 23 Dec 2018, 17:00</t>
  </si>
  <si>
    <t>Everton - Tottenham Hotspur</t>
  </si>
  <si>
    <t>Thu, Dec 20th, 2018, 07:42</t>
  </si>
  <si>
    <t xml:space="preserve"> 23 Dec 2018, 18:00</t>
  </si>
  <si>
    <t>Hoffenheim - Mainz 05</t>
  </si>
  <si>
    <t>Thu, Dec 20th, 2018, 07:37</t>
  </si>
  <si>
    <t xml:space="preserve"> 22 Dec 2018, 18:30</t>
  </si>
  <si>
    <t>Eintracht Frankfurt - Bayern Munich</t>
  </si>
  <si>
    <t>Thu, Dec 20th, 2018, 07:31</t>
  </si>
  <si>
    <t xml:space="preserve"> 22 Dec 2018, 15:30</t>
  </si>
  <si>
    <t>RB Leipzig - Werder Bremen</t>
  </si>
  <si>
    <t>Thu, Dec 20th, 2018, 07:27</t>
  </si>
  <si>
    <t>Stuttgart - Schalke 04</t>
  </si>
  <si>
    <t>Thu, Dec 20th, 2018, 07:22</t>
  </si>
  <si>
    <t>Bayer Leverkusen - Hertha Berlin</t>
  </si>
  <si>
    <t>Thu, Dec 20th, 2018, 07:16</t>
  </si>
  <si>
    <t>Manchester City - Crystal Palace</t>
  </si>
  <si>
    <t>Wed, Dec 19th, 2018, 07:19</t>
  </si>
  <si>
    <t xml:space="preserve"> 22 Dec 2018, 15:00</t>
  </si>
  <si>
    <t>AC Milan - Fiorentina</t>
  </si>
  <si>
    <t>Wed, Dec 19th, 2018, 07:13</t>
  </si>
  <si>
    <t xml:space="preserve"> 21 Dec 2018, 20:30</t>
  </si>
  <si>
    <t>Borussia Dortmund - Borussia Monchengladbach</t>
  </si>
  <si>
    <t>Wed, Dec 19th, 2018, 07:06</t>
  </si>
  <si>
    <t xml:space="preserve"> 21 Dec 2018, 21:00</t>
  </si>
  <si>
    <t>Real Sociedad - Alaves</t>
  </si>
  <si>
    <t>Tue, Dec 18th, 2018, 08:21</t>
  </si>
  <si>
    <t xml:space="preserve"> 22 Dec 2018, 20:45</t>
  </si>
  <si>
    <t>Athletic Club Bilbao - Real Valladolid CF</t>
  </si>
  <si>
    <t>Tue, Dec 18th, 2018, 08:17</t>
  </si>
  <si>
    <t>Genoa - Atalanta BC</t>
  </si>
  <si>
    <t>Tue, Dec 18th, 2018, 08:13</t>
  </si>
  <si>
    <t xml:space="preserve"> 22 Dec 2018, 12:30</t>
  </si>
  <si>
    <t>Lazio - Cagliari</t>
  </si>
  <si>
    <t>Tue, Dec 18th, 2018, 08:04</t>
  </si>
  <si>
    <t>Barcelona - Celta Vigo</t>
  </si>
  <si>
    <t>Full Event Over 4 (O/U)</t>
  </si>
  <si>
    <t>Mon, Dec 17th, 2018, 11:15</t>
  </si>
  <si>
    <t xml:space="preserve"> 23 Dec 2018, 12:00</t>
  </si>
  <si>
    <t>Valencia - Huesca</t>
  </si>
  <si>
    <t>Mon, Dec 17th, 2018, 11:08</t>
  </si>
  <si>
    <t xml:space="preserve"> 22 Dec 2018, 16:15</t>
  </si>
  <si>
    <t>Atletico Madrid - Espanyol</t>
  </si>
  <si>
    <t>Mon, Dec 17th, 2018, 10:58</t>
  </si>
  <si>
    <t xml:space="preserve"> 22 Dec 2018, 13:00</t>
  </si>
  <si>
    <t>Real Betis - Eibar</t>
  </si>
  <si>
    <t>Mon, Dec 17th, 2018, 10:52</t>
  </si>
  <si>
    <t xml:space="preserve"> 23 Dec 2018, 16:15</t>
  </si>
  <si>
    <t>Leganes - Sevilla</t>
  </si>
  <si>
    <t>Mon, Dec 17th, 2018, 10:49</t>
  </si>
  <si>
    <t xml:space="preserve"> 22 Dec 2018, 20:30</t>
  </si>
  <si>
    <t>Juventus - AS Roma</t>
  </si>
  <si>
    <t>Mon, Dec 17th, 2018, 10:31</t>
  </si>
  <si>
    <t>Napoli - SPAL</t>
  </si>
  <si>
    <t>Mon, Dec 17th, 2018, 10:26</t>
  </si>
  <si>
    <t>Empoli - Sampdoria</t>
  </si>
  <si>
    <t>Mon, Dec 17th, 2018, 10:23</t>
  </si>
  <si>
    <t xml:space="preserve"> 19 Dec 2018, 18:30</t>
  </si>
  <si>
    <t>Schalke 04 - Bayer Leverkusen</t>
  </si>
  <si>
    <t>Sun, Dec 16th, 2018, 21:59</t>
  </si>
  <si>
    <t xml:space="preserve"> 19 Dec 2018, 20:30</t>
  </si>
  <si>
    <t>Bayern Munich - RB Leipzig</t>
  </si>
  <si>
    <t>Sun, Dec 16th, 2018, 21:50</t>
  </si>
  <si>
    <t>Mainz 05 - Eintracht Frankfurt</t>
  </si>
  <si>
    <t>Sun, Dec 16th, 2018, 21:43</t>
  </si>
  <si>
    <t>Sun, Dec 16th, 2018, 21:31</t>
  </si>
  <si>
    <t>Cardiff City - Manchester United</t>
  </si>
  <si>
    <t>Sun, Dec 16th, 2018, 21:23</t>
  </si>
  <si>
    <t>Huddersfield Town - Southampton</t>
  </si>
  <si>
    <t>Sun, Dec 16th, 2018, 21:19</t>
  </si>
  <si>
    <t xml:space="preserve"> 19 Dec 2018, 20:45</t>
  </si>
  <si>
    <t>Arsenal - Tottenham Hotspur</t>
  </si>
  <si>
    <t>Sun, Dec 16th, 2018, 21:15</t>
  </si>
  <si>
    <t>Chelsea - Bournemouth</t>
  </si>
  <si>
    <t>Sun, Dec 16th, 2018, 21:11</t>
  </si>
  <si>
    <t xml:space="preserve"> 18 Dec 2018, 20:30</t>
  </si>
  <si>
    <t>Fortuna Dusseldorf - Borussia Dortmund</t>
  </si>
  <si>
    <t>Sun, Dec 16th, 2018, 11:29</t>
  </si>
  <si>
    <t>Hertha Berlin - Augsburg</t>
  </si>
  <si>
    <t>Sun, Dec 16th, 2018, 11:20</t>
  </si>
  <si>
    <t>Werder Bremen - Hoffenheim</t>
  </si>
  <si>
    <t>Sun, Dec 16th, 2018, 11:13</t>
  </si>
  <si>
    <t xml:space="preserve"> 18 Dec 2018, 18:30</t>
  </si>
  <si>
    <t>Borussia Monchengladbach - Nurnberg</t>
  </si>
  <si>
    <t>Sun, Dec 16th, 2018, 11:07</t>
  </si>
  <si>
    <t>West Ham United - Watford</t>
  </si>
  <si>
    <t>Sun, Dec 16th, 2018, 11:00</t>
  </si>
  <si>
    <t>Newcastle United - Fulham</t>
  </si>
  <si>
    <t>Sun, Dec 16th, 2018, 10:57</t>
  </si>
  <si>
    <t xml:space="preserve"> 18 Dec 2018, 20:45</t>
  </si>
  <si>
    <t>Sun, Dec 16th, 2018, 10:49</t>
  </si>
  <si>
    <t xml:space="preserve"> 16 Dec 2018, 16:15</t>
  </si>
  <si>
    <t>Fri, Dec 14th, 2018, 07:52</t>
  </si>
  <si>
    <t xml:space="preserve"> 16 Dec 2018, 14:30</t>
  </si>
  <si>
    <t>Southampton - Arsenal</t>
  </si>
  <si>
    <t>Fri, Dec 14th, 2018, 07:43</t>
  </si>
  <si>
    <t xml:space="preserve"> 16 Dec 2018, 15:30</t>
  </si>
  <si>
    <t>RB Leipzig - Mainz 05</t>
  </si>
  <si>
    <t>Fri, Dec 14th, 2018, 07:35</t>
  </si>
  <si>
    <t xml:space="preserve"> 16 Dec 2018, 18:00</t>
  </si>
  <si>
    <t>Eintracht Frankfurt - Bayer Leverkusen</t>
  </si>
  <si>
    <t>Fri, Dec 14th, 2018, 07:24</t>
  </si>
  <si>
    <t>Bologna - AC Milan</t>
  </si>
  <si>
    <t>Fri, Dec 14th, 2018, 07:13</t>
  </si>
  <si>
    <t>Brighton and Hove Albion - Chelsea</t>
  </si>
  <si>
    <t>Thu, Dec 13th, 2018, 23:22</t>
  </si>
  <si>
    <t xml:space="preserve"> 17 Dec 2018, 20:30</t>
  </si>
  <si>
    <t>Atalanta BC - Lazio</t>
  </si>
  <si>
    <t>Thu, Dec 13th, 2018, 23:11</t>
  </si>
  <si>
    <t xml:space="preserve"> 16 Dec 2018, 12:00</t>
  </si>
  <si>
    <t>Sevilla - Girona</t>
  </si>
  <si>
    <t>Thu, Dec 13th, 2018, 22:59</t>
  </si>
  <si>
    <t xml:space="preserve"> 16 Dec 2018, 18:30</t>
  </si>
  <si>
    <t>Huesca - Villarreal CF</t>
  </si>
  <si>
    <t>Thu, Dec 13th, 2018, 22:56</t>
  </si>
  <si>
    <t xml:space="preserve"> 15 Dec 2018, 15:30</t>
  </si>
  <si>
    <t>Hoffenheim - Borussia Monchengladbach</t>
  </si>
  <si>
    <t>Thu, Dec 13th, 2018, 07:50</t>
  </si>
  <si>
    <t>Hannover 96 - Bayern Munich</t>
  </si>
  <si>
    <t>Thu, Dec 13th, 2018, 07:44</t>
  </si>
  <si>
    <t xml:space="preserve"> 15 Dec 2018, 20:30</t>
  </si>
  <si>
    <t>Torino - Juventus</t>
  </si>
  <si>
    <t>Thu, Dec 13th, 2018, 07:37</t>
  </si>
  <si>
    <t xml:space="preserve"> 16 Dec 2018, 20:30</t>
  </si>
  <si>
    <t>AS Roma - Genoa</t>
  </si>
  <si>
    <t>Thu, Dec 13th, 2018, 07:34</t>
  </si>
  <si>
    <t xml:space="preserve"> 15 Dec 2018, 20:45</t>
  </si>
  <si>
    <t>Eibar - Valencia</t>
  </si>
  <si>
    <t>Thu, Dec 13th, 2018, 07:27</t>
  </si>
  <si>
    <t xml:space="preserve"> 15 Dec 2018, 18:30</t>
  </si>
  <si>
    <t>Real Madrid - Rayo Vallecano</t>
  </si>
  <si>
    <t>Full Event Home under 3 (Team O/U)</t>
  </si>
  <si>
    <t>Thu, Dec 13th, 2018, 07:16</t>
  </si>
  <si>
    <t xml:space="preserve"> 15 Dec 2018, 13:30</t>
  </si>
  <si>
    <t>Manchester City - Everton</t>
  </si>
  <si>
    <t>Thu, Dec 13th, 2018, 07:07</t>
  </si>
  <si>
    <t xml:space="preserve"> 16 Dec 2018, 17:00</t>
  </si>
  <si>
    <t>Liverpool - Manchester United</t>
  </si>
  <si>
    <t>Thu, Dec 13th, 2018, 06:59</t>
  </si>
  <si>
    <t xml:space="preserve"> 16 Dec 2018, 13:00</t>
  </si>
  <si>
    <t>Lyon - AS Monaco</t>
  </si>
  <si>
    <t>Thu, Dec 13th, 2018, 06:54</t>
  </si>
  <si>
    <t>Cagliari - Napoli</t>
  </si>
  <si>
    <t>Wed, Dec 12th, 2018, 07:36</t>
  </si>
  <si>
    <t xml:space="preserve"> 15 Dec 2018, 18:00</t>
  </si>
  <si>
    <t>FC Internazionale - Udinese</t>
  </si>
  <si>
    <t>Wed, Dec 12th, 2018, 07:30</t>
  </si>
  <si>
    <t xml:space="preserve"> 15 Dec 2018, 16:00</t>
  </si>
  <si>
    <t>Tottenham Hotspur - Burnley</t>
  </si>
  <si>
    <t>Wed, Dec 12th, 2018, 07:23</t>
  </si>
  <si>
    <t xml:space="preserve"> 15 Dec 2018, 16:15</t>
  </si>
  <si>
    <t>Real Valladolid CF - Atletico Madrid</t>
  </si>
  <si>
    <t>Wed, Dec 12th, 2018, 07:13</t>
  </si>
  <si>
    <t xml:space="preserve"> 16 Dec 2018, 20:45</t>
  </si>
  <si>
    <t>Levante UD - Barcelona</t>
  </si>
  <si>
    <t>Wed, Dec 12th, 2018, 07:07</t>
  </si>
  <si>
    <t>Wed, Dec 12th, 2018, 06:57</t>
  </si>
  <si>
    <t>Augsburg - Schalke 04</t>
  </si>
  <si>
    <t>Wed, Dec 12th, 2018, 06:49</t>
  </si>
  <si>
    <t xml:space="preserve"> 15 Dec 2018, 17:00</t>
  </si>
  <si>
    <t>Wed, Dec 12th, 2018, 06:46</t>
  </si>
  <si>
    <t xml:space="preserve"> 17 Dec 2018, 21:00</t>
  </si>
  <si>
    <t>Alaves - Athletic Club Bilbao</t>
  </si>
  <si>
    <t>Tue, Dec 11th, 2018, 07:04</t>
  </si>
  <si>
    <t>Watford - Cardiff City</t>
  </si>
  <si>
    <t>Tue, Dec 11th, 2018, 06:48</t>
  </si>
  <si>
    <t>Fulham - West Ham United</t>
  </si>
  <si>
    <t>Mon, Dec 10th, 2018, 12:00</t>
  </si>
  <si>
    <t>Wolverhampton Wanderers - Bournemouth</t>
  </si>
  <si>
    <t>Mon, Dec 10th, 2018, 11:54</t>
  </si>
  <si>
    <t>Crystal Palace - Leicester City</t>
  </si>
  <si>
    <t>Mon, Dec 10th, 2018, 11:49</t>
  </si>
  <si>
    <t>Huddersfield Town - Newcastle United</t>
  </si>
  <si>
    <t>Mon, Dec 10th, 2018, 11:46</t>
  </si>
  <si>
    <t xml:space="preserve"> 16 Dec 2018, 16:00</t>
  </si>
  <si>
    <t>Nimes Olympique - Lille</t>
  </si>
  <si>
    <t>Mon, Dec 10th, 2018, 07:32</t>
  </si>
  <si>
    <t xml:space="preserve"> 15 Dec 2018, 20:00</t>
  </si>
  <si>
    <t>Mon, Dec 10th, 2018, 07:26</t>
  </si>
  <si>
    <t xml:space="preserve"> 14 Dec 2018, 20:45</t>
  </si>
  <si>
    <t>Nice - St Etienne</t>
  </si>
  <si>
    <t>Mon, Dec 10th, 2018, 07:22</t>
  </si>
  <si>
    <t>Stuttgart - Hertha Berlin</t>
  </si>
  <si>
    <t>Mon, Dec 10th, 2018, 07:18</t>
  </si>
  <si>
    <t xml:space="preserve"> 15 Dec 2018, 13:00</t>
  </si>
  <si>
    <t>Getafe - Real Sociedad</t>
  </si>
  <si>
    <t>Mon, Dec 10th, 2018, 07:13</t>
  </si>
  <si>
    <t xml:space="preserve"> 13 Dec 2018, 18:55</t>
  </si>
  <si>
    <t>Rennes - FC Astana</t>
  </si>
  <si>
    <t>Mon, Dec 10th, 2018, 06:58</t>
  </si>
  <si>
    <t>Sevilla - FK Krasnodar</t>
  </si>
  <si>
    <t>Mon, Dec 10th, 2018, 06:55</t>
  </si>
  <si>
    <t>Villarreal CF - Spartak Moscow</t>
  </si>
  <si>
    <t>Mon, Dec 10th, 2018, 06:47</t>
  </si>
  <si>
    <t xml:space="preserve"> 12 Dec 2018, 21:00</t>
  </si>
  <si>
    <t>Shakhtar Donetsk - Lyon</t>
  </si>
  <si>
    <t>Mon, Dec 10th, 2018, 06:40</t>
  </si>
  <si>
    <t xml:space="preserve"> 11 Dec 2018, 21:00</t>
  </si>
  <si>
    <t>Crvena Zvezda - Paris Saint Germain</t>
  </si>
  <si>
    <t>Mon, Dec 10th, 2018, 06:30</t>
  </si>
  <si>
    <t xml:space="preserve"> 16 Dec 2018, 15:00</t>
  </si>
  <si>
    <t>Sampdoria - Parma FC</t>
  </si>
  <si>
    <t>Mon, Dec 10th, 2018, 06:16</t>
  </si>
  <si>
    <t>Fiorentina - Empoli</t>
  </si>
  <si>
    <t>Mon, Dec 10th, 2018, 06:12</t>
  </si>
  <si>
    <t xml:space="preserve"> 13 Dec 2018, 21:00</t>
  </si>
  <si>
    <t>Olympiakos - AC Milan</t>
  </si>
  <si>
    <t>Mon, Dec 10th, 2018, 06:08</t>
  </si>
  <si>
    <t>FC Internazionale - PSV Eindhoven</t>
  </si>
  <si>
    <t>Mon, Dec 10th, 2018, 06:01</t>
  </si>
  <si>
    <t>Liverpool - Napoli</t>
  </si>
  <si>
    <t>Sun, Dec 9th, 2018, 18:16</t>
  </si>
  <si>
    <t>Barcelona - Tottenham Hotspur</t>
  </si>
  <si>
    <t>Sun, Dec 9th, 2018, 18:11</t>
  </si>
  <si>
    <t xml:space="preserve"> 09 Dec 2018, 20:45</t>
  </si>
  <si>
    <t>Real Betis - Rayo Vallecano</t>
  </si>
  <si>
    <t>Fri, Dec 7th, 2018, 09:51</t>
  </si>
  <si>
    <t xml:space="preserve"> 10 Dec 2018, 21:00</t>
  </si>
  <si>
    <t>Athletic Club Bilbao - Girona</t>
  </si>
  <si>
    <t>Fri, Dec 7th, 2018, 09:50</t>
  </si>
  <si>
    <t xml:space="preserve"> 09 Dec 2018, 16:15</t>
  </si>
  <si>
    <t>Huesca - Real Madrid</t>
  </si>
  <si>
    <t>Fri, Dec 7th, 2018, 09:49</t>
  </si>
  <si>
    <t xml:space="preserve"> 09 Dec 2018, 20:30</t>
  </si>
  <si>
    <t>AC Milan - Torino</t>
  </si>
  <si>
    <t>Fri, Dec 7th, 2018, 09:46</t>
  </si>
  <si>
    <t xml:space="preserve"> 08 Dec 2018, 20:30</t>
  </si>
  <si>
    <t>Lazio - Sampdoria</t>
  </si>
  <si>
    <t>Thu, Dec 6th, 2018, 17:52</t>
  </si>
  <si>
    <t xml:space="preserve"> 08 Dec 2018, 20:45</t>
  </si>
  <si>
    <t>Espanyol - Barcelona</t>
  </si>
  <si>
    <t>Thu, Dec 6th, 2018, 12:18</t>
  </si>
  <si>
    <t xml:space="preserve"> 09 Dec 2018, 18:30</t>
  </si>
  <si>
    <t>Real Sociedad - Real Valladolid CF</t>
  </si>
  <si>
    <t>Thu, Dec 6th, 2018, 12:11</t>
  </si>
  <si>
    <t xml:space="preserve"> 08 Dec 2018, 18:30</t>
  </si>
  <si>
    <t>Villarreal CF - Celta Vigo</t>
  </si>
  <si>
    <t>Thu, Dec 6th, 2018, 12:07</t>
  </si>
  <si>
    <t xml:space="preserve"> 08 Dec 2018, 16:15</t>
  </si>
  <si>
    <t>Valencia - Sevilla</t>
  </si>
  <si>
    <t>Thu, Dec 6th, 2018, 11:58</t>
  </si>
  <si>
    <t xml:space="preserve"> 08 Dec 2018, 13:00</t>
  </si>
  <si>
    <t>Atletico Madrid - Alaves</t>
  </si>
  <si>
    <t>Thu, Dec 6th, 2018, 11:50</t>
  </si>
  <si>
    <t xml:space="preserve"> 08 Dec 2018, 18:00</t>
  </si>
  <si>
    <t>Cagliari - AS Roma</t>
  </si>
  <si>
    <t>Thu, Dec 6th, 2018, 11:44</t>
  </si>
  <si>
    <t xml:space="preserve"> 09 Dec 2018, 12:30</t>
  </si>
  <si>
    <t>Sassuolo - Fiorentina</t>
  </si>
  <si>
    <t>Thu, Dec 6th, 2018, 11:32</t>
  </si>
  <si>
    <t>Everton - Watford</t>
  </si>
  <si>
    <t>Thu, Dec 6th, 2018, 09:12</t>
  </si>
  <si>
    <t xml:space="preserve"> 09 Dec 2018, 17:00</t>
  </si>
  <si>
    <t>Newcastle United - Wolverhampton Wanderers</t>
  </si>
  <si>
    <t>Thu, Dec 6th, 2018, 09:06</t>
  </si>
  <si>
    <t>Leicester City - Tottenham Hotspur</t>
  </si>
  <si>
    <t>Thu, Dec 6th, 2018, 09:03</t>
  </si>
  <si>
    <t>Chelsea - Manchester City</t>
  </si>
  <si>
    <t>Thu, Dec 6th, 2018, 08:56</t>
  </si>
  <si>
    <t xml:space="preserve"> 08 Dec 2018, 16:00</t>
  </si>
  <si>
    <t>Manchester United - Fulham</t>
  </si>
  <si>
    <t>Thu, Dec 6th, 2018, 08:52</t>
  </si>
  <si>
    <t>Cardiff City - Southampton</t>
  </si>
  <si>
    <t>Thu, Dec 6th, 2018, 08:40</t>
  </si>
  <si>
    <t>Burnley - Brighton and Hove Albion</t>
  </si>
  <si>
    <t>Thu, Dec 6th, 2018, 08:35</t>
  </si>
  <si>
    <t>Arsenal - Huddersfield Town</t>
  </si>
  <si>
    <t>Thu, Dec 6th, 2018, 08:30</t>
  </si>
  <si>
    <t xml:space="preserve"> 08 Dec 2018, 13:30</t>
  </si>
  <si>
    <t>Bournemouth - Liverpool</t>
  </si>
  <si>
    <t>Thu, Dec 6th, 2018, 08:26</t>
  </si>
  <si>
    <t xml:space="preserve"> 09 Dec 2018, 21:00</t>
  </si>
  <si>
    <t>Thu, Dec 6th, 2018, 06:50</t>
  </si>
  <si>
    <t>Lille - Reims</t>
  </si>
  <si>
    <t>Thu, Dec 6th, 2018, 06:44</t>
  </si>
  <si>
    <t xml:space="preserve"> 09 Dec 2018, 15:00</t>
  </si>
  <si>
    <t>Strasbourg - Caen</t>
  </si>
  <si>
    <t>Thu, Dec 6th, 2018, 06:40</t>
  </si>
  <si>
    <t xml:space="preserve"> 08 Dec 2018, 20:00</t>
  </si>
  <si>
    <t>Rennes - Dijon</t>
  </si>
  <si>
    <t>Thu, Dec 6th, 2018, 06:37</t>
  </si>
  <si>
    <t>Thu, Dec 6th, 2018, 06:35</t>
  </si>
  <si>
    <t xml:space="preserve"> 07 Dec 2018, 20:45</t>
  </si>
  <si>
    <t>Thu, Dec 6th, 2018, 06:32</t>
  </si>
  <si>
    <t>West Ham United - Crystal Palace</t>
  </si>
  <si>
    <t>Wed, Dec 5th, 2018, 07:26</t>
  </si>
  <si>
    <t>Udinese - Atalanta BC</t>
  </si>
  <si>
    <t>Tue, Dec 4th, 2018, 07:50</t>
  </si>
  <si>
    <t xml:space="preserve"> 08 Dec 2018, 15:00</t>
  </si>
  <si>
    <t>Napoli - Frosinone</t>
  </si>
  <si>
    <t>Tue, Dec 4th, 2018, 07:45</t>
  </si>
  <si>
    <t xml:space="preserve"> 08 Dec 2018, 15:30</t>
  </si>
  <si>
    <t>Bayern Munich - Nurnberg</t>
  </si>
  <si>
    <t>Full Event Away +3.00 (AH)</t>
  </si>
  <si>
    <t>Tue, Dec 4th, 2018, 07:33</t>
  </si>
  <si>
    <t>Bayer Leverkusen - Augsburg</t>
  </si>
  <si>
    <t>Tue, Dec 4th, 2018, 07:29</t>
  </si>
  <si>
    <t>Wolfsburg - Hoffenheim</t>
  </si>
  <si>
    <t>Tue, Dec 4th, 2018, 07:17</t>
  </si>
  <si>
    <t xml:space="preserve"> 07 Dec 2018, 20:30</t>
  </si>
  <si>
    <t>Juventus - FC Internazionale</t>
  </si>
  <si>
    <t>Mon, Dec 3rd, 2018, 06:52</t>
  </si>
  <si>
    <t xml:space="preserve"> 05 Dec 2018, 21:00</t>
  </si>
  <si>
    <t>Strasbourg - Paris Saint Germain</t>
  </si>
  <si>
    <t>Mon, Dec 3rd, 2018, 06:49</t>
  </si>
  <si>
    <t xml:space="preserve"> 05 Dec 2018, 19:00</t>
  </si>
  <si>
    <t>Nantes - Marseille</t>
  </si>
  <si>
    <t>Mon, Dec 3rd, 2018, 06:43</t>
  </si>
  <si>
    <t>Lyon - Rennes</t>
  </si>
  <si>
    <t>Mon, Dec 3rd, 2018, 06:38</t>
  </si>
  <si>
    <t>Bordeaux - St Etienne</t>
  </si>
  <si>
    <t>Mon, Dec 3rd, 2018, 06:36</t>
  </si>
  <si>
    <t xml:space="preserve"> 04 Dec 2018, 21:00</t>
  </si>
  <si>
    <t>Montpellier HSC - Lille</t>
  </si>
  <si>
    <t>Mon, Dec 3rd, 2018, 06:33</t>
  </si>
  <si>
    <t xml:space="preserve"> 04 Dec 2018, 19:00</t>
  </si>
  <si>
    <t>Nice - Angers SCO</t>
  </si>
  <si>
    <t>Mon, Dec 3rd, 2018, 06:29</t>
  </si>
  <si>
    <t>Amiens - AS Monaco</t>
  </si>
  <si>
    <t>Mon, Dec 3rd, 2018, 06:23</t>
  </si>
  <si>
    <t xml:space="preserve"> 09 Dec 2018, 18:00</t>
  </si>
  <si>
    <t>Borussia Monchengladbach - Stuttgart</t>
  </si>
  <si>
    <t>Sun, Dec 2nd, 2018, 23:52</t>
  </si>
  <si>
    <t>Hertha Berlin - Eintracht Frankfurt</t>
  </si>
  <si>
    <t>Sun, Dec 2nd, 2018, 23:44</t>
  </si>
  <si>
    <t>Freiburg - RB Leipzig</t>
  </si>
  <si>
    <t>Sun, Dec 2nd, 2018, 23:33</t>
  </si>
  <si>
    <t>Manchester United - Arsenal</t>
  </si>
  <si>
    <t>Sun, Dec 2nd, 2018, 21:12</t>
  </si>
  <si>
    <t>Tottenham Hotspur - Southampton</t>
  </si>
  <si>
    <t>Sun, Dec 2nd, 2018, 21:08</t>
  </si>
  <si>
    <t xml:space="preserve"> 05 Dec 2018, 20:45</t>
  </si>
  <si>
    <t>Wolverhampton Wanderers - Chelsea</t>
  </si>
  <si>
    <t>Sun, Dec 2nd, 2018, 21:02</t>
  </si>
  <si>
    <t>Burnley - Liverpool</t>
  </si>
  <si>
    <t>Sun, Dec 2nd, 2018, 20:59</t>
  </si>
  <si>
    <t>Everton - Newcastle United</t>
  </si>
  <si>
    <t>Sun, Dec 2nd, 2018, 20:48</t>
  </si>
  <si>
    <t>Fulham - Leicester City</t>
  </si>
  <si>
    <t>Sun, Dec 2nd, 2018, 20:43</t>
  </si>
  <si>
    <t>Schalke 04 - Borussia Dortmund</t>
  </si>
  <si>
    <t>Sun, Dec 2nd, 2018, 09:57</t>
  </si>
  <si>
    <t>Watford - Manchester City</t>
  </si>
  <si>
    <t>Sun, Dec 2nd, 2018, 09:46</t>
  </si>
  <si>
    <t xml:space="preserve"> 04 Dec 2018, 20:45</t>
  </si>
  <si>
    <t>Brighton and Hove Albion - Crystal Palace</t>
  </si>
  <si>
    <t>Sun, Dec 2nd, 2018, 09:40</t>
  </si>
  <si>
    <t>Bournemouth - Huddersfield Town</t>
  </si>
  <si>
    <t>Sun, Dec 2nd, 2018, 09:36</t>
  </si>
  <si>
    <t>West Ham United - Cardiff City</t>
  </si>
  <si>
    <t>Sun, Dec 2nd, 2018, 09:33</t>
  </si>
  <si>
    <t xml:space="preserve"> 02 Dec 2018, 20:45</t>
  </si>
  <si>
    <t>Alaves - Sevilla</t>
  </si>
  <si>
    <t>Fri, Nov 30th, 2018, 18:48</t>
  </si>
  <si>
    <t xml:space="preserve"> 02 Dec 2018, 18:30</t>
  </si>
  <si>
    <t>Barcelona - Villarreal CF</t>
  </si>
  <si>
    <t>Fri, Nov 30th, 2018, 17:58</t>
  </si>
  <si>
    <t xml:space="preserve"> 02 Dec 2018, 18:00</t>
  </si>
  <si>
    <t>Chievo - Lazio</t>
  </si>
  <si>
    <t>Fri, Nov 30th, 2018, 17:44</t>
  </si>
  <si>
    <t xml:space="preserve"> 02 Dec 2018, 12:30</t>
  </si>
  <si>
    <t>AC Milan - Parma FC</t>
  </si>
  <si>
    <t>Fri, Nov 30th, 2018, 17:36</t>
  </si>
  <si>
    <t xml:space="preserve"> 02 Dec 2018, 13:00</t>
  </si>
  <si>
    <t>Chelsea - Fulham</t>
  </si>
  <si>
    <t>Fri, Nov 30th, 2018, 17:29</t>
  </si>
  <si>
    <t xml:space="preserve"> 02 Dec 2018, 15:05</t>
  </si>
  <si>
    <t>Fri, Nov 30th, 2018, 17:04</t>
  </si>
  <si>
    <t xml:space="preserve"> 02 Dec 2018, 17:00</t>
  </si>
  <si>
    <t>Rennes - Strasbourg</t>
  </si>
  <si>
    <t>Fri, Nov 30th, 2018, 16:58</t>
  </si>
  <si>
    <t>Marseille - Reims</t>
  </si>
  <si>
    <t>Fri, Nov 30th, 2018, 16:53</t>
  </si>
  <si>
    <t xml:space="preserve"> 02 Dec 2018, 21:00</t>
  </si>
  <si>
    <t>Bordeaux - Paris Saint Germain</t>
  </si>
  <si>
    <t>Fri, Nov 30th, 2018, 16:44</t>
  </si>
  <si>
    <t xml:space="preserve"> 02 Dec 2018, 15:30</t>
  </si>
  <si>
    <t>RB Leipzig - Borussia Monchengladbach</t>
  </si>
  <si>
    <t>Fri, Nov 30th, 2018, 07:48</t>
  </si>
  <si>
    <t xml:space="preserve"> 03 Dec 2018, 20:30</t>
  </si>
  <si>
    <t>Nurnberg - Bayer Leverkusen</t>
  </si>
  <si>
    <t>Fri, Nov 30th, 2018, 07:45</t>
  </si>
  <si>
    <t>Eintracht Frankfurt - Wolfsburg</t>
  </si>
  <si>
    <t>Fri, Nov 30th, 2018, 07:40</t>
  </si>
  <si>
    <t xml:space="preserve"> 01 Dec 2018, 20:45</t>
  </si>
  <si>
    <t>Real Madrid - Valencia</t>
  </si>
  <si>
    <t>Thu, Nov 29th, 2018, 18:12</t>
  </si>
  <si>
    <t xml:space="preserve"> 02 Dec 2018, 20:30</t>
  </si>
  <si>
    <t>AS Roma - FC Internazionale</t>
  </si>
  <si>
    <t>Thu, Nov 29th, 2018, 17:57</t>
  </si>
  <si>
    <t xml:space="preserve"> 02 Dec 2018, 16:15</t>
  </si>
  <si>
    <t>Thu, Nov 29th, 2018, 17:38</t>
  </si>
  <si>
    <t xml:space="preserve"> 01 Dec 2018, 15:30</t>
  </si>
  <si>
    <t>Borussia Dortmund - Freiburg</t>
  </si>
  <si>
    <t>Thu, Nov 29th, 2018, 17:34</t>
  </si>
  <si>
    <t xml:space="preserve"> 02 Dec 2018, 17:15</t>
  </si>
  <si>
    <t>Liverpool - Everton</t>
  </si>
  <si>
    <t>Thu, Nov 29th, 2018, 07:40</t>
  </si>
  <si>
    <t>Atalanta BC - Napoli</t>
  </si>
  <si>
    <t>Thu, Nov 29th, 2018, 07:33</t>
  </si>
  <si>
    <t xml:space="preserve"> 01 Dec 2018, 20:00</t>
  </si>
  <si>
    <t>AS Monaco - Montpellier HSC</t>
  </si>
  <si>
    <t>Thu, Nov 29th, 2018, 06:46</t>
  </si>
  <si>
    <t>COMPETITION</t>
  </si>
  <si>
    <t>TIPS</t>
  </si>
  <si>
    <t>TOTAL</t>
  </si>
  <si>
    <t>ROC</t>
  </si>
  <si>
    <t>STAKE Avg</t>
  </si>
  <si>
    <t>ROI</t>
  </si>
  <si>
    <t>Cumul</t>
  </si>
  <si>
    <t>Mois</t>
  </si>
  <si>
    <t>nov</t>
  </si>
  <si>
    <t>déc</t>
  </si>
  <si>
    <t>janv</t>
  </si>
  <si>
    <t>févr</t>
  </si>
  <si>
    <t>mars</t>
  </si>
  <si>
    <t>avr</t>
  </si>
  <si>
    <t>MOIS</t>
  </si>
  <si>
    <t>Stake avg</t>
  </si>
  <si>
    <t>2018</t>
  </si>
  <si>
    <t>2019</t>
  </si>
  <si>
    <t xml:space="preserve"> 04 May 2019, 18:30</t>
  </si>
  <si>
    <t>Cardiff City - Crystal Palace</t>
  </si>
  <si>
    <t>Sun, Apr 28th, 2019, 09:31</t>
  </si>
  <si>
    <t>Werder Bremen - Borussia Dortmund</t>
  </si>
  <si>
    <t xml:space="preserve"> 05 May 2019, 18:30</t>
  </si>
  <si>
    <t>Real Valladolid CF - Athletic Club Bilbao</t>
  </si>
  <si>
    <t>Sun, Apr 28th, 2019, 09:32</t>
  </si>
  <si>
    <t xml:space="preserve"> 30 Apr 2019, 19:00</t>
  </si>
  <si>
    <t>Montpellier HSC - Paris Saint Germain</t>
  </si>
  <si>
    <t>Sun, Apr 28th, 2019, 09:33</t>
  </si>
  <si>
    <t xml:space="preserve"> 01 May 2019, 19:00</t>
  </si>
  <si>
    <t>Rennes - AS Monaco</t>
  </si>
  <si>
    <t>Sun, Apr 28th, 2019, 09:34</t>
  </si>
  <si>
    <t xml:space="preserve"> 30 Apr 2019, 21:00</t>
  </si>
  <si>
    <t>Tottenham Hotspur - Ajax</t>
  </si>
  <si>
    <t xml:space="preserve"> 01 May 2019, 21:00</t>
  </si>
  <si>
    <t>Barcelona - Liverpool</t>
  </si>
  <si>
    <t xml:space="preserve"> 05 May 2019, 15:00</t>
  </si>
  <si>
    <t>Huddersfield Town - Manchester United</t>
  </si>
  <si>
    <t>Mon, Apr 29th, 2019, 09:54</t>
  </si>
  <si>
    <t xml:space="preserve"> 06 May 2019, 21:00</t>
  </si>
  <si>
    <t>Manchester City - Leicester City</t>
  </si>
  <si>
    <t xml:space="preserve"> 04 May 2019, 15:30</t>
  </si>
  <si>
    <t>Bayern Munich - Hannover 96</t>
  </si>
  <si>
    <t>Full Event Away +4.00 (AH)</t>
  </si>
  <si>
    <t>Mon, Apr 29th, 2019, 09:55</t>
  </si>
  <si>
    <t>Borussia Monchengladbach - Hoffenheim</t>
  </si>
  <si>
    <t xml:space="preserve"> 03 May 2019, 21:00</t>
  </si>
  <si>
    <t>Sevilla - Leganes</t>
  </si>
  <si>
    <t xml:space="preserve"> 05 May 2019, 12:00</t>
  </si>
  <si>
    <t>Getafe - Girona</t>
  </si>
  <si>
    <t>Mon, Apr 29th, 2019, 09:56</t>
  </si>
  <si>
    <t xml:space="preserve"> 05 May 2019, 16:15</t>
  </si>
  <si>
    <t>Real Madrid - Villarreal CF</t>
  </si>
  <si>
    <t xml:space="preserve"> 03 May 2019, 20:30</t>
  </si>
  <si>
    <t>Juventus - Torino</t>
  </si>
  <si>
    <t>Mon, Apr 29th, 2019, 09:57</t>
  </si>
  <si>
    <t xml:space="preserve"> 05 May 2019, 18:00</t>
  </si>
  <si>
    <t>Genoa - AS Roma</t>
  </si>
  <si>
    <t xml:space="preserve"> 02 May 2019, 21:00</t>
  </si>
  <si>
    <t>Arsenal - Valencia</t>
  </si>
  <si>
    <t>Eintracht Frankfurt - Chelsea</t>
  </si>
  <si>
    <t>Mon, Apr 29th, 2019, 09:58</t>
  </si>
  <si>
    <t xml:space="preserve"> 03 May 2019, 20:45</t>
  </si>
  <si>
    <t>Strasbourg - Marseille</t>
  </si>
  <si>
    <t xml:space="preserve"> 05 May 2019, 21:00</t>
  </si>
  <si>
    <t>Lyon - Lille</t>
  </si>
  <si>
    <t xml:space="preserve"> 04 May 2019, 20:30</t>
  </si>
  <si>
    <t>Udinese - FC Internazionale</t>
  </si>
  <si>
    <t>Tue, Apr 30th, 2019, 09:20</t>
  </si>
  <si>
    <t xml:space="preserve"> 05 May 2019, 12:30</t>
  </si>
  <si>
    <t>Empoli - Fiorentina</t>
  </si>
  <si>
    <t>Tue, Apr 30th, 2019, 09:21</t>
  </si>
  <si>
    <t>Lazio - Atalanta BC</t>
  </si>
  <si>
    <t>Tue, Apr 30th, 2019, 09:22</t>
  </si>
  <si>
    <t xml:space="preserve"> 04 May 2019, 13:30</t>
  </si>
  <si>
    <t>Bournemouth - Tottenham Hotspur</t>
  </si>
  <si>
    <t>Wed, May 1st, 2019, 09:52</t>
  </si>
  <si>
    <t>Montpellier HSC - Amiens</t>
  </si>
  <si>
    <t xml:space="preserve"> 04 May 2019, 20:45</t>
  </si>
  <si>
    <t>Newcastle United - Liverpool</t>
  </si>
  <si>
    <t>Thu, May 2nd, 2019, 07:05</t>
  </si>
  <si>
    <t xml:space="preserve"> 05 May 2019, 17:00</t>
  </si>
  <si>
    <t>AS Monaco - St Etienne</t>
  </si>
  <si>
    <t>Chelsea - Watford</t>
  </si>
  <si>
    <t>Fri, May 3rd, 2019, 09:20</t>
  </si>
  <si>
    <t xml:space="preserve"> 05 May 2019, 17:30</t>
  </si>
  <si>
    <t>Arsenal - Brighton and Hove Albion</t>
  </si>
  <si>
    <t>Fri, May 3rd, 2019, 09:21</t>
  </si>
  <si>
    <t>Bayer Leverkusen - Eintracht Frankfurt</t>
  </si>
  <si>
    <t xml:space="preserve"> 05 May 2019, 20:45</t>
  </si>
  <si>
    <t>Huesca - Valencia</t>
  </si>
  <si>
    <t>Fri, May 3rd, 2019, 09:22</t>
  </si>
  <si>
    <t>mai</t>
  </si>
  <si>
    <t xml:space="preserve"> 11 May 2019, 15:30</t>
  </si>
  <si>
    <t>Hoffenheim - Werder Bremen</t>
  </si>
  <si>
    <t>Sun, May 5th, 2019, 10:39</t>
  </si>
  <si>
    <t>Stuttgart - Wolfsburg</t>
  </si>
  <si>
    <t>Nurnberg - Borussia Monchengladbach</t>
  </si>
  <si>
    <t>Sun, May 5th, 2019, 10:40</t>
  </si>
  <si>
    <t xml:space="preserve"> 07 May 2019, 21:00</t>
  </si>
  <si>
    <t>Liverpool - Barcelona</t>
  </si>
  <si>
    <t>Borussia Dortmund - Fortuna Dusseldorf</t>
  </si>
  <si>
    <t>Mon, May 6th, 2019, 10:02</t>
  </si>
  <si>
    <t>Bayer Leverkusen - Schalke 04</t>
  </si>
  <si>
    <t>Mon, May 6th, 2019, 10:03</t>
  </si>
  <si>
    <t>RB Leipzig - Bayern Munich</t>
  </si>
  <si>
    <t xml:space="preserve"> 12 May 2019, 18:30</t>
  </si>
  <si>
    <t>Atletico Madrid - Sevilla</t>
  </si>
  <si>
    <t>Mon, May 6th, 2019, 10:04</t>
  </si>
  <si>
    <t>Girona - Levante UD</t>
  </si>
  <si>
    <t xml:space="preserve"> 09 May 2019, 21:00</t>
  </si>
  <si>
    <t>Chelsea - Eintracht Frankfurt</t>
  </si>
  <si>
    <t>Valencia - Arsenal</t>
  </si>
  <si>
    <t xml:space="preserve"> 08 May 2019, 21:00</t>
  </si>
  <si>
    <t>Ajax - Tottenham Hotspur</t>
  </si>
  <si>
    <t>Mon, May 6th, 2019, 10:05</t>
  </si>
  <si>
    <t xml:space="preserve"> 11 May 2019, 20:00</t>
  </si>
  <si>
    <t>Nimes Olympique - AS Monaco</t>
  </si>
  <si>
    <t xml:space="preserve"> 12 May 2019, 21:00</t>
  </si>
  <si>
    <t>Marseille - Lyon</t>
  </si>
  <si>
    <t>Mon, May 6th, 2019, 10:06</t>
  </si>
  <si>
    <t xml:space="preserve"> 12 May 2019, 16:00</t>
  </si>
  <si>
    <t>Brighton and Hove Albion - Manchester City</t>
  </si>
  <si>
    <t>Tue, May 7th, 2019, 09:40</t>
  </si>
  <si>
    <t xml:space="preserve"> 11 May 2019, 15:00</t>
  </si>
  <si>
    <t>Atalanta BC - Genoa</t>
  </si>
  <si>
    <t xml:space="preserve"> 11 May 2019, 17:00</t>
  </si>
  <si>
    <t>Angers SCO - Paris Saint Germain</t>
  </si>
  <si>
    <t>Tue, May 7th, 2019, 09:41</t>
  </si>
  <si>
    <t>Liverpool - Wolverhampton Wanderers</t>
  </si>
  <si>
    <t>Wed, May 8th, 2019, 09:09</t>
  </si>
  <si>
    <t>Barcelona - Getafe</t>
  </si>
  <si>
    <t>Wed, May 8th, 2019, 09:10</t>
  </si>
  <si>
    <t xml:space="preserve"> 12 May 2019, 18:00</t>
  </si>
  <si>
    <t>Eintracht Frankfurt - Mainz 05</t>
  </si>
  <si>
    <t>Fri, May 10th, 2019, 09:18</t>
  </si>
  <si>
    <t xml:space="preserve"> 18 May 2019, 15:30</t>
  </si>
  <si>
    <t>Borussia Monchengladbach - Borussia Dortmund</t>
  </si>
  <si>
    <t>Sun, May 12th, 2019, 10:00</t>
  </si>
  <si>
    <t xml:space="preserve"> 15 May 2019, 20:45</t>
  </si>
  <si>
    <t>Bayern Munich - Eintracht Frankfurt</t>
  </si>
  <si>
    <t>Mon, May 13th, 2019, 09:58</t>
  </si>
  <si>
    <t xml:space="preserve"> 18 May 2019, 16:15</t>
  </si>
  <si>
    <t>Getafe - Villarreal CF</t>
  </si>
  <si>
    <t xml:space="preserve"> 18 May 2019, 18:00</t>
  </si>
  <si>
    <t>Manchester City (n) - Watford</t>
  </si>
  <si>
    <t>Mon, May 13th, 2019, 09:59</t>
  </si>
  <si>
    <t xml:space="preserve"> 18 May 2019, 21:00</t>
  </si>
  <si>
    <t>Toulouse FC - Marseille</t>
  </si>
  <si>
    <t>AS Monaco - Amiens</t>
  </si>
  <si>
    <t>Mon, May 13th, 2019, 10:00</t>
  </si>
  <si>
    <t xml:space="preserve"> 01 Jun 2019, 21:00</t>
  </si>
  <si>
    <t>Liverpool (n) - Tottenham Hotspur</t>
  </si>
  <si>
    <t xml:space="preserve"> 18 May 2019, 20:30</t>
  </si>
  <si>
    <t>Sassuolo - AS Roma</t>
  </si>
  <si>
    <t>Tue, May 14th, 2019, 10:19</t>
  </si>
  <si>
    <t xml:space="preserve"> 19 May 2019, 15:00</t>
  </si>
  <si>
    <t>Empoli - Torino</t>
  </si>
  <si>
    <t>Tue, May 14th, 2019, 10:20</t>
  </si>
  <si>
    <t xml:space="preserve"> 19 May 2019, 20:30</t>
  </si>
  <si>
    <t>Juventus - Atalanta BC</t>
  </si>
  <si>
    <t>Thu, May 16th, 2019, 09:09</t>
  </si>
  <si>
    <t xml:space="preserve"> 25 May 2019, 20:00</t>
  </si>
  <si>
    <t>Bayern Munchen (n) - RB Leipzig</t>
  </si>
  <si>
    <t>Sun, May 19th, 2019, 10:05</t>
  </si>
  <si>
    <t xml:space="preserve"> 25 May 2019, 20:45</t>
  </si>
  <si>
    <t>Barcelona (n) - Valencia</t>
  </si>
  <si>
    <t>Mon, May 20th, 2019, 08:47</t>
  </si>
  <si>
    <t xml:space="preserve"> 26 May 2019, 20:30</t>
  </si>
  <si>
    <t>FC Internazionale - Empoli</t>
  </si>
  <si>
    <t>Tue, May 21st, 2019, 09:21</t>
  </si>
  <si>
    <t>SPAL - AC Milan</t>
  </si>
  <si>
    <t xml:space="preserve"> 24 May 2019, 21:05</t>
  </si>
  <si>
    <t>Caen - Bordeaux</t>
  </si>
  <si>
    <t>Wed, May 22nd, 2019, 09:35</t>
  </si>
  <si>
    <t>Nice - AS Monaco</t>
  </si>
  <si>
    <t>Nimes Olympique - Lyon</t>
  </si>
  <si>
    <t xml:space="preserve"> 29 May 2019, 21:00</t>
  </si>
  <si>
    <t>Chelsea (n) - Arsenal</t>
  </si>
  <si>
    <t>Mon, May 27th, 2019, 07:48</t>
  </si>
  <si>
    <t>Type of bets</t>
  </si>
  <si>
    <t>1X2</t>
  </si>
  <si>
    <t>AH</t>
  </si>
  <si>
    <t>O/U</t>
  </si>
  <si>
    <t>Team O/U</t>
  </si>
  <si>
    <t>TYPE OF BETS</t>
  </si>
  <si>
    <t xml:space="preserve"> 03 Aug 2019, 17:00</t>
  </si>
  <si>
    <t>Paris Saint Germain (n) - Rennes</t>
  </si>
  <si>
    <t>Wed, Jul 31st, 2019, 09:23</t>
  </si>
  <si>
    <t xml:space="preserve"> 03 Aug 2019, 20:45</t>
  </si>
  <si>
    <t>Ger. Other</t>
  </si>
  <si>
    <t>Borussia Dortmund - Bayern Munchen</t>
  </si>
  <si>
    <t>Wed, Jul 31st, 2019, 09:24</t>
  </si>
  <si>
    <t xml:space="preserve"> 04 Aug 2019, 16:00</t>
  </si>
  <si>
    <t>Eng. Other</t>
  </si>
  <si>
    <t>Manchester City (n) - Liverpool</t>
  </si>
  <si>
    <t>Thu, Aug 1st, 2019, 09:20</t>
  </si>
  <si>
    <t>juil</t>
  </si>
  <si>
    <t>août</t>
  </si>
  <si>
    <t>N° Tips</t>
  </si>
  <si>
    <t>%</t>
  </si>
  <si>
    <t xml:space="preserve"> 10 Aug 2019, 16:00</t>
  </si>
  <si>
    <t>Bournemouth - Sheffield United</t>
  </si>
  <si>
    <t>Sun, Aug 4th, 2019, 10:58</t>
  </si>
  <si>
    <t>Sun, Aug 4th, 2019, 10:59</t>
  </si>
  <si>
    <t>Watford - Brighton and Hove Albion</t>
  </si>
  <si>
    <t xml:space="preserve"> 11 Aug 2019, 17:30</t>
  </si>
  <si>
    <t>Sun, Aug 4th, 2019, 11:00</t>
  </si>
  <si>
    <t xml:space="preserve"> 09 Aug 2019, 20:45</t>
  </si>
  <si>
    <t xml:space="preserve"> 10 Aug 2019, 20:00</t>
  </si>
  <si>
    <t>Sun, Aug 4th, 2019, 11:01</t>
  </si>
  <si>
    <t>Montpellier HSC - Rennes</t>
  </si>
  <si>
    <t>Nice - Amiens</t>
  </si>
  <si>
    <t xml:space="preserve"> 11 Aug 2019, 15:00</t>
  </si>
  <si>
    <t>Lille - Nantes</t>
  </si>
  <si>
    <t>Sun, Aug 4th, 2019, 11:02</t>
  </si>
  <si>
    <t xml:space="preserve"> 11 Aug 2019, 21:00</t>
  </si>
  <si>
    <t xml:space="preserve"> 09 Aug 2019, 21:00</t>
  </si>
  <si>
    <t>Liverpool - Norwich City</t>
  </si>
  <si>
    <t>Mon, Aug 5th, 2019, 11:32</t>
  </si>
  <si>
    <t xml:space="preserve"> 10 Aug 2019, 13:30</t>
  </si>
  <si>
    <t>West Ham United - Manchester City</t>
  </si>
  <si>
    <t>Mon, Aug 5th, 2019, 11:33</t>
  </si>
  <si>
    <t xml:space="preserve"> 10 Aug 2019, 18:30</t>
  </si>
  <si>
    <t>Tottenham Hotspur - Aston Villa</t>
  </si>
  <si>
    <t>Newcastle United - Arsenal</t>
  </si>
  <si>
    <t xml:space="preserve"> 10 Aug 2019, 17:30</t>
  </si>
  <si>
    <t>Mon, Aug 5th, 2019, 11:34</t>
  </si>
  <si>
    <t>Leicester City - Wolverhampton Wanderers</t>
  </si>
  <si>
    <t>Fri, Aug 9th, 2019, 09:02</t>
  </si>
  <si>
    <t xml:space="preserve"> 11 Aug 2019, 17:00</t>
  </si>
  <si>
    <t>Strasbourg - Metz</t>
  </si>
  <si>
    <t>Season</t>
  </si>
  <si>
    <t>2018-19</t>
  </si>
  <si>
    <t>2019-20</t>
  </si>
  <si>
    <t>SEASON</t>
  </si>
  <si>
    <t>ODDS Avg</t>
  </si>
  <si>
    <t>ODDS avg</t>
  </si>
  <si>
    <t>Odd</t>
  </si>
  <si>
    <t xml:space="preserve"> 17 Aug 2019, 16:00</t>
  </si>
  <si>
    <t>Aston Villa - Bournemouth</t>
  </si>
  <si>
    <t>Sun, Aug 11th, 2019, 11:38</t>
  </si>
  <si>
    <t>Brighton and Hove Albion - West Ham United</t>
  </si>
  <si>
    <t>Sun, Aug 11th, 2019, 11:39</t>
  </si>
  <si>
    <t xml:space="preserve"> 18 Aug 2019, 15:00</t>
  </si>
  <si>
    <t>Sheffield United - Crystal Palace</t>
  </si>
  <si>
    <t xml:space="preserve"> 17 Aug 2019, 15:30</t>
  </si>
  <si>
    <t>Borussia Dortmund - Augsburg</t>
  </si>
  <si>
    <t xml:space="preserve"> 17 Aug 2019, 18:30</t>
  </si>
  <si>
    <t>Borussia Monchengladbach - Schalke 04</t>
  </si>
  <si>
    <t>Sun, Aug 11th, 2019, 11:40</t>
  </si>
  <si>
    <t xml:space="preserve"> 16 Aug 2019, 21:00</t>
  </si>
  <si>
    <t xml:space="preserve"> 17 Aug 2019, 19:00</t>
  </si>
  <si>
    <t>Sun, Aug 11th, 2019, 11:41</t>
  </si>
  <si>
    <t xml:space="preserve"> 17 Aug 2019, 21:00</t>
  </si>
  <si>
    <t>Villarreal CF - Granada CF</t>
  </si>
  <si>
    <t xml:space="preserve"> 18 Aug 2019, 22:00</t>
  </si>
  <si>
    <t xml:space="preserve"> 19 Aug 2019, 22:00</t>
  </si>
  <si>
    <t>Real Betis - Real Valladolid CF</t>
  </si>
  <si>
    <t>Sun, Aug 11th, 2019, 11:42</t>
  </si>
  <si>
    <t xml:space="preserve"> 17 Aug 2019, 13:30</t>
  </si>
  <si>
    <t>Mon, Aug 12th, 2019, 11:21</t>
  </si>
  <si>
    <t>Norwich City - Newcastle United</t>
  </si>
  <si>
    <t>Bayer Leverkusen - SC Paderborn 07</t>
  </si>
  <si>
    <t>Mon, Aug 12th, 2019, 11:22</t>
  </si>
  <si>
    <t xml:space="preserve"> 18 Aug 2019, 18:00</t>
  </si>
  <si>
    <t>Union Berlin - RB Leipzig</t>
  </si>
  <si>
    <t xml:space="preserve"> 17 Aug 2019, 17:00</t>
  </si>
  <si>
    <t>Celta Vigo - Real Madrid</t>
  </si>
  <si>
    <t xml:space="preserve"> 14 Aug 2019, 21:00</t>
  </si>
  <si>
    <t>International</t>
  </si>
  <si>
    <t>Liverpool (n) - Chelsea</t>
  </si>
  <si>
    <t>Mon, Aug 12th, 2019, 11:23</t>
  </si>
  <si>
    <t xml:space="preserve"> 16 Aug 2019, 20:45</t>
  </si>
  <si>
    <t xml:space="preserve"> 17 Aug 2019, 17:30</t>
  </si>
  <si>
    <t xml:space="preserve"> 17 Aug 2019, 20:00</t>
  </si>
  <si>
    <t>Amiens - Lille</t>
  </si>
  <si>
    <t>Mon, Aug 12th, 2019, 11:24</t>
  </si>
  <si>
    <t>Metz - AS Monaco</t>
  </si>
  <si>
    <t>Nimes Olympique - Nice</t>
  </si>
  <si>
    <t>St Etienne - Brest</t>
  </si>
  <si>
    <t>Mon, Aug 12th, 2019, 11:25</t>
  </si>
  <si>
    <t xml:space="preserve"> 18 Aug 2019, 21:00</t>
  </si>
  <si>
    <t xml:space="preserve"> 16 Aug 2019, 20:30</t>
  </si>
  <si>
    <t>Tue, Aug 13th, 2019, 10:57</t>
  </si>
  <si>
    <t>Wolfsburg - FC Koln</t>
  </si>
  <si>
    <t>Thu, Aug 15th, 2019, 09:36</t>
  </si>
  <si>
    <t xml:space="preserve"> 18 Aug 2019, 17:30</t>
  </si>
  <si>
    <t xml:space="preserve"> 19 Aug 2019, 21:00</t>
  </si>
  <si>
    <t>Fri, Aug 16th, 2019, 10:12</t>
  </si>
  <si>
    <t xml:space="preserve"> 18 Aug 2019, 15:30</t>
  </si>
  <si>
    <t xml:space="preserve"> 18 Aug 2019, 19:00</t>
  </si>
  <si>
    <t>Fri, Aug 16th, 2019, 10:13</t>
  </si>
  <si>
    <t xml:space="preserve"> 18 Aug 2019, 17:00</t>
  </si>
  <si>
    <t>Reims - Strasbourg</t>
  </si>
  <si>
    <t>N°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</si>
  <si>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</si>
  <si>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</si>
  <si>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</si>
  <si>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</si>
  <si>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</si>
  <si>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</si>
  <si>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</si>
  <si>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</si>
  <si>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</si>
  <si>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</si>
  <si>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</si>
  <si>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</si>
  <si>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Jour</t>
  </si>
  <si>
    <t>Année</t>
  </si>
  <si>
    <t>Heure</t>
  </si>
  <si>
    <t>Date</t>
  </si>
  <si>
    <t>Date finale Game date</t>
  </si>
  <si>
    <t>N° Tips placement</t>
  </si>
  <si>
    <t>Mois résultats</t>
  </si>
  <si>
    <t>Cumul résultats</t>
  </si>
  <si>
    <t>Bets</t>
  </si>
  <si>
    <t xml:space="preserve"> 23 Aug 2019, 21:00</t>
  </si>
  <si>
    <t>Aston Villa - Everton</t>
  </si>
  <si>
    <t>Sun, Aug 18th, 2019, 10:57</t>
  </si>
  <si>
    <t xml:space="preserve"> 24 Aug 2019, 16:00</t>
  </si>
  <si>
    <t>Watford - West Ham United</t>
  </si>
  <si>
    <t>Sun, Aug 18th, 2019, 10:58</t>
  </si>
  <si>
    <t xml:space="preserve"> 24 Aug 2019, 18:30</t>
  </si>
  <si>
    <t xml:space="preserve"> 25 Aug 2019, 15:00</t>
  </si>
  <si>
    <t>Sun, Aug 18th, 2019, 10:59</t>
  </si>
  <si>
    <t xml:space="preserve"> 25 Aug 2019, 17:30</t>
  </si>
  <si>
    <t xml:space="preserve"> 23 Aug 2019, 20:30</t>
  </si>
  <si>
    <t>FC Koln - Borussia Dortmund</t>
  </si>
  <si>
    <t xml:space="preserve"> 24 Aug 2019, 15:30</t>
  </si>
  <si>
    <t>Fortuna Dusseldorf - Bayer Leverkusen</t>
  </si>
  <si>
    <t>Sun, Aug 18th, 2019, 11:00</t>
  </si>
  <si>
    <t>Schalke 04 - Bayern Munich</t>
  </si>
  <si>
    <t xml:space="preserve"> 25 Aug 2019, 18:00</t>
  </si>
  <si>
    <t>Sun, Aug 18th, 2019, 11:01</t>
  </si>
  <si>
    <t xml:space="preserve"> 24 Aug 2019, 21:00</t>
  </si>
  <si>
    <t xml:space="preserve"> 25 Aug 2019, 17:00</t>
  </si>
  <si>
    <t>Mallorca - Real Sociedad</t>
  </si>
  <si>
    <t>Sun, Aug 18th, 2019, 11:02</t>
  </si>
  <si>
    <t xml:space="preserve"> 24 Aug 2019, 13:30</t>
  </si>
  <si>
    <t>Norwich City - Chelsea</t>
  </si>
  <si>
    <t>Mon, Aug 19th, 2019, 10:06</t>
  </si>
  <si>
    <t>Sheffield United - Leicester City</t>
  </si>
  <si>
    <t>Mon, Aug 19th, 2019, 10:07</t>
  </si>
  <si>
    <t xml:space="preserve"> 23 Aug 2019, 20:00</t>
  </si>
  <si>
    <t>Granada CF - Sevilla</t>
  </si>
  <si>
    <t xml:space="preserve"> 23 Aug 2019, 22:00</t>
  </si>
  <si>
    <t>Mon, Aug 19th, 2019, 10:08</t>
  </si>
  <si>
    <t xml:space="preserve"> 24 Aug 2019, 19:00</t>
  </si>
  <si>
    <t>Real Madrid - Real Valladolid CF</t>
  </si>
  <si>
    <t>AS Monaco - Nimes Olympique</t>
  </si>
  <si>
    <t>Mon, Aug 19th, 2019, 10:09</t>
  </si>
  <si>
    <t xml:space="preserve"> 25 Aug 2019, 21:00</t>
  </si>
  <si>
    <t>Paris Saint Germain - Toulouse FC</t>
  </si>
  <si>
    <t xml:space="preserve"> 27 Aug 2019, 19:00</t>
  </si>
  <si>
    <t>Mon, Aug 19th, 2019, 10:11</t>
  </si>
  <si>
    <t xml:space="preserve"> 28 Aug 2019, 19:00</t>
  </si>
  <si>
    <t>Lille - St Etienne</t>
  </si>
  <si>
    <t xml:space="preserve"> 28 Aug 2019, 21:00</t>
  </si>
  <si>
    <t>Nice - Marseille</t>
  </si>
  <si>
    <t>Manchester United - Crystal Palace</t>
  </si>
  <si>
    <t>Tue, Aug 20th, 2019, 10:43</t>
  </si>
  <si>
    <t xml:space="preserve"> 25 Aug 2019, 19:00</t>
  </si>
  <si>
    <t>Leganes - Atletico Madrid</t>
  </si>
  <si>
    <t>Tue, Aug 20th, 2019, 10:44</t>
  </si>
  <si>
    <t>Barcelona - Real Betis</t>
  </si>
  <si>
    <t xml:space="preserve"> 24 Aug 2019, 18:00</t>
  </si>
  <si>
    <t>Parma FC - Juventus</t>
  </si>
  <si>
    <t xml:space="preserve"> 24 Aug 2019, 20:45</t>
  </si>
  <si>
    <t>Tue, Aug 20th, 2019, 10:45</t>
  </si>
  <si>
    <t>Udinese - AC Milan</t>
  </si>
  <si>
    <t xml:space="preserve"> 25 Aug 2019, 20:45</t>
  </si>
  <si>
    <t>Tue, Aug 20th, 2019, 10:46</t>
  </si>
  <si>
    <t>SPAL - Atalanta BC</t>
  </si>
  <si>
    <t>Wed, Aug 21st, 2019, 10:38</t>
  </si>
  <si>
    <t xml:space="preserve"> 26 Aug 2019, 20:45</t>
  </si>
  <si>
    <t>FC Internazionale - Lecce</t>
  </si>
  <si>
    <t>Wed, Aug 21st, 2019, 10:40</t>
  </si>
  <si>
    <t>Wolverhampton Wanderers - Burnley</t>
  </si>
  <si>
    <t>Fri, Aug 23rd, 2019, 09:28</t>
  </si>
  <si>
    <t xml:space="preserve"> 25 Aug 2019, 15:30</t>
  </si>
  <si>
    <t>Alaves - Espanyol</t>
  </si>
  <si>
    <t>Fri, Aug 23rd, 2019, 09:29</t>
  </si>
  <si>
    <t>Torino - Sassuolo</t>
  </si>
  <si>
    <t>Strasbourg - Rennes</t>
  </si>
  <si>
    <t xml:space="preserve"> 31 Aug 2019, 15:30</t>
  </si>
  <si>
    <t>Bayer Leverkusen - Hoffenheim</t>
  </si>
  <si>
    <t>Sun, Aug 25th, 2019, 09:14</t>
  </si>
  <si>
    <t xml:space="preserve"> 31 Aug 2019, 18:30</t>
  </si>
  <si>
    <t>Union Berlin - Borussia Dortmund</t>
  </si>
  <si>
    <t>Sun, Aug 25th, 2019, 09:15</t>
  </si>
  <si>
    <t xml:space="preserve"> 01 Sep 2019, 15:30</t>
  </si>
  <si>
    <t>Werder Bremen - Augsburg</t>
  </si>
  <si>
    <t xml:space="preserve"> 30 Aug 2019, 20:00</t>
  </si>
  <si>
    <t>Sevilla - Celta Vigo</t>
  </si>
  <si>
    <t>Sun, Aug 25th, 2019, 09:16</t>
  </si>
  <si>
    <t xml:space="preserve"> 01 Sep 2019, 21:00</t>
  </si>
  <si>
    <t xml:space="preserve"> 31 Aug 2019, 20:45</t>
  </si>
  <si>
    <t>Juventus - Napoli</t>
  </si>
  <si>
    <t>Sun, Aug 25th, 2019, 09:17</t>
  </si>
  <si>
    <t xml:space="preserve"> 01 Sep 2019, 17:30</t>
  </si>
  <si>
    <t>Mon, Aug 26th, 2019, 09:11</t>
  </si>
  <si>
    <t xml:space="preserve"> 30 Aug 2019, 20:30</t>
  </si>
  <si>
    <t>Mon, Aug 26th, 2019, 09:12</t>
  </si>
  <si>
    <t>Schalke 04 - Hertha Berlin</t>
  </si>
  <si>
    <t>Wolfsburg - SC Paderborn 07</t>
  </si>
  <si>
    <t xml:space="preserve"> 30 Aug 2019, 22:00</t>
  </si>
  <si>
    <t>Athletic Club Bilbao - Real Sociedad</t>
  </si>
  <si>
    <t>Mon, Aug 26th, 2019, 09:13</t>
  </si>
  <si>
    <t xml:space="preserve"> 31 Aug 2019, 17:00</t>
  </si>
  <si>
    <t>Osasuna - Barcelona</t>
  </si>
  <si>
    <t xml:space="preserve"> 31 Aug 2019, 19:00</t>
  </si>
  <si>
    <t xml:space="preserve"> 31 Aug 2019, 21:00</t>
  </si>
  <si>
    <t>Real Betis - Leganes</t>
  </si>
  <si>
    <t>Mon, Aug 26th, 2019, 09:14</t>
  </si>
  <si>
    <t xml:space="preserve"> 01 Sep 2019, 17:00</t>
  </si>
  <si>
    <t>Valencia - Mallorca</t>
  </si>
  <si>
    <t xml:space="preserve"> 01 Sep 2019, 19:00</t>
  </si>
  <si>
    <t>Atletico Madrid - Eibar</t>
  </si>
  <si>
    <t xml:space="preserve"> 31 Aug 2019, 18:00</t>
  </si>
  <si>
    <t>AC Milan - Brescia</t>
  </si>
  <si>
    <t>Mon, Aug 26th, 2019, 09:15</t>
  </si>
  <si>
    <t xml:space="preserve"> 01 Sep 2019, 18:00</t>
  </si>
  <si>
    <t xml:space="preserve"> 01 Sep 2019, 20:45</t>
  </si>
  <si>
    <t>Mon, Aug 26th, 2019, 09:16</t>
  </si>
  <si>
    <t xml:space="preserve"> 30 Aug 2019, 20:45</t>
  </si>
  <si>
    <t>Metz - Paris Saint Germain</t>
  </si>
  <si>
    <t>Tue, Aug 27th, 2019, 08:38</t>
  </si>
  <si>
    <t xml:space="preserve"> 31 Aug 2019, 13:30</t>
  </si>
  <si>
    <t>Southampton - Manchester United</t>
  </si>
  <si>
    <t>Wed, Aug 28th, 2019, 10:08</t>
  </si>
  <si>
    <t xml:space="preserve"> 31 Aug 2019, 16:00</t>
  </si>
  <si>
    <t>Crystal Palace - Aston Villa</t>
  </si>
  <si>
    <t>Wed, Aug 28th, 2019, 10:11</t>
  </si>
  <si>
    <t>Manchester City - Brighton and Hove Albion</t>
  </si>
  <si>
    <t>Wed, Aug 28th, 2019, 10:12</t>
  </si>
  <si>
    <t>West Ham United - Norwich City</t>
  </si>
  <si>
    <t xml:space="preserve"> 31 Aug 2019, 17:30</t>
  </si>
  <si>
    <t>Lyon - Bordeaux</t>
  </si>
  <si>
    <t>Wed, Aug 28th, 2019, 10:13</t>
  </si>
  <si>
    <t xml:space="preserve"> 31 Aug 2019, 20:00</t>
  </si>
  <si>
    <t>Thu, Aug 29th, 2019, 09:14</t>
  </si>
  <si>
    <t>Thu, Aug 29th, 2019, 09:15</t>
  </si>
  <si>
    <t xml:space="preserve"> 01 Sep 2019, 15:00</t>
  </si>
  <si>
    <t>Thu, Aug 29th, 2019, 09:16</t>
  </si>
  <si>
    <t>Fri, Aug 30th, 2019, 09:32</t>
  </si>
  <si>
    <t>Eintracht Frankfurt - Fortuna Dusseldorf</t>
  </si>
  <si>
    <t>Fri, Aug 30th, 2019, 09:33</t>
  </si>
  <si>
    <t>Espanyol - Granada CF</t>
  </si>
  <si>
    <t>Atalanta BC (n) - Torino</t>
  </si>
  <si>
    <t>Fri, Aug 30th, 2019, 09:34</t>
  </si>
  <si>
    <t>Strasbourg - AS Monaco</t>
  </si>
  <si>
    <t>Fri, Aug 30th, 2019, 09:35</t>
  </si>
  <si>
    <t>ROC avant plus gros bad run</t>
  </si>
  <si>
    <t>ROC après plus gros bad run</t>
  </si>
  <si>
    <t>Plus gros bad run</t>
  </si>
  <si>
    <t xml:space="preserve"> 13 Sep 2019, 20:30</t>
  </si>
  <si>
    <t>Fortuna Dusseldorf - Wolfsburg</t>
  </si>
  <si>
    <t>Wed, Sep 11th, 2019, 11:03</t>
  </si>
  <si>
    <t xml:space="preserve"> 14 Sep 2019, 15:30</t>
  </si>
  <si>
    <t>Augsburg - Eintracht Frankfurt</t>
  </si>
  <si>
    <t>Wed, Sep 11th, 2019, 11:04</t>
  </si>
  <si>
    <t>FC Koln - Borussia Monchengladbach</t>
  </si>
  <si>
    <t xml:space="preserve"> 14 Sep 2019, 18:30</t>
  </si>
  <si>
    <t>Wed, Sep 11th, 2019, 11:05</t>
  </si>
  <si>
    <t xml:space="preserve"> 15 Sep 2019, 15:30</t>
  </si>
  <si>
    <t>Hoffenheim - Freiburg</t>
  </si>
  <si>
    <t xml:space="preserve"> 15 Sep 2019, 18:00</t>
  </si>
  <si>
    <t>SC Paderborn 07 - Schalke 04</t>
  </si>
  <si>
    <t xml:space="preserve"> 13 Sep 2019, 21:00</t>
  </si>
  <si>
    <t>Mallorca - Athletic Club Bilbao</t>
  </si>
  <si>
    <t>Wed, Sep 11th, 2019, 11:06</t>
  </si>
  <si>
    <t xml:space="preserve"> 14 Sep 2019, 13:00</t>
  </si>
  <si>
    <t>Real Madrid - Levante UD</t>
  </si>
  <si>
    <t xml:space="preserve"> 14 Sep 2019, 16:00</t>
  </si>
  <si>
    <t>Leganes - Villarreal CF</t>
  </si>
  <si>
    <t xml:space="preserve"> 14 Sep 2019, 21:00</t>
  </si>
  <si>
    <t>Wed, Sep 11th, 2019, 11:07</t>
  </si>
  <si>
    <t xml:space="preserve"> 15 Sep 2019, 12:00</t>
  </si>
  <si>
    <t xml:space="preserve"> 15 Sep 2019, 14:00</t>
  </si>
  <si>
    <t xml:space="preserve"> 15 Sep 2019, 21:00</t>
  </si>
  <si>
    <t>Wed, Sep 11th, 2019, 11:08</t>
  </si>
  <si>
    <t xml:space="preserve"> 13 Sep 2019, 19:00</t>
  </si>
  <si>
    <t>Lille - Angers SCO</t>
  </si>
  <si>
    <t xml:space="preserve"> 13 Sep 2019, 20:45</t>
  </si>
  <si>
    <t xml:space="preserve"> 14 Sep 2019, 17:30</t>
  </si>
  <si>
    <t>Wed, Sep 11th, 2019, 11:09</t>
  </si>
  <si>
    <t xml:space="preserve"> 14 Sep 2019, 20:00</t>
  </si>
  <si>
    <t>Brest - Rennes</t>
  </si>
  <si>
    <t>Montpellier Hsc - Nice</t>
  </si>
  <si>
    <t xml:space="preserve"> 15 Sep 2019, 17:00</t>
  </si>
  <si>
    <t>Wed, Sep 11th, 2019, 11:10</t>
  </si>
  <si>
    <t>AS Monaco - Marseille</t>
  </si>
  <si>
    <t xml:space="preserve"> 14 Sep 2019, 13:30</t>
  </si>
  <si>
    <t>Thu, Sep 12th, 2019, 10:03</t>
  </si>
  <si>
    <t>Thu, Sep 12th, 2019, 10:04</t>
  </si>
  <si>
    <t>Manchester United - Leicester City</t>
  </si>
  <si>
    <t>Sheffield United - Southampton</t>
  </si>
  <si>
    <t>Thu, Sep 12th, 2019, 10:05</t>
  </si>
  <si>
    <t>Norwich City - Manchester City</t>
  </si>
  <si>
    <t>Full Event Away -2.50 (AH)</t>
  </si>
  <si>
    <t xml:space="preserve"> 15 Sep 2019, 15:00</t>
  </si>
  <si>
    <t>Bournemouth - Everton</t>
  </si>
  <si>
    <t>Thu, Sep 12th, 2019, 10:06</t>
  </si>
  <si>
    <t xml:space="preserve"> 15 Sep 2019, 17:30</t>
  </si>
  <si>
    <t xml:space="preserve"> 16 Sep 2019, 21:00</t>
  </si>
  <si>
    <t>Aston Villa - West Ham United</t>
  </si>
  <si>
    <t xml:space="preserve"> 14 Sep 2019, 15:00</t>
  </si>
  <si>
    <t>Fiorentina - Juventus</t>
  </si>
  <si>
    <t>Thu, Sep 12th, 2019, 10:07</t>
  </si>
  <si>
    <t xml:space="preserve"> 14 Sep 2019, 18:00</t>
  </si>
  <si>
    <t xml:space="preserve"> 14 Sep 2019, 20:45</t>
  </si>
  <si>
    <t xml:space="preserve"> 15 Sep 2019, 12:30</t>
  </si>
  <si>
    <t>Thu, Sep 12th, 2019, 10:08</t>
  </si>
  <si>
    <t xml:space="preserve"> 15 Sep 2019, 20:45</t>
  </si>
  <si>
    <t>Hellas Verona FC - AC Milan</t>
  </si>
  <si>
    <t xml:space="preserve"> 16 Sep 2019, 20:45</t>
  </si>
  <si>
    <t>Torino - Lecce</t>
  </si>
  <si>
    <t>sept</t>
  </si>
  <si>
    <t>Max Drawdown</t>
  </si>
  <si>
    <t xml:space="preserve"> 21 Sep 2019, 16:00</t>
  </si>
  <si>
    <t>Burnley - Norwich City</t>
  </si>
  <si>
    <t>Sun, Sep 15th, 2019, 11:15</t>
  </si>
  <si>
    <t xml:space="preserve"> 21 Sep 2019, 18:30</t>
  </si>
  <si>
    <t>Newcastle United - Brighton and Hove Albion</t>
  </si>
  <si>
    <t>Sun, Sep 15th, 2019, 11:16</t>
  </si>
  <si>
    <t xml:space="preserve"> 19 Sep 2019, 21:00</t>
  </si>
  <si>
    <t>Wolfsburg - FC Oleksandria</t>
  </si>
  <si>
    <t>Sun, Sep 15th, 2019, 11:17</t>
  </si>
  <si>
    <t>Wolverhampton Wanderers - Braga</t>
  </si>
  <si>
    <t xml:space="preserve"> 17 Sep 2019, 18:55</t>
  </si>
  <si>
    <t>FC Internazionale - Slavia Prague</t>
  </si>
  <si>
    <t>Sun, Sep 15th, 2019, 11:18</t>
  </si>
  <si>
    <t xml:space="preserve"> 17 Sep 2019, 21:00</t>
  </si>
  <si>
    <t>Ajax - Lille</t>
  </si>
  <si>
    <t>Benfica - RB Leipzig</t>
  </si>
  <si>
    <t>Sun, Sep 15th, 2019, 11:19</t>
  </si>
  <si>
    <t>Borussia Dortmund - Barcelona</t>
  </si>
  <si>
    <t>Chelsea - Valencia</t>
  </si>
  <si>
    <t>Napoli - Liverpool</t>
  </si>
  <si>
    <t>Sun, Sep 15th, 2019, 11:20</t>
  </si>
  <si>
    <t xml:space="preserve"> 18 Sep 2019, 18:55</t>
  </si>
  <si>
    <t>Olympiacos - Tottenham Hotspur</t>
  </si>
  <si>
    <t xml:space="preserve"> 18 Sep 2019, 21:00</t>
  </si>
  <si>
    <t>Bayer Leverkusen - Lokomotiv Moscow</t>
  </si>
  <si>
    <t>Sun, Sep 15th, 2019, 11:21</t>
  </si>
  <si>
    <t>Shakhtar Donetsk - Manchester City</t>
  </si>
  <si>
    <t xml:space="preserve"> 20 Sep 2019, 21:00</t>
  </si>
  <si>
    <t>Mon, Sep 16th, 2019, 11:03</t>
  </si>
  <si>
    <t>Everton - Sheffield United</t>
  </si>
  <si>
    <t>Mon, Sep 16th, 2019, 11:04</t>
  </si>
  <si>
    <t xml:space="preserve"> 20 Sep 2019, 20:30</t>
  </si>
  <si>
    <t>Schalke 04 - Mainz 05</t>
  </si>
  <si>
    <t>Osasuna - Real Betis</t>
  </si>
  <si>
    <t>Mon, Sep 16th, 2019, 11:05</t>
  </si>
  <si>
    <t xml:space="preserve"> 21 Sep 2019, 13:00</t>
  </si>
  <si>
    <t>Villarreal CF - Real Valladolid CF</t>
  </si>
  <si>
    <t xml:space="preserve"> 22 Sep 2019, 18:30</t>
  </si>
  <si>
    <t>Lyon - Zenit St. Petersburg</t>
  </si>
  <si>
    <t>Mon, Sep 16th, 2019, 11:06</t>
  </si>
  <si>
    <t>Dinamo Zagreb - Atalanta BC</t>
  </si>
  <si>
    <t>Paris Saint Germain - Real Madrid</t>
  </si>
  <si>
    <t>Mon, Sep 16th, 2019, 11:07</t>
  </si>
  <si>
    <t xml:space="preserve"> 21 Sep 2019, 17:30</t>
  </si>
  <si>
    <t>Marseille - Montpellier HSC</t>
  </si>
  <si>
    <t xml:space="preserve"> 21 Sep 2019, 20:00</t>
  </si>
  <si>
    <t>Nice - Dijon</t>
  </si>
  <si>
    <t>Mon, Sep 16th, 2019, 11:08</t>
  </si>
  <si>
    <t>Reims - AS Monaco</t>
  </si>
  <si>
    <t xml:space="preserve"> 22 Sep 2019, 17:30</t>
  </si>
  <si>
    <t>Chelsea - Liverpool</t>
  </si>
  <si>
    <t>Wed, Sep 18th, 2019, 11:09</t>
  </si>
  <si>
    <t>Werder Bremen - RB Leipzig</t>
  </si>
  <si>
    <t xml:space="preserve"> 21 Sep 2019, 21:00</t>
  </si>
  <si>
    <t>Granada CF - Barcelona</t>
  </si>
  <si>
    <t>Wed, Sep 18th, 2019, 11:10</t>
  </si>
  <si>
    <t xml:space="preserve"> 22 Sep 2019, 16:00</t>
  </si>
  <si>
    <t>Valencia - Leganes</t>
  </si>
  <si>
    <t xml:space="preserve"> 21 Sep 2019, 20:45</t>
  </si>
  <si>
    <t xml:space="preserve"> 22 Sep 2019, 15:00</t>
  </si>
  <si>
    <t>Lecce - Napoli</t>
  </si>
  <si>
    <t>Wed, Sep 18th, 2019, 11:11</t>
  </si>
  <si>
    <t>Sampdoria - Torino</t>
  </si>
  <si>
    <t xml:space="preserve"> 19 Sep 2019, 18:55</t>
  </si>
  <si>
    <t>CFR Cluj - Lazio</t>
  </si>
  <si>
    <t>Wed, Sep 18th, 2019, 11:12</t>
  </si>
  <si>
    <t>Eintracht Frankfurt - Arsenal</t>
  </si>
  <si>
    <t>Fk Qarabag - Sevilla</t>
  </si>
  <si>
    <t>Getafe - Trabzonspor</t>
  </si>
  <si>
    <t>Wed, Sep 18th, 2019, 11:13</t>
  </si>
  <si>
    <t>Rennes - Celtic</t>
  </si>
  <si>
    <t>AS Roma - Basaksehir</t>
  </si>
  <si>
    <t>Borussia Monchengladbach - Wolfsberger AC</t>
  </si>
  <si>
    <t>Wed, Sep 18th, 2019, 11:14</t>
  </si>
  <si>
    <t>Espanyol - Ferencvaros</t>
  </si>
  <si>
    <t>Gent - St Etienne</t>
  </si>
  <si>
    <t>Manchester United - FC Astana</t>
  </si>
  <si>
    <t>Wed, Sep 18th, 2019, 11:15</t>
  </si>
  <si>
    <t xml:space="preserve"> 21 Sep 2019, 13:30</t>
  </si>
  <si>
    <t>Thu, Sep 19th, 2019, 09:43</t>
  </si>
  <si>
    <t>Thu, Sep 19th, 2019, 09:44</t>
  </si>
  <si>
    <t xml:space="preserve"> 21 Sep 2019, 15:30</t>
  </si>
  <si>
    <t>Bayer Leverkusen - Union Berlin</t>
  </si>
  <si>
    <t>Bayern Munich - FC Koln</t>
  </si>
  <si>
    <t>Thu, Sep 19th, 2019, 09:45</t>
  </si>
  <si>
    <t xml:space="preserve"> 21 Sep 2019, 18:00</t>
  </si>
  <si>
    <t>Juventus - Hellas Verona FC</t>
  </si>
  <si>
    <t>Thu, Sep 19th, 2019, 09:46</t>
  </si>
  <si>
    <t xml:space="preserve"> 22 Sep 2019, 18:00</t>
  </si>
  <si>
    <t>Atalanta BC (n) - Fiorentina</t>
  </si>
  <si>
    <t xml:space="preserve"> 22 Sep 2019, 21:00</t>
  </si>
  <si>
    <t>Crystal Palace - Wolverhampton Wanderers</t>
  </si>
  <si>
    <t>Fri, Sep 20th, 2019, 11:15</t>
  </si>
  <si>
    <t>West Ham United - Manchester United</t>
  </si>
  <si>
    <t>Arsenal - Aston Villa</t>
  </si>
  <si>
    <t xml:space="preserve"> 22 Sep 2019, 15:30</t>
  </si>
  <si>
    <t>Borussia Monchengladbach - Fortuna Dusseldorf</t>
  </si>
  <si>
    <t>Fri, Sep 20th, 2019, 11:16</t>
  </si>
  <si>
    <t xml:space="preserve"> 23 Sep 2019, 20:30</t>
  </si>
  <si>
    <t>Fri, Sep 20th, 2019, 11:17</t>
  </si>
  <si>
    <t xml:space="preserve"> 22 Sep 2019, 12:00</t>
  </si>
  <si>
    <t>Getafe - Mallorca</t>
  </si>
  <si>
    <t xml:space="preserve"> 22 Sep 2019, 14:00</t>
  </si>
  <si>
    <t>Espanyol - Real Sociedad</t>
  </si>
  <si>
    <t>Sevilla - Real Madrid</t>
  </si>
  <si>
    <t>Fri, Sep 20th, 2019, 11:18</t>
  </si>
  <si>
    <t>Bologna - AS Roma</t>
  </si>
  <si>
    <t xml:space="preserve"> 22 Sep 2019, 20:45</t>
  </si>
  <si>
    <t>Fri, Sep 20th, 2019, 11:19</t>
  </si>
  <si>
    <t>Rennes - Lille</t>
  </si>
  <si>
    <t xml:space="preserve"> 22 Sep 2019, 17:00</t>
  </si>
  <si>
    <t>Angers SCO - St Etienne</t>
  </si>
  <si>
    <t>Fri, Sep 20th, 2019, 11:20</t>
  </si>
  <si>
    <t xml:space="preserve"> 28 Sep 2019, 15:30</t>
  </si>
  <si>
    <t>Sun, Sep 22nd, 2019, 10:34</t>
  </si>
  <si>
    <t>RB Leipzig - Schalke 04</t>
  </si>
  <si>
    <t>SC Paderborn 07 - Bayern Munich</t>
  </si>
  <si>
    <t>Sun, Sep 22nd, 2019, 10:35</t>
  </si>
  <si>
    <t xml:space="preserve"> 24 Sep 2019, 21:00</t>
  </si>
  <si>
    <t>Brescia - Juventus</t>
  </si>
  <si>
    <t>Sun, Sep 22nd, 2019, 10:36</t>
  </si>
  <si>
    <t xml:space="preserve"> 25 Sep 2019, 19:00</t>
  </si>
  <si>
    <t>AS Roma - Atalanta BC</t>
  </si>
  <si>
    <t>Mon, Sep 23rd, 2019, 10:43</t>
  </si>
  <si>
    <t xml:space="preserve"> 25 Sep 2019, 21:00</t>
  </si>
  <si>
    <t>Napoli - Cagliari</t>
  </si>
  <si>
    <t>Mon, Sep 23rd, 2019, 10:44</t>
  </si>
  <si>
    <t xml:space="preserve"> 26 Sep 2019, 21:00</t>
  </si>
  <si>
    <t xml:space="preserve"> 24 Sep 2019, 19:00</t>
  </si>
  <si>
    <t>Mon, Sep 23rd, 2019, 10:45</t>
  </si>
  <si>
    <t>Brest - Lyon</t>
  </si>
  <si>
    <t>Lille - Strasbourg</t>
  </si>
  <si>
    <t>Mon, Sep 23rd, 2019, 10:46</t>
  </si>
  <si>
    <t xml:space="preserve"> 25 Sep 2019, 20:45</t>
  </si>
  <si>
    <t>Brighton and Hove Albion - Aston Villa</t>
  </si>
  <si>
    <t>Mon, Sep 23rd, 2019, 10:47</t>
  </si>
  <si>
    <t xml:space="preserve"> 28 Sep 2019, 16:00</t>
  </si>
  <si>
    <t>Crystal Palace - Norwich City</t>
  </si>
  <si>
    <t>Tue, Sep 24th, 2019, 11:27</t>
  </si>
  <si>
    <t xml:space="preserve"> 27 Sep 2019, 20:30</t>
  </si>
  <si>
    <t>Union Berlin - Eintracht Frankfurt</t>
  </si>
  <si>
    <t>Tue, Sep 24th, 2019, 11:28</t>
  </si>
  <si>
    <t xml:space="preserve"> 28 Sep 2019, 18:30</t>
  </si>
  <si>
    <t>Leganes - Athletic Club Bilbao</t>
  </si>
  <si>
    <t>Tue, Sep 24th, 2019, 11:29</t>
  </si>
  <si>
    <t>Mallorca - Atletico Madrid</t>
  </si>
  <si>
    <t xml:space="preserve"> 25 Sep 2019, 20:00</t>
  </si>
  <si>
    <t>Real Madrid - Osasuna</t>
  </si>
  <si>
    <t>Tue, Sep 24th, 2019, 11:30</t>
  </si>
  <si>
    <t xml:space="preserve"> 26 Sep 2019, 19:00</t>
  </si>
  <si>
    <t>Eibar - Sevilla</t>
  </si>
  <si>
    <t>Tue, Sep 24th, 2019, 11:31</t>
  </si>
  <si>
    <t>Paris Saint Germain - Reims</t>
  </si>
  <si>
    <t xml:space="preserve"> 28 Sep 2019, 13:30</t>
  </si>
  <si>
    <t>Sheffield United - Liverpool</t>
  </si>
  <si>
    <t>Thu, Sep 26th, 2019, 10:55</t>
  </si>
  <si>
    <t>Aston Villa - Burnley</t>
  </si>
  <si>
    <t>Thu, Sep 26th, 2019, 10:56</t>
  </si>
  <si>
    <t>Wolverhampton Wanderers - Watford</t>
  </si>
  <si>
    <t>Thu, Sep 26th, 2019, 10:57</t>
  </si>
  <si>
    <t xml:space="preserve"> 29 Sep 2019, 17:30</t>
  </si>
  <si>
    <t>Thu, Sep 26th, 2019, 10:58</t>
  </si>
  <si>
    <t xml:space="preserve"> 30 Sep 2019, 21:00</t>
  </si>
  <si>
    <t xml:space="preserve"> 28 Sep 2019, 13:00</t>
  </si>
  <si>
    <t>Athletic Club Bilbao - Valencia</t>
  </si>
  <si>
    <t>Thu, Sep 26th, 2019, 10:59</t>
  </si>
  <si>
    <t xml:space="preserve"> 28 Sep 2019, 21:00</t>
  </si>
  <si>
    <t xml:space="preserve"> 29 Sep 2019, 21:00</t>
  </si>
  <si>
    <t>Fri, Sep 27th, 2019, 11:11</t>
  </si>
  <si>
    <t xml:space="preserve"> 28 Sep 2019, 15:00</t>
  </si>
  <si>
    <t>Juventus - SPAL</t>
  </si>
  <si>
    <t xml:space="preserve"> 28 Sep 2019, 18:00</t>
  </si>
  <si>
    <t>Sampdoria - FC Internazionale</t>
  </si>
  <si>
    <t xml:space="preserve"> 28 Sep 2019, 20:45</t>
  </si>
  <si>
    <t>Fri, Sep 27th, 2019, 11:12</t>
  </si>
  <si>
    <t xml:space="preserve"> 29 Sep 2019, 12:30</t>
  </si>
  <si>
    <t>Napoli - Brescia</t>
  </si>
  <si>
    <t xml:space="preserve"> 29 Sep 2019, 15:00</t>
  </si>
  <si>
    <t>Lazio - Genoa</t>
  </si>
  <si>
    <t>Fri, Sep 27th, 2019, 11:13</t>
  </si>
  <si>
    <t>Lecce - AS Roma</t>
  </si>
  <si>
    <t xml:space="preserve"> 29 Sep 2019, 20:45</t>
  </si>
  <si>
    <t>Lyon - Nantes</t>
  </si>
  <si>
    <t>Fri, Sep 27th, 2019, 11:14</t>
  </si>
  <si>
    <t xml:space="preserve"> 28 Sep 2019, 17:30</t>
  </si>
  <si>
    <t xml:space="preserve"> 28 Sep 2019, 20:00</t>
  </si>
  <si>
    <t>AS Monaco - Brest</t>
  </si>
  <si>
    <t>Nice - Lille</t>
  </si>
  <si>
    <t>Marseille - Rennes</t>
  </si>
  <si>
    <t>Fri, Sep 27th, 2019, 11:15</t>
  </si>
  <si>
    <t>Total général</t>
  </si>
  <si>
    <t xml:space="preserve"> 05 Oct 2019, 16:00</t>
  </si>
  <si>
    <t>Sun, Sep 29th, 2019, 11:35</t>
  </si>
  <si>
    <t>Norwich City - Aston Villa</t>
  </si>
  <si>
    <t>Watford - Sheffield United</t>
  </si>
  <si>
    <t xml:space="preserve"> 05 Oct 2019, 18:30</t>
  </si>
  <si>
    <t xml:space="preserve"> 01 Oct 2019, 18:55</t>
  </si>
  <si>
    <t>Atalanta BC (n) - Shakhtar Donetsk</t>
  </si>
  <si>
    <t>Sun, Sep 29th, 2019, 11:36</t>
  </si>
  <si>
    <t>Real Madrid - Club Brugge</t>
  </si>
  <si>
    <t xml:space="preserve"> 01 Oct 2019, 21:00</t>
  </si>
  <si>
    <t>Juventus - Bayer Leverkusen</t>
  </si>
  <si>
    <t>Sun, Sep 29th, 2019, 11:37</t>
  </si>
  <si>
    <t>Lokomotiv Moscow - Atletico Madrid</t>
  </si>
  <si>
    <t>Manchester City - Dinamo Zagreb</t>
  </si>
  <si>
    <t>Tottenham Hotspur - Bayern Munich</t>
  </si>
  <si>
    <t>Sun, Sep 29th, 2019, 11:38</t>
  </si>
  <si>
    <t xml:space="preserve"> 02 Oct 2019, 18:55</t>
  </si>
  <si>
    <t>Slavia Prague - Borussia Dortmund</t>
  </si>
  <si>
    <t xml:space="preserve"> 02 Oct 2019, 21:00</t>
  </si>
  <si>
    <t>Barcelona - FC Internazionale</t>
  </si>
  <si>
    <t>Liverpool - Red Bull Salzburg</t>
  </si>
  <si>
    <t>Sun, Sep 29th, 2019, 11:39</t>
  </si>
  <si>
    <t>Valencia - Ajax</t>
  </si>
  <si>
    <t xml:space="preserve"> 05 Oct 2019, 20:45</t>
  </si>
  <si>
    <t>Mon, Sep 30th, 2019, 10:54</t>
  </si>
  <si>
    <t xml:space="preserve"> 03 Oct 2019, 21:00</t>
  </si>
  <si>
    <t>Lazio - Rennes</t>
  </si>
  <si>
    <t>Mon, Sep 30th, 2019, 10:55</t>
  </si>
  <si>
    <t>Galatasaray - Paris Saint Germain</t>
  </si>
  <si>
    <t>Mon, Sep 30th, 2019, 10:56</t>
  </si>
  <si>
    <t>Genk - Napoli</t>
  </si>
  <si>
    <t>Lille - Chelsea</t>
  </si>
  <si>
    <t>RB Leipzig - Lyon</t>
  </si>
  <si>
    <t>Mon, Sep 30th, 2019, 10:57</t>
  </si>
  <si>
    <t xml:space="preserve"> 04 Oct 2019, 20:45</t>
  </si>
  <si>
    <t>Amiens - Marseille</t>
  </si>
  <si>
    <t xml:space="preserve"> 05 Oct 2019, 20:00</t>
  </si>
  <si>
    <t>Montpellier Hsc - AS Monaco</t>
  </si>
  <si>
    <t>Mon, Sep 30th, 2019, 10:58</t>
  </si>
  <si>
    <t xml:space="preserve"> 05 Oct 2019, 13:30</t>
  </si>
  <si>
    <t>Brighton and Hove Albion - Tottenham Hotspur</t>
  </si>
  <si>
    <t>Wed, Oct 2nd, 2019, 10:08</t>
  </si>
  <si>
    <t>Real Madrid - Granada CF</t>
  </si>
  <si>
    <t>Wed, Oct 2nd, 2019, 10:09</t>
  </si>
  <si>
    <t xml:space="preserve"> 06 Oct 2019, 16:00</t>
  </si>
  <si>
    <t xml:space="preserve"> 06 Oct 2019, 15:00</t>
  </si>
  <si>
    <t>Atalanta BC - Lecce</t>
  </si>
  <si>
    <t>Wed, Oct 2nd, 2019, 10:10</t>
  </si>
  <si>
    <t xml:space="preserve"> 05 Oct 2019, 17:30</t>
  </si>
  <si>
    <t>Paris Saint Germain - Angers SCO</t>
  </si>
  <si>
    <t>Valencia - Alaves</t>
  </si>
  <si>
    <t>Thu, Oct 3rd, 2019, 10:26</t>
  </si>
  <si>
    <t xml:space="preserve"> 06 Oct 2019, 18:00</t>
  </si>
  <si>
    <t>Torino - Napoli</t>
  </si>
  <si>
    <t xml:space="preserve"> 06 Oct 2019, 20:45</t>
  </si>
  <si>
    <t>Thu, Oct 3rd, 2019, 10:27</t>
  </si>
  <si>
    <t xml:space="preserve"> 06 Oct 2019, 18:30</t>
  </si>
  <si>
    <t>Fri, Oct 4th, 2019, 09:07</t>
  </si>
  <si>
    <t xml:space="preserve"> 06 Oct 2019, 21:00</t>
  </si>
  <si>
    <t>Fri, Oct 4th, 2019, 09:08</t>
  </si>
  <si>
    <t>Fri, Oct 4th, 2019, 09:09</t>
  </si>
  <si>
    <t xml:space="preserve"> 06 Oct 2019, 17:00</t>
  </si>
  <si>
    <t>Rennes - Reims</t>
  </si>
  <si>
    <t>oct</t>
  </si>
  <si>
    <t>Tips</t>
  </si>
  <si>
    <t xml:space="preserve"> 19 Oct 2019, 13:00</t>
  </si>
  <si>
    <t>Wed, Oct 16th, 2019, 08:36</t>
  </si>
  <si>
    <t xml:space="preserve"> 20 Oct 2019, 10:30</t>
  </si>
  <si>
    <t>Sassuolo - FC Internazionale</t>
  </si>
  <si>
    <t xml:space="preserve"> 20 Oct 2019, 13:00</t>
  </si>
  <si>
    <t xml:space="preserve"> 18 Oct 2019, 18:45</t>
  </si>
  <si>
    <t>Nice - Paris Saint Germain</t>
  </si>
  <si>
    <t>Wed, Oct 16th, 2019, 08:37</t>
  </si>
  <si>
    <t xml:space="preserve"> 19 Oct 2019, 18:00</t>
  </si>
  <si>
    <t xml:space="preserve"> 20 Oct 2019, 15:00</t>
  </si>
  <si>
    <t xml:space="preserve"> 19 Oct 2019, 11:00</t>
  </si>
  <si>
    <t>Eibar - Barcelona</t>
  </si>
  <si>
    <t>Thu, Oct 17th, 2019, 11:04</t>
  </si>
  <si>
    <t xml:space="preserve"> 19 Oct 2019, 14:00</t>
  </si>
  <si>
    <t xml:space="preserve"> 19 Oct 2019, 19:00</t>
  </si>
  <si>
    <t>Mallorca - Real Madrid</t>
  </si>
  <si>
    <t xml:space="preserve"> 20 Oct 2019, 12:00</t>
  </si>
  <si>
    <t xml:space="preserve"> 27 Oct 2019, 11:30</t>
  </si>
  <si>
    <t>Mon, Oct 21st, 2019, 08:39</t>
  </si>
  <si>
    <t xml:space="preserve"> 26 Oct 2019, 18:00</t>
  </si>
  <si>
    <t>Mon, Oct 21st, 2019, 08:40</t>
  </si>
  <si>
    <t xml:space="preserve"> 26 Oct 2019, 19:00</t>
  </si>
  <si>
    <t>Atletico Madrid - Athletic Club Bilbao</t>
  </si>
  <si>
    <t>Wed, Oct 23rd, 2019, 09:44</t>
  </si>
  <si>
    <t xml:space="preserve"> 27 Oct 2019, 14:00</t>
  </si>
  <si>
    <t xml:space="preserve"> 27 Oct 2019, 20:00</t>
  </si>
  <si>
    <t>Osasuna - Valencia</t>
  </si>
  <si>
    <t>Thu, Oct 24th, 2019, 09:16</t>
  </si>
  <si>
    <t>SPAL - Napoli</t>
  </si>
  <si>
    <t>Thu, Oct 24th, 2019, 09:17</t>
  </si>
  <si>
    <t xml:space="preserve"> 26 Oct 2019, 15:30</t>
  </si>
  <si>
    <t>Lille - Bordeaux</t>
  </si>
  <si>
    <t>Lyon - Metz</t>
  </si>
  <si>
    <t xml:space="preserve"> 27 Oct 2019, 17:30</t>
  </si>
  <si>
    <t>Sevilla - Getafe</t>
  </si>
  <si>
    <t>Fri, Oct 25th, 2019, 09:32</t>
  </si>
  <si>
    <t xml:space="preserve"> 27 Oct 2019, 17:00</t>
  </si>
  <si>
    <t>Fri, Oct 25th, 2019, 09:33</t>
  </si>
  <si>
    <t xml:space="preserve"> 27 Oct 2019, 19:45</t>
  </si>
  <si>
    <t>Rennes - Toulouse FC</t>
  </si>
  <si>
    <t>Fri, Oct 25th, 2019, 09:34</t>
  </si>
  <si>
    <t xml:space="preserve"> 29 Oct 2019, 18:00</t>
  </si>
  <si>
    <t>Sun, Oct 27th, 2019, 09:39</t>
  </si>
  <si>
    <t xml:space="preserve"> 31 Oct 2019, 18:00</t>
  </si>
  <si>
    <t>Sun, Oct 27th, 2019, 09:40</t>
  </si>
  <si>
    <t xml:space="preserve"> 29 Oct 2019, 20:00</t>
  </si>
  <si>
    <t>Brescia - FC Internazionale</t>
  </si>
  <si>
    <t xml:space="preserve"> 30 Oct 2019, 18:00</t>
  </si>
  <si>
    <t>Mon, Oct 28th, 2019, 10:50</t>
  </si>
  <si>
    <t>Mon, Oct 28th, 2019, 10:51</t>
  </si>
  <si>
    <t xml:space="preserve"> 30 Oct 2019, 20:00</t>
  </si>
  <si>
    <t>Real Betis - Celta Vigo</t>
  </si>
  <si>
    <t>Mon, Oct 28th, 2019, 10:52</t>
  </si>
  <si>
    <t>Udinese - AS Roma</t>
  </si>
  <si>
    <t xml:space="preserve"> 31 Oct 2019, 20:00</t>
  </si>
  <si>
    <t xml:space="preserve"> 02 Nov 2019, 12:00</t>
  </si>
  <si>
    <t>Espanyol - Valencia</t>
  </si>
  <si>
    <t>Thu, Oct 31st, 2019, 10:16</t>
  </si>
  <si>
    <t xml:space="preserve"> 02 Nov 2019, 17:30</t>
  </si>
  <si>
    <t xml:space="preserve"> 02 Nov 2019, 14:00</t>
  </si>
  <si>
    <t xml:space="preserve"> 02 Nov 2019, 17:00</t>
  </si>
  <si>
    <t>Bologna - FC Internazionale</t>
  </si>
  <si>
    <t>Thu, Oct 31st, 2019, 10:17</t>
  </si>
  <si>
    <t xml:space="preserve"> 02 Nov 2019, 16:30</t>
  </si>
  <si>
    <t xml:space="preserve"> 02 Nov 2019, 19:00</t>
  </si>
  <si>
    <t>Metz - Montpellier Hsc</t>
  </si>
  <si>
    <t>Thu, Oct 31st, 2019, 10:18</t>
  </si>
  <si>
    <t xml:space="preserve"> 03 Nov 2019, 17:30</t>
  </si>
  <si>
    <t>Celta Vigo - Getafe</t>
  </si>
  <si>
    <t>Fri, Nov 1st, 2019, 08:31</t>
  </si>
  <si>
    <t xml:space="preserve"> 03 Nov 2019, 19:45</t>
  </si>
  <si>
    <t>Fri, Nov 1st, 2019, 08:32</t>
  </si>
  <si>
    <t xml:space="preserve"> 03 Nov 2019, 20:00</t>
  </si>
  <si>
    <t>St Etienne - AS Monaco</t>
  </si>
  <si>
    <t xml:space="preserve"> 09 Nov 2019, 15:00</t>
  </si>
  <si>
    <t>Valencia - Granada CF</t>
  </si>
  <si>
    <t>Wed, Nov 6th, 2019, 09:33</t>
  </si>
  <si>
    <t xml:space="preserve"> 10 Nov 2019, 20:00</t>
  </si>
  <si>
    <t>Wed, Nov 6th, 2019, 09:34</t>
  </si>
  <si>
    <t xml:space="preserve"> 09 Nov 2019, 17:30</t>
  </si>
  <si>
    <t>Eibar - Real Madrid</t>
  </si>
  <si>
    <t>Thu, Nov 7th, 2019, 08:43</t>
  </si>
  <si>
    <t xml:space="preserve"> 10 Nov 2019, 14:00</t>
  </si>
  <si>
    <t>Thu, Nov 7th, 2019, 08:44</t>
  </si>
  <si>
    <t xml:space="preserve"> 10 Nov 2019, 19:45</t>
  </si>
  <si>
    <t xml:space="preserve"> 10 Nov 2019, 15:00</t>
  </si>
  <si>
    <t>Fri, Nov 8th, 2019, 09:43</t>
  </si>
  <si>
    <t xml:space="preserve"> 23 Nov 2019, 12:00</t>
  </si>
  <si>
    <t>Leganes - Barcelona</t>
  </si>
  <si>
    <t>Wed, Nov 20th, 2019, 09:15</t>
  </si>
  <si>
    <t xml:space="preserve"> 23 Nov 2019, 15:00</t>
  </si>
  <si>
    <t>Wed, Nov 20th, 2019, 09:16</t>
  </si>
  <si>
    <t xml:space="preserve"> 23 Nov 2019, 17:30</t>
  </si>
  <si>
    <t>Granada CF - Atletico Madrid</t>
  </si>
  <si>
    <t xml:space="preserve"> 23 Nov 2019, 14:00</t>
  </si>
  <si>
    <t xml:space="preserve"> 23 Nov 2019, 17:00</t>
  </si>
  <si>
    <t>Wed, Nov 20th, 2019, 09:17</t>
  </si>
  <si>
    <t xml:space="preserve"> 23 Nov 2019, 16:30</t>
  </si>
  <si>
    <t>Lyon - Nice</t>
  </si>
  <si>
    <t xml:space="preserve"> 24 Nov 2019, 13:00</t>
  </si>
  <si>
    <t>Osasuna - Athletic Club Bilbao</t>
  </si>
  <si>
    <t>Thu, Nov 21st, 2019, 09:39</t>
  </si>
  <si>
    <t xml:space="preserve"> 24 Nov 2019, 14:00</t>
  </si>
  <si>
    <t>Hellas Verona FC - Fiorentina</t>
  </si>
  <si>
    <t>Thu, Nov 21st, 2019, 09:40</t>
  </si>
  <si>
    <t>Sassuolo - Lazio</t>
  </si>
  <si>
    <t>Bordeaux - AS Monaco</t>
  </si>
  <si>
    <t>Thu, Nov 21st, 2019, 09:41</t>
  </si>
  <si>
    <t xml:space="preserve"> 24 Nov 2019, 20:00</t>
  </si>
  <si>
    <t xml:space="preserve"> 30 Nov 2019, 15:00</t>
  </si>
  <si>
    <t>Mon, Nov 25th, 2019, 10:13</t>
  </si>
  <si>
    <t xml:space="preserve"> 01 Dec 2019, 14:00</t>
  </si>
  <si>
    <t>Mon, Nov 25th, 2019, 10:14</t>
  </si>
  <si>
    <t xml:space="preserve"> 29 Nov 2019, 19:45</t>
  </si>
  <si>
    <t>Marseille - Brest</t>
  </si>
  <si>
    <t xml:space="preserve"> 30 Nov 2019, 19:00</t>
  </si>
  <si>
    <t>Montpellier Hsc - Amiens</t>
  </si>
  <si>
    <t>Mon, Nov 25th, 2019, 10:15</t>
  </si>
  <si>
    <t>Reims - Bordeaux</t>
  </si>
  <si>
    <t xml:space="preserve"> 30 Nov 2019, 12:00</t>
  </si>
  <si>
    <t>Alaves - Real Madrid</t>
  </si>
  <si>
    <t>Wed, Nov 27th, 2019, 08:37</t>
  </si>
  <si>
    <t xml:space="preserve"> 01 Dec 2019, 13:00</t>
  </si>
  <si>
    <t>Athletic Club Bilbao - Granada CF</t>
  </si>
  <si>
    <t xml:space="preserve"> 30 Nov 2019, 14:00</t>
  </si>
  <si>
    <t>Brescia - Atalanta BC</t>
  </si>
  <si>
    <t>Wed, Nov 27th, 2019, 08:38</t>
  </si>
  <si>
    <t xml:space="preserve"> 01 Dec 2019, 20:00</t>
  </si>
  <si>
    <t>AS Monaco - Paris Saint Germain</t>
  </si>
  <si>
    <t xml:space="preserve"> 30 Nov 2019, 20:00</t>
  </si>
  <si>
    <t>Thu, Nov 28th, 2019, 09:39</t>
  </si>
  <si>
    <t>Atletico Madrid - Barcelona</t>
  </si>
  <si>
    <t>Thu, Nov 28th, 2019, 09:40</t>
  </si>
  <si>
    <t xml:space="preserve"> 30 Nov 2019, 16:30</t>
  </si>
  <si>
    <t xml:space="preserve"> 01 Dec 2019, 11:00</t>
  </si>
  <si>
    <t>Fri, Nov 29th, 2019, 09:30</t>
  </si>
  <si>
    <t xml:space="preserve"> 01 Dec 2019, 19:45</t>
  </si>
  <si>
    <t>Hellas Verona FC - AS Roma</t>
  </si>
  <si>
    <t xml:space="preserve"> 03 Dec 2019, 20:05</t>
  </si>
  <si>
    <t>Mon, Dec 2nd, 2019, 10:22</t>
  </si>
  <si>
    <t xml:space="preserve"> 04 Dec 2019, 18:00</t>
  </si>
  <si>
    <t>Dijon - Montpellier Hsc</t>
  </si>
  <si>
    <t>Metz - Rennes</t>
  </si>
  <si>
    <t xml:space="preserve"> 06 Dec 2019, 20:00</t>
  </si>
  <si>
    <t>Villarreal CF - Atletico Madrid</t>
  </si>
  <si>
    <t>Mon, Dec 2nd, 2019, 10:23</t>
  </si>
  <si>
    <t xml:space="preserve"> 06 Dec 2019, 19:45</t>
  </si>
  <si>
    <t xml:space="preserve"> 07 Dec 2019, 19:45</t>
  </si>
  <si>
    <t>Mon, Dec 2nd, 2019, 10:24</t>
  </si>
  <si>
    <t xml:space="preserve"> 08 Dec 2019, 19:45</t>
  </si>
  <si>
    <t>Thu, Dec 5th, 2019, 10:02</t>
  </si>
  <si>
    <t xml:space="preserve"> 07 Dec 2019, 16:30</t>
  </si>
  <si>
    <t>Montpellier Hsc - Paris Saint Germain</t>
  </si>
  <si>
    <t>Thu, Dec 5th, 2019, 10:03</t>
  </si>
  <si>
    <t xml:space="preserve"> 07 Dec 2019, 19:00</t>
  </si>
  <si>
    <t>Rennes - Angers SCO</t>
  </si>
  <si>
    <t xml:space="preserve"> 08 Dec 2019, 14:00</t>
  </si>
  <si>
    <t xml:space="preserve"> 08 Dec 2019, 20:00</t>
  </si>
  <si>
    <t>Thu, Dec 5th, 2019, 10:04</t>
  </si>
  <si>
    <t xml:space="preserve"> 14 Dec 2019, 17:30</t>
  </si>
  <si>
    <t>Mon, Dec 9th, 2019, 08:19</t>
  </si>
  <si>
    <t xml:space="preserve"> 15 Dec 2019, 14:00</t>
  </si>
  <si>
    <t xml:space="preserve"> 14 Dec 2019, 16:30</t>
  </si>
  <si>
    <t>Metz - Marseille</t>
  </si>
  <si>
    <t xml:space="preserve"> 14 Dec 2019, 19:00</t>
  </si>
  <si>
    <t>Mon, Dec 9th, 2019, 08:20</t>
  </si>
  <si>
    <t xml:space="preserve"> 14 Dec 2019, 15:00</t>
  </si>
  <si>
    <t>Real Sociedad - Barcelona</t>
  </si>
  <si>
    <t>Wed, Dec 11th, 2019, 09:11</t>
  </si>
  <si>
    <t xml:space="preserve"> 13 Dec 2019, 19:45</t>
  </si>
  <si>
    <t>Lille - Montpellier Hsc</t>
  </si>
  <si>
    <t xml:space="preserve"> 14 Dec 2019, 20:00</t>
  </si>
  <si>
    <t>Atletico Madrid - Osasuna</t>
  </si>
  <si>
    <t>Thu, Dec 12th, 2019, 10:02</t>
  </si>
  <si>
    <t xml:space="preserve"> 15 Dec 2019, 20:00</t>
  </si>
  <si>
    <t xml:space="preserve"> 15 Dec 2019, 17:30</t>
  </si>
  <si>
    <t>Sevilla - Villarreal CF</t>
  </si>
  <si>
    <t>Fri, Dec 13th, 2019, 08:50</t>
  </si>
  <si>
    <t xml:space="preserve"> 15 Dec 2019, 16:00</t>
  </si>
  <si>
    <t>Fri, Dec 13th, 2019, 08:51</t>
  </si>
  <si>
    <t xml:space="preserve"> 18 Dec 2019, 19:00</t>
  </si>
  <si>
    <t>Mon, Dec 16th, 2019, 09:48</t>
  </si>
  <si>
    <t xml:space="preserve"> 20 Dec 2019, 19:45</t>
  </si>
  <si>
    <t xml:space="preserve"> 22 Dec 2019, 11:30</t>
  </si>
  <si>
    <t>Mon, Dec 16th, 2019, 09:49</t>
  </si>
  <si>
    <t xml:space="preserve"> 21 Dec 2019, 12:00</t>
  </si>
  <si>
    <t>Mallorca - Sevilla</t>
  </si>
  <si>
    <t>Thu, Dec 19th, 2019, 08:36</t>
  </si>
  <si>
    <t xml:space="preserve"> 22 Dec 2019, 19:45</t>
  </si>
  <si>
    <t xml:space="preserve"> 22 Dec 2019, 13:00</t>
  </si>
  <si>
    <t>Osasuna - Real Sociedad</t>
  </si>
  <si>
    <t>Fri, Dec 20th, 2019, 09:03</t>
  </si>
  <si>
    <t xml:space="preserve"> 04 Jan 2020, 15:00</t>
  </si>
  <si>
    <t>Thu, Jan 2nd, 2020, 08:25</t>
  </si>
  <si>
    <t xml:space="preserve"> 05 Jan 2020, 11:30</t>
  </si>
  <si>
    <t>Brescia - Lazio</t>
  </si>
  <si>
    <t xml:space="preserve"> 05 Jan 2020, 19:45</t>
  </si>
  <si>
    <t>Thu, Jan 2nd, 2020, 08:26</t>
  </si>
  <si>
    <t xml:space="preserve"> 06 Jan 2020, 19:45</t>
  </si>
  <si>
    <t>Napoli - FC Internazionale</t>
  </si>
  <si>
    <t>2020</t>
  </si>
  <si>
    <t xml:space="preserve"> 10 Jan 2020, 19:45</t>
  </si>
  <si>
    <t>Mon, Jan 6th, 2020, 08:18</t>
  </si>
  <si>
    <t xml:space="preserve"> 11 Jan 2020, 19:45</t>
  </si>
  <si>
    <t>Tue, Jan 7th, 2020, 08:04</t>
  </si>
  <si>
    <t xml:space="preserve"> 12 Jan 2020, 19:45</t>
  </si>
  <si>
    <t>AS Roma - Juventus</t>
  </si>
  <si>
    <t xml:space="preserve"> 18 Jan 2020, 19:45</t>
  </si>
  <si>
    <t>Napoli - Fiorentina</t>
  </si>
  <si>
    <t>Thu, Jan 16th, 2020, 09:06</t>
  </si>
  <si>
    <t xml:space="preserve"> 18 Jan 2020, 20:00</t>
  </si>
  <si>
    <t>Bet365</t>
  </si>
  <si>
    <t>Fri, Jan 17th, 2020, 10:30</t>
  </si>
  <si>
    <t xml:space="preserve"> 19 Jan 2020, 11:00</t>
  </si>
  <si>
    <t>Mallorca - Valencia</t>
  </si>
  <si>
    <t>Mon, Jan 13th, 2020, 08:47</t>
  </si>
  <si>
    <t xml:space="preserve"> 15 Jan 2020, 20:00</t>
  </si>
  <si>
    <t xml:space="preserve"> 25 Jan 2020, 17:30</t>
  </si>
  <si>
    <t>Mon, Jan 20th, 2020, 08:52</t>
  </si>
  <si>
    <t xml:space="preserve"> 25 Jan 2020, 18:00</t>
  </si>
  <si>
    <t>Fiorentina - Genoa</t>
  </si>
  <si>
    <t>Mon, Jan 20th, 2020, 08:53</t>
  </si>
  <si>
    <t xml:space="preserve"> 24 Jan 2020, 20:45</t>
  </si>
  <si>
    <t>Nice - Rennes</t>
  </si>
  <si>
    <t>Thu, Jan 23rd, 2020, 09:02</t>
  </si>
  <si>
    <t xml:space="preserve"> 25 Jan 2020, 18:30</t>
  </si>
  <si>
    <t>Alaves - Villarreal CF</t>
  </si>
  <si>
    <t>Thu, Jan 23rd, 2020, 09:03</t>
  </si>
  <si>
    <t xml:space="preserve"> 26 Jan 2020, 21:00</t>
  </si>
  <si>
    <t xml:space="preserve"> 26 Jan 2020, 18:00</t>
  </si>
  <si>
    <t>AS Roma - Lazio</t>
  </si>
  <si>
    <t>Fri, Jan 24th, 2020, 09:56</t>
  </si>
  <si>
    <t xml:space="preserve"> 01 Feb 2020, 20:00</t>
  </si>
  <si>
    <t>Valencia - Celta Vigo</t>
  </si>
  <si>
    <t>Mon, Jan 27th, 2020, 09:39</t>
  </si>
  <si>
    <t xml:space="preserve"> 31 Jan 2020, 19:45</t>
  </si>
  <si>
    <t>Rennes - Nantes</t>
  </si>
  <si>
    <t>Wed, Jan 29th, 2020, 07:57</t>
  </si>
  <si>
    <t xml:space="preserve"> 01 Feb 2020, 19:00</t>
  </si>
  <si>
    <t>Wed, Jan 29th, 2020, 07:58</t>
  </si>
  <si>
    <t xml:space="preserve"> 02 Feb 2020, 14:00</t>
  </si>
  <si>
    <t>AC Milan - Hellas Verona FC</t>
  </si>
  <si>
    <t xml:space="preserve"> 03 Feb 2020, 19:45</t>
  </si>
  <si>
    <t>Sampdoria - Napoli</t>
  </si>
  <si>
    <t>Wed, Jan 29th, 2020, 07:59</t>
  </si>
  <si>
    <t xml:space="preserve"> 01 Feb 2020, 15:00</t>
  </si>
  <si>
    <t>Real Madrid - Atletico Madrid</t>
  </si>
  <si>
    <t>Thu, Jan 30th, 2020, 08:09</t>
  </si>
  <si>
    <t xml:space="preserve"> 02 Feb 2020, 20:00</t>
  </si>
  <si>
    <t>Thu, Jan 30th, 2020, 08:10</t>
  </si>
  <si>
    <t>Fri, Jan 31st, 2020, 07:52</t>
  </si>
  <si>
    <t>Row Labels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</si>
  <si>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</si>
  <si>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</si>
  <si>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</si>
  <si>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</si>
  <si>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</si>
  <si>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</si>
  <si>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</si>
  <si>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</si>
  <si>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</si>
  <si>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</si>
  <si>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</si>
  <si>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</si>
  <si>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</si>
  <si>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</si>
  <si>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</si>
  <si>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</si>
  <si>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</si>
  <si>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</si>
  <si>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</si>
  <si>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</si>
  <si>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</si>
  <si>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</si>
  <si>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</si>
  <si>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</si>
  <si>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</si>
  <si>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</si>
  <si>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</si>
  <si>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</si>
  <si>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</si>
  <si>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</si>
  <si>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</si>
  <si>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Grand Total</t>
  </si>
  <si>
    <t>gains cumulés</t>
  </si>
  <si>
    <t>somme des gains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</si>
</sst>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[$-40C]mmmm\-yy;@"/>
    <numFmt numFmtId="166" formatCode="0.0"/>
    <numFmt numFmtId="167" formatCode="dd/mm/yyyy\ hh:mm;@"/>
    <numFmt numFmtId="168" formatCode="[$-40C]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0" xfId="0" applyBorder="1" applyAlignment="1">
      <alignment horizontal="right"/>
    </xf>
    <xf numFmtId="0" fontId="0" fillId="0" borderId="1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18" fillId="0" borderId="10" xfId="0" applyFont="1" applyBorder="1" applyAlignment="1">
      <alignment horizontal="right"/>
    </xf>
    <xf numFmtId="0" fontId="18" fillId="0" borderId="10" xfId="0" applyNumberFormat="1" applyFont="1" applyBorder="1" applyAlignment="1">
      <alignment horizontal="center"/>
    </xf>
    <xf numFmtId="2" fontId="18" fillId="0" borderId="10" xfId="0" applyNumberFormat="1" applyFont="1" applyBorder="1" applyAlignment="1">
      <alignment horizontal="center"/>
    </xf>
    <xf numFmtId="164" fontId="19" fillId="33" borderId="10" xfId="1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0" xfId="0" pivotButton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5" borderId="0" xfId="0" applyFill="1"/>
    <xf numFmtId="14" fontId="0" fillId="0" borderId="0" xfId="0" applyNumberFormat="1" applyAlignment="1">
      <alignment horizontal="center"/>
    </xf>
    <xf numFmtId="0" fontId="18" fillId="0" borderId="10" xfId="0" applyNumberFormat="1" applyFont="1" applyBorder="1" applyAlignment="1">
      <alignment horizontal="right"/>
    </xf>
    <xf numFmtId="165" fontId="0" fillId="34" borderId="0" xfId="0" applyNumberFormat="1" applyFill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indent="1"/>
    </xf>
    <xf numFmtId="164" fontId="16" fillId="0" borderId="10" xfId="1" applyNumberFormat="1" applyFont="1" applyBorder="1" applyAlignment="1">
      <alignment horizontal="center"/>
    </xf>
    <xf numFmtId="165" fontId="0" fillId="34" borderId="0" xfId="0" applyNumberFormat="1" applyFill="1" applyAlignment="1">
      <alignment vertical="center"/>
    </xf>
    <xf numFmtId="0" fontId="0" fillId="36" borderId="0" xfId="0" applyFill="1"/>
    <xf numFmtId="0" fontId="19" fillId="33" borderId="10" xfId="0" pivotButton="1" applyFont="1" applyFill="1" applyBorder="1" applyAlignment="1">
      <alignment horizontal="center"/>
    </xf>
    <xf numFmtId="0" fontId="0" fillId="0" borderId="0" xfId="0" pivotButton="1"/>
    <xf numFmtId="0" fontId="0" fillId="0" borderId="10" xfId="0" applyBorder="1" applyAlignment="1">
      <alignment horizontal="center"/>
    </xf>
    <xf numFmtId="164" fontId="0" fillId="0" borderId="10" xfId="1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right"/>
    </xf>
    <xf numFmtId="0" fontId="0" fillId="0" borderId="10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9" fontId="0" fillId="0" borderId="10" xfId="1" applyFont="1" applyBorder="1" applyAlignment="1">
      <alignment horizontal="center"/>
    </xf>
    <xf numFmtId="166" fontId="18" fillId="0" borderId="10" xfId="0" applyNumberFormat="1" applyFont="1" applyBorder="1" applyAlignment="1">
      <alignment horizontal="center"/>
    </xf>
    <xf numFmtId="0" fontId="0" fillId="37" borderId="0" xfId="0" applyFill="1"/>
    <xf numFmtId="0" fontId="0" fillId="37" borderId="0" xfId="0" applyFill="1" applyAlignment="1">
      <alignment horizontal="left"/>
    </xf>
    <xf numFmtId="0" fontId="0" fillId="37" borderId="0" xfId="0" applyFill="1" applyAlignment="1">
      <alignment horizontal="right"/>
    </xf>
    <xf numFmtId="0" fontId="0" fillId="37" borderId="0" xfId="0" applyFill="1" applyAlignment="1">
      <alignment horizontal="center"/>
    </xf>
    <xf numFmtId="0" fontId="16" fillId="37" borderId="0" xfId="0" applyFont="1" applyFill="1" applyAlignment="1">
      <alignment horizontal="right"/>
    </xf>
    <xf numFmtId="164" fontId="16" fillId="0" borderId="0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18" fillId="0" borderId="10" xfId="0" pivotButton="1" applyNumberFormat="1" applyFont="1" applyBorder="1" applyAlignment="1">
      <alignment horizontal="left"/>
    </xf>
    <xf numFmtId="164" fontId="1" fillId="0" borderId="10" xfId="1" applyNumberFormat="1" applyFon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0" fontId="18" fillId="0" borderId="10" xfId="0" pivotButton="1" applyFont="1" applyBorder="1"/>
    <xf numFmtId="0" fontId="0" fillId="38" borderId="0" xfId="0" applyFill="1"/>
    <xf numFmtId="14" fontId="0" fillId="38" borderId="0" xfId="0" applyNumberFormat="1" applyFill="1"/>
    <xf numFmtId="167" fontId="16" fillId="38" borderId="0" xfId="0" applyNumberFormat="1" applyFont="1" applyFill="1" applyAlignment="1">
      <alignment horizontal="center"/>
    </xf>
    <xf numFmtId="0" fontId="0" fillId="39" borderId="0" xfId="0" applyFill="1"/>
    <xf numFmtId="0" fontId="0" fillId="40" borderId="0" xfId="0" applyFill="1"/>
    <xf numFmtId="165" fontId="0" fillId="41" borderId="0" xfId="0" applyNumberFormat="1" applyFont="1" applyFill="1" applyAlignment="1">
      <alignment horizontal="center"/>
    </xf>
    <xf numFmtId="2" fontId="0" fillId="35" borderId="0" xfId="0" applyNumberFormat="1" applyFont="1" applyFill="1" applyAlignment="1">
      <alignment horizontal="center"/>
    </xf>
    <xf numFmtId="2" fontId="0" fillId="0" borderId="0" xfId="0" applyNumberFormat="1"/>
    <xf numFmtId="0" fontId="0" fillId="39" borderId="0" xfId="0" applyFill="1" applyAlignment="1">
      <alignment horizontal="center"/>
    </xf>
    <xf numFmtId="166" fontId="0" fillId="37" borderId="0" xfId="0" applyNumberFormat="1" applyFill="1" applyAlignment="1">
      <alignment horizontal="center"/>
    </xf>
    <xf numFmtId="166" fontId="16" fillId="37" borderId="0" xfId="0" applyNumberFormat="1" applyFont="1" applyFill="1" applyAlignment="1">
      <alignment horizontal="center"/>
    </xf>
    <xf numFmtId="0" fontId="16" fillId="42" borderId="0" xfId="0" applyFont="1" applyFill="1" applyAlignment="1">
      <alignment horizontal="center"/>
    </xf>
    <xf numFmtId="2" fontId="16" fillId="42" borderId="0" xfId="1" applyNumberFormat="1" applyFont="1" applyFill="1" applyAlignment="1">
      <alignment horizontal="center"/>
    </xf>
    <xf numFmtId="9" fontId="0" fillId="0" borderId="10" xfId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pivotButton="1" applyBorder="1" applyAlignment="1">
      <alignment horizontal="center"/>
    </xf>
    <xf numFmtId="0" fontId="0" fillId="0" borderId="10" xfId="0" applyNumberFormat="1" applyBorder="1"/>
    <xf numFmtId="2" fontId="0" fillId="0" borderId="10" xfId="0" applyNumberFormat="1" applyBorder="1"/>
    <xf numFmtId="166" fontId="0" fillId="0" borderId="10" xfId="0" applyNumberFormat="1" applyBorder="1"/>
    <xf numFmtId="0" fontId="0" fillId="0" borderId="10" xfId="0" applyFill="1" applyBorder="1" applyAlignment="1">
      <alignment horizontal="left"/>
    </xf>
    <xf numFmtId="0" fontId="0" fillId="0" borderId="10" xfId="0" applyNumberFormat="1" applyFill="1" applyBorder="1"/>
    <xf numFmtId="2" fontId="0" fillId="0" borderId="10" xfId="0" applyNumberFormat="1" applyFill="1" applyBorder="1"/>
    <xf numFmtId="166" fontId="0" fillId="0" borderId="10" xfId="0" applyNumberFormat="1" applyFill="1" applyBorder="1"/>
    <xf numFmtId="17" fontId="0" fillId="37" borderId="0" xfId="0" applyNumberFormat="1" applyFill="1"/>
    <xf numFmtId="168" fontId="0" fillId="41" borderId="0" xfId="0" applyNumberFormat="1" applyFont="1" applyFill="1" applyAlignment="1">
      <alignment horizontal="center"/>
    </xf>
    <xf numFmtId="168" fontId="0" fillId="41" borderId="0" xfId="0" applyNumberFormat="1" applyFont="1" applyFill="1" applyAlignment="1">
      <alignment horizontal="center" vertical="center"/>
    </xf>
    <xf numFmtId="168" fontId="0" fillId="41" borderId="0" xfId="0" applyNumberFormat="1" applyFont="1" applyFill="1" applyAlignment="1">
      <alignment horizontal="center" vertical="center"/>
    </xf>
    <xf numFmtId="165" fontId="0" fillId="41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138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6" formatCode="0.0"/>
    </dxf>
    <dxf>
      <numFmt numFmtId="2" formatCode="0.00"/>
    </dxf>
    <dxf>
      <numFmt numFmtId="166" formatCode="0.0"/>
    </dxf>
    <dxf>
      <numFmt numFmtId="2" formatCode="0.0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alignment horizontal="left"/>
    </dxf>
    <dxf>
      <numFmt numFmtId="166" formatCode="0.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font>
        <sz val="16"/>
      </font>
    </dxf>
    <dxf>
      <font>
        <sz val="16"/>
      </font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6"/>
      </font>
    </dxf>
    <dxf>
      <font>
        <sz val="16"/>
      </font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numFmt numFmtId="166" formatCode="0.0"/>
    </dxf>
    <dxf>
      <numFmt numFmtId="2" formatCode="0.00"/>
    </dxf>
    <dxf>
      <numFmt numFmtId="166" formatCode="0.0"/>
    </dxf>
    <dxf>
      <numFmt numFmtId="0" formatCode="General"/>
    </dxf>
    <dxf>
      <numFmt numFmtId="0" formatCode="General"/>
    </dxf>
    <dxf>
      <font>
        <sz val="16"/>
      </font>
    </dxf>
    <dxf>
      <font>
        <sz val="16"/>
      </font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6"/>
      </font>
    </dxf>
    <dxf>
      <font>
        <sz val="16"/>
      </font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alignment vertical="bottom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numFmt numFmtId="166" formatCode="0.0"/>
    </dxf>
    <dxf>
      <numFmt numFmtId="2" formatCode="0.0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6" formatCode="0.0"/>
    </dxf>
    <dxf>
      <numFmt numFmtId="166" formatCode="0.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6" formatCode="0.0"/>
    </dxf>
    <dxf>
      <numFmt numFmtId="166" formatCode="0.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alignment horizontal="right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[Balance ZFT 04022020 - Copie.xlsx]Sheet1!PivotTable1</c:name>
    <c:fmtId val="0"/>
  </c:pivotSource>
  <c:chart>
    <c:title>
      <c:tx>
        <c:strRef>
          <c:f>Sheet1!$B$1</c:f>
          <c:strCache>
            <c:ptCount val="1"/>
            <c:pt idx="0">
              <c:v>Fra. Ligue 1</c:v>
            </c:pt>
          </c:strCache>
        </c:strRef>
      </c:tx>
      <c:layout>
        <c:manualLayout>
          <c:xMode val="edge"/>
          <c:yMode val="edge"/>
          <c:x val="0.37651729840726766"/>
          <c:y val="7.27843070760165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circle"/>
          <c:size val="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gains cumulés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cat>
            <c:strRef>
              <c:f>Sheet1!$B$1</c:f>
              <c:strCache>
                <c:ptCount val="31"/>
                <c:pt idx="0">
                  <c:v>01</c:v>
                </c:pt>
                <c:pt idx="1">
                  <c:v>02</c:v>
                </c:pt>
                <c:pt idx="2">
                  <c:v>03</c:v>
                </c:pt>
                <c:pt idx="3">
                  <c:v>04</c:v>
                </c:pt>
                <c:pt idx="4">
                  <c:v>05</c:v>
                </c:pt>
                <c:pt idx="5">
                  <c:v>06</c:v>
                </c:pt>
                <c:pt idx="6">
                  <c:v>07</c:v>
                </c:pt>
                <c:pt idx="7">
                  <c:v>08</c:v>
                </c:pt>
                <c:pt idx="8">
                  <c:v>09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strCache>
            </c:strRef>
          </c:cat>
          <c:val>
            <c:numRef>
              <c:f>Sheet1!$B$1</c:f>
              <c:numCache>
                <c:formatCode>General</c:formatCode>
                <c:ptCount val="31"/>
                <c:pt idx="0">
                  <c:v>9.8699999999999992</c:v>
                </c:pt>
                <c:pt idx="1">
                  <c:v>22.28</c:v>
                </c:pt>
                <c:pt idx="2">
                  <c:v>33.57</c:v>
                </c:pt>
                <c:pt idx="3">
                  <c:v>42.25</c:v>
                </c:pt>
                <c:pt idx="4">
                  <c:v>56.13</c:v>
                </c:pt>
                <c:pt idx="5">
                  <c:v>59.870000000000005</c:v>
                </c:pt>
                <c:pt idx="6">
                  <c:v>66.050000000000011</c:v>
                </c:pt>
                <c:pt idx="7">
                  <c:v>72.320000000000007</c:v>
                </c:pt>
                <c:pt idx="8">
                  <c:v>76.2</c:v>
                </c:pt>
                <c:pt idx="9">
                  <c:v>91.800000000000011</c:v>
                </c:pt>
                <c:pt idx="10">
                  <c:v>100.37</c:v>
                </c:pt>
                <c:pt idx="11">
                  <c:v>113.58000000000001</c:v>
                </c:pt>
                <c:pt idx="12">
                  <c:v>120.34000000000002</c:v>
                </c:pt>
                <c:pt idx="13">
                  <c:v>135.48000000000002</c:v>
                </c:pt>
                <c:pt idx="14">
                  <c:v>147.05000000000001</c:v>
                </c:pt>
                <c:pt idx="15">
                  <c:v>159.55000000000001</c:v>
                </c:pt>
                <c:pt idx="16">
                  <c:v>170.97</c:v>
                </c:pt>
                <c:pt idx="17">
                  <c:v>176.69</c:v>
                </c:pt>
                <c:pt idx="18">
                  <c:v>185.22</c:v>
                </c:pt>
                <c:pt idx="19">
                  <c:v>194.67</c:v>
                </c:pt>
                <c:pt idx="20">
                  <c:v>205.04999999999998</c:v>
                </c:pt>
                <c:pt idx="21">
                  <c:v>224.05999999999997</c:v>
                </c:pt>
                <c:pt idx="22">
                  <c:v>226.90999999999997</c:v>
                </c:pt>
                <c:pt idx="23">
                  <c:v>239.86999999999998</c:v>
                </c:pt>
                <c:pt idx="24">
                  <c:v>253.56999999999996</c:v>
                </c:pt>
                <c:pt idx="25">
                  <c:v>262.43999999999994</c:v>
                </c:pt>
                <c:pt idx="26">
                  <c:v>267.05999999999995</c:v>
                </c:pt>
                <c:pt idx="27">
                  <c:v>276.88999999999993</c:v>
                </c:pt>
                <c:pt idx="28">
                  <c:v>281.9199999999999</c:v>
                </c:pt>
                <c:pt idx="29">
                  <c:v>288.69999999999987</c:v>
                </c:pt>
                <c:pt idx="30">
                  <c:v>300.55999999999989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01-4D0A-A510-056C4E3FAB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8000864"/>
        <c:axId val="1671949632"/>
      </c:lineChart>
      <c:lineChart>
        <c:grouping val="standard"/>
        <c:varyColors val="0"/>
        <c:ser>
          <c:idx val="1"/>
          <c:order val="1"/>
          <c:tx>
            <c:strRef>
              <c:f>Sheet1!$B$1</c:f>
              <c:strCache>
                <c:ptCount val="1"/>
                <c:pt idx="0">
                  <c:v>somme des gains du jour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Sheet1!$B$1</c:f>
              <c:strCache>
                <c:ptCount val="31"/>
                <c:pt idx="0">
                  <c:v>01</c:v>
                </c:pt>
                <c:pt idx="1">
                  <c:v>02</c:v>
                </c:pt>
                <c:pt idx="2">
                  <c:v>03</c:v>
                </c:pt>
                <c:pt idx="3">
                  <c:v>04</c:v>
                </c:pt>
                <c:pt idx="4">
                  <c:v>05</c:v>
                </c:pt>
                <c:pt idx="5">
                  <c:v>06</c:v>
                </c:pt>
                <c:pt idx="6">
                  <c:v>07</c:v>
                </c:pt>
                <c:pt idx="7">
                  <c:v>08</c:v>
                </c:pt>
                <c:pt idx="8">
                  <c:v>09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strCache>
            </c:strRef>
          </c:cat>
          <c:val>
            <c:numRef>
              <c:f>Sheet1!$B$1</c:f>
              <c:numCache>
                <c:formatCode>General</c:formatCode>
                <c:ptCount val="31"/>
                <c:pt idx="0">
                  <c:v>9.8699999999999992</c:v>
                </c:pt>
                <c:pt idx="1">
                  <c:v>12.41</c:v>
                </c:pt>
                <c:pt idx="2">
                  <c:v>11.290000000000001</c:v>
                </c:pt>
                <c:pt idx="3">
                  <c:v>8.68</c:v>
                </c:pt>
                <c:pt idx="4">
                  <c:v>13.88</c:v>
                </c:pt>
                <c:pt idx="5">
                  <c:v>3.74</c:v>
                </c:pt>
                <c:pt idx="6">
                  <c:v>6.18</c:v>
                </c:pt>
                <c:pt idx="7">
                  <c:v>6.27</c:v>
                </c:pt>
                <c:pt idx="8">
                  <c:v>3.88</c:v>
                </c:pt>
                <c:pt idx="9">
                  <c:v>15.600000000000001</c:v>
                </c:pt>
                <c:pt idx="10">
                  <c:v>8.57</c:v>
                </c:pt>
                <c:pt idx="11">
                  <c:v>13.21</c:v>
                </c:pt>
                <c:pt idx="12">
                  <c:v>6.76</c:v>
                </c:pt>
                <c:pt idx="13">
                  <c:v>15.139999999999999</c:v>
                </c:pt>
                <c:pt idx="14">
                  <c:v>11.57</c:v>
                </c:pt>
                <c:pt idx="15">
                  <c:v>12.499999999999998</c:v>
                </c:pt>
                <c:pt idx="16">
                  <c:v>11.42</c:v>
                </c:pt>
                <c:pt idx="17">
                  <c:v>5.72</c:v>
                </c:pt>
                <c:pt idx="18">
                  <c:v>8.5299999999999994</c:v>
                </c:pt>
                <c:pt idx="19">
                  <c:v>9.4500000000000011</c:v>
                </c:pt>
                <c:pt idx="20">
                  <c:v>10.379999999999999</c:v>
                </c:pt>
                <c:pt idx="21">
                  <c:v>19.009999999999998</c:v>
                </c:pt>
                <c:pt idx="22">
                  <c:v>2.85</c:v>
                </c:pt>
                <c:pt idx="23">
                  <c:v>12.960000000000003</c:v>
                </c:pt>
                <c:pt idx="24">
                  <c:v>13.7</c:v>
                </c:pt>
                <c:pt idx="25">
                  <c:v>8.870000000000001</c:v>
                </c:pt>
                <c:pt idx="26">
                  <c:v>4.62</c:v>
                </c:pt>
                <c:pt idx="27">
                  <c:v>9.83</c:v>
                </c:pt>
                <c:pt idx="28">
                  <c:v>5.03</c:v>
                </c:pt>
                <c:pt idx="29">
                  <c:v>6.78</c:v>
                </c:pt>
                <c:pt idx="30">
                  <c:v>11.860000000000001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101-4D0A-A510-056C4E3FAB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9712768"/>
        <c:axId val="1145840928"/>
      </c:lineChart>
      <c:catAx>
        <c:axId val="180800086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1949632"/>
        <c:crosses val="autoZero"/>
        <c:auto val="1"/>
        <c:lblAlgn val="ctr"/>
        <c:lblOffset val="100"/>
        <c:noMultiLvlLbl val="0"/>
      </c:catAx>
      <c:valAx>
        <c:axId val="167194963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8000864"/>
        <c:crosses val="autoZero"/>
        <c:crossBetween val="between"/>
      </c:valAx>
      <c:valAx>
        <c:axId val="11458409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9712768"/>
        <c:crosses val="max"/>
        <c:crossBetween val="between"/>
      </c:valAx>
      <c:catAx>
        <c:axId val="1669712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84092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Retour sur Capital dans le temps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Data!$AF$1</c:f>
              <c:strCache>
                <c:ptCount val="1"/>
                <c:pt idx="0">
                  <c:v>Cumul résultats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multiLvlStrRef>
              <c:f>Data!$AD:$AE</c:f>
              <c:multiLvlStrCache>
                <c:ptCount val="1488"/>
                <c:lvl>
                  <c:pt idx="0">
                    <c:v>Bets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  <c:pt idx="42">
                    <c:v>42</c:v>
                  </c:pt>
                  <c:pt idx="43">
                    <c:v>43</c:v>
                  </c:pt>
                  <c:pt idx="44">
                    <c:v>44</c:v>
                  </c:pt>
                  <c:pt idx="45">
                    <c:v>45</c:v>
                  </c:pt>
                  <c:pt idx="46">
                    <c:v>46</c:v>
                  </c:pt>
                  <c:pt idx="47">
                    <c:v>47</c:v>
                  </c:pt>
                  <c:pt idx="48">
                    <c:v>48</c:v>
                  </c:pt>
                  <c:pt idx="49">
                    <c:v>49</c:v>
                  </c:pt>
                  <c:pt idx="50">
                    <c:v>50</c:v>
                  </c:pt>
                  <c:pt idx="51">
                    <c:v>51</c:v>
                  </c:pt>
                  <c:pt idx="52">
                    <c:v>52</c:v>
                  </c:pt>
                  <c:pt idx="53">
                    <c:v>53</c:v>
                  </c:pt>
                  <c:pt idx="54">
                    <c:v>54</c:v>
                  </c:pt>
                  <c:pt idx="55">
                    <c:v>55</c:v>
                  </c:pt>
                  <c:pt idx="56">
                    <c:v>56</c:v>
                  </c:pt>
                  <c:pt idx="57">
                    <c:v>57</c:v>
                  </c:pt>
                  <c:pt idx="58">
                    <c:v>58</c:v>
                  </c:pt>
                  <c:pt idx="59">
                    <c:v>59</c:v>
                  </c:pt>
                  <c:pt idx="60">
                    <c:v>60</c:v>
                  </c:pt>
                  <c:pt idx="61">
                    <c:v>61</c:v>
                  </c:pt>
                  <c:pt idx="62">
                    <c:v>62</c:v>
                  </c:pt>
                  <c:pt idx="63">
                    <c:v>63</c:v>
                  </c:pt>
                  <c:pt idx="64">
                    <c:v>64</c:v>
                  </c:pt>
                  <c:pt idx="65">
                    <c:v>65</c:v>
                  </c:pt>
                  <c:pt idx="66">
                    <c:v>66</c:v>
                  </c:pt>
                  <c:pt idx="67">
                    <c:v>67</c:v>
                  </c:pt>
                  <c:pt idx="68">
                    <c:v>68</c:v>
                  </c:pt>
                  <c:pt idx="69">
                    <c:v>69</c:v>
                  </c:pt>
                  <c:pt idx="70">
                    <c:v>70</c:v>
                  </c:pt>
                  <c:pt idx="71">
                    <c:v>71</c:v>
                  </c:pt>
                  <c:pt idx="72">
                    <c:v>72</c:v>
                  </c:pt>
                  <c:pt idx="73">
                    <c:v>73</c:v>
                  </c:pt>
                  <c:pt idx="74">
                    <c:v>74</c:v>
                  </c:pt>
                  <c:pt idx="75">
                    <c:v>75</c:v>
                  </c:pt>
                  <c:pt idx="76">
                    <c:v>76</c:v>
                  </c:pt>
                  <c:pt idx="77">
                    <c:v>77</c:v>
                  </c:pt>
                  <c:pt idx="78">
                    <c:v>78</c:v>
                  </c:pt>
                  <c:pt idx="79">
                    <c:v>79</c:v>
                  </c:pt>
                  <c:pt idx="80">
                    <c:v>80</c:v>
                  </c:pt>
                  <c:pt idx="81">
                    <c:v>81</c:v>
                  </c:pt>
                  <c:pt idx="82">
                    <c:v>82</c:v>
                  </c:pt>
                  <c:pt idx="83">
                    <c:v>83</c:v>
                  </c:pt>
                  <c:pt idx="84">
                    <c:v>84</c:v>
                  </c:pt>
                  <c:pt idx="85">
                    <c:v>85</c:v>
                  </c:pt>
                  <c:pt idx="86">
                    <c:v>86</c:v>
                  </c:pt>
                  <c:pt idx="87">
                    <c:v>87</c:v>
                  </c:pt>
                  <c:pt idx="88">
                    <c:v>88</c:v>
                  </c:pt>
                  <c:pt idx="89">
                    <c:v>89</c:v>
                  </c:pt>
                  <c:pt idx="90">
                    <c:v>90</c:v>
                  </c:pt>
                  <c:pt idx="91">
                    <c:v>91</c:v>
                  </c:pt>
                  <c:pt idx="92">
                    <c:v>92</c:v>
                  </c:pt>
                  <c:pt idx="93">
                    <c:v>93</c:v>
                  </c:pt>
                  <c:pt idx="94">
                    <c:v>94</c:v>
                  </c:pt>
                  <c:pt idx="95">
                    <c:v>95</c:v>
                  </c:pt>
                  <c:pt idx="96">
                    <c:v>96</c:v>
                  </c:pt>
                  <c:pt idx="97">
                    <c:v>97</c:v>
                  </c:pt>
                  <c:pt idx="98">
                    <c:v>98</c:v>
                  </c:pt>
                  <c:pt idx="99">
                    <c:v>99</c:v>
                  </c:pt>
                  <c:pt idx="100">
                    <c:v>100</c:v>
                  </c:pt>
                  <c:pt idx="101">
                    <c:v>101</c:v>
                  </c:pt>
                  <c:pt idx="102">
                    <c:v>102</c:v>
                  </c:pt>
                  <c:pt idx="103">
                    <c:v>103</c:v>
                  </c:pt>
                  <c:pt idx="104">
                    <c:v>104</c:v>
                  </c:pt>
                  <c:pt idx="105">
                    <c:v>105</c:v>
                  </c:pt>
                  <c:pt idx="106">
                    <c:v>106</c:v>
                  </c:pt>
                  <c:pt idx="107">
                    <c:v>107</c:v>
                  </c:pt>
                  <c:pt idx="108">
                    <c:v>108</c:v>
                  </c:pt>
                  <c:pt idx="109">
                    <c:v>109</c:v>
                  </c:pt>
                  <c:pt idx="110">
                    <c:v>110</c:v>
                  </c:pt>
                  <c:pt idx="111">
                    <c:v>111</c:v>
                  </c:pt>
                  <c:pt idx="112">
                    <c:v>112</c:v>
                  </c:pt>
                  <c:pt idx="113">
                    <c:v>113</c:v>
                  </c:pt>
                  <c:pt idx="114">
                    <c:v>114</c:v>
                  </c:pt>
                  <c:pt idx="115">
                    <c:v>115</c:v>
                  </c:pt>
                  <c:pt idx="116">
                    <c:v>116</c:v>
                  </c:pt>
                  <c:pt idx="117">
                    <c:v>117</c:v>
                  </c:pt>
                  <c:pt idx="118">
                    <c:v>118</c:v>
                  </c:pt>
                  <c:pt idx="119">
                    <c:v>119</c:v>
                  </c:pt>
                  <c:pt idx="120">
                    <c:v>120</c:v>
                  </c:pt>
                  <c:pt idx="121">
                    <c:v>121</c:v>
                  </c:pt>
                  <c:pt idx="122">
                    <c:v>122</c:v>
                  </c:pt>
                  <c:pt idx="123">
                    <c:v>123</c:v>
                  </c:pt>
                  <c:pt idx="124">
                    <c:v>124</c:v>
                  </c:pt>
                  <c:pt idx="125">
                    <c:v>125</c:v>
                  </c:pt>
                  <c:pt idx="126">
                    <c:v>126</c:v>
                  </c:pt>
                  <c:pt idx="127">
                    <c:v>127</c:v>
                  </c:pt>
                  <c:pt idx="128">
                    <c:v>128</c:v>
                  </c:pt>
                  <c:pt idx="129">
                    <c:v>129</c:v>
                  </c:pt>
                  <c:pt idx="130">
                    <c:v>130</c:v>
                  </c:pt>
                  <c:pt idx="131">
                    <c:v>131</c:v>
                  </c:pt>
                  <c:pt idx="132">
                    <c:v>132</c:v>
                  </c:pt>
                  <c:pt idx="133">
                    <c:v>133</c:v>
                  </c:pt>
                  <c:pt idx="134">
                    <c:v>134</c:v>
                  </c:pt>
                  <c:pt idx="135">
                    <c:v>135</c:v>
                  </c:pt>
                  <c:pt idx="136">
                    <c:v>136</c:v>
                  </c:pt>
                  <c:pt idx="137">
                    <c:v>137</c:v>
                  </c:pt>
                  <c:pt idx="138">
                    <c:v>138</c:v>
                  </c:pt>
                  <c:pt idx="139">
                    <c:v>139</c:v>
                  </c:pt>
                  <c:pt idx="140">
                    <c:v>140</c:v>
                  </c:pt>
                  <c:pt idx="141">
                    <c:v>141</c:v>
                  </c:pt>
                  <c:pt idx="142">
                    <c:v>142</c:v>
                  </c:pt>
                  <c:pt idx="143">
                    <c:v>143</c:v>
                  </c:pt>
                  <c:pt idx="144">
                    <c:v>144</c:v>
                  </c:pt>
                  <c:pt idx="145">
                    <c:v>145</c:v>
                  </c:pt>
                  <c:pt idx="146">
                    <c:v>146</c:v>
                  </c:pt>
                  <c:pt idx="147">
                    <c:v>147</c:v>
                  </c:pt>
                  <c:pt idx="148">
                    <c:v>148</c:v>
                  </c:pt>
                  <c:pt idx="149">
                    <c:v>149</c:v>
                  </c:pt>
                  <c:pt idx="150">
                    <c:v>150</c:v>
                  </c:pt>
                  <c:pt idx="151">
                    <c:v>151</c:v>
                  </c:pt>
                  <c:pt idx="152">
                    <c:v>152</c:v>
                  </c:pt>
                  <c:pt idx="153">
                    <c:v>153</c:v>
                  </c:pt>
                  <c:pt idx="154">
                    <c:v>154</c:v>
                  </c:pt>
                  <c:pt idx="155">
                    <c:v>155</c:v>
                  </c:pt>
                  <c:pt idx="156">
                    <c:v>156</c:v>
                  </c:pt>
                  <c:pt idx="157">
                    <c:v>157</c:v>
                  </c:pt>
                  <c:pt idx="158">
                    <c:v>158</c:v>
                  </c:pt>
                  <c:pt idx="159">
                    <c:v>159</c:v>
                  </c:pt>
                  <c:pt idx="160">
                    <c:v>160</c:v>
                  </c:pt>
                  <c:pt idx="161">
                    <c:v>161</c:v>
                  </c:pt>
                  <c:pt idx="162">
                    <c:v>162</c:v>
                  </c:pt>
                  <c:pt idx="163">
                    <c:v>163</c:v>
                  </c:pt>
                  <c:pt idx="164">
                    <c:v>164</c:v>
                  </c:pt>
                  <c:pt idx="165">
                    <c:v>165</c:v>
                  </c:pt>
                  <c:pt idx="166">
                    <c:v>166</c:v>
                  </c:pt>
                  <c:pt idx="167">
                    <c:v>167</c:v>
                  </c:pt>
                  <c:pt idx="168">
                    <c:v>168</c:v>
                  </c:pt>
                  <c:pt idx="169">
                    <c:v>169</c:v>
                  </c:pt>
                  <c:pt idx="170">
                    <c:v>170</c:v>
                  </c:pt>
                  <c:pt idx="171">
                    <c:v>171</c:v>
                  </c:pt>
                  <c:pt idx="172">
                    <c:v>172</c:v>
                  </c:pt>
                  <c:pt idx="173">
                    <c:v>173</c:v>
                  </c:pt>
                  <c:pt idx="174">
                    <c:v>174</c:v>
                  </c:pt>
                  <c:pt idx="175">
                    <c:v>175</c:v>
                  </c:pt>
                  <c:pt idx="176">
                    <c:v>176</c:v>
                  </c:pt>
                  <c:pt idx="177">
                    <c:v>177</c:v>
                  </c:pt>
                  <c:pt idx="178">
                    <c:v>178</c:v>
                  </c:pt>
                  <c:pt idx="179">
                    <c:v>179</c:v>
                  </c:pt>
                  <c:pt idx="180">
                    <c:v>180</c:v>
                  </c:pt>
                  <c:pt idx="181">
                    <c:v>181</c:v>
                  </c:pt>
                  <c:pt idx="182">
                    <c:v>182</c:v>
                  </c:pt>
                  <c:pt idx="183">
                    <c:v>183</c:v>
                  </c:pt>
                  <c:pt idx="184">
                    <c:v>184</c:v>
                  </c:pt>
                  <c:pt idx="185">
                    <c:v>185</c:v>
                  </c:pt>
                  <c:pt idx="186">
                    <c:v>186</c:v>
                  </c:pt>
                  <c:pt idx="187">
                    <c:v>187</c:v>
                  </c:pt>
                  <c:pt idx="188">
                    <c:v>188</c:v>
                  </c:pt>
                  <c:pt idx="189">
                    <c:v>189</c:v>
                  </c:pt>
                  <c:pt idx="190">
                    <c:v>190</c:v>
                  </c:pt>
                  <c:pt idx="191">
                    <c:v>191</c:v>
                  </c:pt>
                  <c:pt idx="192">
                    <c:v>192</c:v>
                  </c:pt>
                  <c:pt idx="193">
                    <c:v>193</c:v>
                  </c:pt>
                  <c:pt idx="194">
                    <c:v>194</c:v>
                  </c:pt>
                  <c:pt idx="195">
                    <c:v>195</c:v>
                  </c:pt>
                  <c:pt idx="196">
                    <c:v>196</c:v>
                  </c:pt>
                  <c:pt idx="197">
                    <c:v>197</c:v>
                  </c:pt>
                  <c:pt idx="198">
                    <c:v>198</c:v>
                  </c:pt>
                  <c:pt idx="199">
                    <c:v>199</c:v>
                  </c:pt>
                  <c:pt idx="200">
                    <c:v>200</c:v>
                  </c:pt>
                  <c:pt idx="201">
                    <c:v>201</c:v>
                  </c:pt>
                  <c:pt idx="202">
                    <c:v>202</c:v>
                  </c:pt>
                  <c:pt idx="203">
                    <c:v>203</c:v>
                  </c:pt>
                  <c:pt idx="204">
                    <c:v>204</c:v>
                  </c:pt>
                  <c:pt idx="205">
                    <c:v>205</c:v>
                  </c:pt>
                  <c:pt idx="206">
                    <c:v>206</c:v>
                  </c:pt>
                  <c:pt idx="207">
                    <c:v>207</c:v>
                  </c:pt>
                  <c:pt idx="208">
                    <c:v>208</c:v>
                  </c:pt>
                  <c:pt idx="209">
                    <c:v>209</c:v>
                  </c:pt>
                  <c:pt idx="210">
                    <c:v>210</c:v>
                  </c:pt>
                  <c:pt idx="211">
                    <c:v>211</c:v>
                  </c:pt>
                  <c:pt idx="212">
                    <c:v>212</c:v>
                  </c:pt>
                  <c:pt idx="213">
                    <c:v>213</c:v>
                  </c:pt>
                  <c:pt idx="214">
                    <c:v>214</c:v>
                  </c:pt>
                  <c:pt idx="215">
                    <c:v>215</c:v>
                  </c:pt>
                  <c:pt idx="216">
                    <c:v>216</c:v>
                  </c:pt>
                  <c:pt idx="217">
                    <c:v>217</c:v>
                  </c:pt>
                  <c:pt idx="218">
                    <c:v>218</c:v>
                  </c:pt>
                  <c:pt idx="219">
                    <c:v>219</c:v>
                  </c:pt>
                  <c:pt idx="220">
                    <c:v>220</c:v>
                  </c:pt>
                  <c:pt idx="221">
                    <c:v>221</c:v>
                  </c:pt>
                  <c:pt idx="222">
                    <c:v>222</c:v>
                  </c:pt>
                  <c:pt idx="223">
                    <c:v>223</c:v>
                  </c:pt>
                  <c:pt idx="224">
                    <c:v>224</c:v>
                  </c:pt>
                  <c:pt idx="225">
                    <c:v>225</c:v>
                  </c:pt>
                  <c:pt idx="226">
                    <c:v>226</c:v>
                  </c:pt>
                  <c:pt idx="227">
                    <c:v>227</c:v>
                  </c:pt>
                  <c:pt idx="228">
                    <c:v>228</c:v>
                  </c:pt>
                  <c:pt idx="229">
                    <c:v>229</c:v>
                  </c:pt>
                  <c:pt idx="230">
                    <c:v>230</c:v>
                  </c:pt>
                  <c:pt idx="231">
                    <c:v>231</c:v>
                  </c:pt>
                  <c:pt idx="232">
                    <c:v>232</c:v>
                  </c:pt>
                  <c:pt idx="233">
                    <c:v>233</c:v>
                  </c:pt>
                  <c:pt idx="234">
                    <c:v>234</c:v>
                  </c:pt>
                  <c:pt idx="235">
                    <c:v>235</c:v>
                  </c:pt>
                  <c:pt idx="236">
                    <c:v>236</c:v>
                  </c:pt>
                  <c:pt idx="237">
                    <c:v>237</c:v>
                  </c:pt>
                  <c:pt idx="238">
                    <c:v>238</c:v>
                  </c:pt>
                  <c:pt idx="239">
                    <c:v>239</c:v>
                  </c:pt>
                  <c:pt idx="240">
                    <c:v>240</c:v>
                  </c:pt>
                  <c:pt idx="241">
                    <c:v>241</c:v>
                  </c:pt>
                  <c:pt idx="242">
                    <c:v>242</c:v>
                  </c:pt>
                  <c:pt idx="243">
                    <c:v>243</c:v>
                  </c:pt>
                  <c:pt idx="244">
                    <c:v>244</c:v>
                  </c:pt>
                  <c:pt idx="245">
                    <c:v>245</c:v>
                  </c:pt>
                  <c:pt idx="246">
                    <c:v>246</c:v>
                  </c:pt>
                  <c:pt idx="247">
                    <c:v>247</c:v>
                  </c:pt>
                  <c:pt idx="248">
                    <c:v>248</c:v>
                  </c:pt>
                  <c:pt idx="249">
                    <c:v>249</c:v>
                  </c:pt>
                  <c:pt idx="250">
                    <c:v>250</c:v>
                  </c:pt>
                  <c:pt idx="251">
                    <c:v>251</c:v>
                  </c:pt>
                  <c:pt idx="252">
                    <c:v>252</c:v>
                  </c:pt>
                  <c:pt idx="253">
                    <c:v>253</c:v>
                  </c:pt>
                  <c:pt idx="254">
                    <c:v>254</c:v>
                  </c:pt>
                  <c:pt idx="255">
                    <c:v>255</c:v>
                  </c:pt>
                  <c:pt idx="256">
                    <c:v>256</c:v>
                  </c:pt>
                  <c:pt idx="257">
                    <c:v>257</c:v>
                  </c:pt>
                  <c:pt idx="258">
                    <c:v>258</c:v>
                  </c:pt>
                  <c:pt idx="259">
                    <c:v>259</c:v>
                  </c:pt>
                  <c:pt idx="260">
                    <c:v>260</c:v>
                  </c:pt>
                  <c:pt idx="261">
                    <c:v>261</c:v>
                  </c:pt>
                  <c:pt idx="262">
                    <c:v>262</c:v>
                  </c:pt>
                  <c:pt idx="263">
                    <c:v>263</c:v>
                  </c:pt>
                  <c:pt idx="264">
                    <c:v>264</c:v>
                  </c:pt>
                  <c:pt idx="265">
                    <c:v>265</c:v>
                  </c:pt>
                  <c:pt idx="266">
                    <c:v>266</c:v>
                  </c:pt>
                  <c:pt idx="267">
                    <c:v>267</c:v>
                  </c:pt>
                  <c:pt idx="268">
                    <c:v>268</c:v>
                  </c:pt>
                  <c:pt idx="269">
                    <c:v>269</c:v>
                  </c:pt>
                  <c:pt idx="270">
                    <c:v>270</c:v>
                  </c:pt>
                  <c:pt idx="271">
                    <c:v>271</c:v>
                  </c:pt>
                  <c:pt idx="272">
                    <c:v>272</c:v>
                  </c:pt>
                  <c:pt idx="273">
                    <c:v>273</c:v>
                  </c:pt>
                  <c:pt idx="274">
                    <c:v>274</c:v>
                  </c:pt>
                  <c:pt idx="275">
                    <c:v>275</c:v>
                  </c:pt>
                  <c:pt idx="276">
                    <c:v>276</c:v>
                  </c:pt>
                  <c:pt idx="277">
                    <c:v>277</c:v>
                  </c:pt>
                  <c:pt idx="278">
                    <c:v>278</c:v>
                  </c:pt>
                  <c:pt idx="279">
                    <c:v>279</c:v>
                  </c:pt>
                  <c:pt idx="280">
                    <c:v>280</c:v>
                  </c:pt>
                  <c:pt idx="281">
                    <c:v>281</c:v>
                  </c:pt>
                  <c:pt idx="282">
                    <c:v>282</c:v>
                  </c:pt>
                  <c:pt idx="283">
                    <c:v>283</c:v>
                  </c:pt>
                  <c:pt idx="284">
                    <c:v>284</c:v>
                  </c:pt>
                  <c:pt idx="285">
                    <c:v>285</c:v>
                  </c:pt>
                  <c:pt idx="286">
                    <c:v>286</c:v>
                  </c:pt>
                  <c:pt idx="287">
                    <c:v>287</c:v>
                  </c:pt>
                  <c:pt idx="288">
                    <c:v>288</c:v>
                  </c:pt>
                  <c:pt idx="289">
                    <c:v>289</c:v>
                  </c:pt>
                  <c:pt idx="290">
                    <c:v>290</c:v>
                  </c:pt>
                  <c:pt idx="291">
                    <c:v>291</c:v>
                  </c:pt>
                  <c:pt idx="292">
                    <c:v>292</c:v>
                  </c:pt>
                  <c:pt idx="293">
                    <c:v>293</c:v>
                  </c:pt>
                  <c:pt idx="294">
                    <c:v>294</c:v>
                  </c:pt>
                  <c:pt idx="295">
                    <c:v>295</c:v>
                  </c:pt>
                  <c:pt idx="296">
                    <c:v>296</c:v>
                  </c:pt>
                  <c:pt idx="297">
                    <c:v>297</c:v>
                  </c:pt>
                  <c:pt idx="298">
                    <c:v>298</c:v>
                  </c:pt>
                  <c:pt idx="299">
                    <c:v>299</c:v>
                  </c:pt>
                  <c:pt idx="300">
                    <c:v>300</c:v>
                  </c:pt>
                  <c:pt idx="301">
                    <c:v>301</c:v>
                  </c:pt>
                  <c:pt idx="302">
                    <c:v>302</c:v>
                  </c:pt>
                  <c:pt idx="303">
                    <c:v>303</c:v>
                  </c:pt>
                  <c:pt idx="304">
                    <c:v>304</c:v>
                  </c:pt>
                  <c:pt idx="305">
                    <c:v>305</c:v>
                  </c:pt>
                  <c:pt idx="306">
                    <c:v>306</c:v>
                  </c:pt>
                  <c:pt idx="307">
                    <c:v>307</c:v>
                  </c:pt>
                  <c:pt idx="308">
                    <c:v>308</c:v>
                  </c:pt>
                  <c:pt idx="309">
                    <c:v>309</c:v>
                  </c:pt>
                  <c:pt idx="310">
                    <c:v>310</c:v>
                  </c:pt>
                  <c:pt idx="311">
                    <c:v>311</c:v>
                  </c:pt>
                  <c:pt idx="312">
                    <c:v>312</c:v>
                  </c:pt>
                  <c:pt idx="313">
                    <c:v>313</c:v>
                  </c:pt>
                  <c:pt idx="314">
                    <c:v>314</c:v>
                  </c:pt>
                  <c:pt idx="315">
                    <c:v>315</c:v>
                  </c:pt>
                  <c:pt idx="316">
                    <c:v>316</c:v>
                  </c:pt>
                  <c:pt idx="317">
                    <c:v>317</c:v>
                  </c:pt>
                  <c:pt idx="318">
                    <c:v>318</c:v>
                  </c:pt>
                  <c:pt idx="319">
                    <c:v>319</c:v>
                  </c:pt>
                  <c:pt idx="320">
                    <c:v>320</c:v>
                  </c:pt>
                  <c:pt idx="321">
                    <c:v>321</c:v>
                  </c:pt>
                  <c:pt idx="322">
                    <c:v>322</c:v>
                  </c:pt>
                  <c:pt idx="323">
                    <c:v>323</c:v>
                  </c:pt>
                  <c:pt idx="324">
                    <c:v>324</c:v>
                  </c:pt>
                  <c:pt idx="325">
                    <c:v>325</c:v>
                  </c:pt>
                  <c:pt idx="326">
                    <c:v>326</c:v>
                  </c:pt>
                  <c:pt idx="327">
                    <c:v>327</c:v>
                  </c:pt>
                  <c:pt idx="328">
                    <c:v>328</c:v>
                  </c:pt>
                  <c:pt idx="329">
                    <c:v>329</c:v>
                  </c:pt>
                  <c:pt idx="330">
                    <c:v>330</c:v>
                  </c:pt>
                  <c:pt idx="331">
                    <c:v>331</c:v>
                  </c:pt>
                  <c:pt idx="332">
                    <c:v>332</c:v>
                  </c:pt>
                  <c:pt idx="333">
                    <c:v>333</c:v>
                  </c:pt>
                  <c:pt idx="334">
                    <c:v>334</c:v>
                  </c:pt>
                  <c:pt idx="335">
                    <c:v>335</c:v>
                  </c:pt>
                  <c:pt idx="336">
                    <c:v>336</c:v>
                  </c:pt>
                  <c:pt idx="337">
                    <c:v>337</c:v>
                  </c:pt>
                  <c:pt idx="338">
                    <c:v>338</c:v>
                  </c:pt>
                  <c:pt idx="339">
                    <c:v>339</c:v>
                  </c:pt>
                  <c:pt idx="340">
                    <c:v>340</c:v>
                  </c:pt>
                  <c:pt idx="341">
                    <c:v>341</c:v>
                  </c:pt>
                  <c:pt idx="342">
                    <c:v>342</c:v>
                  </c:pt>
                  <c:pt idx="343">
                    <c:v>343</c:v>
                  </c:pt>
                  <c:pt idx="344">
                    <c:v>344</c:v>
                  </c:pt>
                  <c:pt idx="345">
                    <c:v>345</c:v>
                  </c:pt>
                  <c:pt idx="346">
                    <c:v>346</c:v>
                  </c:pt>
                  <c:pt idx="347">
                    <c:v>347</c:v>
                  </c:pt>
                  <c:pt idx="348">
                    <c:v>348</c:v>
                  </c:pt>
                  <c:pt idx="349">
                    <c:v>349</c:v>
                  </c:pt>
                  <c:pt idx="350">
                    <c:v>350</c:v>
                  </c:pt>
                  <c:pt idx="351">
                    <c:v>351</c:v>
                  </c:pt>
                  <c:pt idx="352">
                    <c:v>352</c:v>
                  </c:pt>
                  <c:pt idx="353">
                    <c:v>353</c:v>
                  </c:pt>
                  <c:pt idx="354">
                    <c:v>354</c:v>
                  </c:pt>
                  <c:pt idx="355">
                    <c:v>355</c:v>
                  </c:pt>
                  <c:pt idx="356">
                    <c:v>356</c:v>
                  </c:pt>
                  <c:pt idx="357">
                    <c:v>357</c:v>
                  </c:pt>
                  <c:pt idx="358">
                    <c:v>358</c:v>
                  </c:pt>
                  <c:pt idx="359">
                    <c:v>359</c:v>
                  </c:pt>
                  <c:pt idx="360">
                    <c:v>360</c:v>
                  </c:pt>
                  <c:pt idx="361">
                    <c:v>361</c:v>
                  </c:pt>
                  <c:pt idx="362">
                    <c:v>362</c:v>
                  </c:pt>
                  <c:pt idx="363">
                    <c:v>363</c:v>
                  </c:pt>
                  <c:pt idx="364">
                    <c:v>364</c:v>
                  </c:pt>
                  <c:pt idx="365">
                    <c:v>365</c:v>
                  </c:pt>
                  <c:pt idx="366">
                    <c:v>366</c:v>
                  </c:pt>
                  <c:pt idx="367">
                    <c:v>367</c:v>
                  </c:pt>
                  <c:pt idx="368">
                    <c:v>368</c:v>
                  </c:pt>
                  <c:pt idx="369">
                    <c:v>369</c:v>
                  </c:pt>
                  <c:pt idx="370">
                    <c:v>370</c:v>
                  </c:pt>
                  <c:pt idx="371">
                    <c:v>371</c:v>
                  </c:pt>
                  <c:pt idx="372">
                    <c:v>372</c:v>
                  </c:pt>
                  <c:pt idx="373">
                    <c:v>373</c:v>
                  </c:pt>
                  <c:pt idx="374">
                    <c:v>374</c:v>
                  </c:pt>
                  <c:pt idx="375">
                    <c:v>375</c:v>
                  </c:pt>
                  <c:pt idx="376">
                    <c:v>376</c:v>
                  </c:pt>
                  <c:pt idx="377">
                    <c:v>377</c:v>
                  </c:pt>
                  <c:pt idx="378">
                    <c:v>378</c:v>
                  </c:pt>
                  <c:pt idx="379">
                    <c:v>379</c:v>
                  </c:pt>
                  <c:pt idx="380">
                    <c:v>380</c:v>
                  </c:pt>
                  <c:pt idx="381">
                    <c:v>381</c:v>
                  </c:pt>
                  <c:pt idx="382">
                    <c:v>382</c:v>
                  </c:pt>
                  <c:pt idx="383">
                    <c:v>383</c:v>
                  </c:pt>
                  <c:pt idx="384">
                    <c:v>384</c:v>
                  </c:pt>
                  <c:pt idx="385">
                    <c:v>385</c:v>
                  </c:pt>
                  <c:pt idx="386">
                    <c:v>386</c:v>
                  </c:pt>
                  <c:pt idx="387">
                    <c:v>387</c:v>
                  </c:pt>
                  <c:pt idx="388">
                    <c:v>388</c:v>
                  </c:pt>
                  <c:pt idx="389">
                    <c:v>389</c:v>
                  </c:pt>
                  <c:pt idx="390">
                    <c:v>390</c:v>
                  </c:pt>
                  <c:pt idx="391">
                    <c:v>391</c:v>
                  </c:pt>
                  <c:pt idx="392">
                    <c:v>392</c:v>
                  </c:pt>
                  <c:pt idx="393">
                    <c:v>393</c:v>
                  </c:pt>
                  <c:pt idx="394">
                    <c:v>394</c:v>
                  </c:pt>
                  <c:pt idx="395">
                    <c:v>395</c:v>
                  </c:pt>
                  <c:pt idx="396">
                    <c:v>396</c:v>
                  </c:pt>
                  <c:pt idx="397">
                    <c:v>397</c:v>
                  </c:pt>
                  <c:pt idx="398">
                    <c:v>398</c:v>
                  </c:pt>
                  <c:pt idx="399">
                    <c:v>399</c:v>
                  </c:pt>
                  <c:pt idx="400">
                    <c:v>400</c:v>
                  </c:pt>
                  <c:pt idx="401">
                    <c:v>401</c:v>
                  </c:pt>
                  <c:pt idx="402">
                    <c:v>402</c:v>
                  </c:pt>
                  <c:pt idx="403">
                    <c:v>403</c:v>
                  </c:pt>
                  <c:pt idx="404">
                    <c:v>404</c:v>
                  </c:pt>
                  <c:pt idx="405">
                    <c:v>405</c:v>
                  </c:pt>
                  <c:pt idx="406">
                    <c:v>406</c:v>
                  </c:pt>
                  <c:pt idx="407">
                    <c:v>407</c:v>
                  </c:pt>
                  <c:pt idx="408">
                    <c:v>408</c:v>
                  </c:pt>
                  <c:pt idx="409">
                    <c:v>409</c:v>
                  </c:pt>
                  <c:pt idx="410">
                    <c:v>410</c:v>
                  </c:pt>
                  <c:pt idx="411">
                    <c:v>411</c:v>
                  </c:pt>
                  <c:pt idx="412">
                    <c:v>412</c:v>
                  </c:pt>
                  <c:pt idx="413">
                    <c:v>413</c:v>
                  </c:pt>
                  <c:pt idx="414">
                    <c:v>414</c:v>
                  </c:pt>
                  <c:pt idx="415">
                    <c:v>415</c:v>
                  </c:pt>
                  <c:pt idx="416">
                    <c:v>416</c:v>
                  </c:pt>
                  <c:pt idx="417">
                    <c:v>417</c:v>
                  </c:pt>
                  <c:pt idx="418">
                    <c:v>418</c:v>
                  </c:pt>
                  <c:pt idx="419">
                    <c:v>419</c:v>
                  </c:pt>
                  <c:pt idx="420">
                    <c:v>420</c:v>
                  </c:pt>
                  <c:pt idx="421">
                    <c:v>421</c:v>
                  </c:pt>
                  <c:pt idx="422">
                    <c:v>422</c:v>
                  </c:pt>
                  <c:pt idx="423">
                    <c:v>423</c:v>
                  </c:pt>
                  <c:pt idx="424">
                    <c:v>424</c:v>
                  </c:pt>
                  <c:pt idx="425">
                    <c:v>425</c:v>
                  </c:pt>
                  <c:pt idx="426">
                    <c:v>426</c:v>
                  </c:pt>
                  <c:pt idx="427">
                    <c:v>427</c:v>
                  </c:pt>
                  <c:pt idx="428">
                    <c:v>428</c:v>
                  </c:pt>
                  <c:pt idx="429">
                    <c:v>429</c:v>
                  </c:pt>
                  <c:pt idx="430">
                    <c:v>430</c:v>
                  </c:pt>
                  <c:pt idx="431">
                    <c:v>431</c:v>
                  </c:pt>
                  <c:pt idx="432">
                    <c:v>432</c:v>
                  </c:pt>
                  <c:pt idx="433">
                    <c:v>433</c:v>
                  </c:pt>
                  <c:pt idx="434">
                    <c:v>434</c:v>
                  </c:pt>
                  <c:pt idx="435">
                    <c:v>435</c:v>
                  </c:pt>
                  <c:pt idx="436">
                    <c:v>436</c:v>
                  </c:pt>
                  <c:pt idx="437">
                    <c:v>437</c:v>
                  </c:pt>
                  <c:pt idx="438">
                    <c:v>438</c:v>
                  </c:pt>
                  <c:pt idx="439">
                    <c:v>439</c:v>
                  </c:pt>
                  <c:pt idx="440">
                    <c:v>440</c:v>
                  </c:pt>
                  <c:pt idx="441">
                    <c:v>441</c:v>
                  </c:pt>
                  <c:pt idx="442">
                    <c:v>442</c:v>
                  </c:pt>
                  <c:pt idx="443">
                    <c:v>443</c:v>
                  </c:pt>
                  <c:pt idx="444">
                    <c:v>444</c:v>
                  </c:pt>
                  <c:pt idx="445">
                    <c:v>445</c:v>
                  </c:pt>
                  <c:pt idx="446">
                    <c:v>446</c:v>
                  </c:pt>
                  <c:pt idx="447">
                    <c:v>447</c:v>
                  </c:pt>
                  <c:pt idx="448">
                    <c:v>448</c:v>
                  </c:pt>
                  <c:pt idx="449">
                    <c:v>449</c:v>
                  </c:pt>
                  <c:pt idx="450">
                    <c:v>450</c:v>
                  </c:pt>
                  <c:pt idx="451">
                    <c:v>451</c:v>
                  </c:pt>
                  <c:pt idx="452">
                    <c:v>452</c:v>
                  </c:pt>
                  <c:pt idx="453">
                    <c:v>453</c:v>
                  </c:pt>
                  <c:pt idx="454">
                    <c:v>454</c:v>
                  </c:pt>
                  <c:pt idx="455">
                    <c:v>455</c:v>
                  </c:pt>
                  <c:pt idx="456">
                    <c:v>456</c:v>
                  </c:pt>
                  <c:pt idx="457">
                    <c:v>457</c:v>
                  </c:pt>
                  <c:pt idx="458">
                    <c:v>458</c:v>
                  </c:pt>
                  <c:pt idx="459">
                    <c:v>459</c:v>
                  </c:pt>
                  <c:pt idx="460">
                    <c:v>460</c:v>
                  </c:pt>
                  <c:pt idx="461">
                    <c:v>461</c:v>
                  </c:pt>
                  <c:pt idx="462">
                    <c:v>462</c:v>
                  </c:pt>
                  <c:pt idx="463">
                    <c:v>463</c:v>
                  </c:pt>
                  <c:pt idx="464">
                    <c:v>464</c:v>
                  </c:pt>
                  <c:pt idx="465">
                    <c:v>465</c:v>
                  </c:pt>
                  <c:pt idx="466">
                    <c:v>466</c:v>
                  </c:pt>
                  <c:pt idx="467">
                    <c:v>467</c:v>
                  </c:pt>
                  <c:pt idx="468">
                    <c:v>468</c:v>
                  </c:pt>
                  <c:pt idx="469">
                    <c:v>469</c:v>
                  </c:pt>
                  <c:pt idx="470">
                    <c:v>470</c:v>
                  </c:pt>
                  <c:pt idx="471">
                    <c:v>471</c:v>
                  </c:pt>
                  <c:pt idx="472">
                    <c:v>472</c:v>
                  </c:pt>
                  <c:pt idx="473">
                    <c:v>473</c:v>
                  </c:pt>
                  <c:pt idx="474">
                    <c:v>474</c:v>
                  </c:pt>
                  <c:pt idx="475">
                    <c:v>475</c:v>
                  </c:pt>
                  <c:pt idx="476">
                    <c:v>476</c:v>
                  </c:pt>
                  <c:pt idx="477">
                    <c:v>477</c:v>
                  </c:pt>
                  <c:pt idx="478">
                    <c:v>478</c:v>
                  </c:pt>
                  <c:pt idx="479">
                    <c:v>479</c:v>
                  </c:pt>
                  <c:pt idx="480">
                    <c:v>480</c:v>
                  </c:pt>
                  <c:pt idx="481">
                    <c:v>481</c:v>
                  </c:pt>
                  <c:pt idx="482">
                    <c:v>482</c:v>
                  </c:pt>
                  <c:pt idx="483">
                    <c:v>483</c:v>
                  </c:pt>
                  <c:pt idx="484">
                    <c:v>484</c:v>
                  </c:pt>
                  <c:pt idx="485">
                    <c:v>485</c:v>
                  </c:pt>
                  <c:pt idx="486">
                    <c:v>486</c:v>
                  </c:pt>
                  <c:pt idx="487">
                    <c:v>487</c:v>
                  </c:pt>
                  <c:pt idx="488">
                    <c:v>488</c:v>
                  </c:pt>
                  <c:pt idx="489">
                    <c:v>489</c:v>
                  </c:pt>
                  <c:pt idx="490">
                    <c:v>490</c:v>
                  </c:pt>
                  <c:pt idx="491">
                    <c:v>491</c:v>
                  </c:pt>
                  <c:pt idx="492">
                    <c:v>492</c:v>
                  </c:pt>
                  <c:pt idx="493">
                    <c:v>493</c:v>
                  </c:pt>
                  <c:pt idx="494">
                    <c:v>494</c:v>
                  </c:pt>
                  <c:pt idx="495">
                    <c:v>495</c:v>
                  </c:pt>
                  <c:pt idx="496">
                    <c:v>496</c:v>
                  </c:pt>
                  <c:pt idx="497">
                    <c:v>497</c:v>
                  </c:pt>
                  <c:pt idx="498">
                    <c:v>498</c:v>
                  </c:pt>
                  <c:pt idx="499">
                    <c:v>499</c:v>
                  </c:pt>
                  <c:pt idx="500">
                    <c:v>500</c:v>
                  </c:pt>
                  <c:pt idx="501">
                    <c:v>501</c:v>
                  </c:pt>
                  <c:pt idx="502">
                    <c:v>502</c:v>
                  </c:pt>
                  <c:pt idx="503">
                    <c:v>503</c:v>
                  </c:pt>
                  <c:pt idx="504">
                    <c:v>504</c:v>
                  </c:pt>
                  <c:pt idx="505">
                    <c:v>505</c:v>
                  </c:pt>
                  <c:pt idx="506">
                    <c:v>506</c:v>
                  </c:pt>
                  <c:pt idx="507">
                    <c:v>507</c:v>
                  </c:pt>
                  <c:pt idx="508">
                    <c:v>508</c:v>
                  </c:pt>
                  <c:pt idx="509">
                    <c:v>509</c:v>
                  </c:pt>
                  <c:pt idx="510">
                    <c:v>510</c:v>
                  </c:pt>
                  <c:pt idx="511">
                    <c:v>511</c:v>
                  </c:pt>
                  <c:pt idx="512">
                    <c:v>512</c:v>
                  </c:pt>
                  <c:pt idx="513">
                    <c:v>513</c:v>
                  </c:pt>
                  <c:pt idx="514">
                    <c:v>514</c:v>
                  </c:pt>
                  <c:pt idx="515">
                    <c:v>515</c:v>
                  </c:pt>
                  <c:pt idx="516">
                    <c:v>516</c:v>
                  </c:pt>
                  <c:pt idx="517">
                    <c:v>517</c:v>
                  </c:pt>
                  <c:pt idx="518">
                    <c:v>518</c:v>
                  </c:pt>
                  <c:pt idx="519">
                    <c:v>519</c:v>
                  </c:pt>
                  <c:pt idx="520">
                    <c:v>520</c:v>
                  </c:pt>
                  <c:pt idx="521">
                    <c:v>521</c:v>
                  </c:pt>
                  <c:pt idx="522">
                    <c:v>522</c:v>
                  </c:pt>
                  <c:pt idx="523">
                    <c:v>523</c:v>
                  </c:pt>
                  <c:pt idx="524">
                    <c:v>524</c:v>
                  </c:pt>
                  <c:pt idx="525">
                    <c:v>525</c:v>
                  </c:pt>
                  <c:pt idx="526">
                    <c:v>526</c:v>
                  </c:pt>
                  <c:pt idx="527">
                    <c:v>527</c:v>
                  </c:pt>
                  <c:pt idx="528">
                    <c:v>528</c:v>
                  </c:pt>
                  <c:pt idx="529">
                    <c:v>529</c:v>
                  </c:pt>
                  <c:pt idx="530">
                    <c:v>530</c:v>
                  </c:pt>
                  <c:pt idx="531">
                    <c:v>531</c:v>
                  </c:pt>
                  <c:pt idx="532">
                    <c:v>532</c:v>
                  </c:pt>
                  <c:pt idx="533">
                    <c:v>533</c:v>
                  </c:pt>
                  <c:pt idx="534">
                    <c:v>534</c:v>
                  </c:pt>
                  <c:pt idx="535">
                    <c:v>535</c:v>
                  </c:pt>
                  <c:pt idx="536">
                    <c:v>536</c:v>
                  </c:pt>
                  <c:pt idx="537">
                    <c:v>537</c:v>
                  </c:pt>
                  <c:pt idx="538">
                    <c:v>538</c:v>
                  </c:pt>
                  <c:pt idx="539">
                    <c:v>539</c:v>
                  </c:pt>
                  <c:pt idx="540">
                    <c:v>540</c:v>
                  </c:pt>
                  <c:pt idx="541">
                    <c:v>541</c:v>
                  </c:pt>
                  <c:pt idx="542">
                    <c:v>542</c:v>
                  </c:pt>
                  <c:pt idx="543">
                    <c:v>543</c:v>
                  </c:pt>
                  <c:pt idx="544">
                    <c:v>544</c:v>
                  </c:pt>
                  <c:pt idx="545">
                    <c:v>545</c:v>
                  </c:pt>
                  <c:pt idx="546">
                    <c:v>546</c:v>
                  </c:pt>
                  <c:pt idx="547">
                    <c:v>547</c:v>
                  </c:pt>
                  <c:pt idx="548">
                    <c:v>548</c:v>
                  </c:pt>
                  <c:pt idx="549">
                    <c:v>549</c:v>
                  </c:pt>
                  <c:pt idx="550">
                    <c:v>550</c:v>
                  </c:pt>
                  <c:pt idx="551">
                    <c:v>551</c:v>
                  </c:pt>
                  <c:pt idx="552">
                    <c:v>552</c:v>
                  </c:pt>
                  <c:pt idx="553">
                    <c:v>553</c:v>
                  </c:pt>
                  <c:pt idx="554">
                    <c:v>554</c:v>
                  </c:pt>
                  <c:pt idx="555">
                    <c:v>555</c:v>
                  </c:pt>
                  <c:pt idx="556">
                    <c:v>556</c:v>
                  </c:pt>
                  <c:pt idx="557">
                    <c:v>557</c:v>
                  </c:pt>
                  <c:pt idx="558">
                    <c:v>558</c:v>
                  </c:pt>
                  <c:pt idx="559">
                    <c:v>559</c:v>
                  </c:pt>
                  <c:pt idx="560">
                    <c:v>560</c:v>
                  </c:pt>
                  <c:pt idx="561">
                    <c:v>561</c:v>
                  </c:pt>
                  <c:pt idx="562">
                    <c:v>562</c:v>
                  </c:pt>
                  <c:pt idx="563">
                    <c:v>563</c:v>
                  </c:pt>
                  <c:pt idx="564">
                    <c:v>564</c:v>
                  </c:pt>
                  <c:pt idx="565">
                    <c:v>565</c:v>
                  </c:pt>
                  <c:pt idx="566">
                    <c:v>566</c:v>
                  </c:pt>
                  <c:pt idx="567">
                    <c:v>567</c:v>
                  </c:pt>
                  <c:pt idx="568">
                    <c:v>568</c:v>
                  </c:pt>
                  <c:pt idx="569">
                    <c:v>569</c:v>
                  </c:pt>
                  <c:pt idx="570">
                    <c:v>570</c:v>
                  </c:pt>
                  <c:pt idx="571">
                    <c:v>571</c:v>
                  </c:pt>
                  <c:pt idx="572">
                    <c:v>572</c:v>
                  </c:pt>
                  <c:pt idx="573">
                    <c:v>573</c:v>
                  </c:pt>
                  <c:pt idx="574">
                    <c:v>574</c:v>
                  </c:pt>
                  <c:pt idx="575">
                    <c:v>575</c:v>
                  </c:pt>
                  <c:pt idx="576">
                    <c:v>576</c:v>
                  </c:pt>
                  <c:pt idx="577">
                    <c:v>577</c:v>
                  </c:pt>
                  <c:pt idx="578">
                    <c:v>578</c:v>
                  </c:pt>
                  <c:pt idx="579">
                    <c:v>579</c:v>
                  </c:pt>
                  <c:pt idx="580">
                    <c:v>580</c:v>
                  </c:pt>
                  <c:pt idx="581">
                    <c:v>581</c:v>
                  </c:pt>
                  <c:pt idx="582">
                    <c:v>582</c:v>
                  </c:pt>
                  <c:pt idx="583">
                    <c:v>583</c:v>
                  </c:pt>
                  <c:pt idx="584">
                    <c:v>584</c:v>
                  </c:pt>
                  <c:pt idx="585">
                    <c:v>585</c:v>
                  </c:pt>
                  <c:pt idx="586">
                    <c:v>586</c:v>
                  </c:pt>
                  <c:pt idx="587">
                    <c:v>587</c:v>
                  </c:pt>
                  <c:pt idx="588">
                    <c:v>588</c:v>
                  </c:pt>
                  <c:pt idx="589">
                    <c:v>589</c:v>
                  </c:pt>
                  <c:pt idx="590">
                    <c:v>590</c:v>
                  </c:pt>
                  <c:pt idx="591">
                    <c:v>591</c:v>
                  </c:pt>
                  <c:pt idx="592">
                    <c:v>592</c:v>
                  </c:pt>
                  <c:pt idx="593">
                    <c:v>593</c:v>
                  </c:pt>
                  <c:pt idx="594">
                    <c:v>594</c:v>
                  </c:pt>
                  <c:pt idx="595">
                    <c:v>595</c:v>
                  </c:pt>
                  <c:pt idx="596">
                    <c:v>596</c:v>
                  </c:pt>
                  <c:pt idx="597">
                    <c:v>597</c:v>
                  </c:pt>
                  <c:pt idx="598">
                    <c:v>598</c:v>
                  </c:pt>
                  <c:pt idx="599">
                    <c:v>599</c:v>
                  </c:pt>
                  <c:pt idx="600">
                    <c:v>600</c:v>
                  </c:pt>
                  <c:pt idx="601">
                    <c:v>601</c:v>
                  </c:pt>
                  <c:pt idx="602">
                    <c:v>602</c:v>
                  </c:pt>
                  <c:pt idx="603">
                    <c:v>603</c:v>
                  </c:pt>
                  <c:pt idx="604">
                    <c:v>604</c:v>
                  </c:pt>
                  <c:pt idx="605">
                    <c:v>605</c:v>
                  </c:pt>
                  <c:pt idx="606">
                    <c:v>606</c:v>
                  </c:pt>
                  <c:pt idx="607">
                    <c:v>607</c:v>
                  </c:pt>
                  <c:pt idx="608">
                    <c:v>608</c:v>
                  </c:pt>
                  <c:pt idx="609">
                    <c:v>609</c:v>
                  </c:pt>
                  <c:pt idx="610">
                    <c:v>610</c:v>
                  </c:pt>
                  <c:pt idx="611">
                    <c:v>611</c:v>
                  </c:pt>
                  <c:pt idx="612">
                    <c:v>612</c:v>
                  </c:pt>
                  <c:pt idx="613">
                    <c:v>613</c:v>
                  </c:pt>
                  <c:pt idx="614">
                    <c:v>614</c:v>
                  </c:pt>
                  <c:pt idx="615">
                    <c:v>615</c:v>
                  </c:pt>
                  <c:pt idx="616">
                    <c:v>616</c:v>
                  </c:pt>
                  <c:pt idx="617">
                    <c:v>617</c:v>
                  </c:pt>
                  <c:pt idx="618">
                    <c:v>618</c:v>
                  </c:pt>
                  <c:pt idx="619">
                    <c:v>619</c:v>
                  </c:pt>
                  <c:pt idx="620">
                    <c:v>620</c:v>
                  </c:pt>
                  <c:pt idx="621">
                    <c:v>621</c:v>
                  </c:pt>
                  <c:pt idx="622">
                    <c:v>622</c:v>
                  </c:pt>
                  <c:pt idx="623">
                    <c:v>623</c:v>
                  </c:pt>
                  <c:pt idx="624">
                    <c:v>624</c:v>
                  </c:pt>
                  <c:pt idx="625">
                    <c:v>625</c:v>
                  </c:pt>
                  <c:pt idx="626">
                    <c:v>626</c:v>
                  </c:pt>
                  <c:pt idx="627">
                    <c:v>627</c:v>
                  </c:pt>
                  <c:pt idx="628">
                    <c:v>628</c:v>
                  </c:pt>
                  <c:pt idx="629">
                    <c:v>629</c:v>
                  </c:pt>
                  <c:pt idx="630">
                    <c:v>630</c:v>
                  </c:pt>
                  <c:pt idx="631">
                    <c:v>631</c:v>
                  </c:pt>
                  <c:pt idx="632">
                    <c:v>632</c:v>
                  </c:pt>
                  <c:pt idx="633">
                    <c:v>633</c:v>
                  </c:pt>
                  <c:pt idx="634">
                    <c:v>634</c:v>
                  </c:pt>
                  <c:pt idx="635">
                    <c:v>635</c:v>
                  </c:pt>
                  <c:pt idx="636">
                    <c:v>636</c:v>
                  </c:pt>
                  <c:pt idx="637">
                    <c:v>637</c:v>
                  </c:pt>
                  <c:pt idx="638">
                    <c:v>638</c:v>
                  </c:pt>
                  <c:pt idx="639">
                    <c:v>639</c:v>
                  </c:pt>
                  <c:pt idx="640">
                    <c:v>640</c:v>
                  </c:pt>
                  <c:pt idx="641">
                    <c:v>641</c:v>
                  </c:pt>
                  <c:pt idx="642">
                    <c:v>642</c:v>
                  </c:pt>
                  <c:pt idx="643">
                    <c:v>643</c:v>
                  </c:pt>
                  <c:pt idx="644">
                    <c:v>644</c:v>
                  </c:pt>
                  <c:pt idx="645">
                    <c:v>645</c:v>
                  </c:pt>
                  <c:pt idx="646">
                    <c:v>646</c:v>
                  </c:pt>
                  <c:pt idx="647">
                    <c:v>647</c:v>
                  </c:pt>
                  <c:pt idx="648">
                    <c:v>648</c:v>
                  </c:pt>
                  <c:pt idx="649">
                    <c:v>649</c:v>
                  </c:pt>
                  <c:pt idx="650">
                    <c:v>650</c:v>
                  </c:pt>
                  <c:pt idx="651">
                    <c:v>651</c:v>
                  </c:pt>
                  <c:pt idx="652">
                    <c:v>652</c:v>
                  </c:pt>
                  <c:pt idx="653">
                    <c:v>653</c:v>
                  </c:pt>
                  <c:pt idx="654">
                    <c:v>654</c:v>
                  </c:pt>
                  <c:pt idx="655">
                    <c:v>655</c:v>
                  </c:pt>
                  <c:pt idx="656">
                    <c:v>656</c:v>
                  </c:pt>
                  <c:pt idx="657">
                    <c:v>657</c:v>
                  </c:pt>
                  <c:pt idx="658">
                    <c:v>658</c:v>
                  </c:pt>
                  <c:pt idx="659">
                    <c:v>659</c:v>
                  </c:pt>
                  <c:pt idx="660">
                    <c:v>660</c:v>
                  </c:pt>
                  <c:pt idx="661">
                    <c:v>661</c:v>
                  </c:pt>
                  <c:pt idx="662">
                    <c:v>662</c:v>
                  </c:pt>
                  <c:pt idx="663">
                    <c:v>663</c:v>
                  </c:pt>
                  <c:pt idx="664">
                    <c:v>664</c:v>
                  </c:pt>
                  <c:pt idx="665">
                    <c:v>665</c:v>
                  </c:pt>
                  <c:pt idx="666">
                    <c:v>666</c:v>
                  </c:pt>
                  <c:pt idx="667">
                    <c:v>667</c:v>
                  </c:pt>
                  <c:pt idx="668">
                    <c:v>668</c:v>
                  </c:pt>
                  <c:pt idx="669">
                    <c:v>669</c:v>
                  </c:pt>
                  <c:pt idx="670">
                    <c:v>670</c:v>
                  </c:pt>
                  <c:pt idx="671">
                    <c:v>671</c:v>
                  </c:pt>
                  <c:pt idx="672">
                    <c:v>672</c:v>
                  </c:pt>
                  <c:pt idx="673">
                    <c:v>673</c:v>
                  </c:pt>
                  <c:pt idx="674">
                    <c:v>674</c:v>
                  </c:pt>
                  <c:pt idx="675">
                    <c:v>675</c:v>
                  </c:pt>
                  <c:pt idx="676">
                    <c:v>676</c:v>
                  </c:pt>
                  <c:pt idx="677">
                    <c:v>677</c:v>
                  </c:pt>
                  <c:pt idx="678">
                    <c:v>678</c:v>
                  </c:pt>
                  <c:pt idx="679">
                    <c:v>679</c:v>
                  </c:pt>
                  <c:pt idx="680">
                    <c:v>680</c:v>
                  </c:pt>
                  <c:pt idx="681">
                    <c:v>681</c:v>
                  </c:pt>
                  <c:pt idx="682">
                    <c:v>682</c:v>
                  </c:pt>
                  <c:pt idx="683">
                    <c:v>683</c:v>
                  </c:pt>
                  <c:pt idx="684">
                    <c:v>684</c:v>
                  </c:pt>
                  <c:pt idx="685">
                    <c:v>685</c:v>
                  </c:pt>
                  <c:pt idx="686">
                    <c:v>686</c:v>
                  </c:pt>
                  <c:pt idx="687">
                    <c:v>687</c:v>
                  </c:pt>
                  <c:pt idx="688">
                    <c:v>688</c:v>
                  </c:pt>
                  <c:pt idx="689">
                    <c:v>689</c:v>
                  </c:pt>
                  <c:pt idx="690">
                    <c:v>690</c:v>
                  </c:pt>
                  <c:pt idx="691">
                    <c:v>691</c:v>
                  </c:pt>
                  <c:pt idx="692">
                    <c:v>692</c:v>
                  </c:pt>
                  <c:pt idx="693">
                    <c:v>693</c:v>
                  </c:pt>
                  <c:pt idx="694">
                    <c:v>694</c:v>
                  </c:pt>
                  <c:pt idx="695">
                    <c:v>695</c:v>
                  </c:pt>
                  <c:pt idx="696">
                    <c:v>696</c:v>
                  </c:pt>
                  <c:pt idx="697">
                    <c:v>697</c:v>
                  </c:pt>
                  <c:pt idx="698">
                    <c:v>698</c:v>
                  </c:pt>
                  <c:pt idx="699">
                    <c:v>699</c:v>
                  </c:pt>
                  <c:pt idx="700">
                    <c:v>700</c:v>
                  </c:pt>
                  <c:pt idx="701">
                    <c:v>701</c:v>
                  </c:pt>
                  <c:pt idx="702">
                    <c:v>702</c:v>
                  </c:pt>
                  <c:pt idx="703">
                    <c:v>703</c:v>
                  </c:pt>
                  <c:pt idx="704">
                    <c:v>704</c:v>
                  </c:pt>
                  <c:pt idx="705">
                    <c:v>705</c:v>
                  </c:pt>
                  <c:pt idx="706">
                    <c:v>706</c:v>
                  </c:pt>
                  <c:pt idx="707">
                    <c:v>707</c:v>
                  </c:pt>
                  <c:pt idx="708">
                    <c:v>708</c:v>
                  </c:pt>
                  <c:pt idx="709">
                    <c:v>709</c:v>
                  </c:pt>
                  <c:pt idx="710">
                    <c:v>710</c:v>
                  </c:pt>
                  <c:pt idx="711">
                    <c:v>711</c:v>
                  </c:pt>
                  <c:pt idx="712">
                    <c:v>712</c:v>
                  </c:pt>
                  <c:pt idx="713">
                    <c:v>713</c:v>
                  </c:pt>
                  <c:pt idx="714">
                    <c:v>714</c:v>
                  </c:pt>
                  <c:pt idx="715">
                    <c:v>715</c:v>
                  </c:pt>
                  <c:pt idx="716">
                    <c:v>716</c:v>
                  </c:pt>
                  <c:pt idx="717">
                    <c:v>717</c:v>
                  </c:pt>
                  <c:pt idx="718">
                    <c:v>718</c:v>
                  </c:pt>
                  <c:pt idx="719">
                    <c:v>719</c:v>
                  </c:pt>
                  <c:pt idx="720">
                    <c:v>720</c:v>
                  </c:pt>
                  <c:pt idx="721">
                    <c:v>721</c:v>
                  </c:pt>
                  <c:pt idx="722">
                    <c:v>722</c:v>
                  </c:pt>
                  <c:pt idx="723">
                    <c:v>723</c:v>
                  </c:pt>
                  <c:pt idx="724">
                    <c:v>724</c:v>
                  </c:pt>
                  <c:pt idx="725">
                    <c:v>725</c:v>
                  </c:pt>
                  <c:pt idx="726">
                    <c:v>726</c:v>
                  </c:pt>
                  <c:pt idx="727">
                    <c:v>727</c:v>
                  </c:pt>
                  <c:pt idx="728">
                    <c:v>728</c:v>
                  </c:pt>
                  <c:pt idx="729">
                    <c:v>729</c:v>
                  </c:pt>
                  <c:pt idx="730">
                    <c:v>730</c:v>
                  </c:pt>
                  <c:pt idx="731">
                    <c:v>731</c:v>
                  </c:pt>
                  <c:pt idx="732">
                    <c:v>732</c:v>
                  </c:pt>
                  <c:pt idx="733">
                    <c:v>733</c:v>
                  </c:pt>
                  <c:pt idx="734">
                    <c:v>734</c:v>
                  </c:pt>
                  <c:pt idx="735">
                    <c:v>735</c:v>
                  </c:pt>
                  <c:pt idx="736">
                    <c:v>736</c:v>
                  </c:pt>
                  <c:pt idx="737">
                    <c:v>737</c:v>
                  </c:pt>
                  <c:pt idx="738">
                    <c:v>738</c:v>
                  </c:pt>
                  <c:pt idx="739">
                    <c:v>739</c:v>
                  </c:pt>
                  <c:pt idx="740">
                    <c:v>740</c:v>
                  </c:pt>
                  <c:pt idx="741">
                    <c:v>741</c:v>
                  </c:pt>
                  <c:pt idx="742">
                    <c:v>742</c:v>
                  </c:pt>
                  <c:pt idx="743">
                    <c:v>743</c:v>
                  </c:pt>
                  <c:pt idx="744">
                    <c:v>744</c:v>
                  </c:pt>
                  <c:pt idx="745">
                    <c:v>745</c:v>
                  </c:pt>
                  <c:pt idx="746">
                    <c:v>746</c:v>
                  </c:pt>
                  <c:pt idx="747">
                    <c:v>747</c:v>
                  </c:pt>
                  <c:pt idx="748">
                    <c:v>748</c:v>
                  </c:pt>
                  <c:pt idx="749">
                    <c:v>749</c:v>
                  </c:pt>
                  <c:pt idx="750">
                    <c:v>750</c:v>
                  </c:pt>
                  <c:pt idx="751">
                    <c:v>751</c:v>
                  </c:pt>
                  <c:pt idx="752">
                    <c:v>752</c:v>
                  </c:pt>
                  <c:pt idx="753">
                    <c:v>753</c:v>
                  </c:pt>
                  <c:pt idx="754">
                    <c:v>754</c:v>
                  </c:pt>
                  <c:pt idx="755">
                    <c:v>755</c:v>
                  </c:pt>
                  <c:pt idx="756">
                    <c:v>756</c:v>
                  </c:pt>
                  <c:pt idx="757">
                    <c:v>757</c:v>
                  </c:pt>
                  <c:pt idx="758">
                    <c:v>758</c:v>
                  </c:pt>
                  <c:pt idx="759">
                    <c:v>759</c:v>
                  </c:pt>
                  <c:pt idx="760">
                    <c:v>760</c:v>
                  </c:pt>
                  <c:pt idx="761">
                    <c:v>761</c:v>
                  </c:pt>
                  <c:pt idx="762">
                    <c:v>762</c:v>
                  </c:pt>
                  <c:pt idx="763">
                    <c:v>763</c:v>
                  </c:pt>
                  <c:pt idx="764">
                    <c:v>764</c:v>
                  </c:pt>
                  <c:pt idx="765">
                    <c:v>765</c:v>
                  </c:pt>
                  <c:pt idx="766">
                    <c:v>766</c:v>
                  </c:pt>
                  <c:pt idx="767">
                    <c:v>767</c:v>
                  </c:pt>
                  <c:pt idx="768">
                    <c:v>768</c:v>
                  </c:pt>
                  <c:pt idx="769">
                    <c:v>769</c:v>
                  </c:pt>
                  <c:pt idx="770">
                    <c:v>770</c:v>
                  </c:pt>
                  <c:pt idx="771">
                    <c:v>771</c:v>
                  </c:pt>
                  <c:pt idx="772">
                    <c:v>772</c:v>
                  </c:pt>
                  <c:pt idx="773">
                    <c:v>773</c:v>
                  </c:pt>
                  <c:pt idx="774">
                    <c:v>774</c:v>
                  </c:pt>
                  <c:pt idx="775">
                    <c:v>775</c:v>
                  </c:pt>
                  <c:pt idx="776">
                    <c:v>776</c:v>
                  </c:pt>
                  <c:pt idx="777">
                    <c:v>777</c:v>
                  </c:pt>
                  <c:pt idx="778">
                    <c:v>778</c:v>
                  </c:pt>
                  <c:pt idx="779">
                    <c:v>779</c:v>
                  </c:pt>
                  <c:pt idx="780">
                    <c:v>780</c:v>
                  </c:pt>
                  <c:pt idx="781">
                    <c:v>781</c:v>
                  </c:pt>
                  <c:pt idx="782">
                    <c:v>782</c:v>
                  </c:pt>
                  <c:pt idx="783">
                    <c:v>783</c:v>
                  </c:pt>
                  <c:pt idx="784">
                    <c:v>784</c:v>
                  </c:pt>
                  <c:pt idx="785">
                    <c:v>785</c:v>
                  </c:pt>
                  <c:pt idx="786">
                    <c:v>786</c:v>
                  </c:pt>
                  <c:pt idx="787">
                    <c:v>787</c:v>
                  </c:pt>
                  <c:pt idx="788">
                    <c:v>788</c:v>
                  </c:pt>
                  <c:pt idx="789">
                    <c:v>789</c:v>
                  </c:pt>
                  <c:pt idx="790">
                    <c:v>790</c:v>
                  </c:pt>
                  <c:pt idx="791">
                    <c:v>791</c:v>
                  </c:pt>
                  <c:pt idx="792">
                    <c:v>792</c:v>
                  </c:pt>
                  <c:pt idx="793">
                    <c:v>793</c:v>
                  </c:pt>
                  <c:pt idx="794">
                    <c:v>794</c:v>
                  </c:pt>
                  <c:pt idx="795">
                    <c:v>795</c:v>
                  </c:pt>
                  <c:pt idx="796">
                    <c:v>796</c:v>
                  </c:pt>
                  <c:pt idx="797">
                    <c:v>797</c:v>
                  </c:pt>
                  <c:pt idx="798">
                    <c:v>798</c:v>
                  </c:pt>
                  <c:pt idx="799">
                    <c:v>799</c:v>
                  </c:pt>
                  <c:pt idx="800">
                    <c:v>800</c:v>
                  </c:pt>
                  <c:pt idx="801">
                    <c:v>801</c:v>
                  </c:pt>
                  <c:pt idx="802">
                    <c:v>802</c:v>
                  </c:pt>
                  <c:pt idx="803">
                    <c:v>803</c:v>
                  </c:pt>
                  <c:pt idx="804">
                    <c:v>804</c:v>
                  </c:pt>
                  <c:pt idx="805">
                    <c:v>805</c:v>
                  </c:pt>
                  <c:pt idx="806">
                    <c:v>806</c:v>
                  </c:pt>
                  <c:pt idx="807">
                    <c:v>807</c:v>
                  </c:pt>
                  <c:pt idx="808">
                    <c:v>808</c:v>
                  </c:pt>
                  <c:pt idx="809">
                    <c:v>809</c:v>
                  </c:pt>
                  <c:pt idx="810">
                    <c:v>810</c:v>
                  </c:pt>
                  <c:pt idx="811">
                    <c:v>811</c:v>
                  </c:pt>
                  <c:pt idx="812">
                    <c:v>812</c:v>
                  </c:pt>
                  <c:pt idx="813">
                    <c:v>813</c:v>
                  </c:pt>
                  <c:pt idx="814">
                    <c:v>814</c:v>
                  </c:pt>
                  <c:pt idx="815">
                    <c:v>815</c:v>
                  </c:pt>
                  <c:pt idx="816">
                    <c:v>816</c:v>
                  </c:pt>
                  <c:pt idx="817">
                    <c:v>817</c:v>
                  </c:pt>
                  <c:pt idx="818">
                    <c:v>818</c:v>
                  </c:pt>
                  <c:pt idx="819">
                    <c:v>819</c:v>
                  </c:pt>
                  <c:pt idx="820">
                    <c:v>820</c:v>
                  </c:pt>
                  <c:pt idx="821">
                    <c:v>821</c:v>
                  </c:pt>
                  <c:pt idx="822">
                    <c:v>822</c:v>
                  </c:pt>
                  <c:pt idx="823">
                    <c:v>823</c:v>
                  </c:pt>
                  <c:pt idx="824">
                    <c:v>824</c:v>
                  </c:pt>
                  <c:pt idx="825">
                    <c:v>825</c:v>
                  </c:pt>
                  <c:pt idx="826">
                    <c:v>826</c:v>
                  </c:pt>
                  <c:pt idx="827">
                    <c:v>827</c:v>
                  </c:pt>
                  <c:pt idx="828">
                    <c:v>828</c:v>
                  </c:pt>
                  <c:pt idx="829">
                    <c:v>829</c:v>
                  </c:pt>
                  <c:pt idx="830">
                    <c:v>830</c:v>
                  </c:pt>
                  <c:pt idx="831">
                    <c:v>831</c:v>
                  </c:pt>
                  <c:pt idx="832">
                    <c:v>832</c:v>
                  </c:pt>
                  <c:pt idx="833">
                    <c:v>833</c:v>
                  </c:pt>
                  <c:pt idx="834">
                    <c:v>834</c:v>
                  </c:pt>
                  <c:pt idx="835">
                    <c:v>835</c:v>
                  </c:pt>
                  <c:pt idx="836">
                    <c:v>836</c:v>
                  </c:pt>
                  <c:pt idx="837">
                    <c:v>837</c:v>
                  </c:pt>
                  <c:pt idx="838">
                    <c:v>838</c:v>
                  </c:pt>
                  <c:pt idx="839">
                    <c:v>839</c:v>
                  </c:pt>
                  <c:pt idx="840">
                    <c:v>840</c:v>
                  </c:pt>
                  <c:pt idx="841">
                    <c:v>841</c:v>
                  </c:pt>
                  <c:pt idx="842">
                    <c:v>842</c:v>
                  </c:pt>
                  <c:pt idx="843">
                    <c:v>843</c:v>
                  </c:pt>
                  <c:pt idx="844">
                    <c:v>844</c:v>
                  </c:pt>
                  <c:pt idx="845">
                    <c:v>845</c:v>
                  </c:pt>
                  <c:pt idx="846">
                    <c:v>846</c:v>
                  </c:pt>
                  <c:pt idx="847">
                    <c:v>847</c:v>
                  </c:pt>
                  <c:pt idx="848">
                    <c:v>848</c:v>
                  </c:pt>
                  <c:pt idx="849">
                    <c:v>849</c:v>
                  </c:pt>
                  <c:pt idx="850">
                    <c:v>850</c:v>
                  </c:pt>
                  <c:pt idx="851">
                    <c:v>851</c:v>
                  </c:pt>
                  <c:pt idx="852">
                    <c:v>852</c:v>
                  </c:pt>
                  <c:pt idx="853">
                    <c:v>853</c:v>
                  </c:pt>
                  <c:pt idx="854">
                    <c:v>854</c:v>
                  </c:pt>
                  <c:pt idx="855">
                    <c:v>855</c:v>
                  </c:pt>
                  <c:pt idx="856">
                    <c:v>856</c:v>
                  </c:pt>
                  <c:pt idx="857">
                    <c:v>857</c:v>
                  </c:pt>
                  <c:pt idx="858">
                    <c:v>858</c:v>
                  </c:pt>
                  <c:pt idx="859">
                    <c:v>859</c:v>
                  </c:pt>
                  <c:pt idx="860">
                    <c:v>860</c:v>
                  </c:pt>
                  <c:pt idx="861">
                    <c:v>861</c:v>
                  </c:pt>
                  <c:pt idx="862">
                    <c:v>862</c:v>
                  </c:pt>
                  <c:pt idx="863">
                    <c:v>863</c:v>
                  </c:pt>
                  <c:pt idx="864">
                    <c:v>864</c:v>
                  </c:pt>
                  <c:pt idx="865">
                    <c:v>865</c:v>
                  </c:pt>
                  <c:pt idx="866">
                    <c:v>866</c:v>
                  </c:pt>
                  <c:pt idx="867">
                    <c:v>867</c:v>
                  </c:pt>
                  <c:pt idx="868">
                    <c:v>868</c:v>
                  </c:pt>
                  <c:pt idx="869">
                    <c:v>869</c:v>
                  </c:pt>
                  <c:pt idx="870">
                    <c:v>870</c:v>
                  </c:pt>
                  <c:pt idx="871">
                    <c:v>871</c:v>
                  </c:pt>
                  <c:pt idx="872">
                    <c:v>872</c:v>
                  </c:pt>
                  <c:pt idx="873">
                    <c:v>873</c:v>
                  </c:pt>
                  <c:pt idx="874">
                    <c:v>874</c:v>
                  </c:pt>
                  <c:pt idx="875">
                    <c:v>875</c:v>
                  </c:pt>
                  <c:pt idx="876">
                    <c:v>876</c:v>
                  </c:pt>
                  <c:pt idx="877">
                    <c:v>877</c:v>
                  </c:pt>
                  <c:pt idx="878">
                    <c:v>878</c:v>
                  </c:pt>
                  <c:pt idx="879">
                    <c:v>879</c:v>
                  </c:pt>
                  <c:pt idx="880">
                    <c:v>880</c:v>
                  </c:pt>
                  <c:pt idx="881">
                    <c:v>881</c:v>
                  </c:pt>
                  <c:pt idx="882">
                    <c:v>882</c:v>
                  </c:pt>
                  <c:pt idx="883">
                    <c:v>883</c:v>
                  </c:pt>
                  <c:pt idx="884">
                    <c:v>884</c:v>
                  </c:pt>
                  <c:pt idx="885">
                    <c:v>885</c:v>
                  </c:pt>
                  <c:pt idx="886">
                    <c:v>886</c:v>
                  </c:pt>
                  <c:pt idx="887">
                    <c:v>887</c:v>
                  </c:pt>
                  <c:pt idx="888">
                    <c:v>888</c:v>
                  </c:pt>
                  <c:pt idx="889">
                    <c:v>889</c:v>
                  </c:pt>
                  <c:pt idx="890">
                    <c:v>890</c:v>
                  </c:pt>
                  <c:pt idx="891">
                    <c:v>891</c:v>
                  </c:pt>
                  <c:pt idx="892">
                    <c:v>892</c:v>
                  </c:pt>
                  <c:pt idx="893">
                    <c:v>893</c:v>
                  </c:pt>
                  <c:pt idx="894">
                    <c:v>894</c:v>
                  </c:pt>
                  <c:pt idx="895">
                    <c:v>895</c:v>
                  </c:pt>
                  <c:pt idx="896">
                    <c:v>896</c:v>
                  </c:pt>
                  <c:pt idx="897">
                    <c:v>897</c:v>
                  </c:pt>
                  <c:pt idx="898">
                    <c:v>898</c:v>
                  </c:pt>
                  <c:pt idx="899">
                    <c:v>899</c:v>
                  </c:pt>
                  <c:pt idx="900">
                    <c:v>900</c:v>
                  </c:pt>
                  <c:pt idx="901">
                    <c:v>901</c:v>
                  </c:pt>
                  <c:pt idx="902">
                    <c:v>902</c:v>
                  </c:pt>
                  <c:pt idx="903">
                    <c:v>903</c:v>
                  </c:pt>
                  <c:pt idx="904">
                    <c:v>904</c:v>
                  </c:pt>
                  <c:pt idx="905">
                    <c:v>905</c:v>
                  </c:pt>
                  <c:pt idx="906">
                    <c:v>906</c:v>
                  </c:pt>
                  <c:pt idx="907">
                    <c:v>907</c:v>
                  </c:pt>
                  <c:pt idx="908">
                    <c:v>908</c:v>
                  </c:pt>
                  <c:pt idx="909">
                    <c:v>909</c:v>
                  </c:pt>
                  <c:pt idx="910">
                    <c:v>910</c:v>
                  </c:pt>
                  <c:pt idx="911">
                    <c:v>911</c:v>
                  </c:pt>
                  <c:pt idx="912">
                    <c:v>912</c:v>
                  </c:pt>
                  <c:pt idx="913">
                    <c:v>913</c:v>
                  </c:pt>
                  <c:pt idx="914">
                    <c:v>914</c:v>
                  </c:pt>
                  <c:pt idx="915">
                    <c:v>915</c:v>
                  </c:pt>
                  <c:pt idx="916">
                    <c:v>916</c:v>
                  </c:pt>
                  <c:pt idx="917">
                    <c:v>917</c:v>
                  </c:pt>
                  <c:pt idx="918">
                    <c:v>918</c:v>
                  </c:pt>
                  <c:pt idx="919">
                    <c:v>919</c:v>
                  </c:pt>
                  <c:pt idx="920">
                    <c:v>920</c:v>
                  </c:pt>
                  <c:pt idx="921">
                    <c:v>921</c:v>
                  </c:pt>
                  <c:pt idx="922">
                    <c:v>922</c:v>
                  </c:pt>
                  <c:pt idx="923">
                    <c:v>923</c:v>
                  </c:pt>
                  <c:pt idx="924">
                    <c:v>924</c:v>
                  </c:pt>
                  <c:pt idx="925">
                    <c:v>925</c:v>
                  </c:pt>
                  <c:pt idx="926">
                    <c:v>926</c:v>
                  </c:pt>
                  <c:pt idx="927">
                    <c:v>927</c:v>
                  </c:pt>
                  <c:pt idx="928">
                    <c:v>928</c:v>
                  </c:pt>
                  <c:pt idx="929">
                    <c:v>929</c:v>
                  </c:pt>
                  <c:pt idx="930">
                    <c:v>930</c:v>
                  </c:pt>
                  <c:pt idx="931">
                    <c:v>931</c:v>
                  </c:pt>
                  <c:pt idx="932">
                    <c:v>932</c:v>
                  </c:pt>
                  <c:pt idx="933">
                    <c:v>933</c:v>
                  </c:pt>
                  <c:pt idx="934">
                    <c:v>934</c:v>
                  </c:pt>
                  <c:pt idx="935">
                    <c:v>935</c:v>
                  </c:pt>
                  <c:pt idx="936">
                    <c:v>936</c:v>
                  </c:pt>
                  <c:pt idx="937">
                    <c:v>937</c:v>
                  </c:pt>
                  <c:pt idx="938">
                    <c:v>938</c:v>
                  </c:pt>
                  <c:pt idx="939">
                    <c:v>939</c:v>
                  </c:pt>
                  <c:pt idx="940">
                    <c:v>940</c:v>
                  </c:pt>
                  <c:pt idx="941">
                    <c:v>941</c:v>
                  </c:pt>
                  <c:pt idx="942">
                    <c:v>942</c:v>
                  </c:pt>
                  <c:pt idx="943">
                    <c:v>943</c:v>
                  </c:pt>
                  <c:pt idx="944">
                    <c:v>944</c:v>
                  </c:pt>
                  <c:pt idx="945">
                    <c:v>945</c:v>
                  </c:pt>
                  <c:pt idx="946">
                    <c:v>946</c:v>
                  </c:pt>
                  <c:pt idx="947">
                    <c:v>947</c:v>
                  </c:pt>
                  <c:pt idx="948">
                    <c:v>948</c:v>
                  </c:pt>
                  <c:pt idx="949">
                    <c:v>949</c:v>
                  </c:pt>
                  <c:pt idx="950">
                    <c:v>950</c:v>
                  </c:pt>
                  <c:pt idx="951">
                    <c:v>951</c:v>
                  </c:pt>
                  <c:pt idx="952">
                    <c:v>952</c:v>
                  </c:pt>
                  <c:pt idx="953">
                    <c:v>953</c:v>
                  </c:pt>
                  <c:pt idx="954">
                    <c:v>954</c:v>
                  </c:pt>
                  <c:pt idx="955">
                    <c:v>955</c:v>
                  </c:pt>
                  <c:pt idx="956">
                    <c:v>956</c:v>
                  </c:pt>
                  <c:pt idx="957">
                    <c:v>957</c:v>
                  </c:pt>
                  <c:pt idx="958">
                    <c:v>958</c:v>
                  </c:pt>
                  <c:pt idx="959">
                    <c:v>959</c:v>
                  </c:pt>
                  <c:pt idx="960">
                    <c:v>960</c:v>
                  </c:pt>
                  <c:pt idx="961">
                    <c:v>961</c:v>
                  </c:pt>
                  <c:pt idx="962">
                    <c:v>962</c:v>
                  </c:pt>
                  <c:pt idx="963">
                    <c:v>963</c:v>
                  </c:pt>
                  <c:pt idx="964">
                    <c:v>964</c:v>
                  </c:pt>
                  <c:pt idx="965">
                    <c:v>965</c:v>
                  </c:pt>
                  <c:pt idx="966">
                    <c:v>966</c:v>
                  </c:pt>
                  <c:pt idx="967">
                    <c:v>967</c:v>
                  </c:pt>
                  <c:pt idx="968">
                    <c:v>968</c:v>
                  </c:pt>
                  <c:pt idx="969">
                    <c:v>969</c:v>
                  </c:pt>
                  <c:pt idx="970">
                    <c:v>970</c:v>
                  </c:pt>
                  <c:pt idx="971">
                    <c:v>971</c:v>
                  </c:pt>
                  <c:pt idx="972">
                    <c:v>972</c:v>
                  </c:pt>
                  <c:pt idx="973">
                    <c:v>973</c:v>
                  </c:pt>
                  <c:pt idx="974">
                    <c:v>974</c:v>
                  </c:pt>
                  <c:pt idx="975">
                    <c:v>975</c:v>
                  </c:pt>
                  <c:pt idx="976">
                    <c:v>976</c:v>
                  </c:pt>
                  <c:pt idx="977">
                    <c:v>977</c:v>
                  </c:pt>
                  <c:pt idx="978">
                    <c:v>978</c:v>
                  </c:pt>
                  <c:pt idx="979">
                    <c:v>979</c:v>
                  </c:pt>
                  <c:pt idx="980">
                    <c:v>980</c:v>
                  </c:pt>
                  <c:pt idx="981">
                    <c:v>981</c:v>
                  </c:pt>
                  <c:pt idx="982">
                    <c:v>982</c:v>
                  </c:pt>
                  <c:pt idx="983">
                    <c:v>983</c:v>
                  </c:pt>
                  <c:pt idx="984">
                    <c:v>984</c:v>
                  </c:pt>
                  <c:pt idx="985">
                    <c:v>985</c:v>
                  </c:pt>
                  <c:pt idx="986">
                    <c:v>986</c:v>
                  </c:pt>
                  <c:pt idx="987">
                    <c:v>987</c:v>
                  </c:pt>
                  <c:pt idx="988">
                    <c:v>988</c:v>
                  </c:pt>
                  <c:pt idx="989">
                    <c:v>989</c:v>
                  </c:pt>
                  <c:pt idx="990">
                    <c:v>990</c:v>
                  </c:pt>
                  <c:pt idx="991">
                    <c:v>991</c:v>
                  </c:pt>
                  <c:pt idx="992">
                    <c:v>992</c:v>
                  </c:pt>
                  <c:pt idx="993">
                    <c:v>993</c:v>
                  </c:pt>
                  <c:pt idx="994">
                    <c:v>994</c:v>
                  </c:pt>
                  <c:pt idx="995">
                    <c:v>995</c:v>
                  </c:pt>
                  <c:pt idx="996">
                    <c:v>996</c:v>
                  </c:pt>
                  <c:pt idx="997">
                    <c:v>997</c:v>
                  </c:pt>
                  <c:pt idx="998">
                    <c:v>998</c:v>
                  </c:pt>
                  <c:pt idx="999">
                    <c:v>999</c:v>
                  </c:pt>
                  <c:pt idx="1000">
                    <c:v>1000</c:v>
                  </c:pt>
                  <c:pt idx="1001">
                    <c:v>1001</c:v>
                  </c:pt>
                  <c:pt idx="1002">
                    <c:v>1002</c:v>
                  </c:pt>
                  <c:pt idx="1003">
                    <c:v>1003</c:v>
                  </c:pt>
                  <c:pt idx="1004">
                    <c:v>1004</c:v>
                  </c:pt>
                  <c:pt idx="1005">
                    <c:v>1005</c:v>
                  </c:pt>
                  <c:pt idx="1006">
                    <c:v>1006</c:v>
                  </c:pt>
                  <c:pt idx="1007">
                    <c:v>1007</c:v>
                  </c:pt>
                  <c:pt idx="1008">
                    <c:v>1008</c:v>
                  </c:pt>
                  <c:pt idx="1009">
                    <c:v>1009</c:v>
                  </c:pt>
                  <c:pt idx="1010">
                    <c:v>1010</c:v>
                  </c:pt>
                  <c:pt idx="1011">
                    <c:v>1011</c:v>
                  </c:pt>
                  <c:pt idx="1012">
                    <c:v>1012</c:v>
                  </c:pt>
                  <c:pt idx="1013">
                    <c:v>1013</c:v>
                  </c:pt>
                  <c:pt idx="1014">
                    <c:v>1014</c:v>
                  </c:pt>
                  <c:pt idx="1015">
                    <c:v>1015</c:v>
                  </c:pt>
                  <c:pt idx="1016">
                    <c:v>1016</c:v>
                  </c:pt>
                  <c:pt idx="1017">
                    <c:v>1017</c:v>
                  </c:pt>
                  <c:pt idx="1018">
                    <c:v>1018</c:v>
                  </c:pt>
                  <c:pt idx="1019">
                    <c:v>1019</c:v>
                  </c:pt>
                  <c:pt idx="1020">
                    <c:v>1020</c:v>
                  </c:pt>
                  <c:pt idx="1021">
                    <c:v>1021</c:v>
                  </c:pt>
                  <c:pt idx="1022">
                    <c:v>1022</c:v>
                  </c:pt>
                  <c:pt idx="1023">
                    <c:v>1023</c:v>
                  </c:pt>
                  <c:pt idx="1024">
                    <c:v>1024</c:v>
                  </c:pt>
                  <c:pt idx="1025">
                    <c:v>1025</c:v>
                  </c:pt>
                  <c:pt idx="1026">
                    <c:v>1026</c:v>
                  </c:pt>
                  <c:pt idx="1027">
                    <c:v>1027</c:v>
                  </c:pt>
                  <c:pt idx="1028">
                    <c:v>1028</c:v>
                  </c:pt>
                  <c:pt idx="1029">
                    <c:v>1029</c:v>
                  </c:pt>
                  <c:pt idx="1030">
                    <c:v>1030</c:v>
                  </c:pt>
                  <c:pt idx="1031">
                    <c:v>1031</c:v>
                  </c:pt>
                  <c:pt idx="1032">
                    <c:v>1032</c:v>
                  </c:pt>
                  <c:pt idx="1033">
                    <c:v>1033</c:v>
                  </c:pt>
                  <c:pt idx="1034">
                    <c:v>1034</c:v>
                  </c:pt>
                  <c:pt idx="1035">
                    <c:v>1035</c:v>
                  </c:pt>
                  <c:pt idx="1036">
                    <c:v>1036</c:v>
                  </c:pt>
                  <c:pt idx="1037">
                    <c:v>1037</c:v>
                  </c:pt>
                  <c:pt idx="1038">
                    <c:v>1038</c:v>
                  </c:pt>
                  <c:pt idx="1039">
                    <c:v>1039</c:v>
                  </c:pt>
                  <c:pt idx="1040">
                    <c:v>1040</c:v>
                  </c:pt>
                  <c:pt idx="1041">
                    <c:v>1041</c:v>
                  </c:pt>
                  <c:pt idx="1042">
                    <c:v>1042</c:v>
                  </c:pt>
                  <c:pt idx="1043">
                    <c:v>1043</c:v>
                  </c:pt>
                  <c:pt idx="1044">
                    <c:v>1044</c:v>
                  </c:pt>
                  <c:pt idx="1045">
                    <c:v>1045</c:v>
                  </c:pt>
                  <c:pt idx="1046">
                    <c:v>1046</c:v>
                  </c:pt>
                  <c:pt idx="1047">
                    <c:v>1047</c:v>
                  </c:pt>
                  <c:pt idx="1048">
                    <c:v>1048</c:v>
                  </c:pt>
                  <c:pt idx="1049">
                    <c:v>1049</c:v>
                  </c:pt>
                  <c:pt idx="1050">
                    <c:v>1050</c:v>
                  </c:pt>
                  <c:pt idx="1051">
                    <c:v>1051</c:v>
                  </c:pt>
                  <c:pt idx="1052">
                    <c:v>1052</c:v>
                  </c:pt>
                  <c:pt idx="1053">
                    <c:v>1053</c:v>
                  </c:pt>
                  <c:pt idx="1054">
                    <c:v>1054</c:v>
                  </c:pt>
                  <c:pt idx="1055">
                    <c:v>1055</c:v>
                  </c:pt>
                  <c:pt idx="1056">
                    <c:v>1056</c:v>
                  </c:pt>
                  <c:pt idx="1057">
                    <c:v>1057</c:v>
                  </c:pt>
                  <c:pt idx="1058">
                    <c:v>1058</c:v>
                  </c:pt>
                  <c:pt idx="1059">
                    <c:v>1059</c:v>
                  </c:pt>
                  <c:pt idx="1060">
                    <c:v>1060</c:v>
                  </c:pt>
                  <c:pt idx="1061">
                    <c:v>1061</c:v>
                  </c:pt>
                  <c:pt idx="1062">
                    <c:v>1062</c:v>
                  </c:pt>
                  <c:pt idx="1063">
                    <c:v>1063</c:v>
                  </c:pt>
                  <c:pt idx="1064">
                    <c:v>1064</c:v>
                  </c:pt>
                  <c:pt idx="1065">
                    <c:v>1065</c:v>
                  </c:pt>
                  <c:pt idx="1066">
                    <c:v>1066</c:v>
                  </c:pt>
                  <c:pt idx="1067">
                    <c:v>1067</c:v>
                  </c:pt>
                  <c:pt idx="1068">
                    <c:v>1068</c:v>
                  </c:pt>
                  <c:pt idx="1069">
                    <c:v>1069</c:v>
                  </c:pt>
                  <c:pt idx="1070">
                    <c:v>1070</c:v>
                  </c:pt>
                  <c:pt idx="1071">
                    <c:v>1071</c:v>
                  </c:pt>
                  <c:pt idx="1072">
                    <c:v>1072</c:v>
                  </c:pt>
                  <c:pt idx="1073">
                    <c:v>1073</c:v>
                  </c:pt>
                  <c:pt idx="1074">
                    <c:v>1074</c:v>
                  </c:pt>
                  <c:pt idx="1075">
                    <c:v>1075</c:v>
                  </c:pt>
                  <c:pt idx="1076">
                    <c:v>1076</c:v>
                  </c:pt>
                  <c:pt idx="1077">
                    <c:v>1077</c:v>
                  </c:pt>
                  <c:pt idx="1078">
                    <c:v>1078</c:v>
                  </c:pt>
                  <c:pt idx="1079">
                    <c:v>1079</c:v>
                  </c:pt>
                  <c:pt idx="1080">
                    <c:v>1080</c:v>
                  </c:pt>
                  <c:pt idx="1081">
                    <c:v>1081</c:v>
                  </c:pt>
                  <c:pt idx="1082">
                    <c:v>1082</c:v>
                  </c:pt>
                  <c:pt idx="1083">
                    <c:v>1083</c:v>
                  </c:pt>
                  <c:pt idx="1084">
                    <c:v>1084</c:v>
                  </c:pt>
                  <c:pt idx="1085">
                    <c:v>1085</c:v>
                  </c:pt>
                  <c:pt idx="1086">
                    <c:v>1086</c:v>
                  </c:pt>
                  <c:pt idx="1087">
                    <c:v>1087</c:v>
                  </c:pt>
                  <c:pt idx="1088">
                    <c:v>1088</c:v>
                  </c:pt>
                  <c:pt idx="1089">
                    <c:v>1089</c:v>
                  </c:pt>
                  <c:pt idx="1090">
                    <c:v>1090</c:v>
                  </c:pt>
                  <c:pt idx="1091">
                    <c:v>1091</c:v>
                  </c:pt>
                  <c:pt idx="1092">
                    <c:v>1092</c:v>
                  </c:pt>
                  <c:pt idx="1093">
                    <c:v>1093</c:v>
                  </c:pt>
                  <c:pt idx="1094">
                    <c:v>1094</c:v>
                  </c:pt>
                  <c:pt idx="1095">
                    <c:v>1095</c:v>
                  </c:pt>
                  <c:pt idx="1096">
                    <c:v>1096</c:v>
                  </c:pt>
                  <c:pt idx="1097">
                    <c:v>1097</c:v>
                  </c:pt>
                  <c:pt idx="1098">
                    <c:v>1098</c:v>
                  </c:pt>
                  <c:pt idx="1099">
                    <c:v>1099</c:v>
                  </c:pt>
                  <c:pt idx="1100">
                    <c:v>1100</c:v>
                  </c:pt>
                  <c:pt idx="1101">
                    <c:v>1101</c:v>
                  </c:pt>
                  <c:pt idx="1102">
                    <c:v>1102</c:v>
                  </c:pt>
                  <c:pt idx="1103">
                    <c:v>1103</c:v>
                  </c:pt>
                  <c:pt idx="1104">
                    <c:v>1104</c:v>
                  </c:pt>
                  <c:pt idx="1105">
                    <c:v>1105</c:v>
                  </c:pt>
                  <c:pt idx="1106">
                    <c:v>1106</c:v>
                  </c:pt>
                  <c:pt idx="1107">
                    <c:v>1107</c:v>
                  </c:pt>
                  <c:pt idx="1108">
                    <c:v>1108</c:v>
                  </c:pt>
                  <c:pt idx="1109">
                    <c:v>1109</c:v>
                  </c:pt>
                  <c:pt idx="1110">
                    <c:v>1110</c:v>
                  </c:pt>
                  <c:pt idx="1111">
                    <c:v>1111</c:v>
                  </c:pt>
                  <c:pt idx="1112">
                    <c:v>1112</c:v>
                  </c:pt>
                  <c:pt idx="1113">
                    <c:v>1113</c:v>
                  </c:pt>
                  <c:pt idx="1114">
                    <c:v>1114</c:v>
                  </c:pt>
                  <c:pt idx="1115">
                    <c:v>1115</c:v>
                  </c:pt>
                  <c:pt idx="1116">
                    <c:v>1116</c:v>
                  </c:pt>
                  <c:pt idx="1117">
                    <c:v>1117</c:v>
                  </c:pt>
                  <c:pt idx="1118">
                    <c:v>1118</c:v>
                  </c:pt>
                  <c:pt idx="1119">
                    <c:v>1119</c:v>
                  </c:pt>
                  <c:pt idx="1120">
                    <c:v>1120</c:v>
                  </c:pt>
                  <c:pt idx="1121">
                    <c:v>1121</c:v>
                  </c:pt>
                  <c:pt idx="1122">
                    <c:v>1122</c:v>
                  </c:pt>
                  <c:pt idx="1123">
                    <c:v>1123</c:v>
                  </c:pt>
                  <c:pt idx="1124">
                    <c:v>1124</c:v>
                  </c:pt>
                  <c:pt idx="1125">
                    <c:v>1125</c:v>
                  </c:pt>
                  <c:pt idx="1126">
                    <c:v>1126</c:v>
                  </c:pt>
                  <c:pt idx="1127">
                    <c:v>1127</c:v>
                  </c:pt>
                  <c:pt idx="1128">
                    <c:v>1128</c:v>
                  </c:pt>
                  <c:pt idx="1129">
                    <c:v>1129</c:v>
                  </c:pt>
                  <c:pt idx="1130">
                    <c:v>1130</c:v>
                  </c:pt>
                  <c:pt idx="1131">
                    <c:v>1131</c:v>
                  </c:pt>
                  <c:pt idx="1132">
                    <c:v>1132</c:v>
                  </c:pt>
                  <c:pt idx="1133">
                    <c:v>1133</c:v>
                  </c:pt>
                  <c:pt idx="1134">
                    <c:v>1134</c:v>
                  </c:pt>
                  <c:pt idx="1135">
                    <c:v>1135</c:v>
                  </c:pt>
                  <c:pt idx="1136">
                    <c:v>1136</c:v>
                  </c:pt>
                  <c:pt idx="1137">
                    <c:v>1137</c:v>
                  </c:pt>
                  <c:pt idx="1138">
                    <c:v>1138</c:v>
                  </c:pt>
                  <c:pt idx="1139">
                    <c:v>1139</c:v>
                  </c:pt>
                  <c:pt idx="1140">
                    <c:v>1140</c:v>
                  </c:pt>
                  <c:pt idx="1141">
                    <c:v>1141</c:v>
                  </c:pt>
                  <c:pt idx="1142">
                    <c:v>1142</c:v>
                  </c:pt>
                  <c:pt idx="1143">
                    <c:v>1143</c:v>
                  </c:pt>
                  <c:pt idx="1144">
                    <c:v>1144</c:v>
                  </c:pt>
                  <c:pt idx="1145">
                    <c:v>1145</c:v>
                  </c:pt>
                  <c:pt idx="1146">
                    <c:v>1146</c:v>
                  </c:pt>
                  <c:pt idx="1147">
                    <c:v>1147</c:v>
                  </c:pt>
                  <c:pt idx="1148">
                    <c:v>1148</c:v>
                  </c:pt>
                  <c:pt idx="1149">
                    <c:v>1149</c:v>
                  </c:pt>
                  <c:pt idx="1150">
                    <c:v>1150</c:v>
                  </c:pt>
                  <c:pt idx="1151">
                    <c:v>1151</c:v>
                  </c:pt>
                  <c:pt idx="1152">
                    <c:v>1152</c:v>
                  </c:pt>
                  <c:pt idx="1153">
                    <c:v>1153</c:v>
                  </c:pt>
                  <c:pt idx="1154">
                    <c:v>1154</c:v>
                  </c:pt>
                  <c:pt idx="1155">
                    <c:v>1155</c:v>
                  </c:pt>
                  <c:pt idx="1156">
                    <c:v>1156</c:v>
                  </c:pt>
                  <c:pt idx="1157">
                    <c:v>1157</c:v>
                  </c:pt>
                  <c:pt idx="1158">
                    <c:v>1158</c:v>
                  </c:pt>
                  <c:pt idx="1159">
                    <c:v>1159</c:v>
                  </c:pt>
                  <c:pt idx="1160">
                    <c:v>1160</c:v>
                  </c:pt>
                  <c:pt idx="1161">
                    <c:v>1161</c:v>
                  </c:pt>
                  <c:pt idx="1162">
                    <c:v>1162</c:v>
                  </c:pt>
                  <c:pt idx="1163">
                    <c:v>1163</c:v>
                  </c:pt>
                  <c:pt idx="1164">
                    <c:v>1164</c:v>
                  </c:pt>
                  <c:pt idx="1165">
                    <c:v>1165</c:v>
                  </c:pt>
                  <c:pt idx="1166">
                    <c:v>1166</c:v>
                  </c:pt>
                  <c:pt idx="1167">
                    <c:v>1167</c:v>
                  </c:pt>
                  <c:pt idx="1168">
                    <c:v>1168</c:v>
                  </c:pt>
                  <c:pt idx="1169">
                    <c:v>1169</c:v>
                  </c:pt>
                  <c:pt idx="1170">
                    <c:v>1170</c:v>
                  </c:pt>
                  <c:pt idx="1171">
                    <c:v>1171</c:v>
                  </c:pt>
                  <c:pt idx="1172">
                    <c:v>1172</c:v>
                  </c:pt>
                  <c:pt idx="1173">
                    <c:v>1173</c:v>
                  </c:pt>
                  <c:pt idx="1174">
                    <c:v>1174</c:v>
                  </c:pt>
                  <c:pt idx="1175">
                    <c:v>1175</c:v>
                  </c:pt>
                  <c:pt idx="1176">
                    <c:v>1176</c:v>
                  </c:pt>
                  <c:pt idx="1177">
                    <c:v>1177</c:v>
                  </c:pt>
                  <c:pt idx="1178">
                    <c:v>1178</c:v>
                  </c:pt>
                  <c:pt idx="1179">
                    <c:v>1179</c:v>
                  </c:pt>
                  <c:pt idx="1180">
                    <c:v>1180</c:v>
                  </c:pt>
                  <c:pt idx="1181">
                    <c:v>1181</c:v>
                  </c:pt>
                  <c:pt idx="1182">
                    <c:v>1182</c:v>
                  </c:pt>
                  <c:pt idx="1183">
                    <c:v>1183</c:v>
                  </c:pt>
                  <c:pt idx="1184">
                    <c:v>1184</c:v>
                  </c:pt>
                  <c:pt idx="1185">
                    <c:v>1185</c:v>
                  </c:pt>
                  <c:pt idx="1186">
                    <c:v>1186</c:v>
                  </c:pt>
                  <c:pt idx="1187">
                    <c:v>1187</c:v>
                  </c:pt>
                  <c:pt idx="1188">
                    <c:v>1188</c:v>
                  </c:pt>
                  <c:pt idx="1189">
                    <c:v>1189</c:v>
                  </c:pt>
                  <c:pt idx="1190">
                    <c:v>1190</c:v>
                  </c:pt>
                  <c:pt idx="1191">
                    <c:v>1191</c:v>
                  </c:pt>
                  <c:pt idx="1192">
                    <c:v>1192</c:v>
                  </c:pt>
                  <c:pt idx="1193">
                    <c:v>1193</c:v>
                  </c:pt>
                  <c:pt idx="1194">
                    <c:v>1194</c:v>
                  </c:pt>
                  <c:pt idx="1195">
                    <c:v>1195</c:v>
                  </c:pt>
                  <c:pt idx="1196">
                    <c:v>1196</c:v>
                  </c:pt>
                  <c:pt idx="1197">
                    <c:v>1197</c:v>
                  </c:pt>
                  <c:pt idx="1198">
                    <c:v>1198</c:v>
                  </c:pt>
                  <c:pt idx="1199">
                    <c:v>1199</c:v>
                  </c:pt>
                  <c:pt idx="1200">
                    <c:v>1200</c:v>
                  </c:pt>
                  <c:pt idx="1201">
                    <c:v>1201</c:v>
                  </c:pt>
                  <c:pt idx="1202">
                    <c:v>1202</c:v>
                  </c:pt>
                  <c:pt idx="1203">
                    <c:v>1203</c:v>
                  </c:pt>
                  <c:pt idx="1204">
                    <c:v>1204</c:v>
                  </c:pt>
                  <c:pt idx="1205">
                    <c:v>1205</c:v>
                  </c:pt>
                  <c:pt idx="1206">
                    <c:v>1206</c:v>
                  </c:pt>
                  <c:pt idx="1207">
                    <c:v>1207</c:v>
                  </c:pt>
                  <c:pt idx="1208">
                    <c:v>1208</c:v>
                  </c:pt>
                  <c:pt idx="1209">
                    <c:v>1209</c:v>
                  </c:pt>
                  <c:pt idx="1210">
                    <c:v>1210</c:v>
                  </c:pt>
                  <c:pt idx="1211">
                    <c:v>1211</c:v>
                  </c:pt>
                  <c:pt idx="1212">
                    <c:v>1212</c:v>
                  </c:pt>
                  <c:pt idx="1213">
                    <c:v>1213</c:v>
                  </c:pt>
                  <c:pt idx="1214">
                    <c:v>1214</c:v>
                  </c:pt>
                  <c:pt idx="1215">
                    <c:v>1215</c:v>
                  </c:pt>
                  <c:pt idx="1216">
                    <c:v>1216</c:v>
                  </c:pt>
                  <c:pt idx="1217">
                    <c:v>1217</c:v>
                  </c:pt>
                  <c:pt idx="1218">
                    <c:v>1218</c:v>
                  </c:pt>
                  <c:pt idx="1219">
                    <c:v>1219</c:v>
                  </c:pt>
                  <c:pt idx="1220">
                    <c:v>1220</c:v>
                  </c:pt>
                  <c:pt idx="1221">
                    <c:v>1221</c:v>
                  </c:pt>
                  <c:pt idx="1222">
                    <c:v>1222</c:v>
                  </c:pt>
                  <c:pt idx="1223">
                    <c:v>1223</c:v>
                  </c:pt>
                  <c:pt idx="1224">
                    <c:v>1224</c:v>
                  </c:pt>
                  <c:pt idx="1225">
                    <c:v>1225</c:v>
                  </c:pt>
                  <c:pt idx="1226">
                    <c:v>1226</c:v>
                  </c:pt>
                  <c:pt idx="1227">
                    <c:v>1227</c:v>
                  </c:pt>
                  <c:pt idx="1228">
                    <c:v>1228</c:v>
                  </c:pt>
                  <c:pt idx="1229">
                    <c:v>1229</c:v>
                  </c:pt>
                  <c:pt idx="1230">
                    <c:v>1230</c:v>
                  </c:pt>
                  <c:pt idx="1231">
                    <c:v>1231</c:v>
                  </c:pt>
                  <c:pt idx="1232">
                    <c:v>1232</c:v>
                  </c:pt>
                  <c:pt idx="1233">
                    <c:v>1233</c:v>
                  </c:pt>
                  <c:pt idx="1234">
                    <c:v>1234</c:v>
                  </c:pt>
                  <c:pt idx="1235">
                    <c:v>1235</c:v>
                  </c:pt>
                  <c:pt idx="1236">
                    <c:v>1236</c:v>
                  </c:pt>
                  <c:pt idx="1237">
                    <c:v>1237</c:v>
                  </c:pt>
                  <c:pt idx="1238">
                    <c:v>1238</c:v>
                  </c:pt>
                  <c:pt idx="1239">
                    <c:v>1239</c:v>
                  </c:pt>
                  <c:pt idx="1240">
                    <c:v>1240</c:v>
                  </c:pt>
                  <c:pt idx="1241">
                    <c:v>1241</c:v>
                  </c:pt>
                  <c:pt idx="1242">
                    <c:v>1242</c:v>
                  </c:pt>
                  <c:pt idx="1243">
                    <c:v>1243</c:v>
                  </c:pt>
                  <c:pt idx="1244">
                    <c:v>1244</c:v>
                  </c:pt>
                  <c:pt idx="1245">
                    <c:v>1245</c:v>
                  </c:pt>
                  <c:pt idx="1246">
                    <c:v>1246</c:v>
                  </c:pt>
                  <c:pt idx="1247">
                    <c:v>1247</c:v>
                  </c:pt>
                  <c:pt idx="1248">
                    <c:v>1248</c:v>
                  </c:pt>
                  <c:pt idx="1249">
                    <c:v>1249</c:v>
                  </c:pt>
                  <c:pt idx="1250">
                    <c:v>1250</c:v>
                  </c:pt>
                  <c:pt idx="1251">
                    <c:v>1251</c:v>
                  </c:pt>
                  <c:pt idx="1252">
                    <c:v>1252</c:v>
                  </c:pt>
                  <c:pt idx="1253">
                    <c:v>1253</c:v>
                  </c:pt>
                  <c:pt idx="1254">
                    <c:v>1254</c:v>
                  </c:pt>
                  <c:pt idx="1255">
                    <c:v>1255</c:v>
                  </c:pt>
                  <c:pt idx="1256">
                    <c:v>1256</c:v>
                  </c:pt>
                  <c:pt idx="1257">
                    <c:v>1257</c:v>
                  </c:pt>
                  <c:pt idx="1258">
                    <c:v>1258</c:v>
                  </c:pt>
                  <c:pt idx="1259">
                    <c:v>1259</c:v>
                  </c:pt>
                  <c:pt idx="1260">
                    <c:v>1260</c:v>
                  </c:pt>
                  <c:pt idx="1261">
                    <c:v>1261</c:v>
                  </c:pt>
                  <c:pt idx="1262">
                    <c:v>1262</c:v>
                  </c:pt>
                  <c:pt idx="1263">
                    <c:v>1263</c:v>
                  </c:pt>
                  <c:pt idx="1264">
                    <c:v>1264</c:v>
                  </c:pt>
                  <c:pt idx="1265">
                    <c:v>1265</c:v>
                  </c:pt>
                  <c:pt idx="1266">
                    <c:v>1266</c:v>
                  </c:pt>
                  <c:pt idx="1267">
                    <c:v>1267</c:v>
                  </c:pt>
                  <c:pt idx="1268">
                    <c:v>1268</c:v>
                  </c:pt>
                  <c:pt idx="1269">
                    <c:v>1269</c:v>
                  </c:pt>
                  <c:pt idx="1270">
                    <c:v>1270</c:v>
                  </c:pt>
                  <c:pt idx="1271">
                    <c:v>1271</c:v>
                  </c:pt>
                  <c:pt idx="1272">
                    <c:v>1272</c:v>
                  </c:pt>
                  <c:pt idx="1273">
                    <c:v>1273</c:v>
                  </c:pt>
                  <c:pt idx="1274">
                    <c:v>1274</c:v>
                  </c:pt>
                  <c:pt idx="1275">
                    <c:v>1275</c:v>
                  </c:pt>
                  <c:pt idx="1276">
                    <c:v>1276</c:v>
                  </c:pt>
                  <c:pt idx="1277">
                    <c:v>1277</c:v>
                  </c:pt>
                  <c:pt idx="1278">
                    <c:v>1278</c:v>
                  </c:pt>
                  <c:pt idx="1279">
                    <c:v>1279</c:v>
                  </c:pt>
                  <c:pt idx="1280">
                    <c:v>1280</c:v>
                  </c:pt>
                  <c:pt idx="1281">
                    <c:v>1281</c:v>
                  </c:pt>
                  <c:pt idx="1282">
                    <c:v>1282</c:v>
                  </c:pt>
                  <c:pt idx="1283">
                    <c:v>1283</c:v>
                  </c:pt>
                  <c:pt idx="1284">
                    <c:v>1284</c:v>
                  </c:pt>
                  <c:pt idx="1285">
                    <c:v>1285</c:v>
                  </c:pt>
                  <c:pt idx="1286">
                    <c:v>1286</c:v>
                  </c:pt>
                  <c:pt idx="1287">
                    <c:v>1287</c:v>
                  </c:pt>
                  <c:pt idx="1288">
                    <c:v>1288</c:v>
                  </c:pt>
                  <c:pt idx="1289">
                    <c:v>1289</c:v>
                  </c:pt>
                  <c:pt idx="1290">
                    <c:v>1290</c:v>
                  </c:pt>
                  <c:pt idx="1291">
                    <c:v>1291</c:v>
                  </c:pt>
                  <c:pt idx="1292">
                    <c:v>1292</c:v>
                  </c:pt>
                  <c:pt idx="1293">
                    <c:v>1293</c:v>
                  </c:pt>
                  <c:pt idx="1294">
                    <c:v>1294</c:v>
                  </c:pt>
                  <c:pt idx="1295">
                    <c:v>1295</c:v>
                  </c:pt>
                  <c:pt idx="1296">
                    <c:v>1296</c:v>
                  </c:pt>
                  <c:pt idx="1297">
                    <c:v>1297</c:v>
                  </c:pt>
                  <c:pt idx="1298">
                    <c:v>1298</c:v>
                  </c:pt>
                  <c:pt idx="1299">
                    <c:v>1299</c:v>
                  </c:pt>
                  <c:pt idx="1300">
                    <c:v>1300</c:v>
                  </c:pt>
                  <c:pt idx="1301">
                    <c:v>1301</c:v>
                  </c:pt>
                  <c:pt idx="1302">
                    <c:v>1302</c:v>
                  </c:pt>
                  <c:pt idx="1303">
                    <c:v>1303</c:v>
                  </c:pt>
                  <c:pt idx="1304">
                    <c:v>1304</c:v>
                  </c:pt>
                  <c:pt idx="1305">
                    <c:v>1305</c:v>
                  </c:pt>
                  <c:pt idx="1306">
                    <c:v>1306</c:v>
                  </c:pt>
                  <c:pt idx="1307">
                    <c:v>1307</c:v>
                  </c:pt>
                  <c:pt idx="1308">
                    <c:v>1308</c:v>
                  </c:pt>
                  <c:pt idx="1309">
                    <c:v>1309</c:v>
                  </c:pt>
                  <c:pt idx="1310">
                    <c:v>1310</c:v>
                  </c:pt>
                  <c:pt idx="1311">
                    <c:v>1311</c:v>
                  </c:pt>
                  <c:pt idx="1312">
                    <c:v>1312</c:v>
                  </c:pt>
                  <c:pt idx="1313">
                    <c:v>1313</c:v>
                  </c:pt>
                  <c:pt idx="1314">
                    <c:v>1314</c:v>
                  </c:pt>
                  <c:pt idx="1315">
                    <c:v>1315</c:v>
                  </c:pt>
                  <c:pt idx="1316">
                    <c:v>1316</c:v>
                  </c:pt>
                  <c:pt idx="1317">
                    <c:v>1317</c:v>
                  </c:pt>
                  <c:pt idx="1318">
                    <c:v>1318</c:v>
                  </c:pt>
                  <c:pt idx="1319">
                    <c:v>1319</c:v>
                  </c:pt>
                  <c:pt idx="1320">
                    <c:v>1320</c:v>
                  </c:pt>
                  <c:pt idx="1321">
                    <c:v>1321</c:v>
                  </c:pt>
                  <c:pt idx="1322">
                    <c:v>1322</c:v>
                  </c:pt>
                  <c:pt idx="1323">
                    <c:v>1323</c:v>
                  </c:pt>
                  <c:pt idx="1324">
                    <c:v>1324</c:v>
                  </c:pt>
                  <c:pt idx="1325">
                    <c:v>1325</c:v>
                  </c:pt>
                  <c:pt idx="1326">
                    <c:v>1326</c:v>
                  </c:pt>
                  <c:pt idx="1327">
                    <c:v>1327</c:v>
                  </c:pt>
                  <c:pt idx="1328">
                    <c:v>1328</c:v>
                  </c:pt>
                  <c:pt idx="1329">
                    <c:v>1329</c:v>
                  </c:pt>
                  <c:pt idx="1330">
                    <c:v>1330</c:v>
                  </c:pt>
                  <c:pt idx="1331">
                    <c:v>1331</c:v>
                  </c:pt>
                  <c:pt idx="1332">
                    <c:v>1332</c:v>
                  </c:pt>
                  <c:pt idx="1333">
                    <c:v>1333</c:v>
                  </c:pt>
                  <c:pt idx="1334">
                    <c:v>1334</c:v>
                  </c:pt>
                  <c:pt idx="1335">
                    <c:v>1335</c:v>
                  </c:pt>
                  <c:pt idx="1336">
                    <c:v>1336</c:v>
                  </c:pt>
                  <c:pt idx="1337">
                    <c:v>1337</c:v>
                  </c:pt>
                  <c:pt idx="1338">
                    <c:v>1338</c:v>
                  </c:pt>
                  <c:pt idx="1339">
                    <c:v>1339</c:v>
                  </c:pt>
                  <c:pt idx="1340">
                    <c:v>1340</c:v>
                  </c:pt>
                  <c:pt idx="1341">
                    <c:v>1341</c:v>
                  </c:pt>
                  <c:pt idx="1342">
                    <c:v>1342</c:v>
                  </c:pt>
                  <c:pt idx="1343">
                    <c:v>1343</c:v>
                  </c:pt>
                  <c:pt idx="1344">
                    <c:v>1344</c:v>
                  </c:pt>
                  <c:pt idx="1345">
                    <c:v>1345</c:v>
                  </c:pt>
                  <c:pt idx="1346">
                    <c:v>1346</c:v>
                  </c:pt>
                  <c:pt idx="1347">
                    <c:v>1347</c:v>
                  </c:pt>
                  <c:pt idx="1348">
                    <c:v>1348</c:v>
                  </c:pt>
                  <c:pt idx="1349">
                    <c:v>1349</c:v>
                  </c:pt>
                  <c:pt idx="1350">
                    <c:v>1350</c:v>
                  </c:pt>
                  <c:pt idx="1351">
                    <c:v>1351</c:v>
                  </c:pt>
                  <c:pt idx="1352">
                    <c:v>1352</c:v>
                  </c:pt>
                  <c:pt idx="1353">
                    <c:v>1353</c:v>
                  </c:pt>
                  <c:pt idx="1354">
                    <c:v>1354</c:v>
                  </c:pt>
                  <c:pt idx="1355">
                    <c:v>1355</c:v>
                  </c:pt>
                  <c:pt idx="1356">
                    <c:v>1356</c:v>
                  </c:pt>
                  <c:pt idx="1357">
                    <c:v>1357</c:v>
                  </c:pt>
                  <c:pt idx="1358">
                    <c:v>1358</c:v>
                  </c:pt>
                  <c:pt idx="1359">
                    <c:v>1359</c:v>
                  </c:pt>
                  <c:pt idx="1360">
                    <c:v>1360</c:v>
                  </c:pt>
                  <c:pt idx="1361">
                    <c:v>1361</c:v>
                  </c:pt>
                  <c:pt idx="1362">
                    <c:v>1362</c:v>
                  </c:pt>
                  <c:pt idx="1363">
                    <c:v>1363</c:v>
                  </c:pt>
                  <c:pt idx="1364">
                    <c:v>1364</c:v>
                  </c:pt>
                  <c:pt idx="1365">
                    <c:v>1365</c:v>
                  </c:pt>
                  <c:pt idx="1366">
                    <c:v>1366</c:v>
                  </c:pt>
                  <c:pt idx="1367">
                    <c:v>1367</c:v>
                  </c:pt>
                  <c:pt idx="1368">
                    <c:v>1368</c:v>
                  </c:pt>
                  <c:pt idx="1369">
                    <c:v>1369</c:v>
                  </c:pt>
                  <c:pt idx="1370">
                    <c:v>1370</c:v>
                  </c:pt>
                  <c:pt idx="1371">
                    <c:v>1371</c:v>
                  </c:pt>
                  <c:pt idx="1372">
                    <c:v>1372</c:v>
                  </c:pt>
                  <c:pt idx="1373">
                    <c:v>1373</c:v>
                  </c:pt>
                  <c:pt idx="1374">
                    <c:v>1374</c:v>
                  </c:pt>
                  <c:pt idx="1375">
                    <c:v>1375</c:v>
                  </c:pt>
                  <c:pt idx="1376">
                    <c:v>1376</c:v>
                  </c:pt>
                  <c:pt idx="1377">
                    <c:v>1377</c:v>
                  </c:pt>
                  <c:pt idx="1378">
                    <c:v>1378</c:v>
                  </c:pt>
                  <c:pt idx="1379">
                    <c:v>1379</c:v>
                  </c:pt>
                  <c:pt idx="1380">
                    <c:v>1380</c:v>
                  </c:pt>
                  <c:pt idx="1381">
                    <c:v>1381</c:v>
                  </c:pt>
                  <c:pt idx="1382">
                    <c:v>1382</c:v>
                  </c:pt>
                  <c:pt idx="1383">
                    <c:v>1383</c:v>
                  </c:pt>
                  <c:pt idx="1384">
                    <c:v>1384</c:v>
                  </c:pt>
                  <c:pt idx="1385">
                    <c:v>1385</c:v>
                  </c:pt>
                  <c:pt idx="1386">
                    <c:v>1386</c:v>
                  </c:pt>
                  <c:pt idx="1387">
                    <c:v>1387</c:v>
                  </c:pt>
                  <c:pt idx="1388">
                    <c:v>1388</c:v>
                  </c:pt>
                  <c:pt idx="1389">
                    <c:v>1389</c:v>
                  </c:pt>
                  <c:pt idx="1390">
                    <c:v>1390</c:v>
                  </c:pt>
                  <c:pt idx="1391">
                    <c:v>1391</c:v>
                  </c:pt>
                  <c:pt idx="1392">
                    <c:v>1392</c:v>
                  </c:pt>
                  <c:pt idx="1393">
                    <c:v>1393</c:v>
                  </c:pt>
                  <c:pt idx="1394">
                    <c:v>1394</c:v>
                  </c:pt>
                  <c:pt idx="1395">
                    <c:v>1395</c:v>
                  </c:pt>
                  <c:pt idx="1396">
                    <c:v>1396</c:v>
                  </c:pt>
                  <c:pt idx="1397">
                    <c:v>1397</c:v>
                  </c:pt>
                  <c:pt idx="1398">
                    <c:v>1398</c:v>
                  </c:pt>
                  <c:pt idx="1399">
                    <c:v>1399</c:v>
                  </c:pt>
                  <c:pt idx="1400">
                    <c:v>1400</c:v>
                  </c:pt>
                  <c:pt idx="1401">
                    <c:v>1401</c:v>
                  </c:pt>
                  <c:pt idx="1402">
                    <c:v>1402</c:v>
                  </c:pt>
                  <c:pt idx="1403">
                    <c:v>1403</c:v>
                  </c:pt>
                  <c:pt idx="1404">
                    <c:v>1404</c:v>
                  </c:pt>
                  <c:pt idx="1405">
                    <c:v>1405</c:v>
                  </c:pt>
                  <c:pt idx="1406">
                    <c:v>1406</c:v>
                  </c:pt>
                  <c:pt idx="1407">
                    <c:v>1407</c:v>
                  </c:pt>
                  <c:pt idx="1408">
                    <c:v>1408</c:v>
                  </c:pt>
                  <c:pt idx="1409">
                    <c:v>1409</c:v>
                  </c:pt>
                  <c:pt idx="1410">
                    <c:v>1410</c:v>
                  </c:pt>
                  <c:pt idx="1411">
                    <c:v>1411</c:v>
                  </c:pt>
                  <c:pt idx="1412">
                    <c:v>1412</c:v>
                  </c:pt>
                  <c:pt idx="1413">
                    <c:v>1413</c:v>
                  </c:pt>
                  <c:pt idx="1414">
                    <c:v>1414</c:v>
                  </c:pt>
                  <c:pt idx="1415">
                    <c:v>1415</c:v>
                  </c:pt>
                  <c:pt idx="1416">
                    <c:v>1416</c:v>
                  </c:pt>
                  <c:pt idx="1417">
                    <c:v>1417</c:v>
                  </c:pt>
                  <c:pt idx="1418">
                    <c:v>1418</c:v>
                  </c:pt>
                  <c:pt idx="1419">
                    <c:v>1419</c:v>
                  </c:pt>
                  <c:pt idx="1420">
                    <c:v>1420</c:v>
                  </c:pt>
                  <c:pt idx="1421">
                    <c:v>1421</c:v>
                  </c:pt>
                  <c:pt idx="1422">
                    <c:v>1422</c:v>
                  </c:pt>
                  <c:pt idx="1423">
                    <c:v>1423</c:v>
                  </c:pt>
                  <c:pt idx="1424">
                    <c:v>1424</c:v>
                  </c:pt>
                  <c:pt idx="1425">
                    <c:v>1425</c:v>
                  </c:pt>
                  <c:pt idx="1426">
                    <c:v>1426</c:v>
                  </c:pt>
                  <c:pt idx="1427">
                    <c:v>1427</c:v>
                  </c:pt>
                  <c:pt idx="1428">
                    <c:v>1428</c:v>
                  </c:pt>
                  <c:pt idx="1429">
                    <c:v>1429</c:v>
                  </c:pt>
                  <c:pt idx="1430">
                    <c:v>1430</c:v>
                  </c:pt>
                  <c:pt idx="1431">
                    <c:v>1431</c:v>
                  </c:pt>
                  <c:pt idx="1432">
                    <c:v>1432</c:v>
                  </c:pt>
                  <c:pt idx="1433">
                    <c:v>1433</c:v>
                  </c:pt>
                  <c:pt idx="1434">
                    <c:v>1434</c:v>
                  </c:pt>
                  <c:pt idx="1435">
                    <c:v>1435</c:v>
                  </c:pt>
                  <c:pt idx="1436">
                    <c:v>1436</c:v>
                  </c:pt>
                  <c:pt idx="1437">
                    <c:v>1437</c:v>
                  </c:pt>
                  <c:pt idx="1438">
                    <c:v>1438</c:v>
                  </c:pt>
                  <c:pt idx="1439">
                    <c:v>1439</c:v>
                  </c:pt>
                  <c:pt idx="1440">
                    <c:v>1440</c:v>
                  </c:pt>
                  <c:pt idx="1441">
                    <c:v>1441</c:v>
                  </c:pt>
                  <c:pt idx="1442">
                    <c:v>1442</c:v>
                  </c:pt>
                  <c:pt idx="1443">
                    <c:v>1443</c:v>
                  </c:pt>
                  <c:pt idx="1444">
                    <c:v>1444</c:v>
                  </c:pt>
                  <c:pt idx="1445">
                    <c:v>1445</c:v>
                  </c:pt>
                  <c:pt idx="1446">
                    <c:v>1446</c:v>
                  </c:pt>
                  <c:pt idx="1447">
                    <c:v>1447</c:v>
                  </c:pt>
                  <c:pt idx="1448">
                    <c:v>1448</c:v>
                  </c:pt>
                  <c:pt idx="1449">
                    <c:v>1449</c:v>
                  </c:pt>
                  <c:pt idx="1450">
                    <c:v>1450</c:v>
                  </c:pt>
                  <c:pt idx="1451">
                    <c:v>1451</c:v>
                  </c:pt>
                  <c:pt idx="1452">
                    <c:v>1452</c:v>
                  </c:pt>
                  <c:pt idx="1453">
                    <c:v>1453</c:v>
                  </c:pt>
                  <c:pt idx="1454">
                    <c:v>1454</c:v>
                  </c:pt>
                  <c:pt idx="1455">
                    <c:v>1455</c:v>
                  </c:pt>
                  <c:pt idx="1456">
                    <c:v>1456</c:v>
                  </c:pt>
                  <c:pt idx="1457">
                    <c:v>1457</c:v>
                  </c:pt>
                  <c:pt idx="1458">
                    <c:v>1458</c:v>
                  </c:pt>
                  <c:pt idx="1459">
                    <c:v>1459</c:v>
                  </c:pt>
                  <c:pt idx="1460">
                    <c:v>1460</c:v>
                  </c:pt>
                  <c:pt idx="1461">
                    <c:v>1461</c:v>
                  </c:pt>
                  <c:pt idx="1462">
                    <c:v>1462</c:v>
                  </c:pt>
                  <c:pt idx="1463">
                    <c:v>1463</c:v>
                  </c:pt>
                  <c:pt idx="1464">
                    <c:v>1464</c:v>
                  </c:pt>
                  <c:pt idx="1465">
                    <c:v>1465</c:v>
                  </c:pt>
                  <c:pt idx="1466">
                    <c:v>1466</c:v>
                  </c:pt>
                  <c:pt idx="1467">
                    <c:v>1467</c:v>
                  </c:pt>
                  <c:pt idx="1468">
                    <c:v>1468</c:v>
                  </c:pt>
                  <c:pt idx="1469">
                    <c:v>1469</c:v>
                  </c:pt>
                  <c:pt idx="1470">
                    <c:v>1470</c:v>
                  </c:pt>
                  <c:pt idx="1471">
                    <c:v>1471</c:v>
                  </c:pt>
                  <c:pt idx="1472">
                    <c:v>1472</c:v>
                  </c:pt>
                  <c:pt idx="1473">
                    <c:v>1473</c:v>
                  </c:pt>
                  <c:pt idx="1474">
                    <c:v>1474</c:v>
                  </c:pt>
                  <c:pt idx="1475">
                    <c:v>1475</c:v>
                  </c:pt>
                  <c:pt idx="1476">
                    <c:v>1476</c:v>
                  </c:pt>
                  <c:pt idx="1477">
                    <c:v>1477</c:v>
                  </c:pt>
                  <c:pt idx="1478">
                    <c:v>1478</c:v>
                  </c:pt>
                  <c:pt idx="1479">
                    <c:v>1479</c:v>
                  </c:pt>
                  <c:pt idx="1480">
                    <c:v>1480</c:v>
                  </c:pt>
                  <c:pt idx="1481">
                    <c:v>1481</c:v>
                  </c:pt>
                  <c:pt idx="1482">
                    <c:v>1482</c:v>
                  </c:pt>
                  <c:pt idx="1483">
                    <c:v>1483</c:v>
                  </c:pt>
                  <c:pt idx="1484">
                    <c:v>1484</c:v>
                  </c:pt>
                  <c:pt idx="1485">
                    <c:v>1485</c:v>
                  </c:pt>
                  <c:pt idx="1486">
                    <c:v>1486</c:v>
                  </c:pt>
                  <c:pt idx="1487">
                    <c:v>1487</c:v>
                  </c:pt>
                </c:lvl>
                <c:lvl>
                  <c:pt idx="0">
                    <c:v>Mois</c:v>
                  </c:pt>
                  <c:pt idx="1">
                    <c:v>déc.-18</c:v>
                  </c:pt>
                  <c:pt idx="206">
                    <c:v>janv.-19</c:v>
                  </c:pt>
                  <c:pt idx="370">
                    <c:v>févr.-19</c:v>
                  </c:pt>
                  <c:pt idx="570">
                    <c:v>mars-19</c:v>
                  </c:pt>
                  <c:pt idx="752">
                    <c:v>avr.-19</c:v>
                  </c:pt>
                  <c:pt idx="966">
                    <c:v>mai-19</c:v>
                  </c:pt>
                  <c:pt idx="1035">
                    <c:v>juin-19</c:v>
                  </c:pt>
                  <c:pt idx="1036">
                    <c:v>août-19</c:v>
                  </c:pt>
                  <c:pt idx="1153">
                    <c:v>sept.-19</c:v>
                  </c:pt>
                  <c:pt idx="1325">
                    <c:v>oct.-19</c:v>
                  </c:pt>
                  <c:pt idx="1392">
                    <c:v>nov.-19</c:v>
                  </c:pt>
                  <c:pt idx="1430">
                    <c:v>déc.-19</c:v>
                  </c:pt>
                  <c:pt idx="1463">
                    <c:v>janvier-20</c:v>
                  </c:pt>
                  <c:pt idx="1481">
                    <c:v>février-20</c:v>
                  </c:pt>
                </c:lvl>
              </c:multiLvlStrCache>
            </c:multiLvlStrRef>
          </c:cat>
          <c:val>
            <c:numRef>
              <c:f>Data!$AF$2:$AF$1488</c:f>
              <c:numCache>
                <c:formatCode>0.00</c:formatCode>
                <c:ptCount val="1487"/>
                <c:pt idx="0">
                  <c:v>0.77</c:v>
                </c:pt>
                <c:pt idx="1">
                  <c:v>1.83</c:v>
                </c:pt>
                <c:pt idx="2">
                  <c:v>0.83000000000000007</c:v>
                </c:pt>
                <c:pt idx="3">
                  <c:v>1.54</c:v>
                </c:pt>
                <c:pt idx="4">
                  <c:v>1.54</c:v>
                </c:pt>
                <c:pt idx="5">
                  <c:v>0.54</c:v>
                </c:pt>
                <c:pt idx="6">
                  <c:v>-0.45999999999999996</c:v>
                </c:pt>
                <c:pt idx="7">
                  <c:v>-1.46</c:v>
                </c:pt>
                <c:pt idx="8">
                  <c:v>-0.55999999999999994</c:v>
                </c:pt>
                <c:pt idx="9">
                  <c:v>-1.56</c:v>
                </c:pt>
                <c:pt idx="10">
                  <c:v>-0.72000000000000008</c:v>
                </c:pt>
                <c:pt idx="11">
                  <c:v>-1.7200000000000002</c:v>
                </c:pt>
                <c:pt idx="12">
                  <c:v>-0.60000000000000009</c:v>
                </c:pt>
                <c:pt idx="13">
                  <c:v>-0.60000000000000009</c:v>
                </c:pt>
                <c:pt idx="14">
                  <c:v>0.11999999999999988</c:v>
                </c:pt>
                <c:pt idx="15">
                  <c:v>1.0099999999999998</c:v>
                </c:pt>
                <c:pt idx="16">
                  <c:v>9.9999999999997868E-3</c:v>
                </c:pt>
                <c:pt idx="17">
                  <c:v>1.1699999999999997</c:v>
                </c:pt>
                <c:pt idx="18">
                  <c:v>0.16999999999999971</c:v>
                </c:pt>
                <c:pt idx="19">
                  <c:v>0.97999999999999976</c:v>
                </c:pt>
                <c:pt idx="20">
                  <c:v>1.8299999999999996</c:v>
                </c:pt>
                <c:pt idx="21">
                  <c:v>2.5599999999999996</c:v>
                </c:pt>
                <c:pt idx="22">
                  <c:v>3.3</c:v>
                </c:pt>
                <c:pt idx="23">
                  <c:v>2.2999999999999998</c:v>
                </c:pt>
                <c:pt idx="24">
                  <c:v>1.2999999999999998</c:v>
                </c:pt>
                <c:pt idx="25">
                  <c:v>0.29999999999999982</c:v>
                </c:pt>
                <c:pt idx="26">
                  <c:v>1.0199999999999998</c:v>
                </c:pt>
                <c:pt idx="27">
                  <c:v>1.9999999999999796E-2</c:v>
                </c:pt>
                <c:pt idx="28">
                  <c:v>-0.9800000000000002</c:v>
                </c:pt>
                <c:pt idx="29">
                  <c:v>-0.9800000000000002</c:v>
                </c:pt>
                <c:pt idx="30">
                  <c:v>-1.9800000000000002</c:v>
                </c:pt>
                <c:pt idx="31">
                  <c:v>-1.08</c:v>
                </c:pt>
                <c:pt idx="32">
                  <c:v>-2.08</c:v>
                </c:pt>
                <c:pt idx="33">
                  <c:v>-1.1499999999999999</c:v>
                </c:pt>
                <c:pt idx="34">
                  <c:v>-1.1499999999999999</c:v>
                </c:pt>
                <c:pt idx="35">
                  <c:v>-0.16999999999999993</c:v>
                </c:pt>
                <c:pt idx="36">
                  <c:v>-0.16999999999999993</c:v>
                </c:pt>
                <c:pt idx="37">
                  <c:v>-0.16999999999999993</c:v>
                </c:pt>
                <c:pt idx="38">
                  <c:v>1.1900000000000002</c:v>
                </c:pt>
                <c:pt idx="39">
                  <c:v>0.19000000000000017</c:v>
                </c:pt>
                <c:pt idx="40">
                  <c:v>0.99000000000000021</c:v>
                </c:pt>
                <c:pt idx="41">
                  <c:v>2.16</c:v>
                </c:pt>
                <c:pt idx="42">
                  <c:v>1.1600000000000001</c:v>
                </c:pt>
                <c:pt idx="43">
                  <c:v>2.12</c:v>
                </c:pt>
                <c:pt idx="44">
                  <c:v>2.12</c:v>
                </c:pt>
                <c:pt idx="45">
                  <c:v>2.12</c:v>
                </c:pt>
                <c:pt idx="46">
                  <c:v>3.22</c:v>
                </c:pt>
                <c:pt idx="47">
                  <c:v>2.2200000000000002</c:v>
                </c:pt>
                <c:pt idx="48">
                  <c:v>3.2700000000000005</c:v>
                </c:pt>
                <c:pt idx="49">
                  <c:v>4.3400000000000007</c:v>
                </c:pt>
                <c:pt idx="50">
                  <c:v>3.3400000000000007</c:v>
                </c:pt>
                <c:pt idx="51">
                  <c:v>4.0500000000000007</c:v>
                </c:pt>
                <c:pt idx="52">
                  <c:v>5.1400000000000006</c:v>
                </c:pt>
                <c:pt idx="53">
                  <c:v>4.1400000000000006</c:v>
                </c:pt>
                <c:pt idx="54">
                  <c:v>3.1400000000000006</c:v>
                </c:pt>
                <c:pt idx="55">
                  <c:v>2.1400000000000006</c:v>
                </c:pt>
                <c:pt idx="56">
                  <c:v>2.1400000000000006</c:v>
                </c:pt>
                <c:pt idx="57">
                  <c:v>3.1900000000000004</c:v>
                </c:pt>
                <c:pt idx="58">
                  <c:v>3.9400000000000004</c:v>
                </c:pt>
                <c:pt idx="59">
                  <c:v>2.9400000000000004</c:v>
                </c:pt>
                <c:pt idx="60">
                  <c:v>1.9400000000000004</c:v>
                </c:pt>
                <c:pt idx="61">
                  <c:v>1.9400000000000004</c:v>
                </c:pt>
                <c:pt idx="62">
                  <c:v>0.94000000000000039</c:v>
                </c:pt>
                <c:pt idx="63">
                  <c:v>-5.9999999999999609E-2</c:v>
                </c:pt>
                <c:pt idx="64">
                  <c:v>-1.0599999999999996</c:v>
                </c:pt>
                <c:pt idx="65">
                  <c:v>-2.0599999999999996</c:v>
                </c:pt>
                <c:pt idx="66">
                  <c:v>-3.0599999999999996</c:v>
                </c:pt>
                <c:pt idx="67">
                  <c:v>-2.3099999999999996</c:v>
                </c:pt>
                <c:pt idx="68">
                  <c:v>-3.3099999999999996</c:v>
                </c:pt>
                <c:pt idx="69">
                  <c:v>-2.2899999999999996</c:v>
                </c:pt>
                <c:pt idx="70">
                  <c:v>-1.3599999999999994</c:v>
                </c:pt>
                <c:pt idx="71">
                  <c:v>-1.3599999999999994</c:v>
                </c:pt>
                <c:pt idx="72">
                  <c:v>-2.3599999999999994</c:v>
                </c:pt>
                <c:pt idx="73">
                  <c:v>-3.3599999999999994</c:v>
                </c:pt>
                <c:pt idx="74">
                  <c:v>-2.5099999999999993</c:v>
                </c:pt>
                <c:pt idx="75">
                  <c:v>-2.5099999999999993</c:v>
                </c:pt>
                <c:pt idx="76">
                  <c:v>-3.5099999999999993</c:v>
                </c:pt>
                <c:pt idx="77">
                  <c:v>-2.6099999999999994</c:v>
                </c:pt>
                <c:pt idx="78">
                  <c:v>-3.6099999999999994</c:v>
                </c:pt>
                <c:pt idx="79">
                  <c:v>-4.6099999999999994</c:v>
                </c:pt>
                <c:pt idx="80">
                  <c:v>-4.6099999999999994</c:v>
                </c:pt>
                <c:pt idx="81">
                  <c:v>-3.2399999999999993</c:v>
                </c:pt>
                <c:pt idx="82">
                  <c:v>-2.2799999999999994</c:v>
                </c:pt>
                <c:pt idx="83">
                  <c:v>-2.2799999999999994</c:v>
                </c:pt>
                <c:pt idx="84">
                  <c:v>-3.2799999999999994</c:v>
                </c:pt>
                <c:pt idx="85">
                  <c:v>-3.2799999999999994</c:v>
                </c:pt>
                <c:pt idx="86">
                  <c:v>-4.2799999999999994</c:v>
                </c:pt>
                <c:pt idx="87">
                  <c:v>-4.2799999999999994</c:v>
                </c:pt>
                <c:pt idx="88">
                  <c:v>-3.5999999999999992</c:v>
                </c:pt>
                <c:pt idx="89">
                  <c:v>-2.6799999999999993</c:v>
                </c:pt>
                <c:pt idx="90">
                  <c:v>-1.3599999999999992</c:v>
                </c:pt>
                <c:pt idx="91">
                  <c:v>-2.3599999999999994</c:v>
                </c:pt>
                <c:pt idx="92">
                  <c:v>-1.3499999999999994</c:v>
                </c:pt>
                <c:pt idx="93">
                  <c:v>-0.36999999999999944</c:v>
                </c:pt>
                <c:pt idx="94">
                  <c:v>0.64000000000000057</c:v>
                </c:pt>
                <c:pt idx="95">
                  <c:v>1.4000000000000006</c:v>
                </c:pt>
                <c:pt idx="96">
                  <c:v>1.4000000000000006</c:v>
                </c:pt>
                <c:pt idx="97">
                  <c:v>0.40000000000000058</c:v>
                </c:pt>
                <c:pt idx="98">
                  <c:v>-0.59999999999999942</c:v>
                </c:pt>
                <c:pt idx="99">
                  <c:v>0.32000000000000062</c:v>
                </c:pt>
                <c:pt idx="100">
                  <c:v>1.4000000000000008</c:v>
                </c:pt>
                <c:pt idx="101">
                  <c:v>1.4000000000000008</c:v>
                </c:pt>
                <c:pt idx="102">
                  <c:v>1.4000000000000008</c:v>
                </c:pt>
                <c:pt idx="103">
                  <c:v>0.4000000000000008</c:v>
                </c:pt>
                <c:pt idx="104">
                  <c:v>-0.5999999999999992</c:v>
                </c:pt>
                <c:pt idx="105">
                  <c:v>8.0000000000000848E-2</c:v>
                </c:pt>
                <c:pt idx="106">
                  <c:v>0.7800000000000008</c:v>
                </c:pt>
                <c:pt idx="107">
                  <c:v>1.7600000000000007</c:v>
                </c:pt>
                <c:pt idx="108">
                  <c:v>2.6800000000000006</c:v>
                </c:pt>
                <c:pt idx="109">
                  <c:v>3.4300000000000006</c:v>
                </c:pt>
                <c:pt idx="110">
                  <c:v>2.4300000000000006</c:v>
                </c:pt>
                <c:pt idx="111">
                  <c:v>3.5500000000000007</c:v>
                </c:pt>
                <c:pt idx="112">
                  <c:v>4.8100000000000005</c:v>
                </c:pt>
                <c:pt idx="113">
                  <c:v>5.83</c:v>
                </c:pt>
                <c:pt idx="114">
                  <c:v>5.83</c:v>
                </c:pt>
                <c:pt idx="115">
                  <c:v>5.83</c:v>
                </c:pt>
                <c:pt idx="116">
                  <c:v>4.83</c:v>
                </c:pt>
                <c:pt idx="117">
                  <c:v>4.83</c:v>
                </c:pt>
                <c:pt idx="118">
                  <c:v>5.5</c:v>
                </c:pt>
                <c:pt idx="119">
                  <c:v>6.74</c:v>
                </c:pt>
                <c:pt idx="120">
                  <c:v>6.74</c:v>
                </c:pt>
                <c:pt idx="121">
                  <c:v>7.8500000000000005</c:v>
                </c:pt>
                <c:pt idx="122">
                  <c:v>6.8500000000000005</c:v>
                </c:pt>
                <c:pt idx="123">
                  <c:v>7.53</c:v>
                </c:pt>
                <c:pt idx="124">
                  <c:v>6.53</c:v>
                </c:pt>
                <c:pt idx="125">
                  <c:v>7.48</c:v>
                </c:pt>
                <c:pt idx="126">
                  <c:v>8.68</c:v>
                </c:pt>
                <c:pt idx="127">
                  <c:v>7.68</c:v>
                </c:pt>
                <c:pt idx="128">
                  <c:v>7.68</c:v>
                </c:pt>
                <c:pt idx="129">
                  <c:v>6.68</c:v>
                </c:pt>
                <c:pt idx="130">
                  <c:v>5.68</c:v>
                </c:pt>
                <c:pt idx="131">
                  <c:v>6.77</c:v>
                </c:pt>
                <c:pt idx="132">
                  <c:v>6.77</c:v>
                </c:pt>
                <c:pt idx="133">
                  <c:v>7.77</c:v>
                </c:pt>
                <c:pt idx="134">
                  <c:v>8.879999999999999</c:v>
                </c:pt>
                <c:pt idx="135">
                  <c:v>10.1</c:v>
                </c:pt>
                <c:pt idx="136">
                  <c:v>9.1</c:v>
                </c:pt>
                <c:pt idx="137">
                  <c:v>9.82</c:v>
                </c:pt>
                <c:pt idx="138">
                  <c:v>11.040000000000001</c:v>
                </c:pt>
                <c:pt idx="139">
                  <c:v>10.040000000000001</c:v>
                </c:pt>
                <c:pt idx="140">
                  <c:v>10.89</c:v>
                </c:pt>
                <c:pt idx="141">
                  <c:v>11.57</c:v>
                </c:pt>
                <c:pt idx="142">
                  <c:v>12.290000000000001</c:v>
                </c:pt>
                <c:pt idx="143">
                  <c:v>12.97</c:v>
                </c:pt>
                <c:pt idx="144">
                  <c:v>12.97</c:v>
                </c:pt>
                <c:pt idx="145">
                  <c:v>11.97</c:v>
                </c:pt>
                <c:pt idx="146">
                  <c:v>10.97</c:v>
                </c:pt>
                <c:pt idx="147">
                  <c:v>11.73</c:v>
                </c:pt>
                <c:pt idx="148">
                  <c:v>10.73</c:v>
                </c:pt>
                <c:pt idx="149">
                  <c:v>11.66</c:v>
                </c:pt>
                <c:pt idx="150">
                  <c:v>10.66</c:v>
                </c:pt>
                <c:pt idx="151">
                  <c:v>9.66</c:v>
                </c:pt>
                <c:pt idx="152">
                  <c:v>8.66</c:v>
                </c:pt>
                <c:pt idx="153">
                  <c:v>7.66</c:v>
                </c:pt>
                <c:pt idx="154">
                  <c:v>6.66</c:v>
                </c:pt>
                <c:pt idx="155">
                  <c:v>6.66</c:v>
                </c:pt>
                <c:pt idx="156">
                  <c:v>5.66</c:v>
                </c:pt>
                <c:pt idx="157">
                  <c:v>6.4700000000000006</c:v>
                </c:pt>
                <c:pt idx="158">
                  <c:v>7.15</c:v>
                </c:pt>
                <c:pt idx="159">
                  <c:v>8.11</c:v>
                </c:pt>
                <c:pt idx="160">
                  <c:v>8.85</c:v>
                </c:pt>
                <c:pt idx="161">
                  <c:v>9.7999999999999989</c:v>
                </c:pt>
                <c:pt idx="162">
                  <c:v>8.7999999999999989</c:v>
                </c:pt>
                <c:pt idx="163">
                  <c:v>9.7299999999999986</c:v>
                </c:pt>
                <c:pt idx="164">
                  <c:v>10.459999999999999</c:v>
                </c:pt>
                <c:pt idx="165">
                  <c:v>11.27</c:v>
                </c:pt>
                <c:pt idx="166">
                  <c:v>11.959999999999999</c:v>
                </c:pt>
                <c:pt idx="167">
                  <c:v>13.28</c:v>
                </c:pt>
                <c:pt idx="168">
                  <c:v>14.03</c:v>
                </c:pt>
                <c:pt idx="169">
                  <c:v>13.03</c:v>
                </c:pt>
                <c:pt idx="170">
                  <c:v>13.03</c:v>
                </c:pt>
                <c:pt idx="171">
                  <c:v>12.03</c:v>
                </c:pt>
                <c:pt idx="172">
                  <c:v>12.82</c:v>
                </c:pt>
                <c:pt idx="173">
                  <c:v>11.82</c:v>
                </c:pt>
                <c:pt idx="174">
                  <c:v>12.6</c:v>
                </c:pt>
                <c:pt idx="175">
                  <c:v>11.6</c:v>
                </c:pt>
                <c:pt idx="176">
                  <c:v>10.6</c:v>
                </c:pt>
                <c:pt idx="177">
                  <c:v>11.469999999999999</c:v>
                </c:pt>
                <c:pt idx="178">
                  <c:v>10.469999999999999</c:v>
                </c:pt>
                <c:pt idx="179">
                  <c:v>11.169999999999998</c:v>
                </c:pt>
                <c:pt idx="180">
                  <c:v>12.179999999999998</c:v>
                </c:pt>
                <c:pt idx="181">
                  <c:v>13.269999999999998</c:v>
                </c:pt>
                <c:pt idx="182">
                  <c:v>14.019999999999998</c:v>
                </c:pt>
                <c:pt idx="183">
                  <c:v>13.019999999999998</c:v>
                </c:pt>
                <c:pt idx="184">
                  <c:v>13.019999999999998</c:v>
                </c:pt>
                <c:pt idx="185">
                  <c:v>12.019999999999998</c:v>
                </c:pt>
                <c:pt idx="186">
                  <c:v>12.739999999999998</c:v>
                </c:pt>
                <c:pt idx="187">
                  <c:v>13.429999999999998</c:v>
                </c:pt>
                <c:pt idx="188">
                  <c:v>13.429999999999998</c:v>
                </c:pt>
                <c:pt idx="189">
                  <c:v>13.429999999999998</c:v>
                </c:pt>
                <c:pt idx="190">
                  <c:v>14.589999999999998</c:v>
                </c:pt>
                <c:pt idx="191">
                  <c:v>13.589999999999998</c:v>
                </c:pt>
                <c:pt idx="192">
                  <c:v>14.359999999999998</c:v>
                </c:pt>
                <c:pt idx="193">
                  <c:v>15.099999999999998</c:v>
                </c:pt>
                <c:pt idx="194">
                  <c:v>16.189999999999998</c:v>
                </c:pt>
                <c:pt idx="195">
                  <c:v>15.189999999999998</c:v>
                </c:pt>
                <c:pt idx="196">
                  <c:v>16.069999999999997</c:v>
                </c:pt>
                <c:pt idx="197">
                  <c:v>15.069999999999997</c:v>
                </c:pt>
                <c:pt idx="198">
                  <c:v>16.109999999999996</c:v>
                </c:pt>
                <c:pt idx="199">
                  <c:v>17.159999999999997</c:v>
                </c:pt>
                <c:pt idx="200">
                  <c:v>17.159999999999997</c:v>
                </c:pt>
                <c:pt idx="201">
                  <c:v>17.159999999999997</c:v>
                </c:pt>
                <c:pt idx="202">
                  <c:v>17.889999999999997</c:v>
                </c:pt>
                <c:pt idx="203">
                  <c:v>18.779999999999998</c:v>
                </c:pt>
                <c:pt idx="204">
                  <c:v>19.659999999999997</c:v>
                </c:pt>
                <c:pt idx="205">
                  <c:v>20.569999999999997</c:v>
                </c:pt>
                <c:pt idx="206">
                  <c:v>19.569999999999997</c:v>
                </c:pt>
                <c:pt idx="207">
                  <c:v>20.379999999999995</c:v>
                </c:pt>
                <c:pt idx="208">
                  <c:v>20.379999999999995</c:v>
                </c:pt>
                <c:pt idx="209">
                  <c:v>19.379999999999995</c:v>
                </c:pt>
                <c:pt idx="210">
                  <c:v>20.169999999999995</c:v>
                </c:pt>
                <c:pt idx="211">
                  <c:v>19.169999999999995</c:v>
                </c:pt>
                <c:pt idx="212">
                  <c:v>18.169999999999995</c:v>
                </c:pt>
                <c:pt idx="213">
                  <c:v>19.149999999999995</c:v>
                </c:pt>
                <c:pt idx="214">
                  <c:v>18.149999999999995</c:v>
                </c:pt>
                <c:pt idx="215">
                  <c:v>17.149999999999995</c:v>
                </c:pt>
                <c:pt idx="216">
                  <c:v>18.389999999999993</c:v>
                </c:pt>
                <c:pt idx="217">
                  <c:v>19.109999999999992</c:v>
                </c:pt>
                <c:pt idx="218">
                  <c:v>19.899999999999991</c:v>
                </c:pt>
                <c:pt idx="219">
                  <c:v>19.899999999999991</c:v>
                </c:pt>
                <c:pt idx="220">
                  <c:v>20.669999999999991</c:v>
                </c:pt>
                <c:pt idx="221">
                  <c:v>21.509999999999991</c:v>
                </c:pt>
                <c:pt idx="222">
                  <c:v>22.419999999999991</c:v>
                </c:pt>
                <c:pt idx="223">
                  <c:v>23.61999999999999</c:v>
                </c:pt>
                <c:pt idx="224">
                  <c:v>23.61999999999999</c:v>
                </c:pt>
                <c:pt idx="225">
                  <c:v>24.70999999999999</c:v>
                </c:pt>
                <c:pt idx="226">
                  <c:v>23.70999999999999</c:v>
                </c:pt>
                <c:pt idx="227">
                  <c:v>23.70999999999999</c:v>
                </c:pt>
                <c:pt idx="228">
                  <c:v>22.70999999999999</c:v>
                </c:pt>
                <c:pt idx="229">
                  <c:v>21.70999999999999</c:v>
                </c:pt>
                <c:pt idx="230">
                  <c:v>20.70999999999999</c:v>
                </c:pt>
                <c:pt idx="231">
                  <c:v>19.70999999999999</c:v>
                </c:pt>
                <c:pt idx="232">
                  <c:v>20.45999999999999</c:v>
                </c:pt>
                <c:pt idx="233">
                  <c:v>19.45999999999999</c:v>
                </c:pt>
                <c:pt idx="234">
                  <c:v>18.45999999999999</c:v>
                </c:pt>
                <c:pt idx="235">
                  <c:v>17.45999999999999</c:v>
                </c:pt>
                <c:pt idx="236">
                  <c:v>18.169999999999991</c:v>
                </c:pt>
                <c:pt idx="237">
                  <c:v>18.909999999999989</c:v>
                </c:pt>
                <c:pt idx="238">
                  <c:v>17.909999999999989</c:v>
                </c:pt>
                <c:pt idx="239">
                  <c:v>18.909999999999989</c:v>
                </c:pt>
                <c:pt idx="240">
                  <c:v>19.81999999999999</c:v>
                </c:pt>
                <c:pt idx="241">
                  <c:v>20.63999999999999</c:v>
                </c:pt>
                <c:pt idx="242">
                  <c:v>20.63999999999999</c:v>
                </c:pt>
                <c:pt idx="243">
                  <c:v>19.63999999999999</c:v>
                </c:pt>
                <c:pt idx="244">
                  <c:v>20.909999999999989</c:v>
                </c:pt>
                <c:pt idx="245">
                  <c:v>21.629999999999988</c:v>
                </c:pt>
                <c:pt idx="246">
                  <c:v>22.629999999999988</c:v>
                </c:pt>
                <c:pt idx="247">
                  <c:v>21.629999999999988</c:v>
                </c:pt>
                <c:pt idx="248">
                  <c:v>22.439999999999987</c:v>
                </c:pt>
                <c:pt idx="249">
                  <c:v>23.349999999999987</c:v>
                </c:pt>
                <c:pt idx="250">
                  <c:v>24.379999999999988</c:v>
                </c:pt>
                <c:pt idx="251">
                  <c:v>23.379999999999988</c:v>
                </c:pt>
                <c:pt idx="252">
                  <c:v>22.379999999999988</c:v>
                </c:pt>
                <c:pt idx="253">
                  <c:v>23.159999999999989</c:v>
                </c:pt>
                <c:pt idx="254">
                  <c:v>22.159999999999989</c:v>
                </c:pt>
                <c:pt idx="255">
                  <c:v>21.159999999999989</c:v>
                </c:pt>
                <c:pt idx="256">
                  <c:v>22.189999999999991</c:v>
                </c:pt>
                <c:pt idx="257">
                  <c:v>21.189999999999991</c:v>
                </c:pt>
                <c:pt idx="258">
                  <c:v>22.129999999999992</c:v>
                </c:pt>
                <c:pt idx="259">
                  <c:v>23.049999999999994</c:v>
                </c:pt>
                <c:pt idx="260">
                  <c:v>23.979999999999993</c:v>
                </c:pt>
                <c:pt idx="261">
                  <c:v>24.919999999999995</c:v>
                </c:pt>
                <c:pt idx="262">
                  <c:v>23.919999999999995</c:v>
                </c:pt>
                <c:pt idx="263">
                  <c:v>25.239999999999995</c:v>
                </c:pt>
                <c:pt idx="264">
                  <c:v>25.239999999999995</c:v>
                </c:pt>
                <c:pt idx="265">
                  <c:v>24.239999999999995</c:v>
                </c:pt>
                <c:pt idx="266">
                  <c:v>23.239999999999995</c:v>
                </c:pt>
                <c:pt idx="267">
                  <c:v>23.929999999999996</c:v>
                </c:pt>
                <c:pt idx="268">
                  <c:v>22.929999999999996</c:v>
                </c:pt>
                <c:pt idx="269">
                  <c:v>24.299999999999997</c:v>
                </c:pt>
                <c:pt idx="270">
                  <c:v>24.999999999999996</c:v>
                </c:pt>
                <c:pt idx="271">
                  <c:v>23.999999999999996</c:v>
                </c:pt>
                <c:pt idx="272">
                  <c:v>24.739999999999995</c:v>
                </c:pt>
                <c:pt idx="273">
                  <c:v>25.789999999999996</c:v>
                </c:pt>
                <c:pt idx="274">
                  <c:v>26.919999999999995</c:v>
                </c:pt>
                <c:pt idx="275">
                  <c:v>27.769999999999996</c:v>
                </c:pt>
                <c:pt idx="276">
                  <c:v>26.769999999999996</c:v>
                </c:pt>
                <c:pt idx="277">
                  <c:v>27.449999999999996</c:v>
                </c:pt>
                <c:pt idx="278">
                  <c:v>28.329999999999995</c:v>
                </c:pt>
                <c:pt idx="279">
                  <c:v>29.009999999999994</c:v>
                </c:pt>
                <c:pt idx="280">
                  <c:v>28.009999999999994</c:v>
                </c:pt>
                <c:pt idx="281">
                  <c:v>27.009999999999994</c:v>
                </c:pt>
                <c:pt idx="282">
                  <c:v>26.009999999999994</c:v>
                </c:pt>
                <c:pt idx="283">
                  <c:v>26.819999999999993</c:v>
                </c:pt>
                <c:pt idx="284">
                  <c:v>25.819999999999993</c:v>
                </c:pt>
                <c:pt idx="285">
                  <c:v>24.819999999999993</c:v>
                </c:pt>
                <c:pt idx="286">
                  <c:v>23.819999999999993</c:v>
                </c:pt>
                <c:pt idx="287">
                  <c:v>24.589999999999993</c:v>
                </c:pt>
                <c:pt idx="288">
                  <c:v>25.749999999999993</c:v>
                </c:pt>
                <c:pt idx="289">
                  <c:v>26.489999999999991</c:v>
                </c:pt>
                <c:pt idx="290">
                  <c:v>25.489999999999991</c:v>
                </c:pt>
                <c:pt idx="291">
                  <c:v>24.489999999999991</c:v>
                </c:pt>
                <c:pt idx="292">
                  <c:v>25.429999999999993</c:v>
                </c:pt>
                <c:pt idx="293">
                  <c:v>25.429999999999993</c:v>
                </c:pt>
                <c:pt idx="294">
                  <c:v>24.429999999999993</c:v>
                </c:pt>
                <c:pt idx="295">
                  <c:v>25.209999999999994</c:v>
                </c:pt>
                <c:pt idx="296">
                  <c:v>25.209999999999994</c:v>
                </c:pt>
                <c:pt idx="297">
                  <c:v>25.959999999999994</c:v>
                </c:pt>
                <c:pt idx="298">
                  <c:v>26.709999999999994</c:v>
                </c:pt>
                <c:pt idx="299">
                  <c:v>25.709999999999994</c:v>
                </c:pt>
                <c:pt idx="300">
                  <c:v>26.519999999999992</c:v>
                </c:pt>
                <c:pt idx="301">
                  <c:v>27.249999999999993</c:v>
                </c:pt>
                <c:pt idx="302">
                  <c:v>28.069999999999993</c:v>
                </c:pt>
                <c:pt idx="303">
                  <c:v>28.969999999999992</c:v>
                </c:pt>
                <c:pt idx="304">
                  <c:v>27.969999999999992</c:v>
                </c:pt>
                <c:pt idx="305">
                  <c:v>28.809999999999992</c:v>
                </c:pt>
                <c:pt idx="306">
                  <c:v>27.809999999999992</c:v>
                </c:pt>
                <c:pt idx="307">
                  <c:v>26.809999999999992</c:v>
                </c:pt>
                <c:pt idx="308">
                  <c:v>27.499999999999993</c:v>
                </c:pt>
                <c:pt idx="309">
                  <c:v>28.839999999999993</c:v>
                </c:pt>
                <c:pt idx="310">
                  <c:v>27.839999999999993</c:v>
                </c:pt>
                <c:pt idx="311">
                  <c:v>26.839999999999993</c:v>
                </c:pt>
                <c:pt idx="312">
                  <c:v>27.649999999999991</c:v>
                </c:pt>
                <c:pt idx="313">
                  <c:v>26.649999999999991</c:v>
                </c:pt>
                <c:pt idx="314">
                  <c:v>26.649999999999991</c:v>
                </c:pt>
                <c:pt idx="315">
                  <c:v>26.649999999999991</c:v>
                </c:pt>
                <c:pt idx="316">
                  <c:v>25.649999999999991</c:v>
                </c:pt>
                <c:pt idx="317">
                  <c:v>25.649999999999991</c:v>
                </c:pt>
                <c:pt idx="318">
                  <c:v>26.359999999999992</c:v>
                </c:pt>
                <c:pt idx="319">
                  <c:v>27.399999999999991</c:v>
                </c:pt>
                <c:pt idx="320">
                  <c:v>28.349999999999991</c:v>
                </c:pt>
                <c:pt idx="321">
                  <c:v>29.239999999999991</c:v>
                </c:pt>
                <c:pt idx="322">
                  <c:v>30.349999999999991</c:v>
                </c:pt>
                <c:pt idx="323">
                  <c:v>29.349999999999991</c:v>
                </c:pt>
                <c:pt idx="324">
                  <c:v>30.27999999999999</c:v>
                </c:pt>
                <c:pt idx="325">
                  <c:v>30.999999999999989</c:v>
                </c:pt>
                <c:pt idx="326">
                  <c:v>31.829999999999988</c:v>
                </c:pt>
                <c:pt idx="327">
                  <c:v>30.829999999999988</c:v>
                </c:pt>
                <c:pt idx="328">
                  <c:v>31.709999999999987</c:v>
                </c:pt>
                <c:pt idx="329">
                  <c:v>31.709999999999987</c:v>
                </c:pt>
                <c:pt idx="330">
                  <c:v>32.929999999999986</c:v>
                </c:pt>
                <c:pt idx="331">
                  <c:v>31.929999999999986</c:v>
                </c:pt>
                <c:pt idx="332">
                  <c:v>30.929999999999986</c:v>
                </c:pt>
                <c:pt idx="333">
                  <c:v>29.929999999999986</c:v>
                </c:pt>
                <c:pt idx="334">
                  <c:v>28.929999999999986</c:v>
                </c:pt>
                <c:pt idx="335">
                  <c:v>29.879999999999985</c:v>
                </c:pt>
                <c:pt idx="336">
                  <c:v>28.879999999999985</c:v>
                </c:pt>
                <c:pt idx="337">
                  <c:v>29.559999999999985</c:v>
                </c:pt>
                <c:pt idx="338">
                  <c:v>30.319999999999986</c:v>
                </c:pt>
                <c:pt idx="339">
                  <c:v>31.329999999999988</c:v>
                </c:pt>
                <c:pt idx="340">
                  <c:v>30.329999999999988</c:v>
                </c:pt>
                <c:pt idx="341">
                  <c:v>30.329999999999988</c:v>
                </c:pt>
                <c:pt idx="342">
                  <c:v>29.329999999999988</c:v>
                </c:pt>
                <c:pt idx="343">
                  <c:v>30.099999999999987</c:v>
                </c:pt>
                <c:pt idx="344">
                  <c:v>29.099999999999987</c:v>
                </c:pt>
                <c:pt idx="345">
                  <c:v>28.099999999999987</c:v>
                </c:pt>
                <c:pt idx="346">
                  <c:v>28.959999999999987</c:v>
                </c:pt>
                <c:pt idx="347">
                  <c:v>29.789999999999985</c:v>
                </c:pt>
                <c:pt idx="348">
                  <c:v>28.789999999999985</c:v>
                </c:pt>
                <c:pt idx="349">
                  <c:v>29.539999999999985</c:v>
                </c:pt>
                <c:pt idx="350">
                  <c:v>28.539999999999985</c:v>
                </c:pt>
                <c:pt idx="351">
                  <c:v>29.619999999999983</c:v>
                </c:pt>
                <c:pt idx="352">
                  <c:v>28.619999999999983</c:v>
                </c:pt>
                <c:pt idx="353">
                  <c:v>29.969999999999985</c:v>
                </c:pt>
                <c:pt idx="354">
                  <c:v>28.969999999999985</c:v>
                </c:pt>
                <c:pt idx="355">
                  <c:v>27.969999999999985</c:v>
                </c:pt>
                <c:pt idx="356">
                  <c:v>27.969999999999985</c:v>
                </c:pt>
                <c:pt idx="357">
                  <c:v>28.849999999999984</c:v>
                </c:pt>
                <c:pt idx="358">
                  <c:v>29.629999999999985</c:v>
                </c:pt>
                <c:pt idx="359">
                  <c:v>30.379999999999985</c:v>
                </c:pt>
                <c:pt idx="360">
                  <c:v>29.379999999999985</c:v>
                </c:pt>
                <c:pt idx="361">
                  <c:v>29.379999999999985</c:v>
                </c:pt>
                <c:pt idx="362">
                  <c:v>28.379999999999985</c:v>
                </c:pt>
                <c:pt idx="363">
                  <c:v>29.189999999999984</c:v>
                </c:pt>
                <c:pt idx="364">
                  <c:v>28.189999999999984</c:v>
                </c:pt>
                <c:pt idx="365">
                  <c:v>28.189999999999984</c:v>
                </c:pt>
                <c:pt idx="366">
                  <c:v>27.189999999999984</c:v>
                </c:pt>
                <c:pt idx="367">
                  <c:v>27.959999999999983</c:v>
                </c:pt>
                <c:pt idx="368">
                  <c:v>28.849999999999984</c:v>
                </c:pt>
                <c:pt idx="369">
                  <c:v>29.839999999999982</c:v>
                </c:pt>
                <c:pt idx="370">
                  <c:v>28.839999999999982</c:v>
                </c:pt>
                <c:pt idx="371">
                  <c:v>27.839999999999982</c:v>
                </c:pt>
                <c:pt idx="372">
                  <c:v>28.539999999999981</c:v>
                </c:pt>
                <c:pt idx="373">
                  <c:v>27.539999999999981</c:v>
                </c:pt>
                <c:pt idx="374">
                  <c:v>26.539999999999981</c:v>
                </c:pt>
                <c:pt idx="375">
                  <c:v>27.629999999999981</c:v>
                </c:pt>
                <c:pt idx="376">
                  <c:v>26.629999999999981</c:v>
                </c:pt>
                <c:pt idx="377">
                  <c:v>27.93999999999998</c:v>
                </c:pt>
                <c:pt idx="378">
                  <c:v>27.93999999999998</c:v>
                </c:pt>
                <c:pt idx="379">
                  <c:v>27.93999999999998</c:v>
                </c:pt>
                <c:pt idx="380">
                  <c:v>26.93999999999998</c:v>
                </c:pt>
                <c:pt idx="381">
                  <c:v>25.93999999999998</c:v>
                </c:pt>
                <c:pt idx="382">
                  <c:v>24.93999999999998</c:v>
                </c:pt>
                <c:pt idx="383">
                  <c:v>23.93999999999998</c:v>
                </c:pt>
                <c:pt idx="384">
                  <c:v>25.159999999999979</c:v>
                </c:pt>
                <c:pt idx="385">
                  <c:v>26.359999999999978</c:v>
                </c:pt>
                <c:pt idx="386">
                  <c:v>25.359999999999978</c:v>
                </c:pt>
                <c:pt idx="387">
                  <c:v>25.359999999999978</c:v>
                </c:pt>
                <c:pt idx="388">
                  <c:v>24.359999999999978</c:v>
                </c:pt>
                <c:pt idx="389">
                  <c:v>25.269999999999978</c:v>
                </c:pt>
                <c:pt idx="390">
                  <c:v>24.269999999999978</c:v>
                </c:pt>
                <c:pt idx="391">
                  <c:v>25.169999999999977</c:v>
                </c:pt>
                <c:pt idx="392">
                  <c:v>26.309999999999977</c:v>
                </c:pt>
                <c:pt idx="393">
                  <c:v>27.029999999999976</c:v>
                </c:pt>
                <c:pt idx="394">
                  <c:v>27.029999999999976</c:v>
                </c:pt>
                <c:pt idx="395">
                  <c:v>26.029999999999976</c:v>
                </c:pt>
                <c:pt idx="396">
                  <c:v>27.089999999999975</c:v>
                </c:pt>
                <c:pt idx="397">
                  <c:v>26.089999999999975</c:v>
                </c:pt>
                <c:pt idx="398">
                  <c:v>26.089999999999975</c:v>
                </c:pt>
                <c:pt idx="399">
                  <c:v>26.849999999999977</c:v>
                </c:pt>
                <c:pt idx="400">
                  <c:v>27.779999999999976</c:v>
                </c:pt>
                <c:pt idx="401">
                  <c:v>28.479999999999976</c:v>
                </c:pt>
                <c:pt idx="402">
                  <c:v>27.479999999999976</c:v>
                </c:pt>
                <c:pt idx="403">
                  <c:v>28.179999999999975</c:v>
                </c:pt>
                <c:pt idx="404">
                  <c:v>28.179999999999975</c:v>
                </c:pt>
                <c:pt idx="405">
                  <c:v>27.179999999999975</c:v>
                </c:pt>
                <c:pt idx="406">
                  <c:v>27.869999999999976</c:v>
                </c:pt>
                <c:pt idx="407">
                  <c:v>26.869999999999976</c:v>
                </c:pt>
                <c:pt idx="408">
                  <c:v>25.869999999999976</c:v>
                </c:pt>
                <c:pt idx="409">
                  <c:v>24.869999999999976</c:v>
                </c:pt>
                <c:pt idx="410">
                  <c:v>25.709999999999976</c:v>
                </c:pt>
                <c:pt idx="411">
                  <c:v>26.659999999999975</c:v>
                </c:pt>
                <c:pt idx="412">
                  <c:v>25.659999999999975</c:v>
                </c:pt>
                <c:pt idx="413">
                  <c:v>26.719999999999974</c:v>
                </c:pt>
                <c:pt idx="414">
                  <c:v>27.659999999999975</c:v>
                </c:pt>
                <c:pt idx="415">
                  <c:v>27.659999999999975</c:v>
                </c:pt>
                <c:pt idx="416">
                  <c:v>26.659999999999975</c:v>
                </c:pt>
                <c:pt idx="417">
                  <c:v>25.659999999999975</c:v>
                </c:pt>
                <c:pt idx="418">
                  <c:v>26.879999999999974</c:v>
                </c:pt>
                <c:pt idx="419">
                  <c:v>26.879999999999974</c:v>
                </c:pt>
                <c:pt idx="420">
                  <c:v>25.879999999999974</c:v>
                </c:pt>
                <c:pt idx="421">
                  <c:v>26.559999999999974</c:v>
                </c:pt>
                <c:pt idx="422">
                  <c:v>27.369999999999973</c:v>
                </c:pt>
                <c:pt idx="423">
                  <c:v>26.369999999999973</c:v>
                </c:pt>
                <c:pt idx="424">
                  <c:v>27.479999999999972</c:v>
                </c:pt>
                <c:pt idx="425">
                  <c:v>28.639999999999972</c:v>
                </c:pt>
                <c:pt idx="426">
                  <c:v>28.639999999999972</c:v>
                </c:pt>
                <c:pt idx="427">
                  <c:v>29.519999999999971</c:v>
                </c:pt>
                <c:pt idx="428">
                  <c:v>28.519999999999971</c:v>
                </c:pt>
                <c:pt idx="429">
                  <c:v>29.80999999999997</c:v>
                </c:pt>
                <c:pt idx="430">
                  <c:v>31.109999999999971</c:v>
                </c:pt>
                <c:pt idx="431">
                  <c:v>30.109999999999971</c:v>
                </c:pt>
                <c:pt idx="432">
                  <c:v>29.109999999999971</c:v>
                </c:pt>
                <c:pt idx="433">
                  <c:v>28.109999999999971</c:v>
                </c:pt>
                <c:pt idx="434">
                  <c:v>28.109999999999971</c:v>
                </c:pt>
                <c:pt idx="435">
                  <c:v>28.98999999999997</c:v>
                </c:pt>
                <c:pt idx="436">
                  <c:v>27.98999999999997</c:v>
                </c:pt>
                <c:pt idx="437">
                  <c:v>29.379999999999971</c:v>
                </c:pt>
                <c:pt idx="438">
                  <c:v>28.379999999999971</c:v>
                </c:pt>
                <c:pt idx="439">
                  <c:v>27.379999999999971</c:v>
                </c:pt>
                <c:pt idx="440">
                  <c:v>26.379999999999971</c:v>
                </c:pt>
                <c:pt idx="441">
                  <c:v>25.379999999999971</c:v>
                </c:pt>
                <c:pt idx="442">
                  <c:v>25.379999999999971</c:v>
                </c:pt>
                <c:pt idx="443">
                  <c:v>26.46999999999997</c:v>
                </c:pt>
                <c:pt idx="444">
                  <c:v>27.319999999999972</c:v>
                </c:pt>
                <c:pt idx="445">
                  <c:v>26.319999999999972</c:v>
                </c:pt>
                <c:pt idx="446">
                  <c:v>27.55999999999997</c:v>
                </c:pt>
                <c:pt idx="447">
                  <c:v>28.609999999999971</c:v>
                </c:pt>
                <c:pt idx="448">
                  <c:v>29.289999999999971</c:v>
                </c:pt>
                <c:pt idx="449">
                  <c:v>30.029999999999969</c:v>
                </c:pt>
                <c:pt idx="450">
                  <c:v>30.749999999999968</c:v>
                </c:pt>
                <c:pt idx="451">
                  <c:v>29.749999999999968</c:v>
                </c:pt>
                <c:pt idx="452">
                  <c:v>30.969999999999967</c:v>
                </c:pt>
                <c:pt idx="453">
                  <c:v>32.07999999999997</c:v>
                </c:pt>
                <c:pt idx="454">
                  <c:v>31.07999999999997</c:v>
                </c:pt>
                <c:pt idx="455">
                  <c:v>30.07999999999997</c:v>
                </c:pt>
                <c:pt idx="456">
                  <c:v>30.999999999999972</c:v>
                </c:pt>
                <c:pt idx="457">
                  <c:v>31.679999999999971</c:v>
                </c:pt>
                <c:pt idx="458">
                  <c:v>30.679999999999971</c:v>
                </c:pt>
                <c:pt idx="459">
                  <c:v>29.679999999999971</c:v>
                </c:pt>
                <c:pt idx="460">
                  <c:v>29.679999999999971</c:v>
                </c:pt>
                <c:pt idx="461">
                  <c:v>30.889999999999972</c:v>
                </c:pt>
                <c:pt idx="462">
                  <c:v>30.889999999999972</c:v>
                </c:pt>
                <c:pt idx="463">
                  <c:v>31.569999999999972</c:v>
                </c:pt>
                <c:pt idx="464">
                  <c:v>32.769999999999975</c:v>
                </c:pt>
                <c:pt idx="465">
                  <c:v>33.959999999999972</c:v>
                </c:pt>
                <c:pt idx="466">
                  <c:v>34.849999999999973</c:v>
                </c:pt>
                <c:pt idx="467">
                  <c:v>33.849999999999973</c:v>
                </c:pt>
                <c:pt idx="468">
                  <c:v>32.849999999999973</c:v>
                </c:pt>
                <c:pt idx="469">
                  <c:v>31.849999999999973</c:v>
                </c:pt>
                <c:pt idx="470">
                  <c:v>32.849999999999973</c:v>
                </c:pt>
                <c:pt idx="471">
                  <c:v>33.749999999999972</c:v>
                </c:pt>
                <c:pt idx="472">
                  <c:v>32.749999999999972</c:v>
                </c:pt>
                <c:pt idx="473">
                  <c:v>33.479999999999968</c:v>
                </c:pt>
                <c:pt idx="474">
                  <c:v>34.189999999999969</c:v>
                </c:pt>
                <c:pt idx="475">
                  <c:v>34.999999999999972</c:v>
                </c:pt>
                <c:pt idx="476">
                  <c:v>35.89999999999997</c:v>
                </c:pt>
                <c:pt idx="477">
                  <c:v>35.89999999999997</c:v>
                </c:pt>
                <c:pt idx="478">
                  <c:v>34.89999999999997</c:v>
                </c:pt>
                <c:pt idx="479">
                  <c:v>35.639999999999972</c:v>
                </c:pt>
                <c:pt idx="480">
                  <c:v>34.639999999999972</c:v>
                </c:pt>
                <c:pt idx="481">
                  <c:v>35.569999999999972</c:v>
                </c:pt>
                <c:pt idx="482">
                  <c:v>35.569999999999972</c:v>
                </c:pt>
                <c:pt idx="483">
                  <c:v>34.569999999999972</c:v>
                </c:pt>
                <c:pt idx="484">
                  <c:v>35.839999999999975</c:v>
                </c:pt>
                <c:pt idx="485">
                  <c:v>34.839999999999975</c:v>
                </c:pt>
                <c:pt idx="486">
                  <c:v>35.519999999999975</c:v>
                </c:pt>
                <c:pt idx="487">
                  <c:v>35.519999999999975</c:v>
                </c:pt>
                <c:pt idx="488">
                  <c:v>36.639999999999972</c:v>
                </c:pt>
                <c:pt idx="489">
                  <c:v>37.359999999999971</c:v>
                </c:pt>
                <c:pt idx="490">
                  <c:v>37.359999999999971</c:v>
                </c:pt>
                <c:pt idx="491">
                  <c:v>38.069999999999972</c:v>
                </c:pt>
                <c:pt idx="492">
                  <c:v>37.069999999999972</c:v>
                </c:pt>
                <c:pt idx="493">
                  <c:v>36.069999999999972</c:v>
                </c:pt>
                <c:pt idx="494">
                  <c:v>37.21999999999997</c:v>
                </c:pt>
                <c:pt idx="495">
                  <c:v>37.21999999999997</c:v>
                </c:pt>
                <c:pt idx="496">
                  <c:v>37.21999999999997</c:v>
                </c:pt>
                <c:pt idx="497">
                  <c:v>36.21999999999997</c:v>
                </c:pt>
                <c:pt idx="498">
                  <c:v>35.21999999999997</c:v>
                </c:pt>
                <c:pt idx="499">
                  <c:v>35.939999999999969</c:v>
                </c:pt>
                <c:pt idx="500">
                  <c:v>34.939999999999969</c:v>
                </c:pt>
                <c:pt idx="501">
                  <c:v>33.939999999999969</c:v>
                </c:pt>
                <c:pt idx="502">
                  <c:v>34.709999999999972</c:v>
                </c:pt>
                <c:pt idx="503">
                  <c:v>33.709999999999972</c:v>
                </c:pt>
                <c:pt idx="504">
                  <c:v>32.709999999999972</c:v>
                </c:pt>
                <c:pt idx="505">
                  <c:v>33.559999999999974</c:v>
                </c:pt>
                <c:pt idx="506">
                  <c:v>34.319999999999972</c:v>
                </c:pt>
                <c:pt idx="507">
                  <c:v>35.359999999999971</c:v>
                </c:pt>
                <c:pt idx="508">
                  <c:v>35.359999999999971</c:v>
                </c:pt>
                <c:pt idx="509">
                  <c:v>35.359999999999971</c:v>
                </c:pt>
                <c:pt idx="510">
                  <c:v>36.339999999999968</c:v>
                </c:pt>
                <c:pt idx="511">
                  <c:v>35.339999999999968</c:v>
                </c:pt>
                <c:pt idx="512">
                  <c:v>36.019999999999968</c:v>
                </c:pt>
                <c:pt idx="513">
                  <c:v>35.019999999999968</c:v>
                </c:pt>
                <c:pt idx="514">
                  <c:v>34.019999999999968</c:v>
                </c:pt>
                <c:pt idx="515">
                  <c:v>35.309999999999967</c:v>
                </c:pt>
                <c:pt idx="516">
                  <c:v>34.309999999999967</c:v>
                </c:pt>
                <c:pt idx="517">
                  <c:v>35.169999999999966</c:v>
                </c:pt>
                <c:pt idx="518">
                  <c:v>34.169999999999966</c:v>
                </c:pt>
                <c:pt idx="519">
                  <c:v>34.169999999999966</c:v>
                </c:pt>
                <c:pt idx="520">
                  <c:v>34.939999999999969</c:v>
                </c:pt>
                <c:pt idx="521">
                  <c:v>33.939999999999969</c:v>
                </c:pt>
                <c:pt idx="522">
                  <c:v>34.659999999999968</c:v>
                </c:pt>
                <c:pt idx="523">
                  <c:v>33.659999999999968</c:v>
                </c:pt>
                <c:pt idx="524">
                  <c:v>34.659999999999968</c:v>
                </c:pt>
                <c:pt idx="525">
                  <c:v>35.71999999999997</c:v>
                </c:pt>
                <c:pt idx="526">
                  <c:v>36.529999999999973</c:v>
                </c:pt>
                <c:pt idx="527">
                  <c:v>36.529999999999973</c:v>
                </c:pt>
                <c:pt idx="528">
                  <c:v>37.549999999999976</c:v>
                </c:pt>
                <c:pt idx="529">
                  <c:v>36.549999999999976</c:v>
                </c:pt>
                <c:pt idx="530">
                  <c:v>36.549999999999976</c:v>
                </c:pt>
                <c:pt idx="531">
                  <c:v>37.299999999999976</c:v>
                </c:pt>
                <c:pt idx="532">
                  <c:v>38.149999999999977</c:v>
                </c:pt>
                <c:pt idx="533">
                  <c:v>38.149999999999977</c:v>
                </c:pt>
                <c:pt idx="534">
                  <c:v>39.269999999999975</c:v>
                </c:pt>
                <c:pt idx="535">
                  <c:v>39.269999999999975</c:v>
                </c:pt>
                <c:pt idx="536">
                  <c:v>40.149999999999977</c:v>
                </c:pt>
                <c:pt idx="537">
                  <c:v>40.869999999999976</c:v>
                </c:pt>
                <c:pt idx="538">
                  <c:v>40.869999999999976</c:v>
                </c:pt>
                <c:pt idx="539">
                  <c:v>41.549999999999976</c:v>
                </c:pt>
                <c:pt idx="540">
                  <c:v>42.399999999999977</c:v>
                </c:pt>
                <c:pt idx="541">
                  <c:v>43.219999999999978</c:v>
                </c:pt>
                <c:pt idx="542">
                  <c:v>44.289999999999978</c:v>
                </c:pt>
                <c:pt idx="543">
                  <c:v>44.289999999999978</c:v>
                </c:pt>
                <c:pt idx="544">
                  <c:v>43.289999999999978</c:v>
                </c:pt>
                <c:pt idx="545">
                  <c:v>42.289999999999978</c:v>
                </c:pt>
                <c:pt idx="546">
                  <c:v>41.289999999999978</c:v>
                </c:pt>
                <c:pt idx="547">
                  <c:v>40.289999999999978</c:v>
                </c:pt>
                <c:pt idx="548">
                  <c:v>40.289999999999978</c:v>
                </c:pt>
                <c:pt idx="549">
                  <c:v>40.289999999999978</c:v>
                </c:pt>
                <c:pt idx="550">
                  <c:v>39.289999999999978</c:v>
                </c:pt>
                <c:pt idx="551">
                  <c:v>38.289999999999978</c:v>
                </c:pt>
                <c:pt idx="552">
                  <c:v>38.289999999999978</c:v>
                </c:pt>
                <c:pt idx="553">
                  <c:v>37.289999999999978</c:v>
                </c:pt>
                <c:pt idx="554">
                  <c:v>36.289999999999978</c:v>
                </c:pt>
                <c:pt idx="555">
                  <c:v>37.179999999999978</c:v>
                </c:pt>
                <c:pt idx="556">
                  <c:v>37.179999999999978</c:v>
                </c:pt>
                <c:pt idx="557">
                  <c:v>36.179999999999978</c:v>
                </c:pt>
                <c:pt idx="558">
                  <c:v>37.27999999999998</c:v>
                </c:pt>
                <c:pt idx="559">
                  <c:v>36.27999999999998</c:v>
                </c:pt>
                <c:pt idx="560">
                  <c:v>37.219999999999978</c:v>
                </c:pt>
                <c:pt idx="561">
                  <c:v>36.219999999999978</c:v>
                </c:pt>
                <c:pt idx="562">
                  <c:v>35.219999999999978</c:v>
                </c:pt>
                <c:pt idx="563">
                  <c:v>34.219999999999978</c:v>
                </c:pt>
                <c:pt idx="564">
                  <c:v>34.899999999999977</c:v>
                </c:pt>
                <c:pt idx="565">
                  <c:v>35.899999999999977</c:v>
                </c:pt>
                <c:pt idx="566">
                  <c:v>35.899999999999977</c:v>
                </c:pt>
                <c:pt idx="567">
                  <c:v>36.749999999999979</c:v>
                </c:pt>
                <c:pt idx="568">
                  <c:v>35.749999999999979</c:v>
                </c:pt>
                <c:pt idx="569">
                  <c:v>34.749999999999979</c:v>
                </c:pt>
                <c:pt idx="570">
                  <c:v>33.749999999999979</c:v>
                </c:pt>
                <c:pt idx="571">
                  <c:v>33.749999999999979</c:v>
                </c:pt>
                <c:pt idx="572">
                  <c:v>34.579999999999977</c:v>
                </c:pt>
                <c:pt idx="573">
                  <c:v>33.579999999999977</c:v>
                </c:pt>
                <c:pt idx="574">
                  <c:v>34.679999999999978</c:v>
                </c:pt>
                <c:pt idx="575">
                  <c:v>35.359999999999978</c:v>
                </c:pt>
                <c:pt idx="576">
                  <c:v>36.039999999999978</c:v>
                </c:pt>
                <c:pt idx="577">
                  <c:v>36.039999999999978</c:v>
                </c:pt>
                <c:pt idx="578">
                  <c:v>36.839999999999975</c:v>
                </c:pt>
                <c:pt idx="579">
                  <c:v>37.719999999999978</c:v>
                </c:pt>
                <c:pt idx="580">
                  <c:v>36.719999999999978</c:v>
                </c:pt>
                <c:pt idx="581">
                  <c:v>35.719999999999978</c:v>
                </c:pt>
                <c:pt idx="582">
                  <c:v>35.719999999999978</c:v>
                </c:pt>
                <c:pt idx="583">
                  <c:v>34.719999999999978</c:v>
                </c:pt>
                <c:pt idx="584">
                  <c:v>33.719999999999978</c:v>
                </c:pt>
                <c:pt idx="585">
                  <c:v>33.719999999999978</c:v>
                </c:pt>
                <c:pt idx="586">
                  <c:v>34.59999999999998</c:v>
                </c:pt>
                <c:pt idx="587">
                  <c:v>33.59999999999998</c:v>
                </c:pt>
                <c:pt idx="588">
                  <c:v>32.59999999999998</c:v>
                </c:pt>
                <c:pt idx="589">
                  <c:v>33.299999999999983</c:v>
                </c:pt>
                <c:pt idx="590">
                  <c:v>34.389999999999986</c:v>
                </c:pt>
                <c:pt idx="591">
                  <c:v>33.389999999999986</c:v>
                </c:pt>
                <c:pt idx="592">
                  <c:v>34.179999999999986</c:v>
                </c:pt>
                <c:pt idx="593">
                  <c:v>33.179999999999986</c:v>
                </c:pt>
                <c:pt idx="594">
                  <c:v>33.989999999999988</c:v>
                </c:pt>
                <c:pt idx="595">
                  <c:v>32.989999999999988</c:v>
                </c:pt>
                <c:pt idx="596">
                  <c:v>31.989999999999988</c:v>
                </c:pt>
                <c:pt idx="597">
                  <c:v>31.989999999999988</c:v>
                </c:pt>
                <c:pt idx="598">
                  <c:v>31.989999999999988</c:v>
                </c:pt>
                <c:pt idx="599">
                  <c:v>33.459999999999987</c:v>
                </c:pt>
                <c:pt idx="600">
                  <c:v>32.459999999999987</c:v>
                </c:pt>
                <c:pt idx="601">
                  <c:v>31.459999999999987</c:v>
                </c:pt>
                <c:pt idx="602">
                  <c:v>30.459999999999987</c:v>
                </c:pt>
                <c:pt idx="603">
                  <c:v>31.359999999999985</c:v>
                </c:pt>
                <c:pt idx="604">
                  <c:v>32.589999999999982</c:v>
                </c:pt>
                <c:pt idx="605">
                  <c:v>33.559999999999981</c:v>
                </c:pt>
                <c:pt idx="606">
                  <c:v>32.559999999999981</c:v>
                </c:pt>
                <c:pt idx="607">
                  <c:v>33.41999999999998</c:v>
                </c:pt>
                <c:pt idx="608">
                  <c:v>34.679999999999978</c:v>
                </c:pt>
                <c:pt idx="609">
                  <c:v>35.639999999999979</c:v>
                </c:pt>
                <c:pt idx="610">
                  <c:v>36.489999999999981</c:v>
                </c:pt>
                <c:pt idx="611">
                  <c:v>37.559999999999981</c:v>
                </c:pt>
                <c:pt idx="612">
                  <c:v>38.629999999999981</c:v>
                </c:pt>
                <c:pt idx="613">
                  <c:v>38.629999999999981</c:v>
                </c:pt>
                <c:pt idx="614">
                  <c:v>39.509999999999984</c:v>
                </c:pt>
                <c:pt idx="615">
                  <c:v>38.509999999999984</c:v>
                </c:pt>
                <c:pt idx="616">
                  <c:v>39.329999999999984</c:v>
                </c:pt>
                <c:pt idx="617">
                  <c:v>38.329999999999984</c:v>
                </c:pt>
                <c:pt idx="618">
                  <c:v>37.329999999999984</c:v>
                </c:pt>
                <c:pt idx="619">
                  <c:v>37.329999999999984</c:v>
                </c:pt>
                <c:pt idx="620">
                  <c:v>38.149999999999984</c:v>
                </c:pt>
                <c:pt idx="621">
                  <c:v>39.249999999999986</c:v>
                </c:pt>
                <c:pt idx="622">
                  <c:v>38.249999999999986</c:v>
                </c:pt>
                <c:pt idx="623">
                  <c:v>38.249999999999986</c:v>
                </c:pt>
                <c:pt idx="624">
                  <c:v>39.489999999999988</c:v>
                </c:pt>
                <c:pt idx="625">
                  <c:v>40.279999999999987</c:v>
                </c:pt>
                <c:pt idx="626">
                  <c:v>41.289999999999985</c:v>
                </c:pt>
                <c:pt idx="627">
                  <c:v>42.029999999999987</c:v>
                </c:pt>
                <c:pt idx="628">
                  <c:v>41.029999999999987</c:v>
                </c:pt>
                <c:pt idx="629">
                  <c:v>40.029999999999987</c:v>
                </c:pt>
                <c:pt idx="630">
                  <c:v>40.709999999999987</c:v>
                </c:pt>
                <c:pt idx="631">
                  <c:v>39.709999999999987</c:v>
                </c:pt>
                <c:pt idx="632">
                  <c:v>38.709999999999987</c:v>
                </c:pt>
                <c:pt idx="633">
                  <c:v>37.709999999999987</c:v>
                </c:pt>
                <c:pt idx="634">
                  <c:v>37.709999999999987</c:v>
                </c:pt>
                <c:pt idx="635">
                  <c:v>36.709999999999987</c:v>
                </c:pt>
                <c:pt idx="636">
                  <c:v>35.709999999999987</c:v>
                </c:pt>
                <c:pt idx="637">
                  <c:v>36.559999999999988</c:v>
                </c:pt>
                <c:pt idx="638">
                  <c:v>36.559999999999988</c:v>
                </c:pt>
                <c:pt idx="639">
                  <c:v>36.559999999999988</c:v>
                </c:pt>
                <c:pt idx="640">
                  <c:v>35.559999999999988</c:v>
                </c:pt>
                <c:pt idx="641">
                  <c:v>35.559999999999988</c:v>
                </c:pt>
                <c:pt idx="642">
                  <c:v>36.239999999999988</c:v>
                </c:pt>
                <c:pt idx="643">
                  <c:v>37.47999999999999</c:v>
                </c:pt>
                <c:pt idx="644">
                  <c:v>37.47999999999999</c:v>
                </c:pt>
                <c:pt idx="645">
                  <c:v>38.379999999999988</c:v>
                </c:pt>
                <c:pt idx="646">
                  <c:v>37.379999999999988</c:v>
                </c:pt>
                <c:pt idx="647">
                  <c:v>38.599999999999987</c:v>
                </c:pt>
                <c:pt idx="648">
                  <c:v>39.409999999999989</c:v>
                </c:pt>
                <c:pt idx="649">
                  <c:v>40.11999999999999</c:v>
                </c:pt>
                <c:pt idx="650">
                  <c:v>41.099999999999987</c:v>
                </c:pt>
                <c:pt idx="651">
                  <c:v>41.789999999999985</c:v>
                </c:pt>
                <c:pt idx="652">
                  <c:v>43.149999999999984</c:v>
                </c:pt>
                <c:pt idx="653">
                  <c:v>44.309999999999981</c:v>
                </c:pt>
                <c:pt idx="654">
                  <c:v>43.309999999999981</c:v>
                </c:pt>
                <c:pt idx="655">
                  <c:v>42.309999999999981</c:v>
                </c:pt>
                <c:pt idx="656">
                  <c:v>41.309999999999981</c:v>
                </c:pt>
                <c:pt idx="657">
                  <c:v>40.309999999999981</c:v>
                </c:pt>
                <c:pt idx="658">
                  <c:v>39.309999999999981</c:v>
                </c:pt>
                <c:pt idx="659">
                  <c:v>39.309999999999981</c:v>
                </c:pt>
                <c:pt idx="660">
                  <c:v>38.309999999999981</c:v>
                </c:pt>
                <c:pt idx="661">
                  <c:v>38.309999999999981</c:v>
                </c:pt>
                <c:pt idx="662">
                  <c:v>38.309999999999981</c:v>
                </c:pt>
                <c:pt idx="663">
                  <c:v>39.159999999999982</c:v>
                </c:pt>
                <c:pt idx="664">
                  <c:v>40.089999999999982</c:v>
                </c:pt>
                <c:pt idx="665">
                  <c:v>40.769999999999982</c:v>
                </c:pt>
                <c:pt idx="666">
                  <c:v>39.769999999999982</c:v>
                </c:pt>
                <c:pt idx="667">
                  <c:v>40.449999999999982</c:v>
                </c:pt>
                <c:pt idx="668">
                  <c:v>41.239999999999981</c:v>
                </c:pt>
                <c:pt idx="669">
                  <c:v>40.239999999999981</c:v>
                </c:pt>
                <c:pt idx="670">
                  <c:v>39.239999999999981</c:v>
                </c:pt>
                <c:pt idx="671">
                  <c:v>39.239999999999981</c:v>
                </c:pt>
                <c:pt idx="672">
                  <c:v>38.239999999999981</c:v>
                </c:pt>
                <c:pt idx="673">
                  <c:v>37.239999999999981</c:v>
                </c:pt>
                <c:pt idx="674">
                  <c:v>36.239999999999981</c:v>
                </c:pt>
                <c:pt idx="675">
                  <c:v>36.929999999999978</c:v>
                </c:pt>
                <c:pt idx="676">
                  <c:v>37.719999999999978</c:v>
                </c:pt>
                <c:pt idx="677">
                  <c:v>38.549999999999976</c:v>
                </c:pt>
                <c:pt idx="678">
                  <c:v>39.859999999999978</c:v>
                </c:pt>
                <c:pt idx="679">
                  <c:v>38.859999999999978</c:v>
                </c:pt>
                <c:pt idx="680">
                  <c:v>39.84999999999998</c:v>
                </c:pt>
                <c:pt idx="681">
                  <c:v>40.969999999999978</c:v>
                </c:pt>
                <c:pt idx="682">
                  <c:v>41.70999999999998</c:v>
                </c:pt>
                <c:pt idx="683">
                  <c:v>42.869999999999976</c:v>
                </c:pt>
                <c:pt idx="684">
                  <c:v>41.869999999999976</c:v>
                </c:pt>
                <c:pt idx="685">
                  <c:v>42.749999999999979</c:v>
                </c:pt>
                <c:pt idx="686">
                  <c:v>43.869999999999976</c:v>
                </c:pt>
                <c:pt idx="687">
                  <c:v>42.869999999999976</c:v>
                </c:pt>
                <c:pt idx="688">
                  <c:v>42.869999999999976</c:v>
                </c:pt>
                <c:pt idx="689">
                  <c:v>43.619999999999976</c:v>
                </c:pt>
                <c:pt idx="690">
                  <c:v>42.619999999999976</c:v>
                </c:pt>
                <c:pt idx="691">
                  <c:v>43.759999999999977</c:v>
                </c:pt>
                <c:pt idx="692">
                  <c:v>44.669999999999973</c:v>
                </c:pt>
                <c:pt idx="693">
                  <c:v>43.669999999999973</c:v>
                </c:pt>
                <c:pt idx="694">
                  <c:v>42.669999999999973</c:v>
                </c:pt>
                <c:pt idx="695">
                  <c:v>42.669999999999973</c:v>
                </c:pt>
                <c:pt idx="696">
                  <c:v>41.669999999999973</c:v>
                </c:pt>
                <c:pt idx="697">
                  <c:v>43.019999999999975</c:v>
                </c:pt>
                <c:pt idx="698">
                  <c:v>42.019999999999975</c:v>
                </c:pt>
                <c:pt idx="699">
                  <c:v>41.019999999999975</c:v>
                </c:pt>
                <c:pt idx="700">
                  <c:v>40.019999999999975</c:v>
                </c:pt>
                <c:pt idx="701">
                  <c:v>39.019999999999975</c:v>
                </c:pt>
                <c:pt idx="702">
                  <c:v>40.259999999999977</c:v>
                </c:pt>
                <c:pt idx="703">
                  <c:v>39.259999999999977</c:v>
                </c:pt>
                <c:pt idx="704">
                  <c:v>38.259999999999977</c:v>
                </c:pt>
                <c:pt idx="705">
                  <c:v>37.259999999999977</c:v>
                </c:pt>
                <c:pt idx="706">
                  <c:v>37.259999999999977</c:v>
                </c:pt>
                <c:pt idx="707">
                  <c:v>36.259999999999977</c:v>
                </c:pt>
                <c:pt idx="708">
                  <c:v>37.199999999999974</c:v>
                </c:pt>
                <c:pt idx="709">
                  <c:v>36.199999999999974</c:v>
                </c:pt>
                <c:pt idx="710">
                  <c:v>35.199999999999974</c:v>
                </c:pt>
                <c:pt idx="711">
                  <c:v>34.199999999999974</c:v>
                </c:pt>
                <c:pt idx="712">
                  <c:v>33.199999999999974</c:v>
                </c:pt>
                <c:pt idx="713">
                  <c:v>34.369999999999976</c:v>
                </c:pt>
                <c:pt idx="714">
                  <c:v>33.369999999999976</c:v>
                </c:pt>
                <c:pt idx="715">
                  <c:v>32.369999999999976</c:v>
                </c:pt>
                <c:pt idx="716">
                  <c:v>33.489999999999974</c:v>
                </c:pt>
                <c:pt idx="717">
                  <c:v>34.419999999999973</c:v>
                </c:pt>
                <c:pt idx="718">
                  <c:v>33.419999999999973</c:v>
                </c:pt>
                <c:pt idx="719">
                  <c:v>34.349999999999973</c:v>
                </c:pt>
                <c:pt idx="720">
                  <c:v>33.349999999999973</c:v>
                </c:pt>
                <c:pt idx="721">
                  <c:v>32.349999999999973</c:v>
                </c:pt>
                <c:pt idx="722">
                  <c:v>31.349999999999973</c:v>
                </c:pt>
                <c:pt idx="723">
                  <c:v>30.349999999999973</c:v>
                </c:pt>
                <c:pt idx="724">
                  <c:v>29.349999999999973</c:v>
                </c:pt>
                <c:pt idx="725">
                  <c:v>30.129999999999974</c:v>
                </c:pt>
                <c:pt idx="726">
                  <c:v>29.129999999999974</c:v>
                </c:pt>
                <c:pt idx="727">
                  <c:v>29.129999999999974</c:v>
                </c:pt>
                <c:pt idx="728">
                  <c:v>29.799999999999976</c:v>
                </c:pt>
                <c:pt idx="729">
                  <c:v>28.799999999999976</c:v>
                </c:pt>
                <c:pt idx="730">
                  <c:v>27.799999999999976</c:v>
                </c:pt>
                <c:pt idx="731">
                  <c:v>28.609999999999975</c:v>
                </c:pt>
                <c:pt idx="732">
                  <c:v>29.539999999999974</c:v>
                </c:pt>
                <c:pt idx="733">
                  <c:v>28.539999999999974</c:v>
                </c:pt>
                <c:pt idx="734">
                  <c:v>27.539999999999974</c:v>
                </c:pt>
                <c:pt idx="735">
                  <c:v>26.539999999999974</c:v>
                </c:pt>
                <c:pt idx="736">
                  <c:v>27.529999999999973</c:v>
                </c:pt>
                <c:pt idx="737">
                  <c:v>27.529999999999973</c:v>
                </c:pt>
                <c:pt idx="738">
                  <c:v>28.229999999999972</c:v>
                </c:pt>
                <c:pt idx="739">
                  <c:v>27.229999999999972</c:v>
                </c:pt>
                <c:pt idx="740">
                  <c:v>28.049999999999972</c:v>
                </c:pt>
                <c:pt idx="741">
                  <c:v>29.189999999999973</c:v>
                </c:pt>
                <c:pt idx="742">
                  <c:v>29.879999999999974</c:v>
                </c:pt>
                <c:pt idx="743">
                  <c:v>30.709999999999972</c:v>
                </c:pt>
                <c:pt idx="744">
                  <c:v>31.569999999999972</c:v>
                </c:pt>
                <c:pt idx="745">
                  <c:v>31.569999999999972</c:v>
                </c:pt>
                <c:pt idx="746">
                  <c:v>32.279999999999973</c:v>
                </c:pt>
                <c:pt idx="747">
                  <c:v>32.279999999999973</c:v>
                </c:pt>
                <c:pt idx="748">
                  <c:v>32.96999999999997</c:v>
                </c:pt>
                <c:pt idx="749">
                  <c:v>31.96999999999997</c:v>
                </c:pt>
                <c:pt idx="750">
                  <c:v>33.089999999999968</c:v>
                </c:pt>
                <c:pt idx="751">
                  <c:v>33.849999999999966</c:v>
                </c:pt>
                <c:pt idx="752">
                  <c:v>32.849999999999966</c:v>
                </c:pt>
                <c:pt idx="753">
                  <c:v>33.789999999999964</c:v>
                </c:pt>
                <c:pt idx="754">
                  <c:v>35.139999999999965</c:v>
                </c:pt>
                <c:pt idx="755">
                  <c:v>35.139999999999965</c:v>
                </c:pt>
                <c:pt idx="756">
                  <c:v>35.819999999999965</c:v>
                </c:pt>
                <c:pt idx="757">
                  <c:v>34.819999999999965</c:v>
                </c:pt>
                <c:pt idx="758">
                  <c:v>33.819999999999965</c:v>
                </c:pt>
                <c:pt idx="759">
                  <c:v>32.819999999999965</c:v>
                </c:pt>
                <c:pt idx="760">
                  <c:v>31.819999999999965</c:v>
                </c:pt>
                <c:pt idx="761">
                  <c:v>31.819999999999965</c:v>
                </c:pt>
                <c:pt idx="762">
                  <c:v>30.819999999999965</c:v>
                </c:pt>
                <c:pt idx="763">
                  <c:v>31.499999999999964</c:v>
                </c:pt>
                <c:pt idx="764">
                  <c:v>31.499999999999964</c:v>
                </c:pt>
                <c:pt idx="765">
                  <c:v>30.499999999999964</c:v>
                </c:pt>
                <c:pt idx="766">
                  <c:v>29.499999999999964</c:v>
                </c:pt>
                <c:pt idx="767">
                  <c:v>30.309999999999963</c:v>
                </c:pt>
                <c:pt idx="768">
                  <c:v>29.309999999999963</c:v>
                </c:pt>
                <c:pt idx="769">
                  <c:v>30.369999999999962</c:v>
                </c:pt>
                <c:pt idx="770">
                  <c:v>31.249999999999961</c:v>
                </c:pt>
                <c:pt idx="771">
                  <c:v>30.249999999999961</c:v>
                </c:pt>
                <c:pt idx="772">
                  <c:v>29.249999999999961</c:v>
                </c:pt>
                <c:pt idx="773">
                  <c:v>30.149999999999959</c:v>
                </c:pt>
                <c:pt idx="774">
                  <c:v>31.029999999999959</c:v>
                </c:pt>
                <c:pt idx="775">
                  <c:v>30.029999999999959</c:v>
                </c:pt>
                <c:pt idx="776">
                  <c:v>29.029999999999959</c:v>
                </c:pt>
                <c:pt idx="777">
                  <c:v>30.349999999999959</c:v>
                </c:pt>
                <c:pt idx="778">
                  <c:v>29.349999999999959</c:v>
                </c:pt>
                <c:pt idx="779">
                  <c:v>28.349999999999959</c:v>
                </c:pt>
                <c:pt idx="780">
                  <c:v>27.349999999999959</c:v>
                </c:pt>
                <c:pt idx="781">
                  <c:v>28.35999999999996</c:v>
                </c:pt>
                <c:pt idx="782">
                  <c:v>29.339999999999961</c:v>
                </c:pt>
                <c:pt idx="783">
                  <c:v>30.55999999999996</c:v>
                </c:pt>
                <c:pt idx="784">
                  <c:v>31.239999999999959</c:v>
                </c:pt>
                <c:pt idx="785">
                  <c:v>32.049999999999962</c:v>
                </c:pt>
                <c:pt idx="786">
                  <c:v>32.819999999999965</c:v>
                </c:pt>
                <c:pt idx="787">
                  <c:v>31.819999999999965</c:v>
                </c:pt>
                <c:pt idx="788">
                  <c:v>30.819999999999965</c:v>
                </c:pt>
                <c:pt idx="789">
                  <c:v>29.819999999999965</c:v>
                </c:pt>
                <c:pt idx="790">
                  <c:v>30.539999999999964</c:v>
                </c:pt>
                <c:pt idx="791">
                  <c:v>29.539999999999964</c:v>
                </c:pt>
                <c:pt idx="792">
                  <c:v>28.539999999999964</c:v>
                </c:pt>
                <c:pt idx="793">
                  <c:v>29.309999999999963</c:v>
                </c:pt>
                <c:pt idx="794">
                  <c:v>29.309999999999963</c:v>
                </c:pt>
                <c:pt idx="795">
                  <c:v>29.309999999999963</c:v>
                </c:pt>
                <c:pt idx="796">
                  <c:v>28.309999999999963</c:v>
                </c:pt>
                <c:pt idx="797">
                  <c:v>29.119999999999962</c:v>
                </c:pt>
                <c:pt idx="798">
                  <c:v>28.119999999999962</c:v>
                </c:pt>
                <c:pt idx="799">
                  <c:v>28.119999999999962</c:v>
                </c:pt>
                <c:pt idx="800">
                  <c:v>29.10999999999996</c:v>
                </c:pt>
                <c:pt idx="801">
                  <c:v>30.459999999999962</c:v>
                </c:pt>
                <c:pt idx="802">
                  <c:v>30.459999999999962</c:v>
                </c:pt>
                <c:pt idx="803">
                  <c:v>31.209999999999962</c:v>
                </c:pt>
                <c:pt idx="804">
                  <c:v>32.079999999999963</c:v>
                </c:pt>
                <c:pt idx="805">
                  <c:v>31.079999999999963</c:v>
                </c:pt>
                <c:pt idx="806">
                  <c:v>31.079999999999963</c:v>
                </c:pt>
                <c:pt idx="807">
                  <c:v>30.079999999999963</c:v>
                </c:pt>
                <c:pt idx="808">
                  <c:v>30.869999999999962</c:v>
                </c:pt>
                <c:pt idx="809">
                  <c:v>29.869999999999962</c:v>
                </c:pt>
                <c:pt idx="810">
                  <c:v>30.719999999999963</c:v>
                </c:pt>
                <c:pt idx="811">
                  <c:v>29.719999999999963</c:v>
                </c:pt>
                <c:pt idx="812">
                  <c:v>28.719999999999963</c:v>
                </c:pt>
                <c:pt idx="813">
                  <c:v>30.019999999999964</c:v>
                </c:pt>
                <c:pt idx="814">
                  <c:v>31.029999999999966</c:v>
                </c:pt>
                <c:pt idx="815">
                  <c:v>32.089999999999968</c:v>
                </c:pt>
                <c:pt idx="816">
                  <c:v>31.089999999999968</c:v>
                </c:pt>
                <c:pt idx="817">
                  <c:v>32.029999999999966</c:v>
                </c:pt>
                <c:pt idx="818">
                  <c:v>33.119999999999969</c:v>
                </c:pt>
                <c:pt idx="819">
                  <c:v>32.119999999999969</c:v>
                </c:pt>
                <c:pt idx="820">
                  <c:v>33.179999999999971</c:v>
                </c:pt>
                <c:pt idx="821">
                  <c:v>32.179999999999971</c:v>
                </c:pt>
                <c:pt idx="822">
                  <c:v>31.179999999999971</c:v>
                </c:pt>
                <c:pt idx="823">
                  <c:v>32.21999999999997</c:v>
                </c:pt>
                <c:pt idx="824">
                  <c:v>32.21999999999997</c:v>
                </c:pt>
                <c:pt idx="825">
                  <c:v>32.949999999999967</c:v>
                </c:pt>
                <c:pt idx="826">
                  <c:v>33.729999999999968</c:v>
                </c:pt>
                <c:pt idx="827">
                  <c:v>32.729999999999968</c:v>
                </c:pt>
                <c:pt idx="828">
                  <c:v>33.999999999999972</c:v>
                </c:pt>
                <c:pt idx="829">
                  <c:v>32.999999999999972</c:v>
                </c:pt>
                <c:pt idx="830">
                  <c:v>33.949999999999974</c:v>
                </c:pt>
                <c:pt idx="831">
                  <c:v>32.949999999999974</c:v>
                </c:pt>
                <c:pt idx="832">
                  <c:v>33.829999999999977</c:v>
                </c:pt>
                <c:pt idx="833">
                  <c:v>33.829999999999977</c:v>
                </c:pt>
                <c:pt idx="834">
                  <c:v>33.829999999999977</c:v>
                </c:pt>
                <c:pt idx="835">
                  <c:v>32.829999999999977</c:v>
                </c:pt>
                <c:pt idx="836">
                  <c:v>31.829999999999977</c:v>
                </c:pt>
                <c:pt idx="837">
                  <c:v>30.829999999999977</c:v>
                </c:pt>
                <c:pt idx="838">
                  <c:v>29.829999999999977</c:v>
                </c:pt>
                <c:pt idx="839">
                  <c:v>30.619999999999976</c:v>
                </c:pt>
                <c:pt idx="840">
                  <c:v>30.619999999999976</c:v>
                </c:pt>
                <c:pt idx="841">
                  <c:v>30.619999999999976</c:v>
                </c:pt>
                <c:pt idx="842">
                  <c:v>31.609999999999975</c:v>
                </c:pt>
                <c:pt idx="843">
                  <c:v>30.609999999999975</c:v>
                </c:pt>
                <c:pt idx="844">
                  <c:v>31.399999999999974</c:v>
                </c:pt>
                <c:pt idx="845">
                  <c:v>32.369999999999976</c:v>
                </c:pt>
                <c:pt idx="846">
                  <c:v>33.239999999999974</c:v>
                </c:pt>
                <c:pt idx="847">
                  <c:v>32.239999999999974</c:v>
                </c:pt>
                <c:pt idx="848">
                  <c:v>32.239999999999974</c:v>
                </c:pt>
                <c:pt idx="849">
                  <c:v>33.269999999999975</c:v>
                </c:pt>
                <c:pt idx="850">
                  <c:v>34.059999999999974</c:v>
                </c:pt>
                <c:pt idx="851">
                  <c:v>34.769999999999975</c:v>
                </c:pt>
                <c:pt idx="852">
                  <c:v>35.669999999999973</c:v>
                </c:pt>
                <c:pt idx="853">
                  <c:v>36.699999999999974</c:v>
                </c:pt>
                <c:pt idx="854">
                  <c:v>37.399999999999977</c:v>
                </c:pt>
                <c:pt idx="855">
                  <c:v>38.519999999999975</c:v>
                </c:pt>
                <c:pt idx="856">
                  <c:v>39.489999999999974</c:v>
                </c:pt>
                <c:pt idx="857">
                  <c:v>38.489999999999974</c:v>
                </c:pt>
                <c:pt idx="858">
                  <c:v>38.489999999999974</c:v>
                </c:pt>
                <c:pt idx="859">
                  <c:v>39.269999999999975</c:v>
                </c:pt>
                <c:pt idx="860">
                  <c:v>38.269999999999975</c:v>
                </c:pt>
                <c:pt idx="861">
                  <c:v>37.269999999999975</c:v>
                </c:pt>
                <c:pt idx="862">
                  <c:v>37.959999999999972</c:v>
                </c:pt>
                <c:pt idx="863">
                  <c:v>38.96999999999997</c:v>
                </c:pt>
                <c:pt idx="864">
                  <c:v>37.96999999999997</c:v>
                </c:pt>
                <c:pt idx="865">
                  <c:v>38.799999999999969</c:v>
                </c:pt>
                <c:pt idx="866">
                  <c:v>39.479999999999968</c:v>
                </c:pt>
                <c:pt idx="867">
                  <c:v>38.479999999999968</c:v>
                </c:pt>
                <c:pt idx="868">
                  <c:v>39.449999999999967</c:v>
                </c:pt>
                <c:pt idx="869">
                  <c:v>40.119999999999969</c:v>
                </c:pt>
                <c:pt idx="870">
                  <c:v>40.119999999999969</c:v>
                </c:pt>
                <c:pt idx="871">
                  <c:v>41.189999999999969</c:v>
                </c:pt>
                <c:pt idx="872">
                  <c:v>40.189999999999969</c:v>
                </c:pt>
                <c:pt idx="873">
                  <c:v>39.189999999999969</c:v>
                </c:pt>
                <c:pt idx="874">
                  <c:v>39.929999999999971</c:v>
                </c:pt>
                <c:pt idx="875">
                  <c:v>40.879999999999974</c:v>
                </c:pt>
                <c:pt idx="876">
                  <c:v>39.879999999999974</c:v>
                </c:pt>
                <c:pt idx="877">
                  <c:v>40.709999999999972</c:v>
                </c:pt>
                <c:pt idx="878">
                  <c:v>39.709999999999972</c:v>
                </c:pt>
                <c:pt idx="879">
                  <c:v>40.729999999999976</c:v>
                </c:pt>
                <c:pt idx="880">
                  <c:v>41.429999999999978</c:v>
                </c:pt>
                <c:pt idx="881">
                  <c:v>40.429999999999978</c:v>
                </c:pt>
                <c:pt idx="882">
                  <c:v>41.479999999999976</c:v>
                </c:pt>
                <c:pt idx="883">
                  <c:v>40.479999999999976</c:v>
                </c:pt>
                <c:pt idx="884">
                  <c:v>41.659999999999975</c:v>
                </c:pt>
                <c:pt idx="885">
                  <c:v>40.659999999999975</c:v>
                </c:pt>
                <c:pt idx="886">
                  <c:v>41.729999999999976</c:v>
                </c:pt>
                <c:pt idx="887">
                  <c:v>42.679999999999978</c:v>
                </c:pt>
                <c:pt idx="888">
                  <c:v>41.679999999999978</c:v>
                </c:pt>
                <c:pt idx="889">
                  <c:v>40.679999999999978</c:v>
                </c:pt>
                <c:pt idx="890">
                  <c:v>39.679999999999978</c:v>
                </c:pt>
                <c:pt idx="891">
                  <c:v>40.369999999999976</c:v>
                </c:pt>
                <c:pt idx="892">
                  <c:v>41.169999999999973</c:v>
                </c:pt>
                <c:pt idx="893">
                  <c:v>40.169999999999973</c:v>
                </c:pt>
                <c:pt idx="894">
                  <c:v>39.169999999999973</c:v>
                </c:pt>
                <c:pt idx="895">
                  <c:v>38.169999999999973</c:v>
                </c:pt>
                <c:pt idx="896">
                  <c:v>38.169999999999973</c:v>
                </c:pt>
                <c:pt idx="897">
                  <c:v>38.929999999999971</c:v>
                </c:pt>
                <c:pt idx="898">
                  <c:v>39.659999999999968</c:v>
                </c:pt>
                <c:pt idx="899">
                  <c:v>38.659999999999968</c:v>
                </c:pt>
                <c:pt idx="900">
                  <c:v>39.859999999999971</c:v>
                </c:pt>
                <c:pt idx="901">
                  <c:v>40.959999999999972</c:v>
                </c:pt>
                <c:pt idx="902">
                  <c:v>42.00999999999997</c:v>
                </c:pt>
                <c:pt idx="903">
                  <c:v>41.00999999999997</c:v>
                </c:pt>
                <c:pt idx="904">
                  <c:v>40.00999999999997</c:v>
                </c:pt>
                <c:pt idx="905">
                  <c:v>39.00999999999997</c:v>
                </c:pt>
                <c:pt idx="906">
                  <c:v>39.709999999999972</c:v>
                </c:pt>
                <c:pt idx="907">
                  <c:v>38.709999999999972</c:v>
                </c:pt>
                <c:pt idx="908">
                  <c:v>39.699999999999974</c:v>
                </c:pt>
                <c:pt idx="909">
                  <c:v>40.869999999999976</c:v>
                </c:pt>
                <c:pt idx="910">
                  <c:v>39.869999999999976</c:v>
                </c:pt>
                <c:pt idx="911">
                  <c:v>38.869999999999976</c:v>
                </c:pt>
                <c:pt idx="912">
                  <c:v>37.869999999999976</c:v>
                </c:pt>
                <c:pt idx="913">
                  <c:v>38.809999999999974</c:v>
                </c:pt>
                <c:pt idx="914">
                  <c:v>39.609999999999971</c:v>
                </c:pt>
                <c:pt idx="915">
                  <c:v>40.539999999999971</c:v>
                </c:pt>
                <c:pt idx="916">
                  <c:v>40.539999999999971</c:v>
                </c:pt>
                <c:pt idx="917">
                  <c:v>41.64999999999997</c:v>
                </c:pt>
                <c:pt idx="918">
                  <c:v>40.64999999999997</c:v>
                </c:pt>
                <c:pt idx="919">
                  <c:v>41.409999999999968</c:v>
                </c:pt>
                <c:pt idx="920">
                  <c:v>42.179999999999971</c:v>
                </c:pt>
                <c:pt idx="921">
                  <c:v>43.109999999999971</c:v>
                </c:pt>
                <c:pt idx="922">
                  <c:v>43.989999999999974</c:v>
                </c:pt>
                <c:pt idx="923">
                  <c:v>42.989999999999974</c:v>
                </c:pt>
                <c:pt idx="924">
                  <c:v>44.14999999999997</c:v>
                </c:pt>
                <c:pt idx="925">
                  <c:v>43.14999999999997</c:v>
                </c:pt>
                <c:pt idx="926">
                  <c:v>44.239999999999974</c:v>
                </c:pt>
                <c:pt idx="927">
                  <c:v>43.239999999999974</c:v>
                </c:pt>
                <c:pt idx="928">
                  <c:v>44.309999999999974</c:v>
                </c:pt>
                <c:pt idx="929">
                  <c:v>43.309999999999974</c:v>
                </c:pt>
                <c:pt idx="930">
                  <c:v>43.309999999999974</c:v>
                </c:pt>
                <c:pt idx="931">
                  <c:v>42.309999999999974</c:v>
                </c:pt>
                <c:pt idx="932">
                  <c:v>41.309999999999974</c:v>
                </c:pt>
                <c:pt idx="933">
                  <c:v>40.309999999999974</c:v>
                </c:pt>
                <c:pt idx="934">
                  <c:v>39.309999999999974</c:v>
                </c:pt>
                <c:pt idx="935">
                  <c:v>38.309999999999974</c:v>
                </c:pt>
                <c:pt idx="936">
                  <c:v>38.309999999999974</c:v>
                </c:pt>
                <c:pt idx="937">
                  <c:v>39.119999999999976</c:v>
                </c:pt>
                <c:pt idx="938">
                  <c:v>38.119999999999976</c:v>
                </c:pt>
                <c:pt idx="939">
                  <c:v>39.219999999999978</c:v>
                </c:pt>
                <c:pt idx="940">
                  <c:v>38.219999999999978</c:v>
                </c:pt>
                <c:pt idx="941">
                  <c:v>37.219999999999978</c:v>
                </c:pt>
                <c:pt idx="942">
                  <c:v>36.219999999999978</c:v>
                </c:pt>
                <c:pt idx="943">
                  <c:v>36.219999999999978</c:v>
                </c:pt>
                <c:pt idx="944">
                  <c:v>35.219999999999978</c:v>
                </c:pt>
                <c:pt idx="945">
                  <c:v>35.949999999999974</c:v>
                </c:pt>
                <c:pt idx="946">
                  <c:v>34.949999999999974</c:v>
                </c:pt>
                <c:pt idx="947">
                  <c:v>34.949999999999974</c:v>
                </c:pt>
                <c:pt idx="948">
                  <c:v>33.949999999999974</c:v>
                </c:pt>
                <c:pt idx="949">
                  <c:v>32.949999999999974</c:v>
                </c:pt>
                <c:pt idx="950">
                  <c:v>33.929999999999971</c:v>
                </c:pt>
                <c:pt idx="951">
                  <c:v>34.639999999999972</c:v>
                </c:pt>
                <c:pt idx="952">
                  <c:v>35.389999999999972</c:v>
                </c:pt>
                <c:pt idx="953">
                  <c:v>34.389999999999972</c:v>
                </c:pt>
                <c:pt idx="954">
                  <c:v>35.369999999999969</c:v>
                </c:pt>
                <c:pt idx="955">
                  <c:v>36.459999999999972</c:v>
                </c:pt>
                <c:pt idx="956">
                  <c:v>35.459999999999972</c:v>
                </c:pt>
                <c:pt idx="957">
                  <c:v>34.459999999999972</c:v>
                </c:pt>
                <c:pt idx="958">
                  <c:v>35.39999999999997</c:v>
                </c:pt>
                <c:pt idx="959">
                  <c:v>34.39999999999997</c:v>
                </c:pt>
                <c:pt idx="960">
                  <c:v>33.39999999999997</c:v>
                </c:pt>
                <c:pt idx="961">
                  <c:v>34.379999999999967</c:v>
                </c:pt>
                <c:pt idx="962">
                  <c:v>35.32999999999997</c:v>
                </c:pt>
                <c:pt idx="963">
                  <c:v>36.369999999999969</c:v>
                </c:pt>
                <c:pt idx="964">
                  <c:v>37.539999999999971</c:v>
                </c:pt>
                <c:pt idx="965">
                  <c:v>37.539999999999971</c:v>
                </c:pt>
                <c:pt idx="966">
                  <c:v>36.539999999999971</c:v>
                </c:pt>
                <c:pt idx="967">
                  <c:v>35.539999999999971</c:v>
                </c:pt>
                <c:pt idx="968">
                  <c:v>35.539999999999971</c:v>
                </c:pt>
                <c:pt idx="969">
                  <c:v>36.239999999999974</c:v>
                </c:pt>
                <c:pt idx="970">
                  <c:v>37.089999999999975</c:v>
                </c:pt>
                <c:pt idx="971">
                  <c:v>37.949999999999974</c:v>
                </c:pt>
                <c:pt idx="972">
                  <c:v>38.939999999999976</c:v>
                </c:pt>
                <c:pt idx="973">
                  <c:v>39.659999999999975</c:v>
                </c:pt>
                <c:pt idx="974">
                  <c:v>39.659999999999975</c:v>
                </c:pt>
                <c:pt idx="975">
                  <c:v>38.659999999999975</c:v>
                </c:pt>
                <c:pt idx="976">
                  <c:v>39.339999999999975</c:v>
                </c:pt>
                <c:pt idx="977">
                  <c:v>38.339999999999975</c:v>
                </c:pt>
                <c:pt idx="978">
                  <c:v>39.149999999999977</c:v>
                </c:pt>
                <c:pt idx="979">
                  <c:v>39.939999999999976</c:v>
                </c:pt>
                <c:pt idx="980">
                  <c:v>38.939999999999976</c:v>
                </c:pt>
                <c:pt idx="981">
                  <c:v>39.879999999999974</c:v>
                </c:pt>
                <c:pt idx="982">
                  <c:v>41.079999999999977</c:v>
                </c:pt>
                <c:pt idx="983">
                  <c:v>42.20999999999998</c:v>
                </c:pt>
                <c:pt idx="984">
                  <c:v>41.20999999999998</c:v>
                </c:pt>
                <c:pt idx="985">
                  <c:v>41.91999999999998</c:v>
                </c:pt>
                <c:pt idx="986">
                  <c:v>43.019999999999982</c:v>
                </c:pt>
                <c:pt idx="987">
                  <c:v>43.739999999999981</c:v>
                </c:pt>
                <c:pt idx="988">
                  <c:v>42.739999999999981</c:v>
                </c:pt>
                <c:pt idx="989">
                  <c:v>41.739999999999981</c:v>
                </c:pt>
                <c:pt idx="990">
                  <c:v>43.019999999999982</c:v>
                </c:pt>
                <c:pt idx="991">
                  <c:v>44.159999999999982</c:v>
                </c:pt>
                <c:pt idx="992">
                  <c:v>44.889999999999979</c:v>
                </c:pt>
                <c:pt idx="993">
                  <c:v>45.719999999999978</c:v>
                </c:pt>
                <c:pt idx="994">
                  <c:v>44.719999999999978</c:v>
                </c:pt>
                <c:pt idx="995">
                  <c:v>45.519999999999975</c:v>
                </c:pt>
                <c:pt idx="996">
                  <c:v>46.349999999999973</c:v>
                </c:pt>
                <c:pt idx="997">
                  <c:v>45.349999999999973</c:v>
                </c:pt>
                <c:pt idx="998">
                  <c:v>45.349999999999973</c:v>
                </c:pt>
                <c:pt idx="999">
                  <c:v>44.349999999999973</c:v>
                </c:pt>
                <c:pt idx="1000">
                  <c:v>43.349999999999973</c:v>
                </c:pt>
                <c:pt idx="1001">
                  <c:v>42.349999999999973</c:v>
                </c:pt>
                <c:pt idx="1002">
                  <c:v>43.069999999999972</c:v>
                </c:pt>
                <c:pt idx="1003">
                  <c:v>44.00999999999997</c:v>
                </c:pt>
                <c:pt idx="1004">
                  <c:v>44.75999999999997</c:v>
                </c:pt>
                <c:pt idx="1005">
                  <c:v>45.589999999999968</c:v>
                </c:pt>
                <c:pt idx="1006">
                  <c:v>46.449999999999967</c:v>
                </c:pt>
                <c:pt idx="1007">
                  <c:v>45.449999999999967</c:v>
                </c:pt>
                <c:pt idx="1008">
                  <c:v>46.499999999999964</c:v>
                </c:pt>
                <c:pt idx="1009">
                  <c:v>45.499999999999964</c:v>
                </c:pt>
                <c:pt idx="1010">
                  <c:v>44.499999999999964</c:v>
                </c:pt>
                <c:pt idx="1011">
                  <c:v>45.779999999999966</c:v>
                </c:pt>
                <c:pt idx="1012">
                  <c:v>44.779999999999966</c:v>
                </c:pt>
                <c:pt idx="1013">
                  <c:v>45.469999999999963</c:v>
                </c:pt>
                <c:pt idx="1014">
                  <c:v>44.469999999999963</c:v>
                </c:pt>
                <c:pt idx="1015">
                  <c:v>43.469999999999963</c:v>
                </c:pt>
                <c:pt idx="1016">
                  <c:v>42.469999999999963</c:v>
                </c:pt>
                <c:pt idx="1017">
                  <c:v>41.469999999999963</c:v>
                </c:pt>
                <c:pt idx="1018">
                  <c:v>42.159999999999961</c:v>
                </c:pt>
                <c:pt idx="1019">
                  <c:v>43.30999999999996</c:v>
                </c:pt>
                <c:pt idx="1020">
                  <c:v>42.30999999999996</c:v>
                </c:pt>
                <c:pt idx="1021">
                  <c:v>41.30999999999996</c:v>
                </c:pt>
                <c:pt idx="1022">
                  <c:v>40.30999999999996</c:v>
                </c:pt>
                <c:pt idx="1023">
                  <c:v>39.30999999999996</c:v>
                </c:pt>
                <c:pt idx="1024">
                  <c:v>38.30999999999996</c:v>
                </c:pt>
                <c:pt idx="1025">
                  <c:v>38.30999999999996</c:v>
                </c:pt>
                <c:pt idx="1026">
                  <c:v>39.359999999999957</c:v>
                </c:pt>
                <c:pt idx="1027">
                  <c:v>40.599999999999959</c:v>
                </c:pt>
                <c:pt idx="1028">
                  <c:v>39.599999999999959</c:v>
                </c:pt>
                <c:pt idx="1029">
                  <c:v>38.599999999999959</c:v>
                </c:pt>
                <c:pt idx="1030">
                  <c:v>39.619999999999962</c:v>
                </c:pt>
                <c:pt idx="1031">
                  <c:v>40.399999999999963</c:v>
                </c:pt>
                <c:pt idx="1032">
                  <c:v>40.399999999999963</c:v>
                </c:pt>
                <c:pt idx="1033">
                  <c:v>39.399999999999963</c:v>
                </c:pt>
                <c:pt idx="1034">
                  <c:v>38.399999999999963</c:v>
                </c:pt>
                <c:pt idx="1035">
                  <c:v>37.399999999999963</c:v>
                </c:pt>
                <c:pt idx="1036">
                  <c:v>36.399999999999963</c:v>
                </c:pt>
                <c:pt idx="1037">
                  <c:v>37.369999999999962</c:v>
                </c:pt>
                <c:pt idx="1038">
                  <c:v>36.369999999999962</c:v>
                </c:pt>
                <c:pt idx="1039">
                  <c:v>35.369999999999962</c:v>
                </c:pt>
                <c:pt idx="1040">
                  <c:v>34.369999999999962</c:v>
                </c:pt>
                <c:pt idx="1041">
                  <c:v>35.359999999999964</c:v>
                </c:pt>
                <c:pt idx="1042">
                  <c:v>36.529999999999966</c:v>
                </c:pt>
                <c:pt idx="1043">
                  <c:v>36.529999999999966</c:v>
                </c:pt>
                <c:pt idx="1044">
                  <c:v>37.789999999999964</c:v>
                </c:pt>
                <c:pt idx="1045">
                  <c:v>37.789999999999964</c:v>
                </c:pt>
                <c:pt idx="1046">
                  <c:v>36.789999999999964</c:v>
                </c:pt>
                <c:pt idx="1047">
                  <c:v>35.789999999999964</c:v>
                </c:pt>
                <c:pt idx="1048">
                  <c:v>34.789999999999964</c:v>
                </c:pt>
                <c:pt idx="1049">
                  <c:v>33.789999999999964</c:v>
                </c:pt>
                <c:pt idx="1050">
                  <c:v>34.669999999999966</c:v>
                </c:pt>
                <c:pt idx="1051">
                  <c:v>33.669999999999966</c:v>
                </c:pt>
                <c:pt idx="1052">
                  <c:v>34.409999999999968</c:v>
                </c:pt>
                <c:pt idx="1053">
                  <c:v>34.409999999999968</c:v>
                </c:pt>
                <c:pt idx="1054">
                  <c:v>33.409999999999968</c:v>
                </c:pt>
                <c:pt idx="1055">
                  <c:v>34.409999999999968</c:v>
                </c:pt>
                <c:pt idx="1056">
                  <c:v>35.289999999999971</c:v>
                </c:pt>
                <c:pt idx="1057">
                  <c:v>34.289999999999971</c:v>
                </c:pt>
                <c:pt idx="1058">
                  <c:v>33.289999999999971</c:v>
                </c:pt>
                <c:pt idx="1059">
                  <c:v>32.289999999999971</c:v>
                </c:pt>
                <c:pt idx="1060">
                  <c:v>33.279999999999973</c:v>
                </c:pt>
                <c:pt idx="1061">
                  <c:v>34.019999999999975</c:v>
                </c:pt>
                <c:pt idx="1062">
                  <c:v>33.019999999999975</c:v>
                </c:pt>
                <c:pt idx="1063">
                  <c:v>33.979999999999976</c:v>
                </c:pt>
                <c:pt idx="1064">
                  <c:v>35.209999999999972</c:v>
                </c:pt>
                <c:pt idx="1065">
                  <c:v>34.209999999999972</c:v>
                </c:pt>
                <c:pt idx="1066">
                  <c:v>34.209999999999972</c:v>
                </c:pt>
                <c:pt idx="1067">
                  <c:v>33.209999999999972</c:v>
                </c:pt>
                <c:pt idx="1068">
                  <c:v>33.209999999999972</c:v>
                </c:pt>
                <c:pt idx="1069">
                  <c:v>33.919999999999973</c:v>
                </c:pt>
                <c:pt idx="1070">
                  <c:v>33.919999999999973</c:v>
                </c:pt>
                <c:pt idx="1071">
                  <c:v>32.919999999999973</c:v>
                </c:pt>
                <c:pt idx="1072">
                  <c:v>33.849999999999973</c:v>
                </c:pt>
                <c:pt idx="1073">
                  <c:v>33.849999999999973</c:v>
                </c:pt>
                <c:pt idx="1074">
                  <c:v>32.849999999999973</c:v>
                </c:pt>
                <c:pt idx="1075">
                  <c:v>32.849999999999973</c:v>
                </c:pt>
                <c:pt idx="1076">
                  <c:v>31.849999999999973</c:v>
                </c:pt>
                <c:pt idx="1077">
                  <c:v>32.569999999999972</c:v>
                </c:pt>
                <c:pt idx="1078">
                  <c:v>33.379999999999974</c:v>
                </c:pt>
                <c:pt idx="1079">
                  <c:v>34.279999999999973</c:v>
                </c:pt>
                <c:pt idx="1080">
                  <c:v>35.019999999999975</c:v>
                </c:pt>
                <c:pt idx="1081">
                  <c:v>35.749999999999972</c:v>
                </c:pt>
                <c:pt idx="1082">
                  <c:v>36.599999999999973</c:v>
                </c:pt>
                <c:pt idx="1083">
                  <c:v>35.599999999999973</c:v>
                </c:pt>
                <c:pt idx="1084">
                  <c:v>34.599999999999973</c:v>
                </c:pt>
                <c:pt idx="1085">
                  <c:v>35.299999999999976</c:v>
                </c:pt>
                <c:pt idx="1086">
                  <c:v>34.299999999999976</c:v>
                </c:pt>
                <c:pt idx="1087">
                  <c:v>35.059999999999974</c:v>
                </c:pt>
                <c:pt idx="1088">
                  <c:v>35.729999999999976</c:v>
                </c:pt>
                <c:pt idx="1089">
                  <c:v>36.439999999999976</c:v>
                </c:pt>
                <c:pt idx="1090">
                  <c:v>35.439999999999976</c:v>
                </c:pt>
                <c:pt idx="1091">
                  <c:v>36.179999999999978</c:v>
                </c:pt>
                <c:pt idx="1092">
                  <c:v>36.929999999999978</c:v>
                </c:pt>
                <c:pt idx="1093">
                  <c:v>38.019999999999982</c:v>
                </c:pt>
                <c:pt idx="1094">
                  <c:v>37.019999999999982</c:v>
                </c:pt>
                <c:pt idx="1095">
                  <c:v>36.019999999999982</c:v>
                </c:pt>
                <c:pt idx="1096">
                  <c:v>37.34999999999998</c:v>
                </c:pt>
                <c:pt idx="1097">
                  <c:v>36.34999999999998</c:v>
                </c:pt>
                <c:pt idx="1098">
                  <c:v>35.34999999999998</c:v>
                </c:pt>
                <c:pt idx="1099">
                  <c:v>36.089999999999982</c:v>
                </c:pt>
                <c:pt idx="1100">
                  <c:v>35.089999999999982</c:v>
                </c:pt>
                <c:pt idx="1101">
                  <c:v>34.089999999999982</c:v>
                </c:pt>
                <c:pt idx="1102">
                  <c:v>34.869999999999983</c:v>
                </c:pt>
                <c:pt idx="1103">
                  <c:v>33.869999999999983</c:v>
                </c:pt>
                <c:pt idx="1104">
                  <c:v>34.679999999999986</c:v>
                </c:pt>
                <c:pt idx="1105">
                  <c:v>33.679999999999986</c:v>
                </c:pt>
                <c:pt idx="1106">
                  <c:v>32.679999999999986</c:v>
                </c:pt>
                <c:pt idx="1107">
                  <c:v>32.679999999999986</c:v>
                </c:pt>
                <c:pt idx="1108">
                  <c:v>32.679999999999986</c:v>
                </c:pt>
                <c:pt idx="1109">
                  <c:v>31.679999999999986</c:v>
                </c:pt>
                <c:pt idx="1110">
                  <c:v>31.679999999999986</c:v>
                </c:pt>
                <c:pt idx="1111">
                  <c:v>32.459999999999987</c:v>
                </c:pt>
                <c:pt idx="1112">
                  <c:v>31.459999999999987</c:v>
                </c:pt>
                <c:pt idx="1113">
                  <c:v>32.459999999999987</c:v>
                </c:pt>
                <c:pt idx="1114">
                  <c:v>31.459999999999987</c:v>
                </c:pt>
                <c:pt idx="1115">
                  <c:v>32.539999999999985</c:v>
                </c:pt>
                <c:pt idx="1116">
                  <c:v>33.809999999999988</c:v>
                </c:pt>
                <c:pt idx="1117">
                  <c:v>34.659999999999989</c:v>
                </c:pt>
                <c:pt idx="1118">
                  <c:v>35.489999999999988</c:v>
                </c:pt>
                <c:pt idx="1119">
                  <c:v>34.489999999999988</c:v>
                </c:pt>
                <c:pt idx="1120">
                  <c:v>35.309999999999988</c:v>
                </c:pt>
                <c:pt idx="1121">
                  <c:v>36.499999999999986</c:v>
                </c:pt>
                <c:pt idx="1122">
                  <c:v>37.459999999999987</c:v>
                </c:pt>
                <c:pt idx="1123">
                  <c:v>36.459999999999987</c:v>
                </c:pt>
                <c:pt idx="1124">
                  <c:v>35.459999999999987</c:v>
                </c:pt>
                <c:pt idx="1125">
                  <c:v>34.459999999999987</c:v>
                </c:pt>
                <c:pt idx="1126">
                  <c:v>33.459999999999987</c:v>
                </c:pt>
                <c:pt idx="1127">
                  <c:v>32.459999999999987</c:v>
                </c:pt>
                <c:pt idx="1128">
                  <c:v>33.349999999999987</c:v>
                </c:pt>
                <c:pt idx="1129">
                  <c:v>34.36999999999999</c:v>
                </c:pt>
                <c:pt idx="1130">
                  <c:v>33.36999999999999</c:v>
                </c:pt>
                <c:pt idx="1131">
                  <c:v>32.36999999999999</c:v>
                </c:pt>
                <c:pt idx="1132">
                  <c:v>31.36999999999999</c:v>
                </c:pt>
                <c:pt idx="1133">
                  <c:v>30.36999999999999</c:v>
                </c:pt>
                <c:pt idx="1134">
                  <c:v>29.36999999999999</c:v>
                </c:pt>
                <c:pt idx="1135">
                  <c:v>28.36999999999999</c:v>
                </c:pt>
                <c:pt idx="1136">
                  <c:v>27.36999999999999</c:v>
                </c:pt>
                <c:pt idx="1137">
                  <c:v>26.36999999999999</c:v>
                </c:pt>
                <c:pt idx="1138">
                  <c:v>25.36999999999999</c:v>
                </c:pt>
                <c:pt idx="1139">
                  <c:v>24.36999999999999</c:v>
                </c:pt>
                <c:pt idx="1140">
                  <c:v>25.27999999999999</c:v>
                </c:pt>
                <c:pt idx="1141">
                  <c:v>24.27999999999999</c:v>
                </c:pt>
                <c:pt idx="1142">
                  <c:v>24.27999999999999</c:v>
                </c:pt>
                <c:pt idx="1143">
                  <c:v>25.349999999999991</c:v>
                </c:pt>
                <c:pt idx="1144">
                  <c:v>26.159999999999989</c:v>
                </c:pt>
                <c:pt idx="1145">
                  <c:v>26.859999999999989</c:v>
                </c:pt>
                <c:pt idx="1146">
                  <c:v>27.97999999999999</c:v>
                </c:pt>
                <c:pt idx="1147">
                  <c:v>29.039999999999988</c:v>
                </c:pt>
                <c:pt idx="1148">
                  <c:v>30.099999999999987</c:v>
                </c:pt>
                <c:pt idx="1149">
                  <c:v>29.099999999999987</c:v>
                </c:pt>
                <c:pt idx="1150">
                  <c:v>28.099999999999987</c:v>
                </c:pt>
                <c:pt idx="1151">
                  <c:v>27.099999999999987</c:v>
                </c:pt>
                <c:pt idx="1152">
                  <c:v>26.099999999999987</c:v>
                </c:pt>
                <c:pt idx="1153">
                  <c:v>25.099999999999987</c:v>
                </c:pt>
                <c:pt idx="1154">
                  <c:v>26.269999999999989</c:v>
                </c:pt>
                <c:pt idx="1155">
                  <c:v>26.269999999999989</c:v>
                </c:pt>
                <c:pt idx="1156">
                  <c:v>25.269999999999989</c:v>
                </c:pt>
                <c:pt idx="1157">
                  <c:v>25.269999999999989</c:v>
                </c:pt>
                <c:pt idx="1158">
                  <c:v>25.269999999999989</c:v>
                </c:pt>
                <c:pt idx="1159">
                  <c:v>25.269999999999989</c:v>
                </c:pt>
                <c:pt idx="1160">
                  <c:v>25.95999999999999</c:v>
                </c:pt>
                <c:pt idx="1161">
                  <c:v>25.95999999999999</c:v>
                </c:pt>
                <c:pt idx="1162">
                  <c:v>26.749999999999989</c:v>
                </c:pt>
                <c:pt idx="1163">
                  <c:v>27.609999999999989</c:v>
                </c:pt>
                <c:pt idx="1164">
                  <c:v>28.31999999999999</c:v>
                </c:pt>
                <c:pt idx="1165">
                  <c:v>29.059999999999988</c:v>
                </c:pt>
                <c:pt idx="1166">
                  <c:v>29.939999999999987</c:v>
                </c:pt>
                <c:pt idx="1167">
                  <c:v>30.659999999999986</c:v>
                </c:pt>
                <c:pt idx="1168">
                  <c:v>31.709999999999987</c:v>
                </c:pt>
                <c:pt idx="1169">
                  <c:v>30.709999999999987</c:v>
                </c:pt>
                <c:pt idx="1170">
                  <c:v>31.459999999999987</c:v>
                </c:pt>
                <c:pt idx="1171">
                  <c:v>30.459999999999987</c:v>
                </c:pt>
                <c:pt idx="1172">
                  <c:v>29.459999999999987</c:v>
                </c:pt>
                <c:pt idx="1173">
                  <c:v>30.209999999999987</c:v>
                </c:pt>
                <c:pt idx="1174">
                  <c:v>30.209999999999987</c:v>
                </c:pt>
                <c:pt idx="1175">
                  <c:v>29.209999999999987</c:v>
                </c:pt>
                <c:pt idx="1176">
                  <c:v>28.209999999999987</c:v>
                </c:pt>
                <c:pt idx="1177">
                  <c:v>27.209999999999987</c:v>
                </c:pt>
                <c:pt idx="1178">
                  <c:v>26.209999999999987</c:v>
                </c:pt>
                <c:pt idx="1179">
                  <c:v>27.289999999999985</c:v>
                </c:pt>
                <c:pt idx="1180">
                  <c:v>28.039999999999985</c:v>
                </c:pt>
                <c:pt idx="1181">
                  <c:v>27.039999999999985</c:v>
                </c:pt>
                <c:pt idx="1182">
                  <c:v>26.039999999999985</c:v>
                </c:pt>
                <c:pt idx="1183">
                  <c:v>27.209999999999987</c:v>
                </c:pt>
                <c:pt idx="1184">
                  <c:v>26.209999999999987</c:v>
                </c:pt>
                <c:pt idx="1185">
                  <c:v>27.119999999999987</c:v>
                </c:pt>
                <c:pt idx="1186">
                  <c:v>27.939999999999987</c:v>
                </c:pt>
                <c:pt idx="1187">
                  <c:v>28.999999999999986</c:v>
                </c:pt>
                <c:pt idx="1188">
                  <c:v>27.999999999999986</c:v>
                </c:pt>
                <c:pt idx="1189">
                  <c:v>26.999999999999986</c:v>
                </c:pt>
                <c:pt idx="1190">
                  <c:v>26.999999999999986</c:v>
                </c:pt>
                <c:pt idx="1191">
                  <c:v>28.009999999999987</c:v>
                </c:pt>
                <c:pt idx="1192">
                  <c:v>27.009999999999987</c:v>
                </c:pt>
                <c:pt idx="1193">
                  <c:v>26.009999999999987</c:v>
                </c:pt>
                <c:pt idx="1194">
                  <c:v>26.949999999999989</c:v>
                </c:pt>
                <c:pt idx="1195">
                  <c:v>28.039999999999988</c:v>
                </c:pt>
                <c:pt idx="1196">
                  <c:v>29.019999999999989</c:v>
                </c:pt>
                <c:pt idx="1197">
                  <c:v>28.019999999999989</c:v>
                </c:pt>
                <c:pt idx="1198">
                  <c:v>27.019999999999989</c:v>
                </c:pt>
                <c:pt idx="1199">
                  <c:v>27.749999999999989</c:v>
                </c:pt>
                <c:pt idx="1200">
                  <c:v>28.499999999999989</c:v>
                </c:pt>
                <c:pt idx="1201">
                  <c:v>27.499999999999989</c:v>
                </c:pt>
                <c:pt idx="1202">
                  <c:v>28.179999999999989</c:v>
                </c:pt>
                <c:pt idx="1203">
                  <c:v>27.179999999999989</c:v>
                </c:pt>
                <c:pt idx="1204">
                  <c:v>27.179999999999989</c:v>
                </c:pt>
                <c:pt idx="1205">
                  <c:v>27.929999999999989</c:v>
                </c:pt>
                <c:pt idx="1206">
                  <c:v>26.929999999999989</c:v>
                </c:pt>
                <c:pt idx="1207">
                  <c:v>25.929999999999989</c:v>
                </c:pt>
                <c:pt idx="1208">
                  <c:v>25.929999999999989</c:v>
                </c:pt>
                <c:pt idx="1209">
                  <c:v>24.929999999999989</c:v>
                </c:pt>
                <c:pt idx="1210">
                  <c:v>23.929999999999989</c:v>
                </c:pt>
                <c:pt idx="1211">
                  <c:v>22.929999999999989</c:v>
                </c:pt>
                <c:pt idx="1212">
                  <c:v>23.849999999999991</c:v>
                </c:pt>
                <c:pt idx="1213">
                  <c:v>24.52999999999999</c:v>
                </c:pt>
                <c:pt idx="1214">
                  <c:v>23.52999999999999</c:v>
                </c:pt>
                <c:pt idx="1215">
                  <c:v>24.22999999999999</c:v>
                </c:pt>
                <c:pt idx="1216">
                  <c:v>23.22999999999999</c:v>
                </c:pt>
                <c:pt idx="1217">
                  <c:v>23.22999999999999</c:v>
                </c:pt>
                <c:pt idx="1218">
                  <c:v>22.22999999999999</c:v>
                </c:pt>
                <c:pt idx="1219">
                  <c:v>21.22999999999999</c:v>
                </c:pt>
                <c:pt idx="1220">
                  <c:v>20.22999999999999</c:v>
                </c:pt>
                <c:pt idx="1221">
                  <c:v>19.22999999999999</c:v>
                </c:pt>
                <c:pt idx="1222">
                  <c:v>18.22999999999999</c:v>
                </c:pt>
                <c:pt idx="1223">
                  <c:v>17.22999999999999</c:v>
                </c:pt>
                <c:pt idx="1224">
                  <c:v>16.22999999999999</c:v>
                </c:pt>
                <c:pt idx="1225">
                  <c:v>16.22999999999999</c:v>
                </c:pt>
                <c:pt idx="1226">
                  <c:v>16.969999999999988</c:v>
                </c:pt>
                <c:pt idx="1227">
                  <c:v>16.969999999999988</c:v>
                </c:pt>
                <c:pt idx="1228">
                  <c:v>15.969999999999988</c:v>
                </c:pt>
                <c:pt idx="1229">
                  <c:v>17.04999999999999</c:v>
                </c:pt>
                <c:pt idx="1230">
                  <c:v>16.04999999999999</c:v>
                </c:pt>
                <c:pt idx="1231">
                  <c:v>17.289999999999988</c:v>
                </c:pt>
                <c:pt idx="1232">
                  <c:v>16.289999999999988</c:v>
                </c:pt>
                <c:pt idx="1233">
                  <c:v>15.289999999999988</c:v>
                </c:pt>
                <c:pt idx="1234">
                  <c:v>16.019999999999989</c:v>
                </c:pt>
                <c:pt idx="1235">
                  <c:v>15.019999999999989</c:v>
                </c:pt>
                <c:pt idx="1236">
                  <c:v>15.019999999999989</c:v>
                </c:pt>
                <c:pt idx="1237">
                  <c:v>16.149999999999988</c:v>
                </c:pt>
                <c:pt idx="1238">
                  <c:v>17.279999999999987</c:v>
                </c:pt>
                <c:pt idx="1239">
                  <c:v>16.279999999999987</c:v>
                </c:pt>
                <c:pt idx="1240">
                  <c:v>15.279999999999987</c:v>
                </c:pt>
                <c:pt idx="1241">
                  <c:v>16.249999999999986</c:v>
                </c:pt>
                <c:pt idx="1242">
                  <c:v>15.249999999999986</c:v>
                </c:pt>
                <c:pt idx="1243">
                  <c:v>14.249999999999986</c:v>
                </c:pt>
                <c:pt idx="1244">
                  <c:v>15.209999999999987</c:v>
                </c:pt>
                <c:pt idx="1245">
                  <c:v>14.209999999999987</c:v>
                </c:pt>
                <c:pt idx="1246">
                  <c:v>14.209999999999987</c:v>
                </c:pt>
                <c:pt idx="1247">
                  <c:v>14.979999999999986</c:v>
                </c:pt>
                <c:pt idx="1248">
                  <c:v>13.979999999999986</c:v>
                </c:pt>
                <c:pt idx="1249">
                  <c:v>14.729999999999986</c:v>
                </c:pt>
                <c:pt idx="1250">
                  <c:v>14.729999999999986</c:v>
                </c:pt>
                <c:pt idx="1251">
                  <c:v>15.449999999999987</c:v>
                </c:pt>
                <c:pt idx="1252">
                  <c:v>14.449999999999987</c:v>
                </c:pt>
                <c:pt idx="1253">
                  <c:v>15.309999999999986</c:v>
                </c:pt>
                <c:pt idx="1254">
                  <c:v>16.109999999999985</c:v>
                </c:pt>
                <c:pt idx="1255">
                  <c:v>15.109999999999985</c:v>
                </c:pt>
                <c:pt idx="1256">
                  <c:v>14.109999999999985</c:v>
                </c:pt>
                <c:pt idx="1257">
                  <c:v>14.109999999999985</c:v>
                </c:pt>
                <c:pt idx="1258">
                  <c:v>14.849999999999985</c:v>
                </c:pt>
                <c:pt idx="1259">
                  <c:v>15.659999999999986</c:v>
                </c:pt>
                <c:pt idx="1260">
                  <c:v>15.659999999999986</c:v>
                </c:pt>
                <c:pt idx="1261">
                  <c:v>15.659999999999986</c:v>
                </c:pt>
                <c:pt idx="1262">
                  <c:v>14.659999999999986</c:v>
                </c:pt>
                <c:pt idx="1263">
                  <c:v>13.659999999999986</c:v>
                </c:pt>
                <c:pt idx="1264">
                  <c:v>14.659999999999986</c:v>
                </c:pt>
                <c:pt idx="1265">
                  <c:v>13.659999999999986</c:v>
                </c:pt>
                <c:pt idx="1266">
                  <c:v>14.559999999999986</c:v>
                </c:pt>
                <c:pt idx="1267">
                  <c:v>13.559999999999986</c:v>
                </c:pt>
                <c:pt idx="1268">
                  <c:v>14.839999999999986</c:v>
                </c:pt>
                <c:pt idx="1269">
                  <c:v>13.839999999999986</c:v>
                </c:pt>
                <c:pt idx="1270">
                  <c:v>14.759999999999986</c:v>
                </c:pt>
                <c:pt idx="1271">
                  <c:v>13.759999999999986</c:v>
                </c:pt>
                <c:pt idx="1272">
                  <c:v>12.759999999999986</c:v>
                </c:pt>
                <c:pt idx="1273">
                  <c:v>12.759999999999986</c:v>
                </c:pt>
                <c:pt idx="1274">
                  <c:v>11.759999999999986</c:v>
                </c:pt>
                <c:pt idx="1275">
                  <c:v>12.549999999999986</c:v>
                </c:pt>
                <c:pt idx="1276">
                  <c:v>11.549999999999986</c:v>
                </c:pt>
                <c:pt idx="1277">
                  <c:v>10.549999999999986</c:v>
                </c:pt>
                <c:pt idx="1278">
                  <c:v>11.689999999999987</c:v>
                </c:pt>
                <c:pt idx="1279">
                  <c:v>12.519999999999987</c:v>
                </c:pt>
                <c:pt idx="1280">
                  <c:v>13.219999999999986</c:v>
                </c:pt>
                <c:pt idx="1281">
                  <c:v>13.219999999999986</c:v>
                </c:pt>
                <c:pt idx="1282">
                  <c:v>14.429999999999986</c:v>
                </c:pt>
                <c:pt idx="1283">
                  <c:v>15.389999999999986</c:v>
                </c:pt>
                <c:pt idx="1284">
                  <c:v>14.389999999999986</c:v>
                </c:pt>
                <c:pt idx="1285">
                  <c:v>15.439999999999987</c:v>
                </c:pt>
                <c:pt idx="1286">
                  <c:v>14.439999999999987</c:v>
                </c:pt>
                <c:pt idx="1287">
                  <c:v>13.439999999999987</c:v>
                </c:pt>
                <c:pt idx="1288">
                  <c:v>13.439999999999987</c:v>
                </c:pt>
                <c:pt idx="1289">
                  <c:v>14.529999999999987</c:v>
                </c:pt>
                <c:pt idx="1290">
                  <c:v>15.889999999999986</c:v>
                </c:pt>
                <c:pt idx="1291">
                  <c:v>16.679999999999986</c:v>
                </c:pt>
                <c:pt idx="1292">
                  <c:v>17.389999999999986</c:v>
                </c:pt>
                <c:pt idx="1293">
                  <c:v>16.389999999999986</c:v>
                </c:pt>
                <c:pt idx="1294">
                  <c:v>15.389999999999986</c:v>
                </c:pt>
                <c:pt idx="1295">
                  <c:v>14.389999999999986</c:v>
                </c:pt>
                <c:pt idx="1296">
                  <c:v>15.189999999999987</c:v>
                </c:pt>
                <c:pt idx="1297">
                  <c:v>14.189999999999987</c:v>
                </c:pt>
                <c:pt idx="1298">
                  <c:v>13.189999999999987</c:v>
                </c:pt>
                <c:pt idx="1299">
                  <c:v>12.189999999999987</c:v>
                </c:pt>
                <c:pt idx="1300">
                  <c:v>11.189999999999987</c:v>
                </c:pt>
                <c:pt idx="1301">
                  <c:v>10.189999999999987</c:v>
                </c:pt>
                <c:pt idx="1302">
                  <c:v>10.189999999999987</c:v>
                </c:pt>
                <c:pt idx="1303">
                  <c:v>10.189999999999987</c:v>
                </c:pt>
                <c:pt idx="1304">
                  <c:v>10.919999999999987</c:v>
                </c:pt>
                <c:pt idx="1305">
                  <c:v>11.609999999999987</c:v>
                </c:pt>
                <c:pt idx="1306">
                  <c:v>12.529999999999987</c:v>
                </c:pt>
                <c:pt idx="1307">
                  <c:v>11.529999999999987</c:v>
                </c:pt>
                <c:pt idx="1308">
                  <c:v>11.529999999999987</c:v>
                </c:pt>
                <c:pt idx="1309">
                  <c:v>12.749999999999988</c:v>
                </c:pt>
                <c:pt idx="1310">
                  <c:v>11.749999999999988</c:v>
                </c:pt>
                <c:pt idx="1311">
                  <c:v>12.609999999999987</c:v>
                </c:pt>
                <c:pt idx="1312">
                  <c:v>11.609999999999987</c:v>
                </c:pt>
                <c:pt idx="1313">
                  <c:v>11.609999999999987</c:v>
                </c:pt>
                <c:pt idx="1314">
                  <c:v>10.609999999999987</c:v>
                </c:pt>
                <c:pt idx="1315">
                  <c:v>10.609999999999987</c:v>
                </c:pt>
                <c:pt idx="1316">
                  <c:v>11.749999999999988</c:v>
                </c:pt>
                <c:pt idx="1317">
                  <c:v>12.479999999999988</c:v>
                </c:pt>
                <c:pt idx="1318">
                  <c:v>11.479999999999988</c:v>
                </c:pt>
                <c:pt idx="1319">
                  <c:v>10.479999999999988</c:v>
                </c:pt>
                <c:pt idx="1320">
                  <c:v>9.479999999999988</c:v>
                </c:pt>
                <c:pt idx="1321">
                  <c:v>8.479999999999988</c:v>
                </c:pt>
                <c:pt idx="1322">
                  <c:v>9.3899999999999881</c:v>
                </c:pt>
                <c:pt idx="1323">
                  <c:v>9.3899999999999881</c:v>
                </c:pt>
                <c:pt idx="1324">
                  <c:v>10.509999999999987</c:v>
                </c:pt>
                <c:pt idx="1325">
                  <c:v>11.259999999999987</c:v>
                </c:pt>
                <c:pt idx="1326">
                  <c:v>10.259999999999987</c:v>
                </c:pt>
                <c:pt idx="1327">
                  <c:v>9.2599999999999874</c:v>
                </c:pt>
                <c:pt idx="1328">
                  <c:v>8.2599999999999874</c:v>
                </c:pt>
                <c:pt idx="1329">
                  <c:v>7.2599999999999874</c:v>
                </c:pt>
                <c:pt idx="1330">
                  <c:v>8.3299999999999876</c:v>
                </c:pt>
                <c:pt idx="1331">
                  <c:v>7.3299999999999876</c:v>
                </c:pt>
                <c:pt idx="1332">
                  <c:v>6.3299999999999876</c:v>
                </c:pt>
                <c:pt idx="1333">
                  <c:v>6.3299999999999876</c:v>
                </c:pt>
                <c:pt idx="1334">
                  <c:v>5.3299999999999876</c:v>
                </c:pt>
                <c:pt idx="1335">
                  <c:v>4.3299999999999876</c:v>
                </c:pt>
                <c:pt idx="1336">
                  <c:v>3.3299999999999876</c:v>
                </c:pt>
                <c:pt idx="1337">
                  <c:v>2.3299999999999876</c:v>
                </c:pt>
                <c:pt idx="1338">
                  <c:v>2.3299999999999876</c:v>
                </c:pt>
                <c:pt idx="1339">
                  <c:v>3.5899999999999874</c:v>
                </c:pt>
                <c:pt idx="1340">
                  <c:v>4.5199999999999871</c:v>
                </c:pt>
                <c:pt idx="1341">
                  <c:v>5.5999999999999872</c:v>
                </c:pt>
                <c:pt idx="1342">
                  <c:v>4.5999999999999872</c:v>
                </c:pt>
                <c:pt idx="1343">
                  <c:v>5.319999999999987</c:v>
                </c:pt>
                <c:pt idx="1344">
                  <c:v>6.2299999999999871</c:v>
                </c:pt>
                <c:pt idx="1345">
                  <c:v>7.1899999999999871</c:v>
                </c:pt>
                <c:pt idx="1346">
                  <c:v>8.0499999999999865</c:v>
                </c:pt>
                <c:pt idx="1347">
                  <c:v>8.0499999999999865</c:v>
                </c:pt>
                <c:pt idx="1348">
                  <c:v>7.0499999999999865</c:v>
                </c:pt>
                <c:pt idx="1349">
                  <c:v>6.0499999999999865</c:v>
                </c:pt>
                <c:pt idx="1350">
                  <c:v>5.0499999999999865</c:v>
                </c:pt>
                <c:pt idx="1351">
                  <c:v>6.2699999999999863</c:v>
                </c:pt>
                <c:pt idx="1352">
                  <c:v>7.0599999999999863</c:v>
                </c:pt>
                <c:pt idx="1353">
                  <c:v>6.0599999999999863</c:v>
                </c:pt>
                <c:pt idx="1354">
                  <c:v>6.7999999999999865</c:v>
                </c:pt>
                <c:pt idx="1355">
                  <c:v>7.7799999999999869</c:v>
                </c:pt>
                <c:pt idx="1356">
                  <c:v>6.7799999999999869</c:v>
                </c:pt>
                <c:pt idx="1357">
                  <c:v>7.819999999999987</c:v>
                </c:pt>
                <c:pt idx="1358">
                  <c:v>9.1199999999999868</c:v>
                </c:pt>
                <c:pt idx="1359">
                  <c:v>8.1199999999999868</c:v>
                </c:pt>
                <c:pt idx="1360">
                  <c:v>9.0399999999999867</c:v>
                </c:pt>
                <c:pt idx="1361">
                  <c:v>8.0399999999999867</c:v>
                </c:pt>
                <c:pt idx="1362">
                  <c:v>8.7199999999999864</c:v>
                </c:pt>
                <c:pt idx="1363">
                  <c:v>9.489999999999986</c:v>
                </c:pt>
                <c:pt idx="1364">
                  <c:v>10.509999999999986</c:v>
                </c:pt>
                <c:pt idx="1365">
                  <c:v>9.5099999999999856</c:v>
                </c:pt>
                <c:pt idx="1366">
                  <c:v>8.5099999999999856</c:v>
                </c:pt>
                <c:pt idx="1367">
                  <c:v>9.2499999999999858</c:v>
                </c:pt>
                <c:pt idx="1368">
                  <c:v>8.2499999999999858</c:v>
                </c:pt>
                <c:pt idx="1369">
                  <c:v>9.0999999999999854</c:v>
                </c:pt>
                <c:pt idx="1370">
                  <c:v>10.139999999999986</c:v>
                </c:pt>
                <c:pt idx="1371">
                  <c:v>10.899999999999986</c:v>
                </c:pt>
                <c:pt idx="1372">
                  <c:v>9.8999999999999861</c:v>
                </c:pt>
                <c:pt idx="1373">
                  <c:v>8.8999999999999861</c:v>
                </c:pt>
                <c:pt idx="1374">
                  <c:v>7.8999999999999861</c:v>
                </c:pt>
                <c:pt idx="1375">
                  <c:v>9.0999999999999854</c:v>
                </c:pt>
                <c:pt idx="1376">
                  <c:v>10.039999999999985</c:v>
                </c:pt>
                <c:pt idx="1377">
                  <c:v>9.0399999999999849</c:v>
                </c:pt>
                <c:pt idx="1378">
                  <c:v>9.7899999999999849</c:v>
                </c:pt>
                <c:pt idx="1379">
                  <c:v>8.7899999999999849</c:v>
                </c:pt>
                <c:pt idx="1380">
                  <c:v>9.7799999999999851</c:v>
                </c:pt>
                <c:pt idx="1381">
                  <c:v>10.919999999999986</c:v>
                </c:pt>
                <c:pt idx="1382">
                  <c:v>10.919999999999986</c:v>
                </c:pt>
                <c:pt idx="1383">
                  <c:v>9.9199999999999857</c:v>
                </c:pt>
                <c:pt idx="1384">
                  <c:v>9.9199999999999857</c:v>
                </c:pt>
                <c:pt idx="1385">
                  <c:v>10.769999999999985</c:v>
                </c:pt>
                <c:pt idx="1386">
                  <c:v>9.7699999999999854</c:v>
                </c:pt>
                <c:pt idx="1387">
                  <c:v>10.779999999999985</c:v>
                </c:pt>
                <c:pt idx="1388">
                  <c:v>11.739999999999984</c:v>
                </c:pt>
                <c:pt idx="1389">
                  <c:v>10.739999999999984</c:v>
                </c:pt>
                <c:pt idx="1390">
                  <c:v>10.739999999999984</c:v>
                </c:pt>
                <c:pt idx="1391">
                  <c:v>11.629999999999985</c:v>
                </c:pt>
                <c:pt idx="1392">
                  <c:v>12.589999999999986</c:v>
                </c:pt>
                <c:pt idx="1393">
                  <c:v>11.589999999999986</c:v>
                </c:pt>
                <c:pt idx="1394">
                  <c:v>10.589999999999986</c:v>
                </c:pt>
                <c:pt idx="1395">
                  <c:v>10.589999999999986</c:v>
                </c:pt>
                <c:pt idx="1396">
                  <c:v>10.589999999999986</c:v>
                </c:pt>
                <c:pt idx="1397">
                  <c:v>10.589999999999986</c:v>
                </c:pt>
                <c:pt idx="1398">
                  <c:v>11.409999999999986</c:v>
                </c:pt>
                <c:pt idx="1399">
                  <c:v>10.409999999999986</c:v>
                </c:pt>
                <c:pt idx="1400">
                  <c:v>9.4099999999999859</c:v>
                </c:pt>
                <c:pt idx="1401">
                  <c:v>8.4099999999999859</c:v>
                </c:pt>
                <c:pt idx="1402">
                  <c:v>7.4099999999999859</c:v>
                </c:pt>
                <c:pt idx="1403">
                  <c:v>6.4099999999999859</c:v>
                </c:pt>
                <c:pt idx="1404">
                  <c:v>7.3799999999999857</c:v>
                </c:pt>
                <c:pt idx="1405">
                  <c:v>8.5199999999999854</c:v>
                </c:pt>
                <c:pt idx="1406">
                  <c:v>9.4099999999999859</c:v>
                </c:pt>
                <c:pt idx="1407">
                  <c:v>9.4099999999999859</c:v>
                </c:pt>
                <c:pt idx="1408">
                  <c:v>10.439999999999985</c:v>
                </c:pt>
                <c:pt idx="1409">
                  <c:v>10.439999999999985</c:v>
                </c:pt>
                <c:pt idx="1410">
                  <c:v>11.189999999999985</c:v>
                </c:pt>
                <c:pt idx="1411">
                  <c:v>10.189999999999985</c:v>
                </c:pt>
                <c:pt idx="1412">
                  <c:v>10.189999999999985</c:v>
                </c:pt>
                <c:pt idx="1413">
                  <c:v>9.1899999999999853</c:v>
                </c:pt>
                <c:pt idx="1414">
                  <c:v>10.189999999999985</c:v>
                </c:pt>
                <c:pt idx="1415">
                  <c:v>11.309999999999985</c:v>
                </c:pt>
                <c:pt idx="1416">
                  <c:v>12.689999999999984</c:v>
                </c:pt>
                <c:pt idx="1417">
                  <c:v>13.459999999999983</c:v>
                </c:pt>
                <c:pt idx="1418">
                  <c:v>14.179999999999984</c:v>
                </c:pt>
                <c:pt idx="1419">
                  <c:v>15.409999999999984</c:v>
                </c:pt>
                <c:pt idx="1420">
                  <c:v>15.409999999999984</c:v>
                </c:pt>
                <c:pt idx="1421">
                  <c:v>15.409999999999984</c:v>
                </c:pt>
                <c:pt idx="1422">
                  <c:v>14.409999999999984</c:v>
                </c:pt>
                <c:pt idx="1423">
                  <c:v>15.159999999999984</c:v>
                </c:pt>
                <c:pt idx="1424">
                  <c:v>14.159999999999984</c:v>
                </c:pt>
                <c:pt idx="1425">
                  <c:v>15.079999999999984</c:v>
                </c:pt>
                <c:pt idx="1426">
                  <c:v>15.899999999999984</c:v>
                </c:pt>
                <c:pt idx="1427">
                  <c:v>15.899999999999984</c:v>
                </c:pt>
                <c:pt idx="1428">
                  <c:v>16.679999999999986</c:v>
                </c:pt>
                <c:pt idx="1429">
                  <c:v>16.679999999999986</c:v>
                </c:pt>
                <c:pt idx="1430">
                  <c:v>17.379999999999985</c:v>
                </c:pt>
                <c:pt idx="1431">
                  <c:v>16.379999999999985</c:v>
                </c:pt>
                <c:pt idx="1432">
                  <c:v>15.379999999999985</c:v>
                </c:pt>
                <c:pt idx="1433">
                  <c:v>15.379999999999985</c:v>
                </c:pt>
                <c:pt idx="1434">
                  <c:v>16.309999999999985</c:v>
                </c:pt>
                <c:pt idx="1435">
                  <c:v>17.189999999999984</c:v>
                </c:pt>
                <c:pt idx="1436">
                  <c:v>17.189999999999984</c:v>
                </c:pt>
                <c:pt idx="1437">
                  <c:v>17.949999999999985</c:v>
                </c:pt>
                <c:pt idx="1438">
                  <c:v>18.949999999999985</c:v>
                </c:pt>
                <c:pt idx="1439">
                  <c:v>18.949999999999985</c:v>
                </c:pt>
                <c:pt idx="1440">
                  <c:v>17.949999999999985</c:v>
                </c:pt>
                <c:pt idx="1441">
                  <c:v>19.119999999999983</c:v>
                </c:pt>
                <c:pt idx="1442">
                  <c:v>20.259999999999984</c:v>
                </c:pt>
                <c:pt idx="1443">
                  <c:v>19.259999999999984</c:v>
                </c:pt>
                <c:pt idx="1444">
                  <c:v>20.079999999999984</c:v>
                </c:pt>
                <c:pt idx="1445">
                  <c:v>19.079999999999984</c:v>
                </c:pt>
                <c:pt idx="1446">
                  <c:v>19.949999999999985</c:v>
                </c:pt>
                <c:pt idx="1447">
                  <c:v>20.669999999999984</c:v>
                </c:pt>
                <c:pt idx="1448">
                  <c:v>19.669999999999984</c:v>
                </c:pt>
                <c:pt idx="1449">
                  <c:v>18.669999999999984</c:v>
                </c:pt>
                <c:pt idx="1450">
                  <c:v>19.409999999999982</c:v>
                </c:pt>
                <c:pt idx="1451">
                  <c:v>20.129999999999981</c:v>
                </c:pt>
                <c:pt idx="1452">
                  <c:v>19.129999999999981</c:v>
                </c:pt>
                <c:pt idx="1453">
                  <c:v>19.839999999999982</c:v>
                </c:pt>
                <c:pt idx="1454">
                  <c:v>20.529999999999983</c:v>
                </c:pt>
                <c:pt idx="1455">
                  <c:v>21.509999999999984</c:v>
                </c:pt>
                <c:pt idx="1456">
                  <c:v>20.509999999999984</c:v>
                </c:pt>
                <c:pt idx="1457">
                  <c:v>21.339999999999982</c:v>
                </c:pt>
                <c:pt idx="1458">
                  <c:v>22.649999999999981</c:v>
                </c:pt>
                <c:pt idx="1459">
                  <c:v>23.589999999999982</c:v>
                </c:pt>
                <c:pt idx="1460">
                  <c:v>24.469999999999981</c:v>
                </c:pt>
                <c:pt idx="1461">
                  <c:v>24.469999999999981</c:v>
                </c:pt>
                <c:pt idx="1462">
                  <c:v>23.469999999999981</c:v>
                </c:pt>
                <c:pt idx="1463">
                  <c:v>23.469999999999981</c:v>
                </c:pt>
                <c:pt idx="1464">
                  <c:v>22.469999999999981</c:v>
                </c:pt>
                <c:pt idx="1465">
                  <c:v>23.52999999999998</c:v>
                </c:pt>
                <c:pt idx="1466">
                  <c:v>22.52999999999998</c:v>
                </c:pt>
                <c:pt idx="1467">
                  <c:v>23.409999999999979</c:v>
                </c:pt>
                <c:pt idx="1468">
                  <c:v>22.409999999999979</c:v>
                </c:pt>
                <c:pt idx="1469">
                  <c:v>21.409999999999979</c:v>
                </c:pt>
                <c:pt idx="1470">
                  <c:v>22.229999999999979</c:v>
                </c:pt>
                <c:pt idx="1471">
                  <c:v>21.229999999999979</c:v>
                </c:pt>
                <c:pt idx="1472">
                  <c:v>22.11999999999998</c:v>
                </c:pt>
                <c:pt idx="1473">
                  <c:v>22.11999999999998</c:v>
                </c:pt>
                <c:pt idx="1474">
                  <c:v>23.34999999999998</c:v>
                </c:pt>
                <c:pt idx="1475">
                  <c:v>22.34999999999998</c:v>
                </c:pt>
                <c:pt idx="1476">
                  <c:v>21.34999999999998</c:v>
                </c:pt>
                <c:pt idx="1477">
                  <c:v>21.34999999999998</c:v>
                </c:pt>
                <c:pt idx="1478">
                  <c:v>21.34999999999998</c:v>
                </c:pt>
                <c:pt idx="1479">
                  <c:v>22.45999999999998</c:v>
                </c:pt>
                <c:pt idx="1480">
                  <c:v>23.289999999999978</c:v>
                </c:pt>
                <c:pt idx="1481">
                  <c:v>22.289999999999978</c:v>
                </c:pt>
                <c:pt idx="1482">
                  <c:v>22.289999999999978</c:v>
                </c:pt>
                <c:pt idx="1483">
                  <c:v>23.029999999999976</c:v>
                </c:pt>
                <c:pt idx="1484">
                  <c:v>22.029999999999976</c:v>
                </c:pt>
                <c:pt idx="1485">
                  <c:v>21.029999999999976</c:v>
                </c:pt>
                <c:pt idx="1486">
                  <c:v>21.909999999999975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5-4369-B0FA-830E994BE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4005248"/>
        <c:axId val="214007168"/>
      </c:lineChart>
      <c:catAx>
        <c:axId val="2140052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07168"/>
        <c:crosses val="autoZero"/>
        <c:auto val="1"/>
        <c:lblAlgn val="ctr"/>
        <c:lblOffset val="100"/>
        <c:tickMarkSkip val="1"/>
        <c:noMultiLvlLbl val="0"/>
      </c:catAx>
      <c:valAx>
        <c:axId val="21400716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4005248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24</xdr:col>
      <xdr:colOff>371475</xdr:colOff>
      <xdr:row>39</xdr:row>
      <xdr:rowOff>142874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FC09EE-0EBD-456C-B194-0E499EC48E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</xdr:colOff>
      <xdr:row>0</xdr:row>
      <xdr:rowOff>13969</xdr:rowOff>
    </xdr:from>
    <xdr:to>
      <xdr:col>27</xdr:col>
      <xdr:colOff>63500</xdr:colOff>
      <xdr:row>45</xdr:row>
      <xdr:rowOff>127000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58427662037" createdVersion="6" refreshedVersion="6" minRefreshableVersion="3" recordCount="1489" xr:uid="{1BA148E4-2C6E-4046-B1B7-A78C49034BBB}">
  <cacheSource type="worksheet">
    <worksheetSource ref="A1:AE1048576" sheet="Data"/>
  </cacheSource>
  <cacheFields count="31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/>
    </cacheField>
    <cacheField name="Pick" numFmtId="0">
      <sharedItems containsBlank="1"/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NonDate="0" containsDate="1" containsString="0" containsBlank="1" minDate="2018-11-01T00:00:00" maxDate="2020-01-02T00:00:00"/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 containsBlank="1"/>
    </cacheField>
    <cacheField name="Season" numFmtId="0">
      <sharedItems containsBlank="1"/>
    </cacheField>
    <cacheField name="Jour" numFmtId="0">
      <sharedItems containsBlank="1"/>
    </cacheField>
    <cacheField name="Mois3" numFmtId="0">
      <sharedItems containsBlank="1"/>
    </cacheField>
    <cacheField name="N°" numFmtId="0">
      <sharedItems containsString="0" containsBlank="1" containsNumber="1" containsInteger="1" minValue="1" maxValue="12"/>
    </cacheField>
    <cacheField name="Année" numFmtId="0">
      <sharedItems containsBlank="1"/>
    </cacheField>
    <cacheField name="Heure" numFmtId="0">
      <sharedItems containsBlank="1"/>
    </cacheField>
    <cacheField name="Date" numFmtId="0">
      <sharedItems containsNonDate="0" containsDate="1" containsString="0" containsBlank="1" minDate="2018-12-01T00:00:00" maxDate="2020-02-04T00:00:00"/>
    </cacheField>
    <cacheField name="Date finale Game date" numFmtId="167">
      <sharedItems containsNonDate="0" containsDate="1" containsString="0" containsBlank="1" minDate="2018-12-01T15:30:00" maxDate="2020-02-03T19:45:00"/>
    </cacheField>
    <cacheField name="Mois résultats" numFmtId="165">
      <sharedItems containsNonDate="0" containsDate="1" containsString="0" containsBlank="1" minDate="2018-12-01T00:00:00" maxDate="2020-02-02T00:00:00"/>
    </cacheField>
    <cacheField name="Mois4" numFmtId="0">
      <sharedItems containsNonDate="0" containsDate="1" containsString="0" containsBlank="1" minDate="2018-12-01T00:00:00" maxDate="2020-02-02T00:00:00"/>
    </cacheField>
    <cacheField name="Bets" numFmtId="0">
      <sharedItems containsString="0" containsBlank="1" containsNumber="1" containsInteger="1" minValue="1" maxValue="14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58493865743" createdVersion="6" refreshedVersion="6" minRefreshableVersion="3" recordCount="1489" xr:uid="{CF50A3C4-9BD9-4D58-A969-EFD4FC569F94}">
  <cacheSource type="worksheet">
    <worksheetSource ref="A1:T1048576" sheet="Data"/>
  </cacheSource>
  <cacheFields count="20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/>
    </cacheField>
    <cacheField name="Pick" numFmtId="0">
      <sharedItems containsBlank="1"/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NonDate="0" containsDate="1" containsString="0" containsBlank="1" minDate="2018-11-01T00:00:00" maxDate="2020-01-02T00:00:00"/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 containsBlank="1" count="5">
        <s v="1X2"/>
        <s v="AH"/>
        <s v="O/U"/>
        <s v="Team O/U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60178819441" createdVersion="6" refreshedVersion="6" minRefreshableVersion="3" recordCount="1487" xr:uid="{2C38A958-4680-479E-BCEA-DCFEACAF6ED3}">
  <cacheSource type="worksheet">
    <worksheetSource ref="A1:U1488" sheet="Data"/>
  </cacheSource>
  <cacheFields count="22">
    <cacheField name="Count" numFmtId="0">
      <sharedItems containsSemiMixedTypes="0" containsString="0" containsNumber="1" containsInteger="1" minValue="1" maxValue="1487"/>
    </cacheField>
    <cacheField name="Game date" numFmtId="0">
      <sharedItems/>
    </cacheField>
    <cacheField name="Sport" numFmtId="0">
      <sharedItems/>
    </cacheField>
    <cacheField name="Competition" numFmtId="0">
      <sharedItems/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SemiMixedTypes="0" containsNonDate="0" containsDate="1" containsString="0" minDate="2018-11-01T00:00:00" maxDate="2020-01-02T00:00:00" count="14"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</sharedItems>
      <fieldGroup par="21" base="16">
        <rangePr groupBy="months" startDate="2018-11-01T00:00:00" endDate="2020-01-02T00:00:00"/>
        <groupItems count="14">
          <s v="&lt;01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0"/>
        </groupItems>
      </fieldGroup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/>
    </cacheField>
    <cacheField name="Season" numFmtId="0">
      <sharedItems count="2">
        <s v="2018-19"/>
        <s v="2019-20"/>
      </sharedItems>
    </cacheField>
    <cacheField name="Years" numFmtId="0" databaseField="0">
      <fieldGroup base="16">
        <rangePr groupBy="years" startDate="2018-11-01T00:00:00" endDate="2020-01-02T00:00:00"/>
        <groupItems count="5">
          <s v="&lt;01/11/2018"/>
          <s v="2018"/>
          <s v="2019"/>
          <s v="2020"/>
          <s v="&gt;02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6028136574" createdVersion="6" refreshedVersion="6" minRefreshableVersion="3" recordCount="1487" xr:uid="{B9DFBD81-9C29-45EB-8A9D-1111AE897C23}">
  <cacheSource type="worksheet">
    <worksheetSource ref="A1:Q1488" sheet="Data"/>
  </cacheSource>
  <cacheFields count="18">
    <cacheField name="Count" numFmtId="0">
      <sharedItems containsSemiMixedTypes="0" containsString="0" containsNumber="1" containsInteger="1" minValue="1" maxValue="1487"/>
    </cacheField>
    <cacheField name="Game date" numFmtId="0">
      <sharedItems/>
    </cacheField>
    <cacheField name="Sport" numFmtId="0">
      <sharedItems/>
    </cacheField>
    <cacheField name="Competition" numFmtId="0">
      <sharedItems/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SemiMixedTypes="0" containsNonDate="0" containsDate="1" containsString="0" minDate="2018-11-01T00:00:00" maxDate="2020-01-02T00:00:00" count="14"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</sharedItems>
      <fieldGroup par="17" base="16">
        <rangePr groupBy="months" startDate="2018-11-01T00:00:00" endDate="2020-01-02T00:00:00"/>
        <groupItems count="14">
          <s v="&lt;01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0"/>
        </groupItems>
      </fieldGroup>
    </cacheField>
    <cacheField name="Years" numFmtId="0" databaseField="0">
      <fieldGroup base="16">
        <rangePr groupBy="years" startDate="2018-11-01T00:00:00" endDate="2020-01-02T00:00:00"/>
        <groupItems count="5">
          <s v="&lt;01/11/2018"/>
          <s v="2018"/>
          <s v="2019"/>
          <s v="2020"/>
          <s v="&gt;02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864.960395717593" createdVersion="6" refreshedVersion="6" minRefreshableVersion="3" recordCount="1489" xr:uid="{7F5B2FEF-DE55-4C71-B2D2-A39BF08ED16F}">
  <cacheSource type="worksheet">
    <worksheetSource ref="A1:O1048576" sheet="Data"/>
  </cacheSource>
  <cacheFields count="15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/>
    </cacheField>
    <cacheField name="Pick" numFmtId="0">
      <sharedItems containsBlank="1" count="44">
        <s v="First Half Home (1X2)"/>
        <s v="Full Event Away +0.00 (AH)"/>
        <s v="Full Event Away +1.00 (AH)"/>
        <s v="Full Event Away +1.50 (AH)"/>
        <s v="Full Event Away +2.00 (AH)"/>
        <s v="Full Event Away +0.50 (AH)"/>
        <s v="Full Event Away (1X2)"/>
        <s v="First Half Away +0.50 (AH)"/>
        <s v="Full Event Home (1X2)"/>
        <s v="Full Event Home +1.00 (AH)"/>
        <s v="Full Event Home -2.00 (AH)"/>
        <s v="Full Event Over 2.5 (O/U)"/>
        <s v="Full Event Home +0.50 (AH)"/>
        <s v="Full Event Away -1.50 (AH)"/>
        <s v="Full Event Away -1.00 (AH)"/>
        <s v="Full Event Home +0.00 (AH)"/>
        <s v="Full Event Home -1.00 (AH)"/>
        <s v="Full Event Home +1.50 (AH)"/>
        <s v="Full Event Home -1.50 (AH)"/>
        <s v="Full Event Over 3 (O/U)"/>
        <s v="Full Event Away +3.00 (AH)"/>
        <s v="Full Event Away -2.00 (AH)"/>
        <s v="Full Event Under 3 (O/U)"/>
        <s v="First Half Away (1X2)"/>
        <s v="Full Event Home under 3 (Team O/U)"/>
        <s v="Full Event Over 4 (O/U)"/>
        <s v="Full Event Away +2.50 (AH)"/>
        <s v="Full Event Under 3.5 (O/U)"/>
        <s v="Full Event Over 2 (O/U)"/>
        <s v="Full Event Home -2.50 (AH)"/>
        <s v="Full Event Home +2.00 (AH)"/>
        <s v="Full Event Under 2 (O/U)"/>
        <s v="Full Event Over 3.5 (O/U)"/>
        <s v="First Half Home -1.00 (AH)"/>
        <s v="First Half Away -1.00 (AH)"/>
        <s v="Full Event Home +2.50 (AH)"/>
        <s v="Full Event Home -3.00 (AH)"/>
        <s v="Full Event Under 2.5 (O/U)"/>
        <s v="Full Event Away +3.50 (AH)"/>
        <s v="Full Event Away over 2 (Team O/U)"/>
        <s v="Full Event Away +4.00 (AH)"/>
        <s v="Full Event Away -2.50 (AH)"/>
        <m/>
        <s v="Atletico Madrid -0.5 (Asian Handicap)" u="1"/>
      </sharedItems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3870.579711805556" createdVersion="6" refreshedVersion="6" minRefreshableVersion="3" recordCount="1488" xr:uid="{2ED58EB6-95B9-44CA-AFD4-A15AEEF4D747}">
  <cacheSource type="worksheet">
    <worksheetSource ref="A1:AF1048576" sheet="Data"/>
  </cacheSource>
  <cacheFields count="32">
    <cacheField name="Count" numFmtId="0">
      <sharedItems containsString="0" containsBlank="1" containsNumber="1" containsInteger="1" minValue="1" maxValue="1487"/>
    </cacheField>
    <cacheField name="Game date" numFmtId="0">
      <sharedItems containsBlank="1"/>
    </cacheField>
    <cacheField name="Sport" numFmtId="0">
      <sharedItems containsBlank="1"/>
    </cacheField>
    <cacheField name="Competition" numFmtId="0">
      <sharedItems containsBlank="1" count="19">
        <s v="Ger. Bundesliga I"/>
        <s v="Fra. Ligue 1"/>
        <s v="Spa. Primera"/>
        <s v="Ita. Serie A"/>
        <s v="Eng. Premier"/>
        <s v="Champions L"/>
        <s v="Europa League"/>
        <s v="Eng. League Cup"/>
        <s v="Eng. FA Cup"/>
        <s v="Fra. Other"/>
        <s v="Spa. Copa Del Rey"/>
        <s v="Ita. Coppa Italia"/>
        <s v="Ita. Other"/>
        <s v="Ger. DFB Pokal"/>
        <s v="Fra. Coupe De France"/>
        <s v="Ger. Other"/>
        <s v="Eng. Other"/>
        <s v="International"/>
        <m/>
      </sharedItems>
    </cacheField>
    <cacheField name="Bet" numFmtId="0">
      <sharedItems containsBlank="1"/>
    </cacheField>
    <cacheField name="Return" numFmtId="0">
      <sharedItems containsString="0" containsBlank="1" containsNumber="1" minValue="0" maxValue="2.4700000000000002"/>
    </cacheField>
    <cacheField name="Result" numFmtId="0">
      <sharedItems containsBlank="1" count="4">
        <s v="WIN"/>
        <s v="LOST"/>
        <s v="PUSH"/>
        <m/>
      </sharedItems>
    </cacheField>
    <cacheField name="Pick" numFmtId="0">
      <sharedItems containsBlank="1"/>
    </cacheField>
    <cacheField name="Score" numFmtId="0">
      <sharedItems containsBlank="1"/>
    </cacheField>
    <cacheField name="Bookmaker" numFmtId="0">
      <sharedItems containsBlank="1"/>
    </cacheField>
    <cacheField name="Odd" numFmtId="0">
      <sharedItems containsString="0" containsBlank="1" containsNumber="1" minValue="1.671" maxValue="2.4700000000000002"/>
    </cacheField>
    <cacheField name="Stake" numFmtId="0">
      <sharedItems containsString="0" containsBlank="1" containsNumber="1" containsInteger="1" minValue="1" maxValue="1"/>
    </cacheField>
    <cacheField name="Profit" numFmtId="0">
      <sharedItems containsString="0" containsBlank="1" containsNumber="1" minValue="-1" maxValue="1.47"/>
    </cacheField>
    <cacheField name="Tipster" numFmtId="0">
      <sharedItems containsBlank="1"/>
    </cacheField>
    <cacheField name="CST" numFmtId="0">
      <sharedItems containsBlank="1"/>
    </cacheField>
    <cacheField name="Cumul" numFmtId="0">
      <sharedItems containsBlank="1" containsMixedTypes="1" containsNumber="1" minValue="-4.01" maxValue="47.099999999999966"/>
    </cacheField>
    <cacheField name="Mois" numFmtId="165">
      <sharedItems containsNonDate="0" containsDate="1" containsString="0" containsBlank="1" minDate="2018-11-01T00:00:00" maxDate="2020-01-02T00:00:00"/>
    </cacheField>
    <cacheField name="Mois2" numFmtId="165">
      <sharedItems containsNonDate="0" containsDate="1" containsString="0" containsBlank="1" minDate="2018-11-01T00:00:00" maxDate="2019-08-02T00:00:00"/>
    </cacheField>
    <cacheField name="N° Tips placement" numFmtId="0">
      <sharedItems containsString="0" containsBlank="1" containsNumber="1" containsInteger="1" minValue="1" maxValue="1090"/>
    </cacheField>
    <cacheField name="Type of bets" numFmtId="0">
      <sharedItems containsBlank="1"/>
    </cacheField>
    <cacheField name="Season" numFmtId="0">
      <sharedItems containsBlank="1"/>
    </cacheField>
    <cacheField name="Jour" numFmtId="0">
      <sharedItems containsBlank="1" count="32">
        <s v="01"/>
        <s v="02"/>
        <s v="03"/>
        <s v="04"/>
        <s v="05"/>
        <s v="07"/>
        <s v="08"/>
        <s v="09"/>
        <s v="10"/>
        <s v="11"/>
        <s v="12"/>
        <s v="13"/>
        <s v="14"/>
        <s v="15"/>
        <s v="16"/>
        <s v="17"/>
        <s v="18"/>
        <s v="19"/>
        <s v="21"/>
        <s v="22"/>
        <s v="23"/>
        <s v="26"/>
        <s v="27"/>
        <s v="29"/>
        <s v="30"/>
        <s v="06"/>
        <s v="20"/>
        <s v="24"/>
        <s v="25"/>
        <s v="28"/>
        <s v="31"/>
        <m/>
      </sharedItems>
    </cacheField>
    <cacheField name="Mois3" numFmtId="0">
      <sharedItems containsBlank="1"/>
    </cacheField>
    <cacheField name="N°" numFmtId="0">
      <sharedItems containsString="0" containsBlank="1" containsNumber="1" containsInteger="1" minValue="1" maxValue="12"/>
    </cacheField>
    <cacheField name="Année" numFmtId="0">
      <sharedItems containsBlank="1"/>
    </cacheField>
    <cacheField name="Heure" numFmtId="0">
      <sharedItems containsBlank="1"/>
    </cacheField>
    <cacheField name="Date" numFmtId="0">
      <sharedItems containsNonDate="0" containsDate="1" containsString="0" containsBlank="1" minDate="2018-12-01T00:00:00" maxDate="2020-02-04T00:00:00"/>
    </cacheField>
    <cacheField name="Date finale Game date" numFmtId="167">
      <sharedItems containsNonDate="0" containsDate="1" containsString="0" containsBlank="1" minDate="2018-12-01T15:30:00" maxDate="2020-02-03T19:45:00"/>
    </cacheField>
    <cacheField name="Mois résultats" numFmtId="165">
      <sharedItems containsNonDate="0" containsDate="1" containsString="0" containsBlank="1" minDate="2018-12-01T00:00:00" maxDate="2020-02-02T00:00:00"/>
    </cacheField>
    <cacheField name="Mois4" numFmtId="0">
      <sharedItems containsNonDate="0" containsDate="1" containsString="0" containsBlank="1" minDate="2018-12-01T00:00:00" maxDate="2020-02-02T00:00:00"/>
    </cacheField>
    <cacheField name="Bets" numFmtId="0">
      <sharedItems containsString="0" containsBlank="1" containsNumber="1" containsInteger="1" minValue="1" maxValue="1487"/>
    </cacheField>
    <cacheField name="Cumul résultats" numFmtId="2">
      <sharedItems containsString="0" containsBlank="1" containsNumber="1" minValue="-4.6099999999999994" maxValue="46.4999999999999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9">
  <r>
    <n v="1"/>
    <s v=" 01 Dec 2018, 15:30"/>
    <s v="Football"/>
    <x v="0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d v="2018-11-01T00:00:00"/>
    <m/>
    <n v="12"/>
    <s v="1X2"/>
    <s v="2018-19"/>
    <s v="01"/>
    <s v="Dec"/>
    <n v="12"/>
    <s v="2018"/>
    <s v="15:30"/>
    <d v="2018-12-01T00:00:00"/>
    <d v="2018-12-01T15:30:00"/>
    <d v="2018-12-01T00:00:00"/>
    <d v="2018-12-01T00:00:00"/>
    <n v="1"/>
  </r>
  <r>
    <n v="2"/>
    <s v=" 01 Dec 2018, 20:00"/>
    <s v="Football"/>
    <x v="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d v="2018-11-01T00:00:00"/>
    <m/>
    <n v="9"/>
    <s v="AH"/>
    <s v="2018-19"/>
    <s v="01"/>
    <s v="Dec"/>
    <n v="12"/>
    <s v="2018"/>
    <s v="20:00"/>
    <d v="2018-12-01T00:00:00"/>
    <d v="2018-12-01T20:00:00"/>
    <d v="2018-12-01T00:00:00"/>
    <m/>
    <n v="2"/>
  </r>
  <r>
    <n v="3"/>
    <s v=" 01 Dec 2018, 20:45"/>
    <s v="Football"/>
    <x v="2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d v="2018-11-01T00:00:00"/>
    <m/>
    <n v="11"/>
    <s v="AH"/>
    <s v="2018-19"/>
    <s v="01"/>
    <s v="Dec"/>
    <n v="12"/>
    <s v="2018"/>
    <s v="20:45"/>
    <d v="2018-12-01T00:00:00"/>
    <d v="2018-12-01T20:45:00"/>
    <d v="2018-12-01T00:00:00"/>
    <m/>
    <n v="3"/>
  </r>
  <r>
    <n v="4"/>
    <s v=" 02 Dec 2018, 12:30"/>
    <s v="Football"/>
    <x v="3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d v="2018-11-01T00:00:00"/>
    <m/>
    <n v="8"/>
    <s v="AH"/>
    <s v="2018-19"/>
    <s v="02"/>
    <s v="Dec"/>
    <n v="12"/>
    <s v="2018"/>
    <s v="12:30"/>
    <d v="2018-12-02T00:00:00"/>
    <d v="2018-12-02T12:30:00"/>
    <d v="2018-12-01T00:00:00"/>
    <m/>
    <n v="4"/>
  </r>
  <r>
    <n v="5"/>
    <s v=" 02 Dec 2018, 13:00"/>
    <s v="Football"/>
    <x v="4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d v="2018-11-01T00:00:00"/>
    <m/>
    <n v="2"/>
    <s v="AH"/>
    <s v="2018-19"/>
    <s v="02"/>
    <s v="Dec"/>
    <n v="12"/>
    <s v="2018"/>
    <s v="13:00"/>
    <d v="2018-12-02T00:00:00"/>
    <d v="2018-12-02T13:00:00"/>
    <d v="2018-12-01T00:00:00"/>
    <m/>
    <n v="5"/>
  </r>
  <r>
    <n v="6"/>
    <s v=" 02 Dec 2018, 15:05"/>
    <s v="Football"/>
    <x v="4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d v="2018-11-01T00:00:00"/>
    <m/>
    <n v="4"/>
    <s v="AH"/>
    <s v="2018-19"/>
    <s v="02"/>
    <s v="Dec"/>
    <n v="12"/>
    <s v="2018"/>
    <s v="15:05"/>
    <d v="2018-12-02T00:00:00"/>
    <d v="2018-12-02T15:05:00"/>
    <d v="2018-12-01T00:00:00"/>
    <m/>
    <n v="6"/>
  </r>
  <r>
    <n v="7"/>
    <s v=" 02 Dec 2018, 15:30"/>
    <s v="Football"/>
    <x v="0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d v="2018-11-01T00:00:00"/>
    <m/>
    <n v="3"/>
    <s v="AH"/>
    <s v="2018-19"/>
    <s v="02"/>
    <s v="Dec"/>
    <n v="12"/>
    <s v="2018"/>
    <s v="15:30"/>
    <d v="2018-12-02T00:00:00"/>
    <d v="2018-12-02T15:30:00"/>
    <d v="2018-12-01T00:00:00"/>
    <m/>
    <n v="7"/>
  </r>
  <r>
    <n v="8"/>
    <s v=" 02 Dec 2018, 16:15"/>
    <s v="Football"/>
    <x v="2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d v="2018-11-01T00:00:00"/>
    <m/>
    <n v="18"/>
    <s v="1X2"/>
    <s v="2018-19"/>
    <s v="02"/>
    <s v="Dec"/>
    <n v="12"/>
    <s v="2018"/>
    <s v="16:15"/>
    <d v="2018-12-02T00:00:00"/>
    <d v="2018-12-02T16:15:00"/>
    <d v="2018-12-01T00:00:00"/>
    <m/>
    <n v="8"/>
  </r>
  <r>
    <n v="9"/>
    <s v=" 02 Dec 2018, 17:00"/>
    <s v="Football"/>
    <x v="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d v="2018-11-01T00:00:00"/>
    <m/>
    <n v="6"/>
    <s v="AH"/>
    <s v="2018-19"/>
    <s v="02"/>
    <s v="Dec"/>
    <n v="12"/>
    <s v="2018"/>
    <s v="17:00"/>
    <d v="2018-12-02T00:00:00"/>
    <d v="2018-12-02T17:00:00"/>
    <d v="2018-12-01T00:00:00"/>
    <m/>
    <n v="9"/>
  </r>
  <r>
    <n v="10"/>
    <s v=" 02 Dec 2018, 17:00"/>
    <s v="Football"/>
    <x v="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d v="2018-11-01T00:00:00"/>
    <m/>
    <n v="7"/>
    <s v="1X2"/>
    <s v="2018-19"/>
    <s v="02"/>
    <s v="Dec"/>
    <n v="12"/>
    <s v="2018"/>
    <s v="17:00"/>
    <d v="2018-12-02T00:00:00"/>
    <d v="2018-12-02T17:00:00"/>
    <d v="2018-12-01T00:00:00"/>
    <m/>
    <n v="10"/>
  </r>
  <r>
    <n v="11"/>
    <s v=" 02 Dec 2018, 17:15"/>
    <s v="Football"/>
    <x v="4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d v="2018-11-01T00:00:00"/>
    <m/>
    <n v="17"/>
    <s v="AH"/>
    <s v="2018-19"/>
    <s v="02"/>
    <s v="Dec"/>
    <n v="12"/>
    <s v="2018"/>
    <s v="17:15"/>
    <d v="2018-12-02T00:00:00"/>
    <d v="2018-12-02T17:15:00"/>
    <d v="2018-12-01T00:00:00"/>
    <m/>
    <n v="11"/>
  </r>
  <r>
    <n v="12"/>
    <s v=" 02 Dec 2018, 18:00"/>
    <s v="Football"/>
    <x v="0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d v="2018-11-01T00:00:00"/>
    <m/>
    <n v="14"/>
    <s v="1X2"/>
    <s v="2018-19"/>
    <s v="02"/>
    <s v="Dec"/>
    <n v="12"/>
    <s v="2018"/>
    <s v="18:00"/>
    <d v="2018-12-02T00:00:00"/>
    <d v="2018-12-02T18:00:00"/>
    <d v="2018-12-01T00:00:00"/>
    <m/>
    <n v="12"/>
  </r>
  <r>
    <n v="13"/>
    <s v=" 02 Dec 2018, 18:00"/>
    <s v="Football"/>
    <x v="3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d v="2018-11-01T00:00:00"/>
    <m/>
    <n v="10"/>
    <s v="AH"/>
    <s v="2018-19"/>
    <s v="02"/>
    <s v="Dec"/>
    <n v="12"/>
    <s v="2018"/>
    <s v="18:00"/>
    <d v="2018-12-02T00:00:00"/>
    <d v="2018-12-02T18:00:00"/>
    <d v="2018-12-01T00:00:00"/>
    <m/>
    <n v="13"/>
  </r>
  <r>
    <n v="14"/>
    <s v=" 02 Dec 2018, 18:30"/>
    <s v="Football"/>
    <x v="2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d v="2018-11-01T00:00:00"/>
    <m/>
    <n v="16"/>
    <s v="AH"/>
    <s v="2018-19"/>
    <s v="02"/>
    <s v="Dec"/>
    <n v="12"/>
    <s v="2018"/>
    <s v="18:30"/>
    <d v="2018-12-02T00:00:00"/>
    <d v="2018-12-02T18:30:00"/>
    <d v="2018-12-01T00:00:00"/>
    <m/>
    <n v="14"/>
  </r>
  <r>
    <n v="15"/>
    <s v=" 02 Dec 2018, 20:30"/>
    <s v="Football"/>
    <x v="3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d v="2018-11-01T00:00:00"/>
    <d v="2018-11-01T00:00:00"/>
    <n v="1"/>
    <s v="O/U"/>
    <s v="2018-19"/>
    <s v="02"/>
    <s v="Dec"/>
    <n v="12"/>
    <s v="2018"/>
    <s v="20:30"/>
    <d v="2018-12-02T00:00:00"/>
    <d v="2018-12-02T20:30:00"/>
    <d v="2018-12-01T00:00:00"/>
    <m/>
    <n v="15"/>
  </r>
  <r>
    <n v="16"/>
    <s v=" 02 Dec 2018, 20:45"/>
    <s v="Football"/>
    <x v="2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d v="2018-11-01T00:00:00"/>
    <m/>
    <n v="5"/>
    <s v="AH"/>
    <s v="2018-19"/>
    <s v="02"/>
    <s v="Dec"/>
    <n v="12"/>
    <s v="2018"/>
    <s v="20:45"/>
    <d v="2018-12-02T00:00:00"/>
    <d v="2018-12-02T20:45:00"/>
    <d v="2018-12-01T00:00:00"/>
    <m/>
    <n v="16"/>
  </r>
  <r>
    <n v="17"/>
    <s v=" 02 Dec 2018, 21:00"/>
    <s v="Football"/>
    <x v="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d v="2018-11-01T00:00:00"/>
    <m/>
    <n v="13"/>
    <s v="AH"/>
    <s v="2018-19"/>
    <s v="02"/>
    <s v="Dec"/>
    <n v="12"/>
    <s v="2018"/>
    <s v="21:00"/>
    <d v="2018-12-02T00:00:00"/>
    <d v="2018-12-02T21:00:00"/>
    <d v="2018-12-01T00:00:00"/>
    <m/>
    <n v="17"/>
  </r>
  <r>
    <n v="18"/>
    <s v=" 03 Dec 2018, 20:30"/>
    <s v="Football"/>
    <x v="3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d v="2018-11-01T00:00:00"/>
    <m/>
    <n v="19"/>
    <s v="1X2"/>
    <s v="2018-19"/>
    <s v="03"/>
    <s v="Dec"/>
    <n v="12"/>
    <s v="2018"/>
    <s v="20:30"/>
    <d v="2018-12-03T00:00:00"/>
    <d v="2018-12-03T20:30:00"/>
    <d v="2018-12-01T00:00:00"/>
    <m/>
    <n v="18"/>
  </r>
  <r>
    <n v="19"/>
    <s v=" 03 Dec 2018, 20:30"/>
    <s v="Football"/>
    <x v="0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d v="2018-11-01T00:00:00"/>
    <m/>
    <n v="15"/>
    <s v="AH"/>
    <s v="2018-19"/>
    <s v="03"/>
    <s v="Dec"/>
    <n v="12"/>
    <s v="2018"/>
    <s v="20:30"/>
    <d v="2018-12-03T00:00:00"/>
    <d v="2018-12-03T20:30:00"/>
    <d v="2018-12-01T00:00:00"/>
    <m/>
    <n v="19"/>
  </r>
  <r>
    <n v="20"/>
    <s v=" 04 Dec 2018, 19:00"/>
    <s v="Football"/>
    <x v="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d v="2018-12-01T00:00:00"/>
    <m/>
    <n v="72"/>
    <s v="AH"/>
    <s v="2018-19"/>
    <s v="04"/>
    <s v="Dec"/>
    <n v="12"/>
    <s v="2018"/>
    <s v="19:00"/>
    <d v="2018-12-04T00:00:00"/>
    <d v="2018-12-04T19:00:00"/>
    <d v="2018-12-01T00:00:00"/>
    <m/>
    <n v="20"/>
  </r>
  <r>
    <n v="21"/>
    <s v=" 04 Dec 2018, 19:00"/>
    <s v="Football"/>
    <x v="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d v="2018-12-01T00:00:00"/>
    <m/>
    <n v="21"/>
    <s v="AH"/>
    <s v="2018-19"/>
    <s v="04"/>
    <s v="Dec"/>
    <n v="12"/>
    <s v="2018"/>
    <s v="19:00"/>
    <d v="2018-12-04T00:00:00"/>
    <d v="2018-12-04T19:00:00"/>
    <d v="2018-12-01T00:00:00"/>
    <m/>
    <n v="21"/>
  </r>
  <r>
    <n v="22"/>
    <s v=" 04 Dec 2018, 20:45"/>
    <s v="Football"/>
    <x v="4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d v="2018-12-01T00:00:00"/>
    <m/>
    <n v="65"/>
    <s v="1X2"/>
    <s v="2018-19"/>
    <s v="04"/>
    <s v="Dec"/>
    <n v="12"/>
    <s v="2018"/>
    <s v="20:45"/>
    <d v="2018-12-04T00:00:00"/>
    <d v="2018-12-04T20:45:00"/>
    <d v="2018-12-01T00:00:00"/>
    <m/>
    <n v="22"/>
  </r>
  <r>
    <n v="23"/>
    <s v=" 04 Dec 2018, 20:45"/>
    <s v="Football"/>
    <x v="4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d v="2018-12-01T00:00:00"/>
    <m/>
    <n v="23"/>
    <s v="1X2"/>
    <s v="2018-19"/>
    <s v="04"/>
    <s v="Dec"/>
    <n v="12"/>
    <s v="2018"/>
    <s v="20:45"/>
    <d v="2018-12-04T00:00:00"/>
    <d v="2018-12-04T20:45:00"/>
    <d v="2018-12-01T00:00:00"/>
    <m/>
    <n v="23"/>
  </r>
  <r>
    <n v="24"/>
    <s v=" 04 Dec 2018, 20:45"/>
    <s v="Football"/>
    <x v="4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d v="2018-12-01T00:00:00"/>
    <m/>
    <n v="39"/>
    <s v="AH"/>
    <s v="2018-19"/>
    <s v="04"/>
    <s v="Dec"/>
    <n v="12"/>
    <s v="2018"/>
    <s v="20:45"/>
    <d v="2018-12-04T00:00:00"/>
    <d v="2018-12-04T20:45:00"/>
    <d v="2018-12-01T00:00:00"/>
    <m/>
    <n v="24"/>
  </r>
  <r>
    <n v="25"/>
    <s v=" 04 Dec 2018, 21:00"/>
    <s v="Football"/>
    <x v="4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d v="2018-12-01T00:00:00"/>
    <m/>
    <n v="25"/>
    <s v="AH"/>
    <s v="2018-19"/>
    <s v="04"/>
    <s v="Dec"/>
    <n v="12"/>
    <s v="2018"/>
    <s v="21:00"/>
    <d v="2018-12-04T00:00:00"/>
    <d v="2018-12-04T21:00:00"/>
    <d v="2018-12-01T00:00:00"/>
    <m/>
    <n v="25"/>
  </r>
  <r>
    <n v="26"/>
    <s v=" 04 Dec 2018, 21:00"/>
    <s v="Football"/>
    <x v="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d v="2018-12-01T00:00:00"/>
    <m/>
    <n v="27"/>
    <s v="AH"/>
    <s v="2018-19"/>
    <s v="04"/>
    <s v="Dec"/>
    <n v="12"/>
    <s v="2018"/>
    <s v="21:00"/>
    <d v="2018-12-04T00:00:00"/>
    <d v="2018-12-04T21:00:00"/>
    <d v="2018-12-01T00:00:00"/>
    <m/>
    <n v="26"/>
  </r>
  <r>
    <n v="27"/>
    <s v=" 05 Dec 2018, 19:00"/>
    <s v="Football"/>
    <x v="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d v="2018-12-01T00:00:00"/>
    <m/>
    <n v="31"/>
    <s v="AH"/>
    <s v="2018-19"/>
    <s v="05"/>
    <s v="Dec"/>
    <n v="12"/>
    <s v="2018"/>
    <s v="19:00"/>
    <d v="2018-12-05T00:00:00"/>
    <d v="2018-12-05T19:00:00"/>
    <d v="2018-12-01T00:00:00"/>
    <m/>
    <n v="27"/>
  </r>
  <r>
    <n v="28"/>
    <s v=" 05 Dec 2018, 19:00"/>
    <s v="Football"/>
    <x v="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d v="2018-12-01T00:00:00"/>
    <m/>
    <n v="70"/>
    <s v="AH"/>
    <s v="2018-19"/>
    <s v="05"/>
    <s v="Dec"/>
    <n v="12"/>
    <s v="2018"/>
    <s v="19:00"/>
    <d v="2018-12-05T00:00:00"/>
    <d v="2018-12-05T19:00:00"/>
    <d v="2018-12-01T00:00:00"/>
    <m/>
    <n v="28"/>
  </r>
  <r>
    <n v="29"/>
    <s v=" 05 Dec 2018, 19:00"/>
    <s v="Football"/>
    <x v="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d v="2018-12-01T00:00:00"/>
    <m/>
    <n v="64"/>
    <s v="AH"/>
    <s v="2018-19"/>
    <s v="05"/>
    <s v="Dec"/>
    <n v="12"/>
    <s v="2018"/>
    <s v="19:00"/>
    <d v="2018-12-05T00:00:00"/>
    <d v="2018-12-05T19:00:00"/>
    <d v="2018-12-01T00:00:00"/>
    <m/>
    <n v="29"/>
  </r>
  <r>
    <n v="30"/>
    <s v=" 05 Dec 2018, 20:45"/>
    <s v="Football"/>
    <x v="4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d v="2018-12-01T00:00:00"/>
    <m/>
    <n v="30"/>
    <s v="AH"/>
    <s v="2018-19"/>
    <s v="05"/>
    <s v="Dec"/>
    <n v="12"/>
    <s v="2018"/>
    <s v="20:45"/>
    <d v="2018-12-05T00:00:00"/>
    <d v="2018-12-05T20:45:00"/>
    <d v="2018-12-01T00:00:00"/>
    <m/>
    <n v="30"/>
  </r>
  <r>
    <n v="31"/>
    <s v=" 05 Dec 2018, 20:45"/>
    <s v="Football"/>
    <x v="4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d v="2018-12-01T00:00:00"/>
    <m/>
    <n v="32"/>
    <s v="AH"/>
    <s v="2018-19"/>
    <s v="05"/>
    <s v="Dec"/>
    <n v="12"/>
    <s v="2018"/>
    <s v="20:45"/>
    <d v="2018-12-05T00:00:00"/>
    <d v="2018-12-05T20:45:00"/>
    <d v="2018-12-01T00:00:00"/>
    <m/>
    <n v="31"/>
  </r>
  <r>
    <n v="32"/>
    <s v=" 05 Dec 2018, 20:45"/>
    <s v="Football"/>
    <x v="4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d v="2018-12-01T00:00:00"/>
    <m/>
    <n v="43"/>
    <s v="AH"/>
    <s v="2018-19"/>
    <s v="05"/>
    <s v="Dec"/>
    <n v="12"/>
    <s v="2018"/>
    <s v="20:45"/>
    <d v="2018-12-05T00:00:00"/>
    <d v="2018-12-05T20:45:00"/>
    <d v="2018-12-01T00:00:00"/>
    <m/>
    <n v="32"/>
  </r>
  <r>
    <n v="33"/>
    <s v=" 05 Dec 2018, 20:45"/>
    <s v="Football"/>
    <x v="4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d v="2018-12-01T00:00:00"/>
    <m/>
    <n v="59"/>
    <s v="1X2"/>
    <s v="2018-19"/>
    <s v="05"/>
    <s v="Dec"/>
    <n v="12"/>
    <s v="2018"/>
    <s v="20:45"/>
    <d v="2018-12-05T00:00:00"/>
    <d v="2018-12-05T20:45:00"/>
    <d v="2018-12-01T00:00:00"/>
    <m/>
    <n v="33"/>
  </r>
  <r>
    <n v="34"/>
    <s v=" 05 Dec 2018, 21:00"/>
    <s v="Football"/>
    <x v="4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d v="2018-12-01T00:00:00"/>
    <m/>
    <n v="53"/>
    <s v="1X2"/>
    <s v="2018-19"/>
    <s v="05"/>
    <s v="Dec"/>
    <n v="12"/>
    <s v="2018"/>
    <s v="21:00"/>
    <d v="2018-12-05T00:00:00"/>
    <d v="2018-12-05T21:00:00"/>
    <d v="2018-12-01T00:00:00"/>
    <m/>
    <n v="34"/>
  </r>
  <r>
    <n v="35"/>
    <s v=" 05 Dec 2018, 21:00"/>
    <s v="Football"/>
    <x v="4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d v="2018-12-01T00:00:00"/>
    <m/>
    <n v="35"/>
    <s v="AH"/>
    <s v="2018-19"/>
    <s v="05"/>
    <s v="Dec"/>
    <n v="12"/>
    <s v="2018"/>
    <s v="21:00"/>
    <d v="2018-12-05T00:00:00"/>
    <d v="2018-12-05T21:00:00"/>
    <d v="2018-12-01T00:00:00"/>
    <m/>
    <n v="35"/>
  </r>
  <r>
    <n v="36"/>
    <s v=" 05 Dec 2018, 21:00"/>
    <s v="Football"/>
    <x v="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d v="2018-12-01T00:00:00"/>
    <m/>
    <n v="37"/>
    <s v="AH"/>
    <s v="2018-19"/>
    <s v="05"/>
    <s v="Dec"/>
    <n v="12"/>
    <s v="2018"/>
    <s v="21:00"/>
    <d v="2018-12-05T00:00:00"/>
    <d v="2018-12-05T21:00:00"/>
    <d v="2018-12-01T00:00:00"/>
    <m/>
    <n v="36"/>
  </r>
  <r>
    <n v="37"/>
    <s v=" 07 Dec 2018, 20:30"/>
    <s v="Football"/>
    <x v="3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d v="2018-12-01T00:00:00"/>
    <m/>
    <n v="26"/>
    <s v="AH"/>
    <s v="2018-19"/>
    <s v="07"/>
    <s v="Dec"/>
    <n v="12"/>
    <s v="2018"/>
    <s v="20:30"/>
    <d v="2018-12-07T00:00:00"/>
    <d v="2018-12-07T20:30:00"/>
    <d v="2018-12-01T00:00:00"/>
    <m/>
    <n v="37"/>
  </r>
  <r>
    <n v="38"/>
    <s v=" 07 Dec 2018, 20:45"/>
    <s v="Football"/>
    <x v="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d v="2018-12-01T00:00:00"/>
    <m/>
    <n v="71"/>
    <s v="AH"/>
    <s v="2018-19"/>
    <s v="07"/>
    <s v="Dec"/>
    <n v="12"/>
    <s v="2018"/>
    <s v="20:45"/>
    <d v="2018-12-07T00:00:00"/>
    <d v="2018-12-07T20:45:00"/>
    <d v="2018-12-01T00:00:00"/>
    <m/>
    <n v="38"/>
  </r>
  <r>
    <n v="39"/>
    <s v=" 08 Dec 2018, 13:00"/>
    <s v="Football"/>
    <x v="2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d v="2018-12-01T00:00:00"/>
    <m/>
    <n v="51"/>
    <s v="AH"/>
    <s v="2018-19"/>
    <s v="08"/>
    <s v="Dec"/>
    <n v="12"/>
    <s v="2018"/>
    <s v="13:00"/>
    <d v="2018-12-08T00:00:00"/>
    <d v="2018-12-08T13:00:00"/>
    <d v="2018-12-01T00:00:00"/>
    <m/>
    <n v="39"/>
  </r>
  <r>
    <n v="40"/>
    <s v=" 08 Dec 2018, 13:30"/>
    <s v="Football"/>
    <x v="4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d v="2018-12-01T00:00:00"/>
    <m/>
    <n v="41"/>
    <s v="AH"/>
    <s v="2018-19"/>
    <s v="08"/>
    <s v="Dec"/>
    <n v="12"/>
    <s v="2018"/>
    <s v="13:30"/>
    <d v="2018-12-08T00:00:00"/>
    <d v="2018-12-08T13:30:00"/>
    <d v="2018-12-01T00:00:00"/>
    <m/>
    <n v="40"/>
  </r>
  <r>
    <n v="41"/>
    <s v=" 08 Dec 2018, 15:00"/>
    <s v="Football"/>
    <x v="3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d v="2018-12-01T00:00:00"/>
    <m/>
    <n v="36"/>
    <s v="AH"/>
    <s v="2018-19"/>
    <s v="08"/>
    <s v="Dec"/>
    <n v="12"/>
    <s v="2018"/>
    <s v="15:00"/>
    <d v="2018-12-08T00:00:00"/>
    <d v="2018-12-08T15:00:00"/>
    <d v="2018-12-01T00:00:00"/>
    <m/>
    <n v="41"/>
  </r>
  <r>
    <n v="42"/>
    <s v=" 08 Dec 2018, 15:30"/>
    <s v="Football"/>
    <x v="0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d v="2018-12-01T00:00:00"/>
    <m/>
    <n v="29"/>
    <s v="1X2"/>
    <s v="2018-19"/>
    <s v="08"/>
    <s v="Dec"/>
    <n v="12"/>
    <s v="2018"/>
    <s v="15:30"/>
    <d v="2018-12-08T00:00:00"/>
    <d v="2018-12-08T15:30:00"/>
    <d v="2018-12-01T00:00:00"/>
    <m/>
    <n v="42"/>
  </r>
  <r>
    <n v="43"/>
    <s v=" 08 Dec 2018, 15:30"/>
    <s v="Football"/>
    <x v="0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d v="2018-12-01T00:00:00"/>
    <m/>
    <n v="54"/>
    <s v="1X2"/>
    <s v="2018-19"/>
    <s v="08"/>
    <s v="Dec"/>
    <n v="12"/>
    <s v="2018"/>
    <s v="15:30"/>
    <d v="2018-12-08T00:00:00"/>
    <d v="2018-12-08T15:30:00"/>
    <d v="2018-12-01T00:00:00"/>
    <m/>
    <n v="43"/>
  </r>
  <r>
    <n v="44"/>
    <s v=" 08 Dec 2018, 15:30"/>
    <s v="Football"/>
    <x v="0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d v="2018-12-01T00:00:00"/>
    <m/>
    <n v="34"/>
    <s v="O/U"/>
    <s v="2018-19"/>
    <s v="08"/>
    <s v="Dec"/>
    <n v="12"/>
    <s v="2018"/>
    <s v="15:30"/>
    <d v="2018-12-08T00:00:00"/>
    <d v="2018-12-08T15:30:00"/>
    <d v="2018-12-01T00:00:00"/>
    <m/>
    <n v="44"/>
  </r>
  <r>
    <n v="45"/>
    <s v=" 08 Dec 2018, 15:30"/>
    <s v="Football"/>
    <x v="0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d v="2018-12-01T00:00:00"/>
    <m/>
    <n v="40"/>
    <s v="AH"/>
    <s v="2018-19"/>
    <s v="08"/>
    <s v="Dec"/>
    <n v="12"/>
    <s v="2018"/>
    <s v="15:30"/>
    <d v="2018-12-08T00:00:00"/>
    <d v="2018-12-08T15:30:00"/>
    <d v="2018-12-01T00:00:00"/>
    <m/>
    <n v="45"/>
  </r>
  <r>
    <n v="46"/>
    <s v=" 08 Dec 2018, 15:30"/>
    <s v="Football"/>
    <x v="0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d v="2018-12-01T00:00:00"/>
    <d v="2018-12-01T00:00:00"/>
    <n v="20"/>
    <s v="AH"/>
    <s v="2018-19"/>
    <s v="08"/>
    <s v="Dec"/>
    <n v="12"/>
    <s v="2018"/>
    <s v="15:30"/>
    <d v="2018-12-08T00:00:00"/>
    <d v="2018-12-08T15:30:00"/>
    <d v="2018-12-01T00:00:00"/>
    <m/>
    <n v="46"/>
  </r>
  <r>
    <n v="47"/>
    <s v=" 08 Dec 2018, 16:00"/>
    <s v="Football"/>
    <x v="4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d v="2018-12-01T00:00:00"/>
    <m/>
    <n v="47"/>
    <s v="O/U"/>
    <s v="2018-19"/>
    <s v="08"/>
    <s v="Dec"/>
    <n v="12"/>
    <s v="2018"/>
    <s v="16:00"/>
    <d v="2018-12-08T00:00:00"/>
    <d v="2018-12-08T16:00:00"/>
    <d v="2018-12-01T00:00:00"/>
    <m/>
    <n v="47"/>
  </r>
  <r>
    <n v="48"/>
    <s v=" 08 Dec 2018, 16:00"/>
    <s v="Football"/>
    <x v="4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d v="2018-12-01T00:00:00"/>
    <m/>
    <n v="74"/>
    <s v="AH"/>
    <s v="2018-19"/>
    <s v="08"/>
    <s v="Dec"/>
    <n v="12"/>
    <s v="2018"/>
    <s v="16:00"/>
    <d v="2018-12-08T00:00:00"/>
    <d v="2018-12-08T16:00:00"/>
    <d v="2018-12-01T00:00:00"/>
    <m/>
    <n v="48"/>
  </r>
  <r>
    <n v="49"/>
    <s v=" 08 Dec 2018, 16:00"/>
    <s v="Football"/>
    <x v="4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d v="2018-12-01T00:00:00"/>
    <m/>
    <n v="68"/>
    <s v="AH"/>
    <s v="2018-19"/>
    <s v="08"/>
    <s v="Dec"/>
    <n v="12"/>
    <s v="2018"/>
    <s v="16:00"/>
    <d v="2018-12-08T00:00:00"/>
    <d v="2018-12-08T16:00:00"/>
    <d v="2018-12-01T00:00:00"/>
    <m/>
    <n v="49"/>
  </r>
  <r>
    <n v="50"/>
    <s v=" 08 Dec 2018, 16:00"/>
    <s v="Football"/>
    <x v="4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d v="2018-12-01T00:00:00"/>
    <m/>
    <n v="61"/>
    <s v="AH"/>
    <s v="2018-19"/>
    <s v="08"/>
    <s v="Dec"/>
    <n v="12"/>
    <s v="2018"/>
    <s v="16:00"/>
    <d v="2018-12-08T00:00:00"/>
    <d v="2018-12-08T16:00:00"/>
    <d v="2018-12-01T00:00:00"/>
    <m/>
    <n v="50"/>
  </r>
  <r>
    <n v="51"/>
    <s v=" 08 Dec 2018, 16:00"/>
    <s v="Football"/>
    <x v="4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d v="2018-12-01T00:00:00"/>
    <m/>
    <n v="56"/>
    <s v="AH"/>
    <s v="2018-19"/>
    <s v="08"/>
    <s v="Dec"/>
    <n v="12"/>
    <s v="2018"/>
    <s v="16:00"/>
    <d v="2018-12-08T00:00:00"/>
    <d v="2018-12-08T16:00:00"/>
    <d v="2018-12-01T00:00:00"/>
    <m/>
    <n v="51"/>
  </r>
  <r>
    <n v="52"/>
    <s v=" 08 Dec 2018, 16:15"/>
    <s v="Football"/>
    <x v="2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d v="2018-12-01T00:00:00"/>
    <m/>
    <n v="66"/>
    <s v="AH"/>
    <s v="2018-19"/>
    <s v="08"/>
    <s v="Dec"/>
    <n v="12"/>
    <s v="2018"/>
    <s v="16:15"/>
    <d v="2018-12-08T00:00:00"/>
    <d v="2018-12-08T16:15:00"/>
    <d v="2018-12-01T00:00:00"/>
    <m/>
    <n v="52"/>
  </r>
  <r>
    <n v="53"/>
    <s v=" 08 Dec 2018, 18:00"/>
    <s v="Football"/>
    <x v="3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d v="2018-12-01T00:00:00"/>
    <m/>
    <n v="57"/>
    <s v="AH"/>
    <s v="2018-19"/>
    <s v="08"/>
    <s v="Dec"/>
    <n v="12"/>
    <s v="2018"/>
    <s v="18:00"/>
    <d v="2018-12-08T00:00:00"/>
    <d v="2018-12-08T18:00:00"/>
    <d v="2018-12-01T00:00:00"/>
    <m/>
    <n v="53"/>
  </r>
  <r>
    <n v="54"/>
    <s v=" 08 Dec 2018, 18:30"/>
    <s v="Football"/>
    <x v="0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d v="2018-12-01T00:00:00"/>
    <m/>
    <n v="45"/>
    <s v="AH"/>
    <s v="2018-19"/>
    <s v="08"/>
    <s v="Dec"/>
    <n v="12"/>
    <s v="2018"/>
    <s v="18:30"/>
    <d v="2018-12-08T00:00:00"/>
    <d v="2018-12-08T18:30:00"/>
    <d v="2018-12-01T00:00:00"/>
    <m/>
    <n v="54"/>
  </r>
  <r>
    <n v="55"/>
    <s v=" 08 Dec 2018, 18:30"/>
    <s v="Football"/>
    <x v="4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d v="2018-12-01T00:00:00"/>
    <m/>
    <n v="73"/>
    <s v="1X2"/>
    <s v="2018-19"/>
    <s v="08"/>
    <s v="Dec"/>
    <n v="12"/>
    <s v="2018"/>
    <s v="18:30"/>
    <d v="2018-12-08T00:00:00"/>
    <d v="2018-12-08T18:30:00"/>
    <d v="2018-12-01T00:00:00"/>
    <m/>
    <n v="55"/>
  </r>
  <r>
    <n v="56"/>
    <s v=" 08 Dec 2018, 18:30"/>
    <s v="Football"/>
    <x v="2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d v="2018-12-01T00:00:00"/>
    <m/>
    <n v="33"/>
    <s v="1X2"/>
    <s v="2018-19"/>
    <s v="08"/>
    <s v="Dec"/>
    <n v="12"/>
    <s v="2018"/>
    <s v="18:30"/>
    <d v="2018-12-08T00:00:00"/>
    <d v="2018-12-08T18:30:00"/>
    <d v="2018-12-01T00:00:00"/>
    <m/>
    <n v="56"/>
  </r>
  <r>
    <n v="57"/>
    <s v=" 08 Dec 2018, 20:00"/>
    <s v="Football"/>
    <x v="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d v="2018-12-01T00:00:00"/>
    <m/>
    <n v="69"/>
    <s v="AH"/>
    <s v="2018-19"/>
    <s v="08"/>
    <s v="Dec"/>
    <n v="12"/>
    <s v="2018"/>
    <s v="20:00"/>
    <d v="2018-12-08T00:00:00"/>
    <d v="2018-12-08T20:00:00"/>
    <d v="2018-12-01T00:00:00"/>
    <m/>
    <n v="57"/>
  </r>
  <r>
    <n v="58"/>
    <s v=" 08 Dec 2018, 20:00"/>
    <s v="Football"/>
    <x v="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d v="2018-12-01T00:00:00"/>
    <m/>
    <n v="67"/>
    <s v="AH"/>
    <s v="2018-19"/>
    <s v="08"/>
    <s v="Dec"/>
    <n v="12"/>
    <s v="2018"/>
    <s v="20:00"/>
    <d v="2018-12-08T00:00:00"/>
    <d v="2018-12-08T20:00:00"/>
    <d v="2018-12-01T00:00:00"/>
    <m/>
    <n v="58"/>
  </r>
  <r>
    <n v="59"/>
    <s v=" 08 Dec 2018, 20:30"/>
    <s v="Football"/>
    <x v="3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d v="2018-12-01T00:00:00"/>
    <m/>
    <n v="62"/>
    <s v="AH"/>
    <s v="2018-19"/>
    <s v="08"/>
    <s v="Dec"/>
    <n v="12"/>
    <s v="2018"/>
    <s v="20:30"/>
    <d v="2018-12-08T00:00:00"/>
    <d v="2018-12-08T20:30:00"/>
    <d v="2018-12-01T00:00:00"/>
    <m/>
    <n v="59"/>
  </r>
  <r>
    <n v="60"/>
    <s v=" 08 Dec 2018, 20:45"/>
    <s v="Football"/>
    <x v="4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d v="2018-12-01T00:00:00"/>
    <m/>
    <n v="60"/>
    <s v="AH"/>
    <s v="2018-19"/>
    <s v="08"/>
    <s v="Dec"/>
    <n v="12"/>
    <s v="2018"/>
    <s v="20:45"/>
    <d v="2018-12-08T00:00:00"/>
    <d v="2018-12-08T20:45:00"/>
    <d v="2018-12-01T00:00:00"/>
    <m/>
    <n v="60"/>
  </r>
  <r>
    <n v="61"/>
    <s v=" 08 Dec 2018, 20:45"/>
    <s v="Football"/>
    <x v="2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d v="2018-12-01T00:00:00"/>
    <m/>
    <n v="38"/>
    <s v="AH"/>
    <s v="2018-19"/>
    <s v="08"/>
    <s v="Dec"/>
    <n v="12"/>
    <s v="2018"/>
    <s v="20:45"/>
    <d v="2018-12-08T00:00:00"/>
    <d v="2018-12-08T20:45:00"/>
    <d v="2018-12-01T00:00:00"/>
    <m/>
    <n v="61"/>
  </r>
  <r>
    <n v="62"/>
    <s v=" 09 Dec 2018, 12:30"/>
    <s v="Football"/>
    <x v="3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d v="2018-12-01T00:00:00"/>
    <m/>
    <n v="24"/>
    <s v="AH"/>
    <s v="2018-19"/>
    <s v="09"/>
    <s v="Dec"/>
    <n v="12"/>
    <s v="2018"/>
    <s v="12:30"/>
    <d v="2018-12-09T00:00:00"/>
    <d v="2018-12-09T12:30:00"/>
    <d v="2018-12-01T00:00:00"/>
    <m/>
    <n v="62"/>
  </r>
  <r>
    <n v="63"/>
    <s v=" 09 Dec 2018, 15:00"/>
    <s v="Football"/>
    <x v="3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d v="2018-12-01T00:00:00"/>
    <m/>
    <n v="22"/>
    <s v="AH"/>
    <s v="2018-19"/>
    <s v="09"/>
    <s v="Dec"/>
    <n v="12"/>
    <s v="2018"/>
    <s v="15:00"/>
    <d v="2018-12-09T00:00:00"/>
    <d v="2018-12-09T15:00:00"/>
    <d v="2018-12-01T00:00:00"/>
    <m/>
    <n v="63"/>
  </r>
  <r>
    <n v="64"/>
    <s v=" 09 Dec 2018, 15:00"/>
    <s v="Football"/>
    <x v="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d v="2018-12-01T00:00:00"/>
    <m/>
    <n v="49"/>
    <s v="1X2"/>
    <s v="2018-19"/>
    <s v="09"/>
    <s v="Dec"/>
    <n v="12"/>
    <s v="2018"/>
    <s v="15:00"/>
    <d v="2018-12-09T00:00:00"/>
    <d v="2018-12-09T15:00:00"/>
    <d v="2018-12-01T00:00:00"/>
    <m/>
    <n v="64"/>
  </r>
  <r>
    <n v="65"/>
    <s v=" 09 Dec 2018, 16:15"/>
    <s v="Football"/>
    <x v="2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d v="2018-12-01T00:00:00"/>
    <m/>
    <n v="58"/>
    <s v="AH"/>
    <s v="2018-19"/>
    <s v="09"/>
    <s v="Dec"/>
    <n v="12"/>
    <s v="2018"/>
    <s v="16:15"/>
    <d v="2018-12-09T00:00:00"/>
    <d v="2018-12-09T16:15:00"/>
    <d v="2018-12-01T00:00:00"/>
    <m/>
    <n v="65"/>
  </r>
  <r>
    <n v="66"/>
    <s v=" 09 Dec 2018, 17:00"/>
    <s v="Football"/>
    <x v="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d v="2018-12-01T00:00:00"/>
    <m/>
    <n v="52"/>
    <s v="1X2"/>
    <s v="2018-19"/>
    <s v="09"/>
    <s v="Dec"/>
    <n v="12"/>
    <s v="2018"/>
    <s v="17:00"/>
    <d v="2018-12-09T00:00:00"/>
    <d v="2018-12-09T17:00:00"/>
    <d v="2018-12-01T00:00:00"/>
    <m/>
    <n v="66"/>
  </r>
  <r>
    <n v="67"/>
    <s v=" 09 Dec 2018, 17:00"/>
    <s v="Football"/>
    <x v="4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d v="2018-12-01T00:00:00"/>
    <m/>
    <n v="28"/>
    <s v="AH"/>
    <s v="2018-19"/>
    <s v="09"/>
    <s v="Dec"/>
    <n v="12"/>
    <s v="2018"/>
    <s v="17:00"/>
    <d v="2018-12-09T00:00:00"/>
    <d v="2018-12-09T17:00:00"/>
    <d v="2018-12-01T00:00:00"/>
    <m/>
    <n v="67"/>
  </r>
  <r>
    <n v="68"/>
    <s v=" 09 Dec 2018, 18:00"/>
    <s v="Football"/>
    <x v="0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d v="2018-12-01T00:00:00"/>
    <m/>
    <n v="55"/>
    <s v="AH"/>
    <s v="2018-19"/>
    <s v="09"/>
    <s v="Dec"/>
    <n v="12"/>
    <s v="2018"/>
    <s v="18:00"/>
    <d v="2018-12-09T00:00:00"/>
    <d v="2018-12-09T18:00:00"/>
    <d v="2018-12-01T00:00:00"/>
    <m/>
    <n v="68"/>
  </r>
  <r>
    <n v="69"/>
    <s v=" 09 Dec 2018, 18:30"/>
    <s v="Football"/>
    <x v="2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d v="2018-12-01T00:00:00"/>
    <m/>
    <n v="48"/>
    <s v="AH"/>
    <s v="2018-19"/>
    <s v="09"/>
    <s v="Dec"/>
    <n v="12"/>
    <s v="2018"/>
    <s v="18:30"/>
    <d v="2018-12-09T00:00:00"/>
    <d v="2018-12-09T18:30:00"/>
    <d v="2018-12-01T00:00:00"/>
    <m/>
    <n v="69"/>
  </r>
  <r>
    <n v="70"/>
    <s v=" 09 Dec 2018, 20:30"/>
    <s v="Football"/>
    <x v="3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d v="2018-12-01T00:00:00"/>
    <m/>
    <n v="63"/>
    <s v="AH"/>
    <s v="2018-19"/>
    <s v="09"/>
    <s v="Dec"/>
    <n v="12"/>
    <s v="2018"/>
    <s v="20:30"/>
    <d v="2018-12-09T00:00:00"/>
    <d v="2018-12-09T20:30:00"/>
    <d v="2018-12-01T00:00:00"/>
    <m/>
    <n v="70"/>
  </r>
  <r>
    <n v="71"/>
    <s v=" 09 Dec 2018, 20:45"/>
    <s v="Football"/>
    <x v="2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d v="2018-12-01T00:00:00"/>
    <m/>
    <n v="46"/>
    <s v="AH"/>
    <s v="2018-19"/>
    <s v="09"/>
    <s v="Dec"/>
    <n v="12"/>
    <s v="2018"/>
    <s v="20:45"/>
    <d v="2018-12-09T00:00:00"/>
    <d v="2018-12-09T20:45:00"/>
    <d v="2018-12-01T00:00:00"/>
    <m/>
    <n v="71"/>
  </r>
  <r>
    <n v="72"/>
    <s v=" 09 Dec 2018, 21:00"/>
    <s v="Football"/>
    <x v="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d v="2018-12-01T00:00:00"/>
    <m/>
    <n v="50"/>
    <s v="AH"/>
    <s v="2018-19"/>
    <s v="09"/>
    <s v="Dec"/>
    <n v="12"/>
    <s v="2018"/>
    <s v="21:00"/>
    <d v="2018-12-09T00:00:00"/>
    <d v="2018-12-09T21:00:00"/>
    <d v="2018-12-01T00:00:00"/>
    <m/>
    <n v="72"/>
  </r>
  <r>
    <n v="73"/>
    <s v=" 10 Dec 2018, 21:00"/>
    <s v="Football"/>
    <x v="4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d v="2018-12-01T00:00:00"/>
    <m/>
    <n v="42"/>
    <s v="1X2"/>
    <s v="2018-19"/>
    <s v="10"/>
    <s v="Dec"/>
    <n v="12"/>
    <s v="2018"/>
    <s v="21:00"/>
    <d v="2018-12-10T00:00:00"/>
    <d v="2018-12-10T21:00:00"/>
    <d v="2018-12-01T00:00:00"/>
    <m/>
    <n v="73"/>
  </r>
  <r>
    <n v="74"/>
    <s v=" 10 Dec 2018, 21:00"/>
    <s v="Football"/>
    <x v="2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d v="2018-12-01T00:00:00"/>
    <m/>
    <n v="44"/>
    <s v="AH"/>
    <s v="2018-19"/>
    <s v="10"/>
    <s v="Dec"/>
    <n v="12"/>
    <s v="2018"/>
    <s v="21:00"/>
    <d v="2018-12-10T00:00:00"/>
    <d v="2018-12-10T21:00:00"/>
    <d v="2018-12-01T00:00:00"/>
    <m/>
    <n v="74"/>
  </r>
  <r>
    <n v="75"/>
    <s v=" 11 Dec 2018, 21:00"/>
    <s v="Football"/>
    <x v="5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d v="2018-12-01T00:00:00"/>
    <m/>
    <n v="75"/>
    <s v="AH"/>
    <s v="2018-19"/>
    <s v="11"/>
    <s v="Dec"/>
    <n v="12"/>
    <s v="2018"/>
    <s v="21:00"/>
    <d v="2018-12-11T00:00:00"/>
    <d v="2018-12-11T21:00:00"/>
    <d v="2018-12-01T00:00:00"/>
    <m/>
    <n v="75"/>
  </r>
  <r>
    <n v="76"/>
    <s v=" 11 Dec 2018, 21:00"/>
    <s v="Football"/>
    <x v="5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d v="2018-12-01T00:00:00"/>
    <m/>
    <n v="76"/>
    <s v="AH"/>
    <s v="2018-19"/>
    <s v="11"/>
    <s v="Dec"/>
    <n v="12"/>
    <s v="2018"/>
    <s v="21:00"/>
    <d v="2018-12-11T00:00:00"/>
    <d v="2018-12-11T21:00:00"/>
    <d v="2018-12-01T00:00:00"/>
    <m/>
    <n v="76"/>
  </r>
  <r>
    <n v="77"/>
    <s v=" 11 Dec 2018, 21:00"/>
    <s v="Football"/>
    <x v="5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d v="2018-12-01T00:00:00"/>
    <m/>
    <n v="77"/>
    <s v="1X2"/>
    <s v="2018-19"/>
    <s v="11"/>
    <s v="Dec"/>
    <n v="12"/>
    <s v="2018"/>
    <s v="21:00"/>
    <d v="2018-12-11T00:00:00"/>
    <d v="2018-12-11T21:00:00"/>
    <d v="2018-12-01T00:00:00"/>
    <m/>
    <n v="77"/>
  </r>
  <r>
    <n v="78"/>
    <s v=" 11 Dec 2018, 21:00"/>
    <s v="Football"/>
    <x v="5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d v="2018-12-01T00:00:00"/>
    <m/>
    <n v="103"/>
    <s v="AH"/>
    <s v="2018-19"/>
    <s v="11"/>
    <s v="Dec"/>
    <n v="12"/>
    <s v="2018"/>
    <s v="21:00"/>
    <d v="2018-12-11T00:00:00"/>
    <d v="2018-12-11T21:00:00"/>
    <d v="2018-12-01T00:00:00"/>
    <m/>
    <n v="78"/>
  </r>
  <r>
    <n v="79"/>
    <s v=" 12 Dec 2018, 21:00"/>
    <s v="Football"/>
    <x v="5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d v="2018-12-01T00:00:00"/>
    <m/>
    <n v="117"/>
    <s v="O/U"/>
    <s v="2018-19"/>
    <s v="12"/>
    <s v="Dec"/>
    <n v="12"/>
    <s v="2018"/>
    <s v="21:00"/>
    <d v="2018-12-12T00:00:00"/>
    <d v="2018-12-12T21:00:00"/>
    <d v="2018-12-01T00:00:00"/>
    <m/>
    <n v="79"/>
  </r>
  <r>
    <n v="80"/>
    <s v=" 13 Dec 2018, 18:55"/>
    <s v="Football"/>
    <x v="6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d v="2018-12-01T00:00:00"/>
    <m/>
    <n v="88"/>
    <s v="O/U"/>
    <s v="2018-19"/>
    <s v="13"/>
    <s v="Dec"/>
    <n v="12"/>
    <s v="2018"/>
    <s v="18:55"/>
    <d v="2018-12-13T00:00:00"/>
    <d v="2018-12-13T18:55:00"/>
    <d v="2018-12-01T00:00:00"/>
    <m/>
    <n v="80"/>
  </r>
  <r>
    <n v="81"/>
    <s v=" 13 Dec 2018, 18:55"/>
    <s v="Football"/>
    <x v="6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d v="2018-12-01T00:00:00"/>
    <m/>
    <n v="111"/>
    <s v="O/U"/>
    <s v="2018-19"/>
    <s v="13"/>
    <s v="Dec"/>
    <n v="12"/>
    <s v="2018"/>
    <s v="18:55"/>
    <d v="2018-12-13T00:00:00"/>
    <d v="2018-12-13T18:55:00"/>
    <d v="2018-12-01T00:00:00"/>
    <m/>
    <n v="81"/>
  </r>
  <r>
    <n v="82"/>
    <s v=" 13 Dec 2018, 18:55"/>
    <s v="Football"/>
    <x v="6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d v="2018-12-01T00:00:00"/>
    <m/>
    <n v="114"/>
    <s v="AH"/>
    <s v="2018-19"/>
    <s v="13"/>
    <s v="Dec"/>
    <n v="12"/>
    <s v="2018"/>
    <s v="18:55"/>
    <d v="2018-12-13T00:00:00"/>
    <d v="2018-12-13T18:55:00"/>
    <d v="2018-12-01T00:00:00"/>
    <m/>
    <n v="82"/>
  </r>
  <r>
    <n v="83"/>
    <s v=" 13 Dec 2018, 21:00"/>
    <s v="Football"/>
    <x v="6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d v="2018-12-01T00:00:00"/>
    <m/>
    <n v="98"/>
    <s v="AH"/>
    <s v="2018-19"/>
    <s v="13"/>
    <s v="Dec"/>
    <n v="12"/>
    <s v="2018"/>
    <s v="21:00"/>
    <d v="2018-12-13T00:00:00"/>
    <d v="2018-12-13T21:00:00"/>
    <d v="2018-12-01T00:00:00"/>
    <m/>
    <n v="83"/>
  </r>
  <r>
    <n v="84"/>
    <s v=" 14 Dec 2018, 20:45"/>
    <s v="Football"/>
    <x v="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d v="2018-12-01T00:00:00"/>
    <m/>
    <n v="120"/>
    <s v="1X2"/>
    <s v="2018-19"/>
    <s v="14"/>
    <s v="Dec"/>
    <n v="12"/>
    <s v="2018"/>
    <s v="20:45"/>
    <d v="2018-12-14T00:00:00"/>
    <d v="2018-12-14T20:45:00"/>
    <d v="2018-12-01T00:00:00"/>
    <m/>
    <n v="84"/>
  </r>
  <r>
    <n v="85"/>
    <s v=" 15 Dec 2018, 13:00"/>
    <s v="Football"/>
    <x v="2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d v="2018-12-01T00:00:00"/>
    <m/>
    <n v="106"/>
    <s v="AH"/>
    <s v="2018-19"/>
    <s v="15"/>
    <s v="Dec"/>
    <n v="12"/>
    <s v="2018"/>
    <s v="13:00"/>
    <d v="2018-12-15T00:00:00"/>
    <d v="2018-12-15T13:00:00"/>
    <d v="2018-12-01T00:00:00"/>
    <m/>
    <n v="85"/>
  </r>
  <r>
    <n v="86"/>
    <s v=" 15 Dec 2018, 13:30"/>
    <s v="Football"/>
    <x v="4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d v="2018-12-01T00:00:00"/>
    <m/>
    <n v="105"/>
    <s v="AH"/>
    <s v="2018-19"/>
    <s v="15"/>
    <s v="Dec"/>
    <n v="12"/>
    <s v="2018"/>
    <s v="13:30"/>
    <d v="2018-12-15T00:00:00"/>
    <d v="2018-12-15T13:30:00"/>
    <d v="2018-12-01T00:00:00"/>
    <m/>
    <n v="86"/>
  </r>
  <r>
    <n v="87"/>
    <s v=" 15 Dec 2018, 15:30"/>
    <s v="Football"/>
    <x v="0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d v="2018-12-01T00:00:00"/>
    <m/>
    <n v="87"/>
    <s v="AH"/>
    <s v="2018-19"/>
    <s v="15"/>
    <s v="Dec"/>
    <n v="12"/>
    <s v="2018"/>
    <s v="15:30"/>
    <d v="2018-12-15T00:00:00"/>
    <d v="2018-12-15T15:30:00"/>
    <d v="2018-12-01T00:00:00"/>
    <m/>
    <n v="87"/>
  </r>
  <r>
    <n v="88"/>
    <s v=" 15 Dec 2018, 15:30"/>
    <s v="Football"/>
    <x v="0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d v="2018-12-01T00:00:00"/>
    <m/>
    <n v="116"/>
    <s v="AH"/>
    <s v="2018-19"/>
    <s v="15"/>
    <s v="Dec"/>
    <n v="12"/>
    <s v="2018"/>
    <s v="15:30"/>
    <d v="2018-12-15T00:00:00"/>
    <d v="2018-12-15T15:30:00"/>
    <d v="2018-12-01T00:00:00"/>
    <m/>
    <n v="88"/>
  </r>
  <r>
    <n v="89"/>
    <s v=" 15 Dec 2018, 15:30"/>
    <s v="Football"/>
    <x v="0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d v="2018-12-01T00:00:00"/>
    <m/>
    <n v="126"/>
    <s v="1X2"/>
    <s v="2018-19"/>
    <s v="15"/>
    <s v="Dec"/>
    <n v="12"/>
    <s v="2018"/>
    <s v="15:30"/>
    <d v="2018-12-15T00:00:00"/>
    <d v="2018-12-15T15:30:00"/>
    <d v="2018-12-01T00:00:00"/>
    <m/>
    <n v="89"/>
  </r>
  <r>
    <n v="90"/>
    <s v=" 15 Dec 2018, 15:30"/>
    <s v="Football"/>
    <x v="0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d v="2018-12-01T00:00:00"/>
    <m/>
    <n v="118"/>
    <s v="AH"/>
    <s v="2018-19"/>
    <s v="15"/>
    <s v="Dec"/>
    <n v="12"/>
    <s v="2018"/>
    <s v="15:30"/>
    <d v="2018-12-15T00:00:00"/>
    <d v="2018-12-15T15:30:00"/>
    <d v="2018-12-01T00:00:00"/>
    <m/>
    <n v="90"/>
  </r>
  <r>
    <n v="91"/>
    <s v=" 15 Dec 2018, 16:00"/>
    <s v="Football"/>
    <x v="4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d v="2018-12-01T00:00:00"/>
    <m/>
    <n v="91"/>
    <s v="AH"/>
    <s v="2018-19"/>
    <s v="15"/>
    <s v="Dec"/>
    <n v="12"/>
    <s v="2018"/>
    <s v="16:00"/>
    <d v="2018-12-15T00:00:00"/>
    <d v="2018-12-15T16:00:00"/>
    <d v="2018-12-01T00:00:00"/>
    <m/>
    <n v="91"/>
  </r>
  <r>
    <n v="92"/>
    <s v=" 15 Dec 2018, 16:00"/>
    <s v="Football"/>
    <x v="4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d v="2018-12-01T00:00:00"/>
    <m/>
    <n v="92"/>
    <s v="AH"/>
    <s v="2018-19"/>
    <s v="15"/>
    <s v="Dec"/>
    <n v="12"/>
    <s v="2018"/>
    <s v="16:00"/>
    <d v="2018-12-15T00:00:00"/>
    <d v="2018-12-15T16:00:00"/>
    <d v="2018-12-01T00:00:00"/>
    <m/>
    <n v="92"/>
  </r>
  <r>
    <n v="93"/>
    <s v=" 15 Dec 2018, 16:00"/>
    <s v="Football"/>
    <x v="4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d v="2018-12-01T00:00:00"/>
    <m/>
    <n v="93"/>
    <s v="1X2"/>
    <s v="2018-19"/>
    <s v="15"/>
    <s v="Dec"/>
    <n v="12"/>
    <s v="2018"/>
    <s v="16:00"/>
    <d v="2018-12-15T00:00:00"/>
    <d v="2018-12-15T16:00:00"/>
    <d v="2018-12-01T00:00:00"/>
    <m/>
    <n v="93"/>
  </r>
  <r>
    <n v="94"/>
    <s v=" 15 Dec 2018, 16:00"/>
    <s v="Football"/>
    <x v="4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d v="2018-12-01T00:00:00"/>
    <m/>
    <n v="90"/>
    <s v="O/U"/>
    <s v="2018-19"/>
    <s v="15"/>
    <s v="Dec"/>
    <n v="12"/>
    <s v="2018"/>
    <s v="16:00"/>
    <d v="2018-12-15T00:00:00"/>
    <d v="2018-12-15T16:00:00"/>
    <d v="2018-12-01T00:00:00"/>
    <m/>
    <n v="94"/>
  </r>
  <r>
    <n v="95"/>
    <s v=" 15 Dec 2018, 16:00"/>
    <s v="Football"/>
    <x v="4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d v="2018-12-01T00:00:00"/>
    <m/>
    <n v="113"/>
    <s v="AH"/>
    <s v="2018-19"/>
    <s v="15"/>
    <s v="Dec"/>
    <n v="12"/>
    <s v="2018"/>
    <s v="16:00"/>
    <d v="2018-12-15T00:00:00"/>
    <d v="2018-12-15T16:00:00"/>
    <d v="2018-12-01T00:00:00"/>
    <m/>
    <n v="95"/>
  </r>
  <r>
    <n v="96"/>
    <s v=" 15 Dec 2018, 16:15"/>
    <s v="Football"/>
    <x v="2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d v="2018-12-01T00:00:00"/>
    <m/>
    <n v="101"/>
    <s v="1X2"/>
    <s v="2018-19"/>
    <s v="15"/>
    <s v="Dec"/>
    <n v="12"/>
    <s v="2018"/>
    <s v="16:15"/>
    <d v="2018-12-15T00:00:00"/>
    <d v="2018-12-15T16:15:00"/>
    <d v="2018-12-01T00:00:00"/>
    <m/>
    <n v="96"/>
  </r>
  <r>
    <n v="97"/>
    <s v=" 15 Dec 2018, 17:00"/>
    <s v="Football"/>
    <x v="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d v="2018-12-01T00:00:00"/>
    <m/>
    <n v="97"/>
    <s v="AH"/>
    <s v="2018-19"/>
    <s v="15"/>
    <s v="Dec"/>
    <n v="12"/>
    <s v="2018"/>
    <s v="17:00"/>
    <d v="2018-12-15T00:00:00"/>
    <d v="2018-12-15T17:00:00"/>
    <d v="2018-12-01T00:00:00"/>
    <m/>
    <n v="97"/>
  </r>
  <r>
    <n v="98"/>
    <s v=" 15 Dec 2018, 18:00"/>
    <s v="Football"/>
    <x v="3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d v="2018-12-01T00:00:00"/>
    <m/>
    <n v="119"/>
    <s v="1X2"/>
    <s v="2018-19"/>
    <s v="15"/>
    <s v="Dec"/>
    <n v="12"/>
    <s v="2018"/>
    <s v="18:00"/>
    <d v="2018-12-15T00:00:00"/>
    <d v="2018-12-15T18:00:00"/>
    <d v="2018-12-01T00:00:00"/>
    <m/>
    <n v="98"/>
  </r>
  <r>
    <n v="99"/>
    <s v=" 15 Dec 2018, 18:30"/>
    <s v="Football"/>
    <x v="4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d v="2018-12-01T00:00:00"/>
    <m/>
    <n v="112"/>
    <s v="AH"/>
    <s v="2018-19"/>
    <s v="15"/>
    <s v="Dec"/>
    <n v="12"/>
    <s v="2018"/>
    <s v="18:30"/>
    <d v="2018-12-15T00:00:00"/>
    <d v="2018-12-15T18:30:00"/>
    <d v="2018-12-01T00:00:00"/>
    <m/>
    <n v="99"/>
  </r>
  <r>
    <n v="100"/>
    <s v=" 15 Dec 2018, 18:30"/>
    <s v="Football"/>
    <x v="0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d v="2018-12-01T00:00:00"/>
    <m/>
    <n v="89"/>
    <s v="1X2"/>
    <s v="2018-19"/>
    <s v="15"/>
    <s v="Dec"/>
    <n v="12"/>
    <s v="2018"/>
    <s v="18:30"/>
    <d v="2018-12-15T00:00:00"/>
    <d v="2018-12-15T18:30:00"/>
    <d v="2018-12-01T00:00:00"/>
    <m/>
    <n v="100"/>
  </r>
  <r>
    <n v="101"/>
    <s v=" 15 Dec 2018, 18:30"/>
    <s v="Football"/>
    <x v="2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d v="2018-12-01T00:00:00"/>
    <m/>
    <n v="108"/>
    <s v="Team O/U"/>
    <s v="2018-19"/>
    <s v="15"/>
    <s v="Dec"/>
    <n v="12"/>
    <s v="2018"/>
    <s v="18:30"/>
    <d v="2018-12-15T00:00:00"/>
    <d v="2018-12-15T18:30:00"/>
    <d v="2018-12-01T00:00:00"/>
    <m/>
    <n v="101"/>
  </r>
  <r>
    <n v="102"/>
    <s v=" 15 Dec 2018, 20:00"/>
    <s v="Football"/>
    <x v="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d v="2018-12-01T00:00:00"/>
    <m/>
    <n v="122"/>
    <s v="AH"/>
    <s v="2018-19"/>
    <s v="15"/>
    <s v="Dec"/>
    <n v="12"/>
    <s v="2018"/>
    <s v="20:00"/>
    <d v="2018-12-15T00:00:00"/>
    <d v="2018-12-15T20:00:00"/>
    <d v="2018-12-01T00:00:00"/>
    <m/>
    <n v="102"/>
  </r>
  <r>
    <n v="103"/>
    <s v=" 15 Dec 2018, 20:30"/>
    <s v="Football"/>
    <x v="3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d v="2018-12-01T00:00:00"/>
    <m/>
    <n v="100"/>
    <s v="AH"/>
    <s v="2018-19"/>
    <s v="15"/>
    <s v="Dec"/>
    <n v="12"/>
    <s v="2018"/>
    <s v="20:30"/>
    <d v="2018-12-15T00:00:00"/>
    <d v="2018-12-15T20:30:00"/>
    <d v="2018-12-01T00:00:00"/>
    <m/>
    <n v="103"/>
  </r>
  <r>
    <n v="104"/>
    <s v=" 15 Dec 2018, 20:45"/>
    <s v="Football"/>
    <x v="2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d v="2018-12-01T00:00:00"/>
    <m/>
    <n v="86"/>
    <s v="O/U"/>
    <s v="2018-19"/>
    <s v="15"/>
    <s v="Dec"/>
    <n v="12"/>
    <s v="2018"/>
    <s v="20:45"/>
    <d v="2018-12-15T00:00:00"/>
    <d v="2018-12-15T20:45:00"/>
    <d v="2018-12-01T00:00:00"/>
    <m/>
    <n v="104"/>
  </r>
  <r>
    <n v="105"/>
    <s v=" 16 Dec 2018, 12:00"/>
    <s v="Football"/>
    <x v="2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d v="2018-12-01T00:00:00"/>
    <m/>
    <n v="82"/>
    <s v="AH"/>
    <s v="2018-19"/>
    <s v="16"/>
    <s v="Dec"/>
    <n v="12"/>
    <s v="2018"/>
    <s v="12:00"/>
    <d v="2018-12-16T00:00:00"/>
    <d v="2018-12-16T12:00:00"/>
    <d v="2018-12-01T00:00:00"/>
    <m/>
    <n v="105"/>
  </r>
  <r>
    <n v="106"/>
    <s v=" 16 Dec 2018, 13:00"/>
    <s v="Football"/>
    <x v="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d v="2018-12-01T00:00:00"/>
    <m/>
    <n v="79"/>
    <s v="AH"/>
    <s v="2018-19"/>
    <s v="16"/>
    <s v="Dec"/>
    <n v="12"/>
    <s v="2018"/>
    <s v="13:00"/>
    <d v="2018-12-16T00:00:00"/>
    <d v="2018-12-16T13:00:00"/>
    <d v="2018-12-01T00:00:00"/>
    <m/>
    <n v="106"/>
  </r>
  <r>
    <n v="107"/>
    <s v=" 16 Dec 2018, 14:30"/>
    <s v="Football"/>
    <x v="4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d v="2018-12-01T00:00:00"/>
    <m/>
    <n v="115"/>
    <s v="AH"/>
    <s v="2018-19"/>
    <s v="16"/>
    <s v="Dec"/>
    <n v="12"/>
    <s v="2018"/>
    <s v="14:30"/>
    <d v="2018-12-16T00:00:00"/>
    <d v="2018-12-16T14:30:00"/>
    <d v="2018-12-01T00:00:00"/>
    <m/>
    <n v="107"/>
  </r>
  <r>
    <n v="108"/>
    <s v=" 16 Dec 2018, 14:30"/>
    <s v="Football"/>
    <x v="4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d v="2018-12-01T00:00:00"/>
    <m/>
    <n v="121"/>
    <s v="O/U"/>
    <s v="2018-19"/>
    <s v="16"/>
    <s v="Dec"/>
    <n v="12"/>
    <s v="2018"/>
    <s v="14:30"/>
    <d v="2018-12-16T00:00:00"/>
    <d v="2018-12-16T14:30:00"/>
    <d v="2018-12-01T00:00:00"/>
    <m/>
    <n v="108"/>
  </r>
  <r>
    <n v="109"/>
    <s v=" 16 Dec 2018, 15:00"/>
    <s v="Football"/>
    <x v="3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d v="2018-12-01T00:00:00"/>
    <m/>
    <n v="107"/>
    <s v="1X2"/>
    <s v="2018-19"/>
    <s v="16"/>
    <s v="Dec"/>
    <n v="12"/>
    <s v="2018"/>
    <s v="15:00"/>
    <d v="2018-12-16T00:00:00"/>
    <d v="2018-12-16T15:00:00"/>
    <d v="2018-12-01T00:00:00"/>
    <m/>
    <n v="109"/>
  </r>
  <r>
    <n v="110"/>
    <s v=" 16 Dec 2018, 15:00"/>
    <s v="Football"/>
    <x v="3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d v="2018-12-01T00:00:00"/>
    <m/>
    <n v="84"/>
    <s v="1X2"/>
    <s v="2018-19"/>
    <s v="16"/>
    <s v="Dec"/>
    <n v="12"/>
    <s v="2018"/>
    <s v="15:00"/>
    <d v="2018-12-16T00:00:00"/>
    <d v="2018-12-16T15:00:00"/>
    <d v="2018-12-01T00:00:00"/>
    <m/>
    <n v="110"/>
  </r>
  <r>
    <n v="111"/>
    <s v=" 16 Dec 2018, 15:30"/>
    <s v="Football"/>
    <x v="0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d v="2018-12-01T00:00:00"/>
    <m/>
    <n v="99"/>
    <s v="O/U"/>
    <s v="2018-19"/>
    <s v="16"/>
    <s v="Dec"/>
    <n v="12"/>
    <s v="2018"/>
    <s v="15:30"/>
    <d v="2018-12-16T00:00:00"/>
    <d v="2018-12-16T15:30:00"/>
    <d v="2018-12-01T00:00:00"/>
    <m/>
    <n v="111"/>
  </r>
  <r>
    <n v="112"/>
    <s v=" 16 Dec 2018, 16:00"/>
    <s v="Football"/>
    <x v="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d v="2018-12-01T00:00:00"/>
    <m/>
    <n v="123"/>
    <s v="AH"/>
    <s v="2018-19"/>
    <s v="16"/>
    <s v="Dec"/>
    <n v="12"/>
    <s v="2018"/>
    <s v="16:00"/>
    <d v="2018-12-16T00:00:00"/>
    <d v="2018-12-16T16:00:00"/>
    <d v="2018-12-01T00:00:00"/>
    <m/>
    <n v="112"/>
  </r>
  <r>
    <n v="113"/>
    <s v=" 16 Dec 2018, 16:15"/>
    <s v="Football"/>
    <x v="2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d v="2018-12-01T00:00:00"/>
    <m/>
    <n v="110"/>
    <s v="AH"/>
    <s v="2018-19"/>
    <s v="16"/>
    <s v="Dec"/>
    <n v="12"/>
    <s v="2018"/>
    <s v="16:15"/>
    <d v="2018-12-16T00:00:00"/>
    <d v="2018-12-16T16:15:00"/>
    <d v="2018-12-01T00:00:00"/>
    <m/>
    <n v="113"/>
  </r>
  <r>
    <n v="114"/>
    <s v=" 16 Dec 2018, 17:00"/>
    <s v="Football"/>
    <x v="4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d v="2018-12-01T00:00:00"/>
    <m/>
    <n v="109"/>
    <s v="AH"/>
    <s v="2018-19"/>
    <s v="16"/>
    <s v="Dec"/>
    <n v="12"/>
    <s v="2018"/>
    <s v="17:00"/>
    <d v="2018-12-16T00:00:00"/>
    <d v="2018-12-16T17:00:00"/>
    <d v="2018-12-01T00:00:00"/>
    <m/>
    <n v="114"/>
  </r>
  <r>
    <n v="115"/>
    <s v=" 16 Dec 2018, 18:00"/>
    <s v="Football"/>
    <x v="3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d v="2018-12-01T00:00:00"/>
    <m/>
    <n v="85"/>
    <s v="AH"/>
    <s v="2018-19"/>
    <s v="16"/>
    <s v="Dec"/>
    <n v="12"/>
    <s v="2018"/>
    <s v="18:00"/>
    <d v="2018-12-16T00:00:00"/>
    <d v="2018-12-16T18:00:00"/>
    <d v="2018-12-01T00:00:00"/>
    <m/>
    <n v="115"/>
  </r>
  <r>
    <n v="116"/>
    <s v=" 16 Dec 2018, 18:00"/>
    <s v="Football"/>
    <x v="0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d v="2018-12-01T00:00:00"/>
    <m/>
    <n v="95"/>
    <s v="O/U"/>
    <s v="2018-19"/>
    <s v="16"/>
    <s v="Dec"/>
    <n v="12"/>
    <s v="2018"/>
    <s v="18:00"/>
    <d v="2018-12-16T00:00:00"/>
    <d v="2018-12-16T18:00:00"/>
    <d v="2018-12-01T00:00:00"/>
    <m/>
    <n v="116"/>
  </r>
  <r>
    <n v="117"/>
    <s v=" 16 Dec 2018, 18:30"/>
    <s v="Football"/>
    <x v="2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d v="2018-12-01T00:00:00"/>
    <m/>
    <n v="104"/>
    <s v="1X2"/>
    <s v="2018-19"/>
    <s v="16"/>
    <s v="Dec"/>
    <n v="12"/>
    <s v="2018"/>
    <s v="18:30"/>
    <d v="2018-12-16T00:00:00"/>
    <d v="2018-12-16T18:30:00"/>
    <d v="2018-12-01T00:00:00"/>
    <m/>
    <n v="117"/>
  </r>
  <r>
    <n v="118"/>
    <s v=" 16 Dec 2018, 20:30"/>
    <s v="Football"/>
    <x v="3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d v="2018-12-01T00:00:00"/>
    <m/>
    <n v="81"/>
    <s v="AH"/>
    <s v="2018-19"/>
    <s v="16"/>
    <s v="Dec"/>
    <n v="12"/>
    <s v="2018"/>
    <s v="20:30"/>
    <d v="2018-12-16T00:00:00"/>
    <d v="2018-12-16T20:30:00"/>
    <d v="2018-12-01T00:00:00"/>
    <m/>
    <n v="118"/>
  </r>
  <r>
    <n v="119"/>
    <s v=" 16 Dec 2018, 20:45"/>
    <s v="Football"/>
    <x v="2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d v="2018-12-01T00:00:00"/>
    <m/>
    <n v="102"/>
    <s v="1X2"/>
    <s v="2018-19"/>
    <s v="16"/>
    <s v="Dec"/>
    <n v="12"/>
    <s v="2018"/>
    <s v="20:45"/>
    <d v="2018-12-16T00:00:00"/>
    <d v="2018-12-16T20:45:00"/>
    <d v="2018-12-01T00:00:00"/>
    <m/>
    <n v="119"/>
  </r>
  <r>
    <n v="120"/>
    <s v=" 17 Dec 2018, 20:30"/>
    <s v="Football"/>
    <x v="3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d v="2018-12-01T00:00:00"/>
    <m/>
    <n v="94"/>
    <s v="1X2"/>
    <s v="2018-19"/>
    <s v="17"/>
    <s v="Dec"/>
    <n v="12"/>
    <s v="2018"/>
    <s v="20:30"/>
    <d v="2018-12-17T00:00:00"/>
    <d v="2018-12-17T20:30:00"/>
    <d v="2018-12-01T00:00:00"/>
    <m/>
    <n v="120"/>
  </r>
  <r>
    <n v="121"/>
    <s v=" 17 Dec 2018, 21:00"/>
    <s v="Football"/>
    <x v="2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d v="2018-12-01T00:00:00"/>
    <m/>
    <n v="96"/>
    <s v="AH"/>
    <s v="2018-19"/>
    <s v="17"/>
    <s v="Dec"/>
    <n v="12"/>
    <s v="2018"/>
    <s v="21:00"/>
    <d v="2018-12-17T00:00:00"/>
    <d v="2018-12-17T21:00:00"/>
    <d v="2018-12-01T00:00:00"/>
    <m/>
    <n v="121"/>
  </r>
  <r>
    <n v="122"/>
    <s v=" 18 Dec 2018, 18:30"/>
    <s v="Football"/>
    <x v="0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d v="2018-12-01T00:00:00"/>
    <m/>
    <n v="80"/>
    <s v="AH"/>
    <s v="2018-19"/>
    <s v="18"/>
    <s v="Dec"/>
    <n v="12"/>
    <s v="2018"/>
    <s v="18:30"/>
    <d v="2018-12-18T00:00:00"/>
    <d v="2018-12-18T18:30:00"/>
    <d v="2018-12-01T00:00:00"/>
    <m/>
    <n v="122"/>
  </r>
  <r>
    <n v="123"/>
    <s v=" 18 Dec 2018, 20:30"/>
    <s v="Football"/>
    <x v="3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d v="2018-12-01T00:00:00"/>
    <m/>
    <n v="78"/>
    <s v="1X2"/>
    <s v="2018-19"/>
    <s v="18"/>
    <s v="Dec"/>
    <n v="12"/>
    <s v="2018"/>
    <s v="20:30"/>
    <d v="2018-12-18T00:00:00"/>
    <d v="2018-12-18T20:30:00"/>
    <d v="2018-12-01T00:00:00"/>
    <m/>
    <n v="123"/>
  </r>
  <r>
    <n v="124"/>
    <s v=" 18 Dec 2018, 20:30"/>
    <s v="Football"/>
    <x v="0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d v="2018-12-01T00:00:00"/>
    <m/>
    <n v="151"/>
    <s v="AH"/>
    <s v="2018-19"/>
    <s v="18"/>
    <s v="Dec"/>
    <n v="12"/>
    <s v="2018"/>
    <s v="20:30"/>
    <d v="2018-12-18T00:00:00"/>
    <d v="2018-12-18T20:30:00"/>
    <d v="2018-12-01T00:00:00"/>
    <m/>
    <n v="124"/>
  </r>
  <r>
    <n v="125"/>
    <s v=" 18 Dec 2018, 20:30"/>
    <s v="Football"/>
    <x v="0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d v="2018-12-01T00:00:00"/>
    <m/>
    <n v="143"/>
    <s v="1X2"/>
    <s v="2018-19"/>
    <s v="18"/>
    <s v="Dec"/>
    <n v="12"/>
    <s v="2018"/>
    <s v="20:30"/>
    <d v="2018-12-18T00:00:00"/>
    <d v="2018-12-18T20:30:00"/>
    <d v="2018-12-01T00:00:00"/>
    <m/>
    <n v="125"/>
  </r>
  <r>
    <n v="126"/>
    <s v=" 18 Dec 2018, 20:45"/>
    <s v="Football"/>
    <x v="7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d v="2018-12-01T00:00:00"/>
    <m/>
    <n v="83"/>
    <s v="1X2"/>
    <s v="2018-19"/>
    <s v="18"/>
    <s v="Dec"/>
    <n v="12"/>
    <s v="2018"/>
    <s v="20:45"/>
    <d v="2018-12-18T00:00:00"/>
    <d v="2018-12-18T20:45:00"/>
    <d v="2018-12-01T00:00:00"/>
    <m/>
    <n v="126"/>
  </r>
  <r>
    <n v="127"/>
    <s v=" 19 Dec 2018, 18:30"/>
    <s v="Football"/>
    <x v="0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d v="2018-12-01T00:00:00"/>
    <m/>
    <n v="165"/>
    <s v="AH"/>
    <s v="2018-19"/>
    <s v="19"/>
    <s v="Dec"/>
    <n v="12"/>
    <s v="2018"/>
    <s v="18:30"/>
    <d v="2018-12-19T00:00:00"/>
    <d v="2018-12-19T18:30:00"/>
    <d v="2018-12-01T00:00:00"/>
    <m/>
    <n v="127"/>
  </r>
  <r>
    <n v="128"/>
    <s v=" 19 Dec 2018, 20:30"/>
    <s v="Football"/>
    <x v="0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d v="2018-12-01T00:00:00"/>
    <m/>
    <n v="161"/>
    <s v="1X2"/>
    <s v="2018-19"/>
    <s v="19"/>
    <s v="Dec"/>
    <n v="12"/>
    <s v="2018"/>
    <s v="20:30"/>
    <d v="2018-12-19T00:00:00"/>
    <d v="2018-12-19T20:30:00"/>
    <d v="2018-12-01T00:00:00"/>
    <m/>
    <n v="128"/>
  </r>
  <r>
    <n v="129"/>
    <s v=" 19 Dec 2018, 20:30"/>
    <s v="Football"/>
    <x v="0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d v="2018-12-01T00:00:00"/>
    <m/>
    <n v="153"/>
    <s v="AH"/>
    <s v="2018-19"/>
    <s v="19"/>
    <s v="Dec"/>
    <n v="12"/>
    <s v="2018"/>
    <s v="20:30"/>
    <d v="2018-12-19T00:00:00"/>
    <d v="2018-12-19T20:30:00"/>
    <d v="2018-12-01T00:00:00"/>
    <m/>
    <n v="129"/>
  </r>
  <r>
    <n v="130"/>
    <s v=" 19 Dec 2018, 20:30"/>
    <s v="Football"/>
    <x v="0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d v="2018-12-01T00:00:00"/>
    <m/>
    <n v="127"/>
    <s v="1X2"/>
    <s v="2018-19"/>
    <s v="19"/>
    <s v="Dec"/>
    <n v="12"/>
    <s v="2018"/>
    <s v="20:30"/>
    <d v="2018-12-19T00:00:00"/>
    <d v="2018-12-19T20:30:00"/>
    <d v="2018-12-01T00:00:00"/>
    <m/>
    <n v="130"/>
  </r>
  <r>
    <n v="131"/>
    <s v=" 19 Dec 2018, 20:45"/>
    <s v="Football"/>
    <x v="7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d v="2018-12-01T00:00:00"/>
    <m/>
    <n v="128"/>
    <s v="AH"/>
    <s v="2018-19"/>
    <s v="19"/>
    <s v="Dec"/>
    <n v="12"/>
    <s v="2018"/>
    <s v="20:45"/>
    <d v="2018-12-19T00:00:00"/>
    <d v="2018-12-19T20:45:00"/>
    <d v="2018-12-01T00:00:00"/>
    <m/>
    <n v="131"/>
  </r>
  <r>
    <n v="132"/>
    <s v=" 19 Dec 2018, 20:45"/>
    <s v="Football"/>
    <x v="7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d v="2018-12-01T00:00:00"/>
    <m/>
    <n v="124"/>
    <s v="AH"/>
    <s v="2018-19"/>
    <s v="19"/>
    <s v="Dec"/>
    <n v="12"/>
    <s v="2018"/>
    <s v="20:45"/>
    <d v="2018-12-19T00:00:00"/>
    <d v="2018-12-19T20:45:00"/>
    <d v="2018-12-01T00:00:00"/>
    <m/>
    <n v="132"/>
  </r>
  <r>
    <n v="133"/>
    <s v=" 21 Dec 2018, 20:30"/>
    <s v="Football"/>
    <x v="0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d v="2018-12-01T00:00:00"/>
    <m/>
    <n v="158"/>
    <s v="AH"/>
    <s v="2018-19"/>
    <s v="21"/>
    <s v="Dec"/>
    <n v="12"/>
    <s v="2018"/>
    <s v="20:30"/>
    <d v="2018-12-21T00:00:00"/>
    <d v="2018-12-21T20:30:00"/>
    <d v="2018-12-01T00:00:00"/>
    <m/>
    <n v="133"/>
  </r>
  <r>
    <n v="134"/>
    <s v=" 21 Dec 2018, 21:00"/>
    <s v="Football"/>
    <x v="4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d v="2018-12-01T00:00:00"/>
    <m/>
    <n v="134"/>
    <s v="AH"/>
    <s v="2018-19"/>
    <s v="21"/>
    <s v="Dec"/>
    <n v="12"/>
    <s v="2018"/>
    <s v="21:00"/>
    <d v="2018-12-21T00:00:00"/>
    <d v="2018-12-21T21:00:00"/>
    <d v="2018-12-01T00:00:00"/>
    <m/>
    <n v="134"/>
  </r>
  <r>
    <n v="135"/>
    <s v=" 21 Dec 2018, 21:00"/>
    <s v="Football"/>
    <x v="2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d v="2018-12-01T00:00:00"/>
    <m/>
    <n v="133"/>
    <s v="AH"/>
    <s v="2018-19"/>
    <s v="21"/>
    <s v="Dec"/>
    <n v="12"/>
    <s v="2018"/>
    <s v="21:00"/>
    <d v="2018-12-21T00:00:00"/>
    <d v="2018-12-21T21:00:00"/>
    <d v="2018-12-01T00:00:00"/>
    <m/>
    <n v="135"/>
  </r>
  <r>
    <n v="136"/>
    <s v=" 22 Dec 2018, 12:30"/>
    <s v="Football"/>
    <x v="3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d v="2018-12-01T00:00:00"/>
    <m/>
    <n v="137"/>
    <s v="AH"/>
    <s v="2018-19"/>
    <s v="22"/>
    <s v="Dec"/>
    <n v="12"/>
    <s v="2018"/>
    <s v="12:30"/>
    <d v="2018-12-22T00:00:00"/>
    <d v="2018-12-22T12:30:00"/>
    <d v="2018-12-01T00:00:00"/>
    <m/>
    <n v="136"/>
  </r>
  <r>
    <n v="137"/>
    <s v=" 22 Dec 2018, 13:00"/>
    <s v="Football"/>
    <x v="2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d v="2018-12-01T00:00:00"/>
    <m/>
    <n v="169"/>
    <s v="1X2"/>
    <s v="2018-19"/>
    <s v="22"/>
    <s v="Dec"/>
    <n v="12"/>
    <s v="2018"/>
    <s v="13:00"/>
    <d v="2018-12-22T00:00:00"/>
    <d v="2018-12-22T13:00:00"/>
    <d v="2018-12-01T00:00:00"/>
    <m/>
    <n v="137"/>
  </r>
  <r>
    <n v="138"/>
    <s v=" 22 Dec 2018, 13:30"/>
    <s v="Football"/>
    <x v="4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d v="2018-12-01T00:00:00"/>
    <m/>
    <n v="147"/>
    <s v="AH"/>
    <s v="2018-19"/>
    <s v="22"/>
    <s v="Dec"/>
    <n v="12"/>
    <s v="2018"/>
    <s v="13:30"/>
    <d v="2018-12-22T00:00:00"/>
    <d v="2018-12-22T13:30:00"/>
    <d v="2018-12-01T00:00:00"/>
    <m/>
    <n v="138"/>
  </r>
  <r>
    <n v="139"/>
    <s v=" 22 Dec 2018, 15:00"/>
    <s v="Football"/>
    <x v="3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d v="2018-12-01T00:00:00"/>
    <m/>
    <n v="141"/>
    <s v="AH"/>
    <s v="2018-19"/>
    <s v="22"/>
    <s v="Dec"/>
    <n v="12"/>
    <s v="2018"/>
    <s v="15:00"/>
    <d v="2018-12-22T00:00:00"/>
    <d v="2018-12-22T15:00:00"/>
    <d v="2018-12-01T00:00:00"/>
    <m/>
    <n v="139"/>
  </r>
  <r>
    <n v="140"/>
    <s v=" 22 Dec 2018, 15:00"/>
    <s v="Football"/>
    <x v="3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d v="2018-12-01T00:00:00"/>
    <m/>
    <n v="167"/>
    <s v="AH"/>
    <s v="2018-19"/>
    <s v="22"/>
    <s v="Dec"/>
    <n v="12"/>
    <s v="2018"/>
    <s v="15:00"/>
    <d v="2018-12-22T00:00:00"/>
    <d v="2018-12-22T15:00:00"/>
    <d v="2018-12-01T00:00:00"/>
    <m/>
    <n v="140"/>
  </r>
  <r>
    <n v="141"/>
    <s v=" 22 Dec 2018, 15:00"/>
    <s v="Football"/>
    <x v="3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d v="2018-12-01T00:00:00"/>
    <m/>
    <n v="149"/>
    <s v="O/U"/>
    <s v="2018-19"/>
    <s v="22"/>
    <s v="Dec"/>
    <n v="12"/>
    <s v="2018"/>
    <s v="15:00"/>
    <d v="2018-12-22T00:00:00"/>
    <d v="2018-12-22T15:00:00"/>
    <d v="2018-12-01T00:00:00"/>
    <m/>
    <n v="141"/>
  </r>
  <r>
    <n v="142"/>
    <s v=" 22 Dec 2018, 15:00"/>
    <s v="Football"/>
    <x v="3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d v="2018-12-01T00:00:00"/>
    <m/>
    <n v="157"/>
    <s v="AH"/>
    <s v="2018-19"/>
    <s v="22"/>
    <s v="Dec"/>
    <n v="12"/>
    <s v="2018"/>
    <s v="15:00"/>
    <d v="2018-12-22T00:00:00"/>
    <d v="2018-12-22T15:00:00"/>
    <d v="2018-12-01T00:00:00"/>
    <m/>
    <n v="142"/>
  </r>
  <r>
    <n v="143"/>
    <s v=" 22 Dec 2018, 15:30"/>
    <s v="Football"/>
    <x v="0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d v="2018-12-01T00:00:00"/>
    <m/>
    <n v="164"/>
    <s v="1X2"/>
    <s v="2018-19"/>
    <s v="22"/>
    <s v="Dec"/>
    <n v="12"/>
    <s v="2018"/>
    <s v="15:30"/>
    <d v="2018-12-22T00:00:00"/>
    <d v="2018-12-22T15:30:00"/>
    <d v="2018-12-01T00:00:00"/>
    <m/>
    <n v="143"/>
  </r>
  <r>
    <n v="144"/>
    <s v=" 22 Dec 2018, 15:30"/>
    <s v="Football"/>
    <x v="0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d v="2018-12-01T00:00:00"/>
    <m/>
    <n v="140"/>
    <s v="AH"/>
    <s v="2018-19"/>
    <s v="22"/>
    <s v="Dec"/>
    <n v="12"/>
    <s v="2018"/>
    <s v="15:30"/>
    <d v="2018-12-22T00:00:00"/>
    <d v="2018-12-22T15:30:00"/>
    <d v="2018-12-01T00:00:00"/>
    <m/>
    <n v="144"/>
  </r>
  <r>
    <n v="145"/>
    <s v=" 22 Dec 2018, 15:30"/>
    <s v="Football"/>
    <x v="0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d v="2018-12-01T00:00:00"/>
    <m/>
    <n v="138"/>
    <s v="AH"/>
    <s v="2018-19"/>
    <s v="22"/>
    <s v="Dec"/>
    <n v="12"/>
    <s v="2018"/>
    <s v="15:30"/>
    <d v="2018-12-22T00:00:00"/>
    <d v="2018-12-22T15:30:00"/>
    <d v="2018-12-01T00:00:00"/>
    <m/>
    <n v="145"/>
  </r>
  <r>
    <n v="146"/>
    <s v=" 22 Dec 2018, 16:00"/>
    <s v="Football"/>
    <x v="4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d v="2018-12-01T00:00:00"/>
    <m/>
    <n v="142"/>
    <s v="1X2"/>
    <s v="2018-19"/>
    <s v="22"/>
    <s v="Dec"/>
    <n v="12"/>
    <s v="2018"/>
    <s v="16:00"/>
    <d v="2018-12-22T00:00:00"/>
    <d v="2018-12-22T16:00:00"/>
    <d v="2018-12-01T00:00:00"/>
    <m/>
    <n v="146"/>
  </r>
  <r>
    <n v="147"/>
    <s v=" 22 Dec 2018, 16:00"/>
    <s v="Football"/>
    <x v="4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d v="2018-12-01T00:00:00"/>
    <m/>
    <n v="152"/>
    <s v="O/U"/>
    <s v="2018-19"/>
    <s v="22"/>
    <s v="Dec"/>
    <n v="12"/>
    <s v="2018"/>
    <s v="16:00"/>
    <d v="2018-12-22T00:00:00"/>
    <d v="2018-12-22T16:00:00"/>
    <d v="2018-12-01T00:00:00"/>
    <m/>
    <n v="147"/>
  </r>
  <r>
    <n v="148"/>
    <s v=" 22 Dec 2018, 16:00"/>
    <s v="Football"/>
    <x v="4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d v="2018-12-01T00:00:00"/>
    <m/>
    <n v="146"/>
    <s v="AH"/>
    <s v="2018-19"/>
    <s v="22"/>
    <s v="Dec"/>
    <n v="12"/>
    <s v="2018"/>
    <s v="16:00"/>
    <d v="2018-12-22T00:00:00"/>
    <d v="2018-12-22T16:00:00"/>
    <d v="2018-12-01T00:00:00"/>
    <m/>
    <n v="148"/>
  </r>
  <r>
    <n v="149"/>
    <s v=" 22 Dec 2018, 16:00"/>
    <s v="Football"/>
    <x v="4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d v="2018-12-01T00:00:00"/>
    <m/>
    <n v="150"/>
    <s v="AH"/>
    <s v="2018-19"/>
    <s v="22"/>
    <s v="Dec"/>
    <n v="12"/>
    <s v="2018"/>
    <s v="16:00"/>
    <d v="2018-12-22T00:00:00"/>
    <d v="2018-12-22T16:00:00"/>
    <d v="2018-12-01T00:00:00"/>
    <m/>
    <n v="149"/>
  </r>
  <r>
    <n v="150"/>
    <s v=" 22 Dec 2018, 16:00"/>
    <s v="Football"/>
    <x v="4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d v="2018-12-01T00:00:00"/>
    <m/>
    <n v="162"/>
    <s v="1X2"/>
    <s v="2018-19"/>
    <s v="22"/>
    <s v="Dec"/>
    <n v="12"/>
    <s v="2018"/>
    <s v="16:00"/>
    <d v="2018-12-22T00:00:00"/>
    <d v="2018-12-22T16:00:00"/>
    <d v="2018-12-01T00:00:00"/>
    <m/>
    <n v="150"/>
  </r>
  <r>
    <n v="151"/>
    <s v=" 22 Dec 2018, 16:00"/>
    <s v="Football"/>
    <x v="4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d v="2018-12-01T00:00:00"/>
    <m/>
    <n v="148"/>
    <s v="AH"/>
    <s v="2018-19"/>
    <s v="22"/>
    <s v="Dec"/>
    <n v="12"/>
    <s v="2018"/>
    <s v="16:00"/>
    <d v="2018-12-22T00:00:00"/>
    <d v="2018-12-22T16:00:00"/>
    <d v="2018-12-01T00:00:00"/>
    <m/>
    <n v="151"/>
  </r>
  <r>
    <n v="152"/>
    <s v=" 22 Dec 2018, 16:15"/>
    <s v="Football"/>
    <x v="2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d v="2018-12-01T00:00:00"/>
    <m/>
    <n v="160"/>
    <s v="AH"/>
    <s v="2018-19"/>
    <s v="22"/>
    <s v="Dec"/>
    <n v="12"/>
    <s v="2018"/>
    <s v="16:15"/>
    <d v="2018-12-22T00:00:00"/>
    <d v="2018-12-22T16:15:00"/>
    <d v="2018-12-01T00:00:00"/>
    <m/>
    <n v="152"/>
  </r>
  <r>
    <n v="153"/>
    <s v=" 22 Dec 2018, 18:30"/>
    <s v="Football"/>
    <x v="4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d v="2018-12-01T00:00:00"/>
    <m/>
    <n v="168"/>
    <s v="AH"/>
    <s v="2018-19"/>
    <s v="22"/>
    <s v="Dec"/>
    <n v="12"/>
    <s v="2018"/>
    <s v="18:30"/>
    <d v="2018-12-22T00:00:00"/>
    <d v="2018-12-22T18:30:00"/>
    <d v="2018-12-01T00:00:00"/>
    <m/>
    <n v="153"/>
  </r>
  <r>
    <n v="154"/>
    <s v=" 22 Dec 2018, 18:30"/>
    <s v="Football"/>
    <x v="2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d v="2018-12-01T00:00:00"/>
    <m/>
    <n v="139"/>
    <s v="O/U"/>
    <s v="2018-19"/>
    <s v="22"/>
    <s v="Dec"/>
    <n v="12"/>
    <s v="2018"/>
    <s v="18:30"/>
    <d v="2018-12-22T00:00:00"/>
    <d v="2018-12-22T18:30:00"/>
    <d v="2018-12-01T00:00:00"/>
    <m/>
    <n v="154"/>
  </r>
  <r>
    <n v="155"/>
    <s v=" 22 Dec 2018, 18:30"/>
    <s v="Football"/>
    <x v="0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d v="2018-12-01T00:00:00"/>
    <m/>
    <n v="159"/>
    <s v="AH"/>
    <s v="2018-19"/>
    <s v="22"/>
    <s v="Dec"/>
    <n v="12"/>
    <s v="2018"/>
    <s v="18:30"/>
    <d v="2018-12-22T00:00:00"/>
    <d v="2018-12-22T18:30:00"/>
    <d v="2018-12-01T00:00:00"/>
    <m/>
    <n v="155"/>
  </r>
  <r>
    <n v="156"/>
    <s v=" 22 Dec 2018, 20:30"/>
    <s v="Football"/>
    <x v="3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d v="2018-12-01T00:00:00"/>
    <m/>
    <n v="163"/>
    <s v="AH"/>
    <s v="2018-19"/>
    <s v="22"/>
    <s v="Dec"/>
    <n v="12"/>
    <s v="2018"/>
    <s v="20:30"/>
    <d v="2018-12-22T00:00:00"/>
    <d v="2018-12-22T20:30:00"/>
    <d v="2018-12-01T00:00:00"/>
    <m/>
    <n v="156"/>
  </r>
  <r>
    <n v="157"/>
    <s v=" 22 Dec 2018, 20:45"/>
    <s v="Football"/>
    <x v="2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d v="2018-12-01T00:00:00"/>
    <m/>
    <n v="136"/>
    <s v="1X2"/>
    <s v="2018-19"/>
    <s v="22"/>
    <s v="Dec"/>
    <n v="12"/>
    <s v="2018"/>
    <s v="20:45"/>
    <d v="2018-12-22T00:00:00"/>
    <d v="2018-12-22T20:45:00"/>
    <d v="2018-12-01T00:00:00"/>
    <m/>
    <n v="157"/>
  </r>
  <r>
    <n v="158"/>
    <s v=" 22 Dec 2018, 21:00"/>
    <s v="Football"/>
    <x v="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d v="2018-12-01T00:00:00"/>
    <m/>
    <n v="145"/>
    <s v="AH"/>
    <s v="2018-19"/>
    <s v="22"/>
    <s v="Dec"/>
    <n v="12"/>
    <s v="2018"/>
    <s v="21:00"/>
    <d v="2018-12-22T00:00:00"/>
    <d v="2018-12-22T21:00:00"/>
    <d v="2018-12-01T00:00:00"/>
    <m/>
    <n v="158"/>
  </r>
  <r>
    <n v="159"/>
    <s v=" 22 Dec 2018, 21:00"/>
    <s v="Football"/>
    <x v="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d v="2018-12-01T00:00:00"/>
    <m/>
    <n v="125"/>
    <s v="AH"/>
    <s v="2018-19"/>
    <s v="22"/>
    <s v="Dec"/>
    <n v="12"/>
    <s v="2018"/>
    <s v="21:00"/>
    <d v="2018-12-22T00:00:00"/>
    <d v="2018-12-22T21:00:00"/>
    <d v="2018-12-01T00:00:00"/>
    <m/>
    <n v="159"/>
  </r>
  <r>
    <n v="160"/>
    <s v=" 22 Dec 2018, 21:00"/>
    <s v="Football"/>
    <x v="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d v="2018-12-01T00:00:00"/>
    <m/>
    <n v="166"/>
    <s v="AH"/>
    <s v="2018-19"/>
    <s v="22"/>
    <s v="Dec"/>
    <n v="12"/>
    <s v="2018"/>
    <s v="21:00"/>
    <d v="2018-12-22T00:00:00"/>
    <d v="2018-12-22T21:00:00"/>
    <d v="2018-12-01T00:00:00"/>
    <m/>
    <n v="160"/>
  </r>
  <r>
    <n v="161"/>
    <s v=" 22 Dec 2018, 21:00"/>
    <s v="Football"/>
    <x v="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d v="2018-12-01T00:00:00"/>
    <m/>
    <n v="132"/>
    <s v="AH"/>
    <s v="2018-19"/>
    <s v="22"/>
    <s v="Dec"/>
    <n v="12"/>
    <s v="2018"/>
    <s v="21:00"/>
    <d v="2018-12-22T00:00:00"/>
    <d v="2018-12-22T21:00:00"/>
    <d v="2018-12-01T00:00:00"/>
    <m/>
    <n v="161"/>
  </r>
  <r>
    <n v="162"/>
    <s v=" 22 Dec 2018, 21:00"/>
    <s v="Football"/>
    <x v="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d v="2018-12-01T00:00:00"/>
    <m/>
    <n v="155"/>
    <s v="AH"/>
    <s v="2018-19"/>
    <s v="22"/>
    <s v="Dec"/>
    <n v="12"/>
    <s v="2018"/>
    <s v="21:00"/>
    <d v="2018-12-22T00:00:00"/>
    <d v="2018-12-22T21:00:00"/>
    <d v="2018-12-01T00:00:00"/>
    <m/>
    <n v="162"/>
  </r>
  <r>
    <n v="163"/>
    <s v=" 22 Dec 2018, 21:00"/>
    <s v="Football"/>
    <x v="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d v="2018-12-01T00:00:00"/>
    <m/>
    <n v="129"/>
    <s v="AH"/>
    <s v="2018-19"/>
    <s v="22"/>
    <s v="Dec"/>
    <n v="12"/>
    <s v="2018"/>
    <s v="21:00"/>
    <d v="2018-12-22T00:00:00"/>
    <d v="2018-12-22T21:00:00"/>
    <d v="2018-12-01T00:00:00"/>
    <m/>
    <n v="163"/>
  </r>
  <r>
    <n v="164"/>
    <s v=" 22 Dec 2018, 21:00"/>
    <s v="Football"/>
    <x v="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d v="2018-12-01T00:00:00"/>
    <m/>
    <n v="144"/>
    <s v="AH"/>
    <s v="2018-19"/>
    <s v="22"/>
    <s v="Dec"/>
    <n v="12"/>
    <s v="2018"/>
    <s v="21:00"/>
    <d v="2018-12-22T00:00:00"/>
    <d v="2018-12-22T21:00:00"/>
    <d v="2018-12-01T00:00:00"/>
    <m/>
    <n v="164"/>
  </r>
  <r>
    <n v="165"/>
    <s v=" 22 Dec 2018, 21:00"/>
    <s v="Football"/>
    <x v="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d v="2018-12-01T00:00:00"/>
    <m/>
    <n v="131"/>
    <s v="AH"/>
    <s v="2018-19"/>
    <s v="22"/>
    <s v="Dec"/>
    <n v="12"/>
    <s v="2018"/>
    <s v="21:00"/>
    <d v="2018-12-22T00:00:00"/>
    <d v="2018-12-22T21:00:00"/>
    <d v="2018-12-01T00:00:00"/>
    <m/>
    <n v="165"/>
  </r>
  <r>
    <n v="166"/>
    <s v=" 23 Dec 2018, 12:00"/>
    <s v="Football"/>
    <x v="2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d v="2018-12-01T00:00:00"/>
    <m/>
    <n v="156"/>
    <s v="AH"/>
    <s v="2018-19"/>
    <s v="23"/>
    <s v="Dec"/>
    <n v="12"/>
    <s v="2018"/>
    <s v="12:00"/>
    <d v="2018-12-23T00:00:00"/>
    <d v="2018-12-23T12:00:00"/>
    <d v="2018-12-01T00:00:00"/>
    <m/>
    <n v="166"/>
  </r>
  <r>
    <n v="167"/>
    <s v=" 23 Dec 2018, 16:15"/>
    <s v="Football"/>
    <x v="2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d v="2018-12-01T00:00:00"/>
    <m/>
    <n v="135"/>
    <s v="AH"/>
    <s v="2018-19"/>
    <s v="23"/>
    <s v="Dec"/>
    <n v="12"/>
    <s v="2018"/>
    <s v="16:15"/>
    <d v="2018-12-23T00:00:00"/>
    <d v="2018-12-23T16:15:00"/>
    <d v="2018-12-01T00:00:00"/>
    <m/>
    <n v="167"/>
  </r>
  <r>
    <n v="168"/>
    <s v=" 23 Dec 2018, 17:00"/>
    <s v="Football"/>
    <x v="4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d v="2018-12-01T00:00:00"/>
    <m/>
    <n v="154"/>
    <s v="1X2"/>
    <s v="2018-19"/>
    <s v="23"/>
    <s v="Dec"/>
    <n v="12"/>
    <s v="2018"/>
    <s v="17:00"/>
    <d v="2018-12-23T00:00:00"/>
    <d v="2018-12-23T17:00:00"/>
    <d v="2018-12-01T00:00:00"/>
    <m/>
    <n v="168"/>
  </r>
  <r>
    <n v="169"/>
    <s v=" 23 Dec 2018, 18:00"/>
    <s v="Football"/>
    <x v="0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d v="2018-12-01T00:00:00"/>
    <m/>
    <n v="130"/>
    <s v="AH"/>
    <s v="2018-19"/>
    <s v="23"/>
    <s v="Dec"/>
    <n v="12"/>
    <s v="2018"/>
    <s v="18:00"/>
    <d v="2018-12-23T00:00:00"/>
    <d v="2018-12-23T18:00:00"/>
    <d v="2018-12-01T00:00:00"/>
    <m/>
    <n v="169"/>
  </r>
  <r>
    <n v="170"/>
    <s v=" 26 Dec 2018, 12:30"/>
    <s v="Football"/>
    <x v="3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d v="2018-12-01T00:00:00"/>
    <m/>
    <n v="172"/>
    <s v="1X2"/>
    <s v="2018-19"/>
    <s v="26"/>
    <s v="Dec"/>
    <n v="12"/>
    <s v="2018"/>
    <s v="12:30"/>
    <d v="2018-12-26T00:00:00"/>
    <d v="2018-12-26T12:30:00"/>
    <d v="2018-12-01T00:00:00"/>
    <m/>
    <n v="170"/>
  </r>
  <r>
    <n v="171"/>
    <s v=" 26 Dec 2018, 13:30"/>
    <s v="Football"/>
    <x v="4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d v="2018-12-01T00:00:00"/>
    <m/>
    <n v="177"/>
    <s v="AH"/>
    <s v="2018-19"/>
    <s v="26"/>
    <s v="Dec"/>
    <n v="12"/>
    <s v="2018"/>
    <s v="13:30"/>
    <d v="2018-12-26T00:00:00"/>
    <d v="2018-12-26T13:30:00"/>
    <d v="2018-12-01T00:00:00"/>
    <m/>
    <n v="171"/>
  </r>
  <r>
    <n v="172"/>
    <s v=" 26 Dec 2018, 15:00"/>
    <s v="Football"/>
    <x v="3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d v="2018-12-01T00:00:00"/>
    <m/>
    <n v="180"/>
    <s v="1X2"/>
    <s v="2018-19"/>
    <s v="26"/>
    <s v="Dec"/>
    <n v="12"/>
    <s v="2018"/>
    <s v="15:00"/>
    <d v="2018-12-26T00:00:00"/>
    <d v="2018-12-26T15:00:00"/>
    <d v="2018-12-01T00:00:00"/>
    <m/>
    <n v="172"/>
  </r>
  <r>
    <n v="173"/>
    <s v=" 26 Dec 2018, 15:00"/>
    <s v="Football"/>
    <x v="3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d v="2018-12-01T00:00:00"/>
    <m/>
    <n v="182"/>
    <s v="1X2"/>
    <s v="2018-19"/>
    <s v="26"/>
    <s v="Dec"/>
    <n v="12"/>
    <s v="2018"/>
    <s v="15:00"/>
    <d v="2018-12-26T00:00:00"/>
    <d v="2018-12-26T15:00:00"/>
    <d v="2018-12-01T00:00:00"/>
    <m/>
    <n v="173"/>
  </r>
  <r>
    <n v="174"/>
    <s v=" 26 Dec 2018, 15:00"/>
    <s v="Football"/>
    <x v="3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d v="2018-12-01T00:00:00"/>
    <m/>
    <n v="174"/>
    <s v="AH"/>
    <s v="2018-19"/>
    <s v="26"/>
    <s v="Dec"/>
    <n v="12"/>
    <s v="2018"/>
    <s v="15:00"/>
    <d v="2018-12-26T00:00:00"/>
    <d v="2018-12-26T15:00:00"/>
    <d v="2018-12-01T00:00:00"/>
    <m/>
    <n v="174"/>
  </r>
  <r>
    <n v="175"/>
    <s v=" 26 Dec 2018, 15:00"/>
    <s v="Football"/>
    <x v="3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d v="2018-12-01T00:00:00"/>
    <m/>
    <n v="176"/>
    <s v="1X2"/>
    <s v="2018-19"/>
    <s v="26"/>
    <s v="Dec"/>
    <n v="12"/>
    <s v="2018"/>
    <s v="15:00"/>
    <d v="2018-12-26T00:00:00"/>
    <d v="2018-12-26T15:00:00"/>
    <d v="2018-12-01T00:00:00"/>
    <m/>
    <n v="175"/>
  </r>
  <r>
    <n v="176"/>
    <s v=" 26 Dec 2018, 16:00"/>
    <s v="Football"/>
    <x v="4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d v="2018-12-01T00:00:00"/>
    <m/>
    <n v="184"/>
    <s v="AH"/>
    <s v="2018-19"/>
    <s v="26"/>
    <s v="Dec"/>
    <n v="12"/>
    <s v="2018"/>
    <s v="16:00"/>
    <d v="2018-12-26T00:00:00"/>
    <d v="2018-12-26T16:00:00"/>
    <d v="2018-12-01T00:00:00"/>
    <m/>
    <n v="176"/>
  </r>
  <r>
    <n v="177"/>
    <s v=" 26 Dec 2018, 16:00"/>
    <s v="Football"/>
    <x v="4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d v="2018-12-01T00:00:00"/>
    <m/>
    <n v="170"/>
    <s v="AH"/>
    <s v="2018-19"/>
    <s v="26"/>
    <s v="Dec"/>
    <n v="12"/>
    <s v="2018"/>
    <s v="16:00"/>
    <d v="2018-12-26T00:00:00"/>
    <d v="2018-12-26T16:00:00"/>
    <d v="2018-12-01T00:00:00"/>
    <m/>
    <n v="177"/>
  </r>
  <r>
    <n v="178"/>
    <s v=" 26 Dec 2018, 16:00"/>
    <s v="Football"/>
    <x v="4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d v="2018-12-01T00:00:00"/>
    <m/>
    <n v="173"/>
    <s v="AH"/>
    <s v="2018-19"/>
    <s v="26"/>
    <s v="Dec"/>
    <n v="12"/>
    <s v="2018"/>
    <s v="16:00"/>
    <d v="2018-12-26T00:00:00"/>
    <d v="2018-12-26T16:00:00"/>
    <d v="2018-12-01T00:00:00"/>
    <m/>
    <n v="178"/>
  </r>
  <r>
    <n v="179"/>
    <s v=" 26 Dec 2018, 16:00"/>
    <s v="Football"/>
    <x v="4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d v="2018-12-01T00:00:00"/>
    <m/>
    <n v="179"/>
    <s v="AH"/>
    <s v="2018-19"/>
    <s v="26"/>
    <s v="Dec"/>
    <n v="12"/>
    <s v="2018"/>
    <s v="16:00"/>
    <d v="2018-12-26T00:00:00"/>
    <d v="2018-12-26T16:00:00"/>
    <d v="2018-12-01T00:00:00"/>
    <m/>
    <n v="179"/>
  </r>
  <r>
    <n v="180"/>
    <s v=" 26 Dec 2018, 16:00"/>
    <s v="Football"/>
    <x v="4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d v="2018-12-01T00:00:00"/>
    <m/>
    <n v="181"/>
    <s v="AH"/>
    <s v="2018-19"/>
    <s v="26"/>
    <s v="Dec"/>
    <n v="12"/>
    <s v="2018"/>
    <s v="16:00"/>
    <d v="2018-12-26T00:00:00"/>
    <d v="2018-12-26T16:00:00"/>
    <d v="2018-12-01T00:00:00"/>
    <m/>
    <n v="180"/>
  </r>
  <r>
    <n v="181"/>
    <s v=" 26 Dec 2018, 16:00"/>
    <s v="Football"/>
    <x v="4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d v="2018-12-01T00:00:00"/>
    <m/>
    <n v="175"/>
    <s v="AH"/>
    <s v="2018-19"/>
    <s v="26"/>
    <s v="Dec"/>
    <n v="12"/>
    <s v="2018"/>
    <s v="16:00"/>
    <d v="2018-12-26T00:00:00"/>
    <d v="2018-12-26T16:00:00"/>
    <d v="2018-12-01T00:00:00"/>
    <m/>
    <n v="181"/>
  </r>
  <r>
    <n v="182"/>
    <s v=" 26 Dec 2018, 18:00"/>
    <s v="Football"/>
    <x v="3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d v="2018-12-01T00:00:00"/>
    <m/>
    <n v="185"/>
    <s v="AH"/>
    <s v="2018-19"/>
    <s v="26"/>
    <s v="Dec"/>
    <n v="12"/>
    <s v="2018"/>
    <s v="18:00"/>
    <d v="2018-12-26T00:00:00"/>
    <d v="2018-12-26T18:00:00"/>
    <d v="2018-12-01T00:00:00"/>
    <m/>
    <n v="182"/>
  </r>
  <r>
    <n v="183"/>
    <s v=" 26 Dec 2018, 18:00"/>
    <s v="Football"/>
    <x v="3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d v="2018-12-01T00:00:00"/>
    <m/>
    <n v="183"/>
    <s v="1X2"/>
    <s v="2018-19"/>
    <s v="26"/>
    <s v="Dec"/>
    <n v="12"/>
    <s v="2018"/>
    <s v="18:00"/>
    <d v="2018-12-26T00:00:00"/>
    <d v="2018-12-26T18:00:00"/>
    <d v="2018-12-01T00:00:00"/>
    <m/>
    <n v="183"/>
  </r>
  <r>
    <n v="184"/>
    <s v=" 26 Dec 2018, 18:15"/>
    <s v="Football"/>
    <x v="4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d v="2018-12-01T00:00:00"/>
    <m/>
    <n v="171"/>
    <s v="1X2"/>
    <s v="2018-19"/>
    <s v="26"/>
    <s v="Dec"/>
    <n v="12"/>
    <s v="2018"/>
    <s v="18:15"/>
    <d v="2018-12-26T00:00:00"/>
    <d v="2018-12-26T18:15:00"/>
    <d v="2018-12-01T00:00:00"/>
    <m/>
    <n v="184"/>
  </r>
  <r>
    <n v="185"/>
    <s v=" 26 Dec 2018, 20:30"/>
    <s v="Football"/>
    <x v="4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d v="2018-12-01T00:00:00"/>
    <m/>
    <n v="178"/>
    <s v="AH"/>
    <s v="2018-19"/>
    <s v="26"/>
    <s v="Dec"/>
    <n v="12"/>
    <s v="2018"/>
    <s v="20:30"/>
    <d v="2018-12-26T00:00:00"/>
    <d v="2018-12-26T20:30:00"/>
    <d v="2018-12-01T00:00:00"/>
    <m/>
    <n v="185"/>
  </r>
  <r>
    <n v="186"/>
    <s v=" 26 Dec 2018, 20:30"/>
    <s v="Football"/>
    <x v="3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d v="2018-12-01T00:00:00"/>
    <m/>
    <n v="186"/>
    <s v="AH"/>
    <s v="2018-19"/>
    <s v="26"/>
    <s v="Dec"/>
    <n v="12"/>
    <s v="2018"/>
    <s v="20:30"/>
    <d v="2018-12-26T00:00:00"/>
    <d v="2018-12-26T20:30:00"/>
    <d v="2018-12-01T00:00:00"/>
    <m/>
    <n v="186"/>
  </r>
  <r>
    <n v="187"/>
    <s v=" 27 Dec 2018, 20:45"/>
    <s v="Football"/>
    <x v="4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d v="2018-12-01T00:00:00"/>
    <m/>
    <n v="187"/>
    <s v="AH"/>
    <s v="2018-19"/>
    <s v="27"/>
    <s v="Dec"/>
    <n v="12"/>
    <s v="2018"/>
    <s v="20:45"/>
    <d v="2018-12-27T00:00:00"/>
    <d v="2018-12-27T20:45:00"/>
    <d v="2018-12-01T00:00:00"/>
    <m/>
    <n v="187"/>
  </r>
  <r>
    <n v="188"/>
    <s v=" 29 Dec 2018, 12:30"/>
    <s v="Football"/>
    <x v="3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d v="2018-12-01T00:00:00"/>
    <m/>
    <n v="188"/>
    <s v="AH"/>
    <s v="2018-19"/>
    <s v="29"/>
    <s v="Dec"/>
    <n v="12"/>
    <s v="2018"/>
    <s v="12:30"/>
    <d v="2018-12-29T00:00:00"/>
    <d v="2018-12-29T12:30:00"/>
    <d v="2018-12-01T00:00:00"/>
    <m/>
    <n v="188"/>
  </r>
  <r>
    <n v="189"/>
    <s v=" 29 Dec 2018, 15:00"/>
    <s v="Football"/>
    <x v="3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d v="2018-12-01T00:00:00"/>
    <m/>
    <n v="189"/>
    <s v="AH"/>
    <s v="2018-19"/>
    <s v="29"/>
    <s v="Dec"/>
    <n v="12"/>
    <s v="2018"/>
    <s v="15:00"/>
    <d v="2018-12-29T00:00:00"/>
    <d v="2018-12-29T15:00:00"/>
    <d v="2018-12-01T00:00:00"/>
    <m/>
    <n v="189"/>
  </r>
  <r>
    <n v="190"/>
    <s v=" 29 Dec 2018, 15:00"/>
    <s v="Football"/>
    <x v="3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d v="2018-12-01T00:00:00"/>
    <m/>
    <n v="190"/>
    <s v="AH"/>
    <s v="2018-19"/>
    <s v="29"/>
    <s v="Dec"/>
    <n v="12"/>
    <s v="2018"/>
    <s v="15:00"/>
    <d v="2018-12-29T00:00:00"/>
    <d v="2018-12-29T15:00:00"/>
    <d v="2018-12-01T00:00:00"/>
    <m/>
    <n v="190"/>
  </r>
  <r>
    <n v="191"/>
    <s v=" 29 Dec 2018, 15:00"/>
    <s v="Football"/>
    <x v="3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d v="2018-12-01T00:00:00"/>
    <m/>
    <n v="191"/>
    <s v="AH"/>
    <s v="2018-19"/>
    <s v="29"/>
    <s v="Dec"/>
    <n v="12"/>
    <s v="2018"/>
    <s v="15:00"/>
    <d v="2018-12-29T00:00:00"/>
    <d v="2018-12-29T15:00:00"/>
    <d v="2018-12-01T00:00:00"/>
    <m/>
    <n v="191"/>
  </r>
  <r>
    <n v="192"/>
    <s v=" 29 Dec 2018, 15:00"/>
    <s v="Football"/>
    <x v="3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d v="2018-12-01T00:00:00"/>
    <m/>
    <n v="192"/>
    <s v="AH"/>
    <s v="2018-19"/>
    <s v="29"/>
    <s v="Dec"/>
    <n v="12"/>
    <s v="2018"/>
    <s v="15:00"/>
    <d v="2018-12-29T00:00:00"/>
    <d v="2018-12-29T15:00:00"/>
    <d v="2018-12-01T00:00:00"/>
    <m/>
    <n v="192"/>
  </r>
  <r>
    <n v="193"/>
    <s v=" 29 Dec 2018, 15:00"/>
    <s v="Football"/>
    <x v="3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d v="2018-12-01T00:00:00"/>
    <m/>
    <n v="193"/>
    <s v="O/U"/>
    <s v="2018-19"/>
    <s v="29"/>
    <s v="Dec"/>
    <n v="12"/>
    <s v="2018"/>
    <s v="15:00"/>
    <d v="2018-12-29T00:00:00"/>
    <d v="2018-12-29T15:00:00"/>
    <d v="2018-12-01T00:00:00"/>
    <m/>
    <n v="193"/>
  </r>
  <r>
    <n v="194"/>
    <s v=" 29 Dec 2018, 16:00"/>
    <s v="Football"/>
    <x v="4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d v="2018-12-01T00:00:00"/>
    <m/>
    <n v="204"/>
    <s v="AH"/>
    <s v="2018-19"/>
    <s v="29"/>
    <s v="Dec"/>
    <n v="12"/>
    <s v="2018"/>
    <s v="16:00"/>
    <d v="2018-12-29T00:00:00"/>
    <d v="2018-12-29T16:00:00"/>
    <d v="2018-12-01T00:00:00"/>
    <m/>
    <n v="194"/>
  </r>
  <r>
    <n v="195"/>
    <s v=" 29 Dec 2018, 16:00"/>
    <s v="Football"/>
    <x v="4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d v="2018-12-01T00:00:00"/>
    <m/>
    <n v="198"/>
    <s v="1X2"/>
    <s v="2018-19"/>
    <s v="29"/>
    <s v="Dec"/>
    <n v="12"/>
    <s v="2018"/>
    <s v="16:00"/>
    <d v="2018-12-29T00:00:00"/>
    <d v="2018-12-29T16:00:00"/>
    <d v="2018-12-01T00:00:00"/>
    <m/>
    <n v="195"/>
  </r>
  <r>
    <n v="196"/>
    <s v=" 29 Dec 2018, 16:00"/>
    <s v="Football"/>
    <x v="4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d v="2018-12-01T00:00:00"/>
    <m/>
    <n v="205"/>
    <s v="AH"/>
    <s v="2018-19"/>
    <s v="29"/>
    <s v="Dec"/>
    <n v="12"/>
    <s v="2018"/>
    <s v="16:00"/>
    <d v="2018-12-29T00:00:00"/>
    <d v="2018-12-29T16:00:00"/>
    <d v="2018-12-01T00:00:00"/>
    <m/>
    <n v="196"/>
  </r>
  <r>
    <n v="197"/>
    <s v=" 29 Dec 2018, 16:00"/>
    <s v="Football"/>
    <x v="4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d v="2018-12-01T00:00:00"/>
    <m/>
    <n v="200"/>
    <s v="1X2"/>
    <s v="2018-19"/>
    <s v="29"/>
    <s v="Dec"/>
    <n v="12"/>
    <s v="2018"/>
    <s v="16:00"/>
    <d v="2018-12-29T00:00:00"/>
    <d v="2018-12-29T16:00:00"/>
    <d v="2018-12-01T00:00:00"/>
    <m/>
    <n v="197"/>
  </r>
  <r>
    <n v="198"/>
    <s v=" 29 Dec 2018, 16:00"/>
    <s v="Football"/>
    <x v="4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d v="2018-12-01T00:00:00"/>
    <m/>
    <n v="202"/>
    <s v="1X2"/>
    <s v="2018-19"/>
    <s v="29"/>
    <s v="Dec"/>
    <n v="12"/>
    <s v="2018"/>
    <s v="16:00"/>
    <d v="2018-12-29T00:00:00"/>
    <d v="2018-12-29T16:00:00"/>
    <d v="2018-12-01T00:00:00"/>
    <m/>
    <n v="198"/>
  </r>
  <r>
    <n v="199"/>
    <s v=" 29 Dec 2018, 18:00"/>
    <s v="Football"/>
    <x v="3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d v="2018-12-01T00:00:00"/>
    <m/>
    <n v="203"/>
    <s v="AH"/>
    <s v="2018-19"/>
    <s v="29"/>
    <s v="Dec"/>
    <n v="12"/>
    <s v="2018"/>
    <s v="18:00"/>
    <d v="2018-12-29T00:00:00"/>
    <d v="2018-12-29T18:00:00"/>
    <d v="2018-12-01T00:00:00"/>
    <m/>
    <n v="199"/>
  </r>
  <r>
    <n v="200"/>
    <s v=" 29 Dec 2018, 18:30"/>
    <s v="Football"/>
    <x v="4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d v="2018-12-01T00:00:00"/>
    <m/>
    <n v="201"/>
    <s v="1X2"/>
    <s v="2018-19"/>
    <s v="29"/>
    <s v="Dec"/>
    <n v="12"/>
    <s v="2018"/>
    <s v="18:30"/>
    <d v="2018-12-29T00:00:00"/>
    <d v="2018-12-29T18:30:00"/>
    <d v="2018-12-01T00:00:00"/>
    <m/>
    <n v="200"/>
  </r>
  <r>
    <n v="201"/>
    <s v=" 29 Dec 2018, 20:30"/>
    <s v="Football"/>
    <x v="3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d v="2018-12-01T00:00:00"/>
    <m/>
    <n v="196"/>
    <s v="AH"/>
    <s v="2018-19"/>
    <s v="29"/>
    <s v="Dec"/>
    <n v="12"/>
    <s v="2018"/>
    <s v="20:30"/>
    <d v="2018-12-29T00:00:00"/>
    <d v="2018-12-29T20:30:00"/>
    <d v="2018-12-01T00:00:00"/>
    <m/>
    <n v="201"/>
  </r>
  <r>
    <n v="202"/>
    <s v=" 30 Dec 2018, 13:00"/>
    <s v="Football"/>
    <x v="4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d v="2018-12-01T00:00:00"/>
    <m/>
    <n v="194"/>
    <s v="AH"/>
    <s v="2018-19"/>
    <s v="30"/>
    <s v="Dec"/>
    <n v="12"/>
    <s v="2018"/>
    <s v="13:00"/>
    <d v="2018-12-30T00:00:00"/>
    <d v="2018-12-30T13:00:00"/>
    <d v="2018-12-01T00:00:00"/>
    <m/>
    <n v="202"/>
  </r>
  <r>
    <n v="203"/>
    <s v=" 30 Dec 2018, 15:15"/>
    <s v="Football"/>
    <x v="4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d v="2018-12-01T00:00:00"/>
    <m/>
    <n v="195"/>
    <s v="AH"/>
    <s v="2018-19"/>
    <s v="30"/>
    <s v="Dec"/>
    <n v="12"/>
    <s v="2018"/>
    <s v="15:15"/>
    <d v="2018-12-30T00:00:00"/>
    <d v="2018-12-30T15:15:00"/>
    <d v="2018-12-01T00:00:00"/>
    <m/>
    <n v="203"/>
  </r>
  <r>
    <n v="204"/>
    <s v=" 30 Dec 2018, 15:15"/>
    <s v="Football"/>
    <x v="4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d v="2018-12-01T00:00:00"/>
    <m/>
    <n v="197"/>
    <s v="O/U"/>
    <s v="2018-19"/>
    <s v="30"/>
    <s v="Dec"/>
    <n v="12"/>
    <s v="2018"/>
    <s v="15:15"/>
    <d v="2018-12-30T00:00:00"/>
    <d v="2018-12-30T15:15:00"/>
    <d v="2018-12-01T00:00:00"/>
    <m/>
    <n v="204"/>
  </r>
  <r>
    <n v="205"/>
    <s v=" 30 Dec 2018, 17:30"/>
    <s v="Football"/>
    <x v="4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d v="2018-12-01T00:00:00"/>
    <m/>
    <n v="199"/>
    <s v="1X2"/>
    <s v="2018-19"/>
    <s v="30"/>
    <s v="Dec"/>
    <n v="12"/>
    <s v="2018"/>
    <s v="17:30"/>
    <d v="2018-12-30T00:00:00"/>
    <d v="2018-12-30T17:30:00"/>
    <d v="2018-12-01T00:00:00"/>
    <m/>
    <n v="205"/>
  </r>
  <r>
    <n v="206"/>
    <s v=" 01 Jan 2019, 13:30"/>
    <s v="Football"/>
    <x v="4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d v="2018-12-01T00:00:00"/>
    <m/>
    <n v="206"/>
    <s v="AH"/>
    <s v="2018-19"/>
    <s v="01"/>
    <s v="Jan"/>
    <n v="1"/>
    <s v="2019"/>
    <s v="13:30"/>
    <d v="2019-01-01T00:00:00"/>
    <d v="2019-01-01T13:30:00"/>
    <d v="2019-01-01T00:00:00"/>
    <d v="2019-01-01T00:00:00"/>
    <n v="206"/>
  </r>
  <r>
    <n v="207"/>
    <s v=" 01 Jan 2019, 16:00"/>
    <s v="Football"/>
    <x v="4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d v="2018-12-01T00:00:00"/>
    <m/>
    <n v="207"/>
    <s v="AH"/>
    <s v="2018-19"/>
    <s v="01"/>
    <s v="Jan"/>
    <n v="1"/>
    <s v="2019"/>
    <s v="16:00"/>
    <d v="2019-01-01T00:00:00"/>
    <d v="2019-01-01T16:00:00"/>
    <d v="2019-01-01T00:00:00"/>
    <m/>
    <n v="207"/>
  </r>
  <r>
    <n v="208"/>
    <s v=" 01 Jan 2019, 18:30"/>
    <s v="Football"/>
    <x v="4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d v="2018-12-01T00:00:00"/>
    <m/>
    <n v="208"/>
    <s v="AH"/>
    <s v="2018-19"/>
    <s v="01"/>
    <s v="Jan"/>
    <n v="1"/>
    <s v="2019"/>
    <s v="18:30"/>
    <d v="2019-01-01T00:00:00"/>
    <d v="2019-01-01T18:30:00"/>
    <d v="2019-01-01T00:00:00"/>
    <m/>
    <n v="208"/>
  </r>
  <r>
    <n v="209"/>
    <s v=" 02 Jan 2019, 20:45"/>
    <s v="Football"/>
    <x v="4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d v="2018-12-01T00:00:00"/>
    <m/>
    <n v="209"/>
    <s v="AH"/>
    <s v="2018-19"/>
    <s v="02"/>
    <s v="Jan"/>
    <n v="1"/>
    <s v="2019"/>
    <s v="20:45"/>
    <d v="2019-01-02T00:00:00"/>
    <d v="2019-01-02T20:45:00"/>
    <d v="2019-01-01T00:00:00"/>
    <m/>
    <n v="209"/>
  </r>
  <r>
    <n v="210"/>
    <s v=" 02 Jan 2019, 20:45"/>
    <s v="Football"/>
    <x v="4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d v="2018-12-01T00:00:00"/>
    <m/>
    <n v="210"/>
    <s v="AH"/>
    <s v="2018-19"/>
    <s v="02"/>
    <s v="Jan"/>
    <n v="1"/>
    <s v="2019"/>
    <s v="20:45"/>
    <d v="2019-01-02T00:00:00"/>
    <d v="2019-01-02T20:45:00"/>
    <d v="2019-01-01T00:00:00"/>
    <m/>
    <n v="210"/>
  </r>
  <r>
    <n v="211"/>
    <s v=" 02 Jan 2019, 20:45"/>
    <s v="Football"/>
    <x v="4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d v="2018-12-01T00:00:00"/>
    <m/>
    <n v="211"/>
    <s v="AH"/>
    <s v="2018-19"/>
    <s v="02"/>
    <s v="Jan"/>
    <n v="1"/>
    <s v="2019"/>
    <s v="20:45"/>
    <d v="2019-01-02T00:00:00"/>
    <d v="2019-01-02T20:45:00"/>
    <d v="2019-01-01T00:00:00"/>
    <m/>
    <n v="211"/>
  </r>
  <r>
    <n v="212"/>
    <s v=" 02 Jan 2019, 20:45"/>
    <s v="Football"/>
    <x v="4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d v="2018-12-01T00:00:00"/>
    <m/>
    <n v="212"/>
    <s v="1X2"/>
    <s v="2018-19"/>
    <s v="02"/>
    <s v="Jan"/>
    <n v="1"/>
    <s v="2019"/>
    <s v="20:45"/>
    <d v="2019-01-02T00:00:00"/>
    <d v="2019-01-02T20:45:00"/>
    <d v="2019-01-01T00:00:00"/>
    <m/>
    <n v="212"/>
  </r>
  <r>
    <n v="213"/>
    <s v=" 02 Jan 2019, 20:45"/>
    <s v="Football"/>
    <x v="4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d v="2018-12-01T00:00:00"/>
    <m/>
    <n v="213"/>
    <s v="1X2"/>
    <s v="2018-19"/>
    <s v="02"/>
    <s v="Jan"/>
    <n v="1"/>
    <s v="2019"/>
    <s v="20:45"/>
    <d v="2019-01-02T00:00:00"/>
    <d v="2019-01-02T20:45:00"/>
    <d v="2019-01-01T00:00:00"/>
    <m/>
    <n v="213"/>
  </r>
  <r>
    <n v="214"/>
    <s v=" 02 Jan 2019, 21:00"/>
    <s v="Football"/>
    <x v="4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d v="2018-12-01T00:00:00"/>
    <m/>
    <n v="214"/>
    <s v="AH"/>
    <s v="2018-19"/>
    <s v="02"/>
    <s v="Jan"/>
    <n v="1"/>
    <s v="2019"/>
    <s v="21:00"/>
    <d v="2019-01-02T00:00:00"/>
    <d v="2019-01-02T21:00:00"/>
    <d v="2019-01-01T00:00:00"/>
    <m/>
    <n v="214"/>
  </r>
  <r>
    <n v="215"/>
    <s v=" 03 Jan 2019, 21:00"/>
    <s v="Football"/>
    <x v="4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d v="2018-12-01T00:00:00"/>
    <m/>
    <n v="215"/>
    <s v="AH"/>
    <s v="2018-19"/>
    <s v="03"/>
    <s v="Jan"/>
    <n v="1"/>
    <s v="2019"/>
    <s v="21:00"/>
    <d v="2019-01-03T00:00:00"/>
    <d v="2019-01-03T21:00:00"/>
    <d v="2019-01-01T00:00:00"/>
    <m/>
    <n v="215"/>
  </r>
  <r>
    <n v="216"/>
    <s v=" 03 Jan 2019, 21:30"/>
    <s v="Football"/>
    <x v="2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d v="2019-01-01T00:00:00"/>
    <d v="2019-01-01T00:00:00"/>
    <n v="216"/>
    <s v="1X2"/>
    <s v="2018-19"/>
    <s v="03"/>
    <s v="Jan"/>
    <n v="1"/>
    <s v="2019"/>
    <s v="21:30"/>
    <d v="2019-01-03T00:00:00"/>
    <d v="2019-01-03T21:30:00"/>
    <d v="2019-01-01T00:00:00"/>
    <m/>
    <n v="216"/>
  </r>
  <r>
    <n v="217"/>
    <s v=" 05 Jan 2019, 16:15"/>
    <s v="Football"/>
    <x v="2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d v="2019-01-01T00:00:00"/>
    <m/>
    <n v="222"/>
    <s v="AH"/>
    <s v="2018-19"/>
    <s v="05"/>
    <s v="Jan"/>
    <n v="1"/>
    <s v="2019"/>
    <s v="16:15"/>
    <d v="2019-01-05T00:00:00"/>
    <d v="2019-01-05T16:15:00"/>
    <d v="2019-01-01T00:00:00"/>
    <m/>
    <n v="217"/>
  </r>
  <r>
    <n v="218"/>
    <s v=" 05 Jan 2019, 20:45"/>
    <s v="Football"/>
    <x v="2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d v="2019-01-01T00:00:00"/>
    <m/>
    <n v="223"/>
    <s v="AH"/>
    <s v="2018-19"/>
    <s v="05"/>
    <s v="Jan"/>
    <n v="1"/>
    <s v="2019"/>
    <s v="20:45"/>
    <d v="2019-01-05T00:00:00"/>
    <d v="2019-01-05T20:45:00"/>
    <d v="2019-01-01T00:00:00"/>
    <m/>
    <n v="218"/>
  </r>
  <r>
    <n v="219"/>
    <s v=" 06 Jan 2019, 12:00"/>
    <s v="Football"/>
    <x v="2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d v="2019-01-01T00:00:00"/>
    <m/>
    <n v="229"/>
    <s v="AH"/>
    <s v="2018-19"/>
    <s v="06"/>
    <s v="Jan"/>
    <n v="1"/>
    <s v="2019"/>
    <s v="12:00"/>
    <d v="2019-01-06T00:00:00"/>
    <d v="2019-01-06T12:00:00"/>
    <d v="2019-01-01T00:00:00"/>
    <m/>
    <n v="219"/>
  </r>
  <r>
    <n v="220"/>
    <s v=" 06 Jan 2019, 16:15"/>
    <s v="Football"/>
    <x v="2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d v="2019-01-01T00:00:00"/>
    <m/>
    <n v="236"/>
    <s v="AH"/>
    <s v="2018-19"/>
    <s v="06"/>
    <s v="Jan"/>
    <n v="1"/>
    <s v="2019"/>
    <s v="16:15"/>
    <d v="2019-01-06T00:00:00"/>
    <d v="2019-01-06T16:15:00"/>
    <d v="2019-01-01T00:00:00"/>
    <m/>
    <n v="220"/>
  </r>
  <r>
    <n v="221"/>
    <s v=" 06 Jan 2019, 18:30"/>
    <s v="Football"/>
    <x v="2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d v="2019-01-01T00:00:00"/>
    <m/>
    <n v="228"/>
    <s v="O/U"/>
    <s v="2018-19"/>
    <s v="06"/>
    <s v="Jan"/>
    <n v="1"/>
    <s v="2019"/>
    <s v="18:30"/>
    <d v="2019-01-06T00:00:00"/>
    <d v="2019-01-06T18:30:00"/>
    <d v="2019-01-01T00:00:00"/>
    <m/>
    <n v="221"/>
  </r>
  <r>
    <n v="222"/>
    <s v=" 06 Jan 2019, 20:45"/>
    <s v="Football"/>
    <x v="2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d v="2019-01-01T00:00:00"/>
    <m/>
    <n v="235"/>
    <s v="AH"/>
    <s v="2018-19"/>
    <s v="06"/>
    <s v="Jan"/>
    <n v="1"/>
    <s v="2019"/>
    <s v="20:45"/>
    <d v="2019-01-06T00:00:00"/>
    <d v="2019-01-06T20:45:00"/>
    <d v="2019-01-01T00:00:00"/>
    <m/>
    <n v="222"/>
  </r>
  <r>
    <n v="223"/>
    <s v=" 07 Jan 2019, 20:45"/>
    <s v="Football"/>
    <x v="8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d v="2019-01-01T00:00:00"/>
    <m/>
    <n v="227"/>
    <s v="AH"/>
    <s v="2018-19"/>
    <s v="07"/>
    <s v="Jan"/>
    <n v="1"/>
    <s v="2019"/>
    <s v="20:45"/>
    <d v="2019-01-07T00:00:00"/>
    <d v="2019-01-07T20:45:00"/>
    <d v="2019-01-01T00:00:00"/>
    <m/>
    <n v="223"/>
  </r>
  <r>
    <n v="224"/>
    <s v=" 07 Jan 2019, 21:00"/>
    <s v="Football"/>
    <x v="2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d v="2019-01-01T00:00:00"/>
    <m/>
    <n v="221"/>
    <s v="AH"/>
    <s v="2018-19"/>
    <s v="07"/>
    <s v="Jan"/>
    <n v="1"/>
    <s v="2019"/>
    <s v="21:00"/>
    <d v="2019-01-07T00:00:00"/>
    <d v="2019-01-07T21:00:00"/>
    <d v="2019-01-01T00:00:00"/>
    <m/>
    <n v="224"/>
  </r>
  <r>
    <n v="225"/>
    <s v=" 08 Jan 2019, 19:00"/>
    <s v="Football"/>
    <x v="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d v="2019-01-01T00:00:00"/>
    <m/>
    <n v="242"/>
    <s v="O/U"/>
    <s v="2018-19"/>
    <s v="08"/>
    <s v="Jan"/>
    <n v="1"/>
    <s v="2019"/>
    <s v="19:00"/>
    <d v="2019-01-08T00:00:00"/>
    <d v="2019-01-08T19:00:00"/>
    <d v="2019-01-01T00:00:00"/>
    <m/>
    <n v="225"/>
  </r>
  <r>
    <n v="226"/>
    <s v=" 08 Jan 2019, 21:00"/>
    <s v="Football"/>
    <x v="7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d v="2019-01-01T00:00:00"/>
    <m/>
    <n v="220"/>
    <s v="1X2"/>
    <s v="2018-19"/>
    <s v="08"/>
    <s v="Jan"/>
    <n v="1"/>
    <s v="2019"/>
    <s v="21:00"/>
    <d v="2019-01-08T00:00:00"/>
    <d v="2019-01-08T21:00:00"/>
    <d v="2019-01-01T00:00:00"/>
    <m/>
    <n v="226"/>
  </r>
  <r>
    <n v="227"/>
    <s v=" 08 Jan 2019, 21:00"/>
    <s v="Football"/>
    <x v="9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d v="2019-01-01T00:00:00"/>
    <m/>
    <n v="234"/>
    <s v="AH"/>
    <s v="2018-19"/>
    <s v="08"/>
    <s v="Jan"/>
    <n v="1"/>
    <s v="2019"/>
    <s v="21:00"/>
    <d v="2019-01-08T00:00:00"/>
    <d v="2019-01-08T21:00:00"/>
    <d v="2019-01-01T00:00:00"/>
    <m/>
    <n v="227"/>
  </r>
  <r>
    <n v="228"/>
    <s v=" 09 Jan 2019, 18:45"/>
    <s v="Football"/>
    <x v="9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d v="2019-01-01T00:00:00"/>
    <m/>
    <n v="237"/>
    <s v="AH"/>
    <s v="2018-19"/>
    <s v="09"/>
    <s v="Jan"/>
    <n v="1"/>
    <s v="2019"/>
    <s v="18:45"/>
    <d v="2019-01-09T00:00:00"/>
    <d v="2019-01-09T18:45:00"/>
    <d v="2019-01-01T00:00:00"/>
    <m/>
    <n v="228"/>
  </r>
  <r>
    <n v="229"/>
    <s v=" 09 Jan 2019, 19:30"/>
    <s v="Football"/>
    <x v="10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d v="2019-01-01T00:00:00"/>
    <m/>
    <n v="225"/>
    <s v="1X2"/>
    <s v="2018-19"/>
    <s v="09"/>
    <s v="Jan"/>
    <n v="1"/>
    <s v="2019"/>
    <s v="19:30"/>
    <d v="2019-01-09T00:00:00"/>
    <d v="2019-01-09T19:30:00"/>
    <d v="2019-01-01T00:00:00"/>
    <m/>
    <n v="229"/>
  </r>
  <r>
    <n v="230"/>
    <s v=" 09 Jan 2019, 21:05"/>
    <s v="Football"/>
    <x v="9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d v="2019-01-01T00:00:00"/>
    <m/>
    <n v="260"/>
    <s v="AH"/>
    <s v="2018-19"/>
    <s v="09"/>
    <s v="Jan"/>
    <n v="1"/>
    <s v="2019"/>
    <s v="21:05"/>
    <d v="2019-01-09T00:00:00"/>
    <d v="2019-01-09T21:05:00"/>
    <d v="2019-01-01T00:00:00"/>
    <m/>
    <n v="230"/>
  </r>
  <r>
    <n v="231"/>
    <s v=" 09 Jan 2019, 21:30"/>
    <s v="Football"/>
    <x v="10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d v="2019-01-01T00:00:00"/>
    <m/>
    <n v="238"/>
    <s v="AH"/>
    <s v="2018-19"/>
    <s v="09"/>
    <s v="Jan"/>
    <n v="1"/>
    <s v="2019"/>
    <s v="21:30"/>
    <d v="2019-01-09T00:00:00"/>
    <d v="2019-01-09T21:30:00"/>
    <d v="2019-01-01T00:00:00"/>
    <m/>
    <n v="231"/>
  </r>
  <r>
    <n v="232"/>
    <s v=" 10 Jan 2019, 19:30"/>
    <s v="Football"/>
    <x v="10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d v="2019-01-01T00:00:00"/>
    <m/>
    <n v="259"/>
    <s v="AH"/>
    <s v="2018-19"/>
    <s v="10"/>
    <s v="Jan"/>
    <n v="1"/>
    <s v="2019"/>
    <s v="19:30"/>
    <d v="2019-01-10T00:00:00"/>
    <d v="2019-01-10T19:30:00"/>
    <d v="2019-01-01T00:00:00"/>
    <m/>
    <n v="232"/>
  </r>
  <r>
    <n v="233"/>
    <s v=" 10 Jan 2019, 21:30"/>
    <s v="Football"/>
    <x v="10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d v="2019-01-01T00:00:00"/>
    <m/>
    <n v="248"/>
    <s v="AH"/>
    <s v="2018-19"/>
    <s v="10"/>
    <s v="Jan"/>
    <n v="1"/>
    <s v="2019"/>
    <s v="21:30"/>
    <d v="2019-01-10T00:00:00"/>
    <d v="2019-01-10T21:30:00"/>
    <d v="2019-01-01T00:00:00"/>
    <m/>
    <n v="233"/>
  </r>
  <r>
    <n v="234"/>
    <s v=" 11 Jan 2019, 20:45"/>
    <s v="Football"/>
    <x v="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d v="2019-01-01T00:00:00"/>
    <m/>
    <n v="252"/>
    <s v="AH"/>
    <s v="2018-19"/>
    <s v="11"/>
    <s v="Jan"/>
    <n v="1"/>
    <s v="2019"/>
    <s v="20:45"/>
    <d v="2019-01-11T00:00:00"/>
    <d v="2019-01-11T20:45:00"/>
    <d v="2019-01-01T00:00:00"/>
    <m/>
    <n v="234"/>
  </r>
  <r>
    <n v="235"/>
    <s v=" 12 Jan 2019, 13:30"/>
    <s v="Football"/>
    <x v="4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d v="2019-01-01T00:00:00"/>
    <m/>
    <n v="230"/>
    <s v="O/U"/>
    <s v="2018-19"/>
    <s v="12"/>
    <s v="Jan"/>
    <n v="1"/>
    <s v="2019"/>
    <s v="13:30"/>
    <d v="2019-01-12T00:00:00"/>
    <d v="2019-01-12T13:30:00"/>
    <d v="2019-01-01T00:00:00"/>
    <m/>
    <n v="235"/>
  </r>
  <r>
    <n v="236"/>
    <s v=" 12 Jan 2019, 16:00"/>
    <s v="Football"/>
    <x v="4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d v="2019-01-01T00:00:00"/>
    <m/>
    <n v="233"/>
    <s v="1X2"/>
    <s v="2018-19"/>
    <s v="12"/>
    <s v="Jan"/>
    <n v="1"/>
    <s v="2019"/>
    <s v="16:00"/>
    <d v="2019-01-12T00:00:00"/>
    <d v="2019-01-12T16:00:00"/>
    <d v="2019-01-01T00:00:00"/>
    <m/>
    <n v="236"/>
  </r>
  <r>
    <n v="237"/>
    <s v=" 12 Jan 2019, 16:00"/>
    <s v="Football"/>
    <x v="4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d v="2019-01-01T00:00:00"/>
    <m/>
    <n v="250"/>
    <s v="O/U"/>
    <s v="2018-19"/>
    <s v="12"/>
    <s v="Jan"/>
    <n v="1"/>
    <s v="2019"/>
    <s v="16:00"/>
    <d v="2019-01-12T00:00:00"/>
    <d v="2019-01-12T16:00:00"/>
    <d v="2019-01-01T00:00:00"/>
    <m/>
    <n v="237"/>
  </r>
  <r>
    <n v="238"/>
    <s v=" 12 Jan 2019, 16:00"/>
    <s v="Football"/>
    <x v="4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d v="2019-01-01T00:00:00"/>
    <m/>
    <n v="231"/>
    <s v="AH"/>
    <s v="2018-19"/>
    <s v="12"/>
    <s v="Jan"/>
    <n v="1"/>
    <s v="2019"/>
    <s v="16:00"/>
    <d v="2019-01-12T00:00:00"/>
    <d v="2019-01-12T16:00:00"/>
    <d v="2019-01-01T00:00:00"/>
    <m/>
    <n v="238"/>
  </r>
  <r>
    <n v="239"/>
    <s v=" 12 Jan 2019, 16:00"/>
    <s v="Football"/>
    <x v="4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d v="2019-01-01T00:00:00"/>
    <m/>
    <n v="243"/>
    <s v="1X2"/>
    <s v="2018-19"/>
    <s v="12"/>
    <s v="Jan"/>
    <n v="1"/>
    <s v="2019"/>
    <s v="16:00"/>
    <d v="2019-01-12T00:00:00"/>
    <d v="2019-01-12T16:00:00"/>
    <d v="2019-01-01T00:00:00"/>
    <m/>
    <n v="239"/>
  </r>
  <r>
    <n v="240"/>
    <s v=" 12 Jan 2019, 16:00"/>
    <s v="Football"/>
    <x v="4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d v="2019-01-01T00:00:00"/>
    <m/>
    <n v="262"/>
    <s v="AH"/>
    <s v="2018-19"/>
    <s v="12"/>
    <s v="Jan"/>
    <n v="1"/>
    <s v="2019"/>
    <s v="16:00"/>
    <d v="2019-01-12T00:00:00"/>
    <d v="2019-01-12T16:00:00"/>
    <d v="2019-01-01T00:00:00"/>
    <m/>
    <n v="240"/>
  </r>
  <r>
    <n v="241"/>
    <s v=" 12 Jan 2019, 16:15"/>
    <s v="Football"/>
    <x v="2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d v="2019-01-01T00:00:00"/>
    <m/>
    <n v="253"/>
    <s v="AH"/>
    <s v="2018-19"/>
    <s v="12"/>
    <s v="Jan"/>
    <n v="1"/>
    <s v="2019"/>
    <s v="16:15"/>
    <d v="2019-01-12T00:00:00"/>
    <d v="2019-01-12T16:15:00"/>
    <d v="2019-01-01T00:00:00"/>
    <m/>
    <n v="241"/>
  </r>
  <r>
    <n v="242"/>
    <s v=" 12 Jan 2019, 17:00"/>
    <s v="Football"/>
    <x v="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d v="2019-01-01T00:00:00"/>
    <m/>
    <n v="251"/>
    <s v="AH"/>
    <s v="2018-19"/>
    <s v="12"/>
    <s v="Jan"/>
    <n v="1"/>
    <s v="2019"/>
    <s v="17:00"/>
    <d v="2019-01-12T00:00:00"/>
    <d v="2019-01-12T17:00:00"/>
    <d v="2019-01-01T00:00:00"/>
    <m/>
    <n v="242"/>
  </r>
  <r>
    <n v="243"/>
    <s v=" 12 Jan 2019, 18:00"/>
    <s v="Football"/>
    <x v="11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d v="2019-01-01T00:00:00"/>
    <m/>
    <n v="263"/>
    <s v="AH"/>
    <s v="2018-19"/>
    <s v="12"/>
    <s v="Jan"/>
    <n v="1"/>
    <s v="2019"/>
    <s v="18:00"/>
    <d v="2019-01-12T00:00:00"/>
    <d v="2019-01-12T18:00:00"/>
    <d v="2019-01-01T00:00:00"/>
    <m/>
    <n v="243"/>
  </r>
  <r>
    <n v="244"/>
    <s v=" 12 Jan 2019, 18:30"/>
    <s v="Football"/>
    <x v="4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d v="2019-01-01T00:00:00"/>
    <m/>
    <n v="244"/>
    <s v="1X2"/>
    <s v="2018-19"/>
    <s v="12"/>
    <s v="Jan"/>
    <n v="1"/>
    <s v="2019"/>
    <s v="18:30"/>
    <d v="2019-01-12T00:00:00"/>
    <d v="2019-01-12T18:30:00"/>
    <d v="2019-01-01T00:00:00"/>
    <m/>
    <n v="244"/>
  </r>
  <r>
    <n v="245"/>
    <s v=" 12 Jan 2019, 20:00"/>
    <s v="Football"/>
    <x v="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d v="2019-01-01T00:00:00"/>
    <m/>
    <n v="246"/>
    <s v="1X2"/>
    <s v="2018-19"/>
    <s v="12"/>
    <s v="Jan"/>
    <n v="1"/>
    <s v="2019"/>
    <s v="20:00"/>
    <d v="2019-01-12T00:00:00"/>
    <d v="2019-01-12T20:00:00"/>
    <d v="2019-01-01T00:00:00"/>
    <m/>
    <n v="245"/>
  </r>
  <r>
    <n v="246"/>
    <s v=" 12 Jan 2019, 20:00"/>
    <s v="Football"/>
    <x v="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d v="2019-01-01T00:00:00"/>
    <m/>
    <n v="261"/>
    <s v="AH"/>
    <s v="2018-19"/>
    <s v="12"/>
    <s v="Jan"/>
    <n v="1"/>
    <s v="2019"/>
    <s v="20:00"/>
    <d v="2019-01-12T00:00:00"/>
    <d v="2019-01-12T20:00:00"/>
    <d v="2019-01-01T00:00:00"/>
    <m/>
    <n v="246"/>
  </r>
  <r>
    <n v="247"/>
    <s v=" 12 Jan 2019, 20:00"/>
    <s v="Football"/>
    <x v="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d v="2019-01-01T00:00:00"/>
    <m/>
    <n v="249"/>
    <s v="O/U"/>
    <s v="2018-19"/>
    <s v="12"/>
    <s v="Jan"/>
    <n v="1"/>
    <s v="2019"/>
    <s v="20:00"/>
    <d v="2019-01-12T00:00:00"/>
    <d v="2019-01-12T20:00:00"/>
    <d v="2019-01-01T00:00:00"/>
    <m/>
    <n v="247"/>
  </r>
  <r>
    <n v="248"/>
    <s v=" 12 Jan 2019, 20:00"/>
    <s v="Football"/>
    <x v="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d v="2019-01-01T00:00:00"/>
    <m/>
    <n v="254"/>
    <s v="O/U"/>
    <s v="2018-19"/>
    <s v="12"/>
    <s v="Jan"/>
    <n v="1"/>
    <s v="2019"/>
    <s v="20:00"/>
    <d v="2019-01-12T00:00:00"/>
    <d v="2019-01-12T20:00:00"/>
    <d v="2019-01-01T00:00:00"/>
    <m/>
    <n v="248"/>
  </r>
  <r>
    <n v="249"/>
    <s v=" 12 Jan 2019, 20:45"/>
    <s v="Football"/>
    <x v="2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d v="2019-01-01T00:00:00"/>
    <m/>
    <n v="247"/>
    <s v="AH"/>
    <s v="2018-19"/>
    <s v="12"/>
    <s v="Jan"/>
    <n v="1"/>
    <s v="2019"/>
    <s v="20:45"/>
    <d v="2019-01-12T00:00:00"/>
    <d v="2019-01-12T20:45:00"/>
    <d v="2019-01-01T00:00:00"/>
    <m/>
    <n v="249"/>
  </r>
  <r>
    <n v="250"/>
    <s v=" 12 Jan 2019, 20:45"/>
    <s v="Football"/>
    <x v="11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d v="2019-01-01T00:00:00"/>
    <m/>
    <n v="226"/>
    <s v="1X2"/>
    <s v="2018-19"/>
    <s v="12"/>
    <s v="Jan"/>
    <n v="1"/>
    <s v="2019"/>
    <s v="20:45"/>
    <d v="2019-01-12T00:00:00"/>
    <d v="2019-01-12T20:45:00"/>
    <d v="2019-01-01T00:00:00"/>
    <m/>
    <n v="250"/>
  </r>
  <r>
    <n v="251"/>
    <s v=" 13 Jan 2019, 12:00"/>
    <s v="Football"/>
    <x v="2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d v="2019-01-01T00:00:00"/>
    <m/>
    <n v="218"/>
    <s v="AH"/>
    <s v="2018-19"/>
    <s v="13"/>
    <s v="Jan"/>
    <n v="1"/>
    <s v="2019"/>
    <s v="12:00"/>
    <d v="2019-01-13T00:00:00"/>
    <d v="2019-01-13T12:00:00"/>
    <d v="2019-01-01T00:00:00"/>
    <m/>
    <n v="251"/>
  </r>
  <r>
    <n v="252"/>
    <s v=" 13 Jan 2019, 15:00"/>
    <s v="Football"/>
    <x v="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d v="2019-01-01T00:00:00"/>
    <m/>
    <n v="217"/>
    <s v="O/U"/>
    <s v="2018-19"/>
    <s v="13"/>
    <s v="Jan"/>
    <n v="1"/>
    <s v="2019"/>
    <s v="15:00"/>
    <d v="2019-01-13T00:00:00"/>
    <d v="2019-01-13T15:00:00"/>
    <d v="2019-01-01T00:00:00"/>
    <m/>
    <n v="252"/>
  </r>
  <r>
    <n v="253"/>
    <s v=" 13 Jan 2019, 15:00"/>
    <s v="Football"/>
    <x v="11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d v="2019-01-01T00:00:00"/>
    <m/>
    <n v="256"/>
    <s v="AH"/>
    <s v="2018-19"/>
    <s v="13"/>
    <s v="Jan"/>
    <n v="1"/>
    <s v="2019"/>
    <s v="15:00"/>
    <d v="2019-01-13T00:00:00"/>
    <d v="2019-01-13T15:00:00"/>
    <d v="2019-01-01T00:00:00"/>
    <m/>
    <n v="253"/>
  </r>
  <r>
    <n v="254"/>
    <s v=" 13 Jan 2019, 15:15"/>
    <s v="Football"/>
    <x v="4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d v="2019-01-01T00:00:00"/>
    <m/>
    <n v="219"/>
    <s v="1X2"/>
    <s v="2018-19"/>
    <s v="13"/>
    <s v="Jan"/>
    <n v="1"/>
    <s v="2019"/>
    <s v="15:15"/>
    <d v="2019-01-13T00:00:00"/>
    <d v="2019-01-13T15:15:00"/>
    <d v="2019-01-01T00:00:00"/>
    <m/>
    <n v="254"/>
  </r>
  <r>
    <n v="255"/>
    <s v=" 13 Jan 2019, 16:15"/>
    <s v="Football"/>
    <x v="2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d v="2019-01-01T00:00:00"/>
    <m/>
    <n v="255"/>
    <s v="AH"/>
    <s v="2018-19"/>
    <s v="13"/>
    <s v="Jan"/>
    <n v="1"/>
    <s v="2019"/>
    <s v="16:15"/>
    <d v="2019-01-13T00:00:00"/>
    <d v="2019-01-13T16:15:00"/>
    <d v="2019-01-01T00:00:00"/>
    <m/>
    <n v="255"/>
  </r>
  <r>
    <n v="256"/>
    <s v=" 13 Jan 2019, 17:30"/>
    <s v="Football"/>
    <x v="4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d v="2019-01-01T00:00:00"/>
    <m/>
    <n v="241"/>
    <s v="O/U"/>
    <s v="2018-19"/>
    <s v="13"/>
    <s v="Jan"/>
    <n v="1"/>
    <s v="2019"/>
    <s v="17:30"/>
    <d v="2019-01-13T00:00:00"/>
    <d v="2019-01-13T17:30:00"/>
    <d v="2019-01-01T00:00:00"/>
    <m/>
    <n v="256"/>
  </r>
  <r>
    <n v="257"/>
    <s v=" 13 Jan 2019, 18:30"/>
    <s v="Football"/>
    <x v="2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d v="2019-01-01T00:00:00"/>
    <m/>
    <n v="240"/>
    <s v="AH"/>
    <s v="2018-19"/>
    <s v="13"/>
    <s v="Jan"/>
    <n v="1"/>
    <s v="2019"/>
    <s v="18:30"/>
    <d v="2019-01-13T00:00:00"/>
    <d v="2019-01-13T18:30:00"/>
    <d v="2019-01-01T00:00:00"/>
    <m/>
    <n v="257"/>
  </r>
  <r>
    <n v="258"/>
    <s v=" 13 Jan 2019, 20:45"/>
    <s v="Football"/>
    <x v="2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d v="2019-01-01T00:00:00"/>
    <m/>
    <n v="232"/>
    <s v="AH"/>
    <s v="2018-19"/>
    <s v="13"/>
    <s v="Jan"/>
    <n v="1"/>
    <s v="2019"/>
    <s v="20:45"/>
    <d v="2019-01-13T00:00:00"/>
    <d v="2019-01-13T20:45:00"/>
    <d v="2019-01-01T00:00:00"/>
    <m/>
    <n v="258"/>
  </r>
  <r>
    <n v="259"/>
    <s v=" 13 Jan 2019, 20:45"/>
    <s v="Football"/>
    <x v="11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d v="2019-01-01T00:00:00"/>
    <m/>
    <n v="258"/>
    <s v="1X2"/>
    <s v="2018-19"/>
    <s v="13"/>
    <s v="Jan"/>
    <n v="1"/>
    <s v="2019"/>
    <s v="20:45"/>
    <d v="2019-01-13T00:00:00"/>
    <d v="2019-01-13T20:45:00"/>
    <d v="2019-01-01T00:00:00"/>
    <m/>
    <n v="259"/>
  </r>
  <r>
    <n v="260"/>
    <s v=" 13 Jan 2019, 21:00"/>
    <s v="Football"/>
    <x v="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d v="2019-01-01T00:00:00"/>
    <m/>
    <n v="224"/>
    <s v="AH"/>
    <s v="2018-19"/>
    <s v="13"/>
    <s v="Jan"/>
    <n v="1"/>
    <s v="2019"/>
    <s v="21:00"/>
    <d v="2019-01-13T00:00:00"/>
    <d v="2019-01-13T21:00:00"/>
    <d v="2019-01-01T00:00:00"/>
    <m/>
    <n v="260"/>
  </r>
  <r>
    <n v="261"/>
    <s v=" 14 Jan 2019, 17:30"/>
    <s v="Football"/>
    <x v="11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d v="2019-01-01T00:00:00"/>
    <m/>
    <n v="245"/>
    <s v="1X2"/>
    <s v="2018-19"/>
    <s v="14"/>
    <s v="Jan"/>
    <n v="1"/>
    <s v="2019"/>
    <s v="17:30"/>
    <d v="2019-01-14T00:00:00"/>
    <d v="2019-01-14T17:30:00"/>
    <d v="2019-01-01T00:00:00"/>
    <m/>
    <n v="261"/>
  </r>
  <r>
    <n v="262"/>
    <s v=" 14 Jan 2019, 21:00"/>
    <s v="Football"/>
    <x v="4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d v="2019-01-01T00:00:00"/>
    <m/>
    <n v="257"/>
    <s v="AH"/>
    <s v="2018-19"/>
    <s v="14"/>
    <s v="Jan"/>
    <n v="1"/>
    <s v="2019"/>
    <s v="21:00"/>
    <d v="2019-01-14T00:00:00"/>
    <d v="2019-01-14T21:00:00"/>
    <d v="2019-01-01T00:00:00"/>
    <m/>
    <n v="262"/>
  </r>
  <r>
    <n v="263"/>
    <s v=" 14 Jan 2019, 21:00"/>
    <s v="Football"/>
    <x v="2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d v="2019-01-01T00:00:00"/>
    <m/>
    <n v="239"/>
    <s v="AH"/>
    <s v="2018-19"/>
    <s v="14"/>
    <s v="Jan"/>
    <n v="1"/>
    <s v="2019"/>
    <s v="21:00"/>
    <d v="2019-01-14T00:00:00"/>
    <d v="2019-01-14T21:00:00"/>
    <d v="2019-01-01T00:00:00"/>
    <m/>
    <n v="263"/>
  </r>
  <r>
    <n v="264"/>
    <s v=" 15 Jan 2019, 19:00"/>
    <s v="Football"/>
    <x v="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d v="2019-01-01T00:00:00"/>
    <m/>
    <n v="306"/>
    <s v="AH"/>
    <s v="2018-19"/>
    <s v="15"/>
    <s v="Jan"/>
    <n v="1"/>
    <s v="2019"/>
    <s v="19:00"/>
    <d v="2019-01-15T00:00:00"/>
    <d v="2019-01-15T19:00:00"/>
    <d v="2019-01-01T00:00:00"/>
    <m/>
    <n v="264"/>
  </r>
  <r>
    <n v="265"/>
    <s v=" 16 Jan 2019, 18:30"/>
    <s v="Football"/>
    <x v="12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d v="2019-01-01T00:00:00"/>
    <m/>
    <n v="294"/>
    <s v="AH"/>
    <s v="2018-19"/>
    <s v="16"/>
    <s v="Jan"/>
    <n v="1"/>
    <s v="2019"/>
    <s v="18:30"/>
    <d v="2019-01-16T00:00:00"/>
    <d v="2019-01-16T18:30:00"/>
    <d v="2019-01-01T00:00:00"/>
    <m/>
    <n v="265"/>
  </r>
  <r>
    <n v="266"/>
    <s v=" 16 Jan 2019, 19:00"/>
    <s v="Football"/>
    <x v="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d v="2019-01-01T00:00:00"/>
    <m/>
    <n v="287"/>
    <s v="1X2"/>
    <s v="2018-19"/>
    <s v="16"/>
    <s v="Jan"/>
    <n v="1"/>
    <s v="2019"/>
    <s v="19:00"/>
    <d v="2019-01-16T00:00:00"/>
    <d v="2019-01-16T19:00:00"/>
    <d v="2019-01-01T00:00:00"/>
    <m/>
    <n v="266"/>
  </r>
  <r>
    <n v="267"/>
    <s v=" 16 Jan 2019, 19:00"/>
    <s v="Football"/>
    <x v="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d v="2019-01-01T00:00:00"/>
    <m/>
    <n v="297"/>
    <s v="1X2"/>
    <s v="2018-19"/>
    <s v="16"/>
    <s v="Jan"/>
    <n v="1"/>
    <s v="2019"/>
    <s v="19:00"/>
    <d v="2019-01-16T00:00:00"/>
    <d v="2019-01-16T19:00:00"/>
    <d v="2019-01-01T00:00:00"/>
    <m/>
    <n v="267"/>
  </r>
  <r>
    <n v="268"/>
    <s v=" 16 Jan 2019, 19:00"/>
    <s v="Football"/>
    <x v="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d v="2019-01-01T00:00:00"/>
    <m/>
    <n v="310"/>
    <s v="O/U"/>
    <s v="2018-19"/>
    <s v="16"/>
    <s v="Jan"/>
    <n v="1"/>
    <s v="2019"/>
    <s v="19:00"/>
    <d v="2019-01-16T00:00:00"/>
    <d v="2019-01-16T19:00:00"/>
    <d v="2019-01-01T00:00:00"/>
    <m/>
    <n v="268"/>
  </r>
  <r>
    <n v="269"/>
    <s v=" 16 Jan 2019, 19:30"/>
    <s v="Football"/>
    <x v="10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d v="2019-01-01T00:00:00"/>
    <m/>
    <n v="292"/>
    <s v="AH"/>
    <s v="2018-19"/>
    <s v="16"/>
    <s v="Jan"/>
    <n v="1"/>
    <s v="2019"/>
    <s v="19:30"/>
    <d v="2019-01-16T00:00:00"/>
    <d v="2019-01-16T19:30:00"/>
    <d v="2019-01-01T00:00:00"/>
    <m/>
    <n v="269"/>
  </r>
  <r>
    <n v="270"/>
    <s v=" 16 Jan 2019, 21:00"/>
    <s v="Football"/>
    <x v="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d v="2019-01-01T00:00:00"/>
    <m/>
    <n v="308"/>
    <s v="1X2"/>
    <s v="2018-19"/>
    <s v="16"/>
    <s v="Jan"/>
    <n v="1"/>
    <s v="2019"/>
    <s v="21:00"/>
    <d v="2019-01-16T00:00:00"/>
    <d v="2019-01-16T21:00:00"/>
    <d v="2019-01-01T00:00:00"/>
    <m/>
    <n v="270"/>
  </r>
  <r>
    <n v="271"/>
    <s v=" 17 Jan 2019, 19:30"/>
    <s v="Football"/>
    <x v="10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d v="2019-01-01T00:00:00"/>
    <m/>
    <n v="301"/>
    <s v="AH"/>
    <s v="2018-19"/>
    <s v="17"/>
    <s v="Jan"/>
    <n v="1"/>
    <s v="2019"/>
    <s v="19:30"/>
    <d v="2019-01-17T00:00:00"/>
    <d v="2019-01-17T19:30:00"/>
    <d v="2019-01-01T00:00:00"/>
    <m/>
    <n v="271"/>
  </r>
  <r>
    <n v="272"/>
    <s v=" 17 Jan 2019, 20:30"/>
    <s v="Football"/>
    <x v="10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d v="2019-01-01T00:00:00"/>
    <m/>
    <n v="311"/>
    <s v="AH"/>
    <s v="2018-19"/>
    <s v="17"/>
    <s v="Jan"/>
    <n v="1"/>
    <s v="2019"/>
    <s v="20:30"/>
    <d v="2019-01-17T00:00:00"/>
    <d v="2019-01-17T20:30:00"/>
    <d v="2019-01-01T00:00:00"/>
    <m/>
    <n v="272"/>
  </r>
  <r>
    <n v="273"/>
    <s v=" 17 Jan 2019, 21:30"/>
    <s v="Football"/>
    <x v="10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d v="2019-01-01T00:00:00"/>
    <m/>
    <n v="296"/>
    <s v="AH"/>
    <s v="2018-19"/>
    <s v="17"/>
    <s v="Jan"/>
    <n v="1"/>
    <s v="2019"/>
    <s v="21:30"/>
    <d v="2019-01-17T00:00:00"/>
    <d v="2019-01-17T21:30:00"/>
    <d v="2019-01-01T00:00:00"/>
    <m/>
    <n v="273"/>
  </r>
  <r>
    <n v="274"/>
    <s v=" 18 Jan 2019, 20:30"/>
    <s v="Football"/>
    <x v="0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d v="2019-01-01T00:00:00"/>
    <m/>
    <n v="277"/>
    <s v="AH"/>
    <s v="2018-19"/>
    <s v="18"/>
    <s v="Jan"/>
    <n v="1"/>
    <s v="2019"/>
    <s v="20:30"/>
    <d v="2019-01-18T00:00:00"/>
    <d v="2019-01-18T20:30:00"/>
    <d v="2019-01-01T00:00:00"/>
    <m/>
    <n v="274"/>
  </r>
  <r>
    <n v="275"/>
    <s v=" 18 Jan 2019, 20:45"/>
    <s v="Football"/>
    <x v="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d v="2019-01-01T00:00:00"/>
    <m/>
    <n v="293"/>
    <s v="O/U"/>
    <s v="2018-19"/>
    <s v="18"/>
    <s v="Jan"/>
    <n v="1"/>
    <s v="2019"/>
    <s v="20:45"/>
    <d v="2019-01-18T00:00:00"/>
    <d v="2019-01-18T20:45:00"/>
    <d v="2019-01-01T00:00:00"/>
    <m/>
    <n v="275"/>
  </r>
  <r>
    <n v="276"/>
    <s v=" 18 Jan 2019, 21:00"/>
    <s v="Football"/>
    <x v="2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d v="2019-01-01T00:00:00"/>
    <m/>
    <n v="266"/>
    <s v="1X2"/>
    <s v="2018-19"/>
    <s v="18"/>
    <s v="Jan"/>
    <n v="1"/>
    <s v="2019"/>
    <s v="21:00"/>
    <d v="2019-01-18T00:00:00"/>
    <d v="2019-01-18T21:00:00"/>
    <d v="2019-01-01T00:00:00"/>
    <m/>
    <n v="276"/>
  </r>
  <r>
    <n v="277"/>
    <s v=" 19 Jan 2019, 13:30"/>
    <s v="Football"/>
    <x v="4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d v="2019-01-01T00:00:00"/>
    <m/>
    <n v="275"/>
    <s v="AH"/>
    <s v="2018-19"/>
    <s v="19"/>
    <s v="Jan"/>
    <n v="1"/>
    <s v="2019"/>
    <s v="13:30"/>
    <d v="2019-01-19T00:00:00"/>
    <d v="2019-01-19T13:30:00"/>
    <d v="2019-01-01T00:00:00"/>
    <m/>
    <n v="277"/>
  </r>
  <r>
    <n v="278"/>
    <s v=" 19 Jan 2019, 15:00"/>
    <s v="Football"/>
    <x v="3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d v="2019-01-01T00:00:00"/>
    <m/>
    <n v="304"/>
    <s v="1X2"/>
    <s v="2018-19"/>
    <s v="19"/>
    <s v="Jan"/>
    <n v="1"/>
    <s v="2019"/>
    <s v="15:00"/>
    <d v="2019-01-19T00:00:00"/>
    <d v="2019-01-19T15:00:00"/>
    <d v="2019-01-01T00:00:00"/>
    <m/>
    <n v="278"/>
  </r>
  <r>
    <n v="279"/>
    <s v=" 19 Jan 2019, 15:30"/>
    <s v="Football"/>
    <x v="0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d v="2019-01-01T00:00:00"/>
    <m/>
    <n v="303"/>
    <s v="AH"/>
    <s v="2018-19"/>
    <s v="19"/>
    <s v="Jan"/>
    <n v="1"/>
    <s v="2019"/>
    <s v="15:30"/>
    <d v="2019-01-19T00:00:00"/>
    <d v="2019-01-19T15:30:00"/>
    <d v="2019-01-01T00:00:00"/>
    <m/>
    <n v="279"/>
  </r>
  <r>
    <n v="280"/>
    <s v=" 19 Jan 2019, 15:30"/>
    <s v="Football"/>
    <x v="0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d v="2019-01-01T00:00:00"/>
    <m/>
    <n v="299"/>
    <s v="1X2"/>
    <s v="2018-19"/>
    <s v="19"/>
    <s v="Jan"/>
    <n v="1"/>
    <s v="2019"/>
    <s v="15:30"/>
    <d v="2019-01-19T00:00:00"/>
    <d v="2019-01-19T15:30:00"/>
    <d v="2019-01-01T00:00:00"/>
    <m/>
    <n v="280"/>
  </r>
  <r>
    <n v="281"/>
    <s v=" 19 Jan 2019, 16:00"/>
    <s v="Football"/>
    <x v="4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d v="2019-01-01T00:00:00"/>
    <m/>
    <n v="286"/>
    <s v="O/U"/>
    <s v="2018-19"/>
    <s v="19"/>
    <s v="Jan"/>
    <n v="1"/>
    <s v="2019"/>
    <s v="16:00"/>
    <d v="2019-01-19T00:00:00"/>
    <d v="2019-01-19T16:00:00"/>
    <d v="2019-01-01T00:00:00"/>
    <m/>
    <n v="281"/>
  </r>
  <r>
    <n v="282"/>
    <s v=" 19 Jan 2019, 16:00"/>
    <s v="Football"/>
    <x v="4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d v="2019-01-01T00:00:00"/>
    <m/>
    <n v="273"/>
    <s v="AH"/>
    <s v="2018-19"/>
    <s v="19"/>
    <s v="Jan"/>
    <n v="1"/>
    <s v="2019"/>
    <s v="16:00"/>
    <d v="2019-01-19T00:00:00"/>
    <d v="2019-01-19T16:00:00"/>
    <d v="2019-01-01T00:00:00"/>
    <m/>
    <n v="282"/>
  </r>
  <r>
    <n v="283"/>
    <s v=" 19 Jan 2019, 16:00"/>
    <s v="Football"/>
    <x v="4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d v="2019-01-01T00:00:00"/>
    <m/>
    <n v="295"/>
    <s v="AH"/>
    <s v="2018-19"/>
    <s v="19"/>
    <s v="Jan"/>
    <n v="1"/>
    <s v="2019"/>
    <s v="16:00"/>
    <d v="2019-01-19T00:00:00"/>
    <d v="2019-01-19T16:00:00"/>
    <d v="2019-01-01T00:00:00"/>
    <m/>
    <n v="283"/>
  </r>
  <r>
    <n v="284"/>
    <s v=" 19 Jan 2019, 16:00"/>
    <s v="Football"/>
    <x v="4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d v="2019-01-01T00:00:00"/>
    <m/>
    <n v="290"/>
    <s v="1X2"/>
    <s v="2018-19"/>
    <s v="19"/>
    <s v="Jan"/>
    <n v="1"/>
    <s v="2019"/>
    <s v="16:00"/>
    <d v="2019-01-19T00:00:00"/>
    <d v="2019-01-19T16:00:00"/>
    <d v="2019-01-01T00:00:00"/>
    <m/>
    <n v="284"/>
  </r>
  <r>
    <n v="285"/>
    <s v=" 19 Jan 2019, 16:00"/>
    <s v="Football"/>
    <x v="4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d v="2019-01-01T00:00:00"/>
    <m/>
    <n v="298"/>
    <s v="AH"/>
    <s v="2018-19"/>
    <s v="19"/>
    <s v="Jan"/>
    <n v="1"/>
    <s v="2019"/>
    <s v="16:00"/>
    <d v="2019-01-19T00:00:00"/>
    <d v="2019-01-19T16:00:00"/>
    <d v="2019-01-01T00:00:00"/>
    <m/>
    <n v="285"/>
  </r>
  <r>
    <n v="286"/>
    <s v=" 19 Jan 2019, 16:00"/>
    <s v="Football"/>
    <x v="4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d v="2019-01-01T00:00:00"/>
    <m/>
    <n v="302"/>
    <s v="AH"/>
    <s v="2018-19"/>
    <s v="19"/>
    <s v="Jan"/>
    <n v="1"/>
    <s v="2019"/>
    <s v="16:00"/>
    <d v="2019-01-19T00:00:00"/>
    <d v="2019-01-19T16:00:00"/>
    <d v="2019-01-01T00:00:00"/>
    <m/>
    <n v="286"/>
  </r>
  <r>
    <n v="287"/>
    <s v=" 19 Jan 2019, 16:15"/>
    <s v="Football"/>
    <x v="2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d v="2019-01-01T00:00:00"/>
    <m/>
    <n v="289"/>
    <s v="AH"/>
    <s v="2018-19"/>
    <s v="19"/>
    <s v="Jan"/>
    <n v="1"/>
    <s v="2019"/>
    <s v="16:15"/>
    <d v="2019-01-19T00:00:00"/>
    <d v="2019-01-19T16:15:00"/>
    <d v="2019-01-01T00:00:00"/>
    <m/>
    <n v="287"/>
  </r>
  <r>
    <n v="288"/>
    <s v=" 19 Jan 2019, 17:00"/>
    <s v="Football"/>
    <x v="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d v="2019-01-01T00:00:00"/>
    <m/>
    <n v="269"/>
    <s v="O/U"/>
    <s v="2018-19"/>
    <s v="19"/>
    <s v="Jan"/>
    <n v="1"/>
    <s v="2019"/>
    <s v="17:00"/>
    <d v="2019-01-19T00:00:00"/>
    <d v="2019-01-19T17:00:00"/>
    <d v="2019-01-01T00:00:00"/>
    <m/>
    <n v="288"/>
  </r>
  <r>
    <n v="289"/>
    <s v=" 19 Jan 2019, 18:30"/>
    <s v="Football"/>
    <x v="4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d v="2019-01-01T00:00:00"/>
    <m/>
    <n v="291"/>
    <s v="AH"/>
    <s v="2018-19"/>
    <s v="19"/>
    <s v="Jan"/>
    <n v="1"/>
    <s v="2019"/>
    <s v="18:30"/>
    <d v="2019-01-19T00:00:00"/>
    <d v="2019-01-19T18:30:00"/>
    <d v="2019-01-01T00:00:00"/>
    <m/>
    <n v="289"/>
  </r>
  <r>
    <n v="290"/>
    <s v=" 19 Jan 2019, 18:30"/>
    <s v="Football"/>
    <x v="2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d v="2019-01-01T00:00:00"/>
    <m/>
    <n v="268"/>
    <s v="1X2"/>
    <s v="2018-19"/>
    <s v="19"/>
    <s v="Jan"/>
    <n v="1"/>
    <s v="2019"/>
    <s v="18:30"/>
    <d v="2019-01-19T00:00:00"/>
    <d v="2019-01-19T18:30:00"/>
    <d v="2019-01-01T00:00:00"/>
    <m/>
    <n v="290"/>
  </r>
  <r>
    <n v="291"/>
    <s v=" 19 Jan 2019, 18:30"/>
    <s v="Football"/>
    <x v="0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d v="2019-01-01T00:00:00"/>
    <m/>
    <n v="281"/>
    <s v="O/U"/>
    <s v="2018-19"/>
    <s v="19"/>
    <s v="Jan"/>
    <n v="1"/>
    <s v="2019"/>
    <s v="18:30"/>
    <d v="2019-01-19T00:00:00"/>
    <d v="2019-01-19T18:30:00"/>
    <d v="2019-01-01T00:00:00"/>
    <m/>
    <n v="291"/>
  </r>
  <r>
    <n v="292"/>
    <s v=" 19 Jan 2019, 20:00"/>
    <s v="Football"/>
    <x v="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d v="2019-01-01T00:00:00"/>
    <m/>
    <n v="264"/>
    <s v="AH"/>
    <s v="2018-19"/>
    <s v="19"/>
    <s v="Jan"/>
    <n v="1"/>
    <s v="2019"/>
    <s v="20:00"/>
    <d v="2019-01-19T00:00:00"/>
    <d v="2019-01-19T20:00:00"/>
    <d v="2019-01-01T00:00:00"/>
    <m/>
    <n v="292"/>
  </r>
  <r>
    <n v="293"/>
    <s v=" 19 Jan 2019, 20:00"/>
    <s v="Football"/>
    <x v="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d v="2019-01-01T00:00:00"/>
    <m/>
    <n v="271"/>
    <s v="AH"/>
    <s v="2018-19"/>
    <s v="19"/>
    <s v="Jan"/>
    <n v="1"/>
    <s v="2019"/>
    <s v="20:00"/>
    <d v="2019-01-19T00:00:00"/>
    <d v="2019-01-19T20:00:00"/>
    <d v="2019-01-01T00:00:00"/>
    <m/>
    <n v="293"/>
  </r>
  <r>
    <n v="294"/>
    <s v=" 19 Jan 2019, 20:00"/>
    <s v="Football"/>
    <x v="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d v="2019-01-01T00:00:00"/>
    <m/>
    <n v="309"/>
    <s v="O/U"/>
    <s v="2018-19"/>
    <s v="19"/>
    <s v="Jan"/>
    <n v="1"/>
    <s v="2019"/>
    <s v="20:00"/>
    <d v="2019-01-19T00:00:00"/>
    <d v="2019-01-19T20:00:00"/>
    <d v="2019-01-01T00:00:00"/>
    <m/>
    <n v="294"/>
  </r>
  <r>
    <n v="295"/>
    <s v=" 19 Jan 2019, 20:30"/>
    <s v="Football"/>
    <x v="3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d v="2019-01-01T00:00:00"/>
    <m/>
    <n v="284"/>
    <s v="AH"/>
    <s v="2018-19"/>
    <s v="19"/>
    <s v="Jan"/>
    <n v="1"/>
    <s v="2019"/>
    <s v="20:30"/>
    <d v="2019-01-19T00:00:00"/>
    <d v="2019-01-19T20:30:00"/>
    <d v="2019-01-01T00:00:00"/>
    <m/>
    <n v="295"/>
  </r>
  <r>
    <n v="296"/>
    <s v=" 19 Jan 2019, 20:45"/>
    <s v="Football"/>
    <x v="2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d v="2019-01-01T00:00:00"/>
    <m/>
    <n v="285"/>
    <s v="AH"/>
    <s v="2018-19"/>
    <s v="19"/>
    <s v="Jan"/>
    <n v="1"/>
    <s v="2019"/>
    <s v="20:45"/>
    <d v="2019-01-19T00:00:00"/>
    <d v="2019-01-19T20:45:00"/>
    <d v="2019-01-01T00:00:00"/>
    <m/>
    <n v="296"/>
  </r>
  <r>
    <n v="297"/>
    <s v=" 20 Jan 2019, 12:00"/>
    <s v="Football"/>
    <x v="2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d v="2019-01-01T00:00:00"/>
    <m/>
    <n v="300"/>
    <s v="AH"/>
    <s v="2018-19"/>
    <s v="20"/>
    <s v="Jan"/>
    <n v="1"/>
    <s v="2019"/>
    <s v="12:00"/>
    <d v="2019-01-20T00:00:00"/>
    <d v="2019-01-20T12:00:00"/>
    <d v="2019-01-01T00:00:00"/>
    <m/>
    <n v="297"/>
  </r>
  <r>
    <n v="298"/>
    <s v=" 20 Jan 2019, 12:30"/>
    <s v="Football"/>
    <x v="3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d v="2019-01-01T00:00:00"/>
    <m/>
    <n v="272"/>
    <s v="AH"/>
    <s v="2018-19"/>
    <s v="20"/>
    <s v="Jan"/>
    <n v="1"/>
    <s v="2019"/>
    <s v="12:30"/>
    <d v="2019-01-20T00:00:00"/>
    <d v="2019-01-20T12:30:00"/>
    <d v="2019-01-01T00:00:00"/>
    <m/>
    <n v="298"/>
  </r>
  <r>
    <n v="299"/>
    <s v=" 20 Jan 2019, 14:30"/>
    <s v="Football"/>
    <x v="4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d v="2019-01-01T00:00:00"/>
    <m/>
    <n v="288"/>
    <s v="AH"/>
    <s v="2018-19"/>
    <s v="20"/>
    <s v="Jan"/>
    <n v="1"/>
    <s v="2019"/>
    <s v="14:30"/>
    <d v="2019-01-20T00:00:00"/>
    <d v="2019-01-20T14:30:00"/>
    <d v="2019-01-01T00:00:00"/>
    <m/>
    <n v="299"/>
  </r>
  <r>
    <n v="300"/>
    <s v=" 20 Jan 2019, 15:00"/>
    <s v="Football"/>
    <x v="3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d v="2019-01-01T00:00:00"/>
    <m/>
    <n v="279"/>
    <s v="1X2"/>
    <s v="2018-19"/>
    <s v="20"/>
    <s v="Jan"/>
    <n v="1"/>
    <s v="2019"/>
    <s v="15:00"/>
    <d v="2019-01-20T00:00:00"/>
    <d v="2019-01-20T15:00:00"/>
    <d v="2019-01-01T00:00:00"/>
    <m/>
    <n v="300"/>
  </r>
  <r>
    <n v="301"/>
    <s v=" 20 Jan 2019, 15:00"/>
    <s v="Football"/>
    <x v="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d v="2019-01-01T00:00:00"/>
    <m/>
    <n v="270"/>
    <s v="AH"/>
    <s v="2018-19"/>
    <s v="20"/>
    <s v="Jan"/>
    <n v="1"/>
    <s v="2019"/>
    <s v="15:00"/>
    <d v="2019-01-20T00:00:00"/>
    <d v="2019-01-20T15:00:00"/>
    <d v="2019-01-01T00:00:00"/>
    <m/>
    <n v="301"/>
  </r>
  <r>
    <n v="302"/>
    <s v=" 20 Jan 2019, 16:15"/>
    <s v="Football"/>
    <x v="2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d v="2019-01-01T00:00:00"/>
    <m/>
    <n v="305"/>
    <s v="AH"/>
    <s v="2018-19"/>
    <s v="20"/>
    <s v="Jan"/>
    <n v="1"/>
    <s v="2019"/>
    <s v="16:15"/>
    <d v="2019-01-20T00:00:00"/>
    <d v="2019-01-20T16:15:00"/>
    <d v="2019-01-01T00:00:00"/>
    <m/>
    <n v="302"/>
  </r>
  <r>
    <n v="303"/>
    <s v=" 20 Jan 2019, 17:00"/>
    <s v="Football"/>
    <x v="4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d v="2019-01-01T00:00:00"/>
    <m/>
    <n v="282"/>
    <s v="O/U"/>
    <s v="2018-19"/>
    <s v="20"/>
    <s v="Jan"/>
    <n v="1"/>
    <s v="2019"/>
    <s v="17:00"/>
    <d v="2019-01-20T00:00:00"/>
    <d v="2019-01-20T17:00:00"/>
    <d v="2019-01-01T00:00:00"/>
    <m/>
    <n v="303"/>
  </r>
  <r>
    <n v="304"/>
    <s v=" 20 Jan 2019, 17:00"/>
    <s v="Football"/>
    <x v="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d v="2019-01-01T00:00:00"/>
    <m/>
    <n v="276"/>
    <s v="1X2"/>
    <s v="2018-19"/>
    <s v="20"/>
    <s v="Jan"/>
    <n v="1"/>
    <s v="2019"/>
    <s v="17:00"/>
    <d v="2019-01-20T00:00:00"/>
    <d v="2019-01-20T17:00:00"/>
    <d v="2019-01-01T00:00:00"/>
    <m/>
    <n v="304"/>
  </r>
  <r>
    <n v="305"/>
    <s v=" 20 Jan 2019, 18:00"/>
    <s v="Football"/>
    <x v="0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d v="2019-01-01T00:00:00"/>
    <m/>
    <n v="283"/>
    <s v="AH"/>
    <s v="2018-19"/>
    <s v="20"/>
    <s v="Jan"/>
    <n v="1"/>
    <s v="2019"/>
    <s v="18:00"/>
    <d v="2019-01-20T00:00:00"/>
    <d v="2019-01-20T18:00:00"/>
    <d v="2019-01-01T00:00:00"/>
    <m/>
    <n v="305"/>
  </r>
  <r>
    <n v="306"/>
    <s v=" 20 Jan 2019, 18:30"/>
    <s v="Football"/>
    <x v="2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d v="2019-01-01T00:00:00"/>
    <m/>
    <n v="265"/>
    <s v="O/U"/>
    <s v="2018-19"/>
    <s v="20"/>
    <s v="Jan"/>
    <n v="1"/>
    <s v="2019"/>
    <s v="18:30"/>
    <d v="2019-01-20T00:00:00"/>
    <d v="2019-01-20T18:30:00"/>
    <d v="2019-01-01T00:00:00"/>
    <m/>
    <n v="306"/>
  </r>
  <r>
    <n v="307"/>
    <s v=" 20 Jan 2019, 20:30"/>
    <s v="Football"/>
    <x v="3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d v="2019-01-01T00:00:00"/>
    <m/>
    <n v="274"/>
    <s v="AH"/>
    <s v="2018-19"/>
    <s v="20"/>
    <s v="Jan"/>
    <n v="1"/>
    <s v="2019"/>
    <s v="20:30"/>
    <d v="2019-01-20T00:00:00"/>
    <d v="2019-01-20T20:30:00"/>
    <d v="2019-01-01T00:00:00"/>
    <m/>
    <n v="307"/>
  </r>
  <r>
    <n v="308"/>
    <s v=" 20 Jan 2019, 20:45"/>
    <s v="Football"/>
    <x v="2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d v="2019-01-01T00:00:00"/>
    <m/>
    <n v="278"/>
    <s v="AH"/>
    <s v="2018-19"/>
    <s v="20"/>
    <s v="Jan"/>
    <n v="1"/>
    <s v="2019"/>
    <s v="20:45"/>
    <d v="2019-01-20T00:00:00"/>
    <d v="2019-01-20T20:45:00"/>
    <d v="2019-01-01T00:00:00"/>
    <m/>
    <n v="308"/>
  </r>
  <r>
    <n v="309"/>
    <s v=" 20 Jan 2019, 21:00"/>
    <s v="Football"/>
    <x v="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d v="2019-01-01T00:00:00"/>
    <m/>
    <n v="307"/>
    <s v="O/U"/>
    <s v="2018-19"/>
    <s v="20"/>
    <s v="Jan"/>
    <n v="1"/>
    <s v="2019"/>
    <s v="21:00"/>
    <d v="2019-01-20T00:00:00"/>
    <d v="2019-01-20T21:00:00"/>
    <d v="2019-01-01T00:00:00"/>
    <m/>
    <n v="309"/>
  </r>
  <r>
    <n v="310"/>
    <s v=" 21 Jan 2019, 15:00"/>
    <s v="Football"/>
    <x v="3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d v="2019-01-01T00:00:00"/>
    <m/>
    <n v="267"/>
    <s v="1X2"/>
    <s v="2018-19"/>
    <s v="21"/>
    <s v="Jan"/>
    <n v="1"/>
    <s v="2019"/>
    <s v="15:00"/>
    <d v="2019-01-21T00:00:00"/>
    <d v="2019-01-21T15:00:00"/>
    <d v="2019-01-01T00:00:00"/>
    <m/>
    <n v="310"/>
  </r>
  <r>
    <n v="311"/>
    <s v=" 21 Jan 2019, 20:30"/>
    <s v="Football"/>
    <x v="3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d v="2019-01-01T00:00:00"/>
    <m/>
    <n v="280"/>
    <s v="AH"/>
    <s v="2018-19"/>
    <s v="21"/>
    <s v="Jan"/>
    <n v="1"/>
    <s v="2019"/>
    <s v="20:30"/>
    <d v="2019-01-21T00:00:00"/>
    <d v="2019-01-21T20:30:00"/>
    <d v="2019-01-01T00:00:00"/>
    <m/>
    <n v="311"/>
  </r>
  <r>
    <n v="312"/>
    <s v=" 21 Jan 2019, 21:00"/>
    <s v="Football"/>
    <x v="2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d v="2019-01-01T00:00:00"/>
    <m/>
    <n v="312"/>
    <s v="AH"/>
    <s v="2018-19"/>
    <s v="21"/>
    <s v="Jan"/>
    <n v="1"/>
    <s v="2019"/>
    <s v="21:00"/>
    <d v="2019-01-21T00:00:00"/>
    <d v="2019-01-21T21:00:00"/>
    <d v="2019-01-01T00:00:00"/>
    <m/>
    <n v="312"/>
  </r>
  <r>
    <n v="313"/>
    <s v=" 22 Jan 2019, 21:30"/>
    <s v="Football"/>
    <x v="10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d v="2019-01-01T00:00:00"/>
    <m/>
    <n v="349"/>
    <s v="AH"/>
    <s v="2018-19"/>
    <s v="22"/>
    <s v="Jan"/>
    <n v="1"/>
    <s v="2019"/>
    <s v="21:30"/>
    <d v="2019-01-22T00:00:00"/>
    <d v="2019-01-22T21:30:00"/>
    <d v="2019-01-01T00:00:00"/>
    <m/>
    <n v="313"/>
  </r>
  <r>
    <n v="314"/>
    <s v=" 23 Jan 2019, 21:30"/>
    <s v="Football"/>
    <x v="10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d v="2019-01-01T00:00:00"/>
    <m/>
    <n v="322"/>
    <s v="1X2"/>
    <s v="2018-19"/>
    <s v="23"/>
    <s v="Jan"/>
    <n v="1"/>
    <s v="2019"/>
    <s v="21:30"/>
    <d v="2019-01-23T00:00:00"/>
    <d v="2019-01-23T21:30:00"/>
    <d v="2019-01-01T00:00:00"/>
    <m/>
    <n v="314"/>
  </r>
  <r>
    <n v="315"/>
    <s v=" 24 Jan 2019, 19:30"/>
    <s v="Football"/>
    <x v="10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d v="2019-01-01T00:00:00"/>
    <m/>
    <n v="336"/>
    <s v="AH"/>
    <s v="2018-19"/>
    <s v="24"/>
    <s v="Jan"/>
    <n v="1"/>
    <s v="2019"/>
    <s v="19:30"/>
    <d v="2019-01-24T00:00:00"/>
    <d v="2019-01-24T19:30:00"/>
    <d v="2019-01-01T00:00:00"/>
    <m/>
    <n v="315"/>
  </r>
  <r>
    <n v="316"/>
    <s v=" 24 Jan 2019, 20:45"/>
    <s v="Football"/>
    <x v="7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d v="2019-01-01T00:00:00"/>
    <m/>
    <n v="324"/>
    <s v="AH"/>
    <s v="2018-19"/>
    <s v="24"/>
    <s v="Jan"/>
    <n v="1"/>
    <s v="2019"/>
    <s v="20:45"/>
    <d v="2019-01-24T00:00:00"/>
    <d v="2019-01-24T20:45:00"/>
    <d v="2019-01-01T00:00:00"/>
    <m/>
    <n v="316"/>
  </r>
  <r>
    <n v="317"/>
    <s v=" 24 Jan 2019, 21:30"/>
    <s v="Football"/>
    <x v="10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d v="2019-01-01T00:00:00"/>
    <m/>
    <n v="330"/>
    <s v="AH"/>
    <s v="2018-19"/>
    <s v="24"/>
    <s v="Jan"/>
    <n v="1"/>
    <s v="2019"/>
    <s v="21:30"/>
    <d v="2019-01-24T00:00:00"/>
    <d v="2019-01-24T21:30:00"/>
    <d v="2019-01-01T00:00:00"/>
    <m/>
    <n v="317"/>
  </r>
  <r>
    <n v="318"/>
    <s v=" 25 Jan 2019, 20:30"/>
    <s v="Football"/>
    <x v="0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d v="2019-01-01T00:00:00"/>
    <m/>
    <n v="343"/>
    <s v="AH"/>
    <s v="2018-19"/>
    <s v="25"/>
    <s v="Jan"/>
    <n v="1"/>
    <s v="2019"/>
    <s v="20:30"/>
    <d v="2019-01-25T00:00:00"/>
    <d v="2019-01-25T20:30:00"/>
    <d v="2019-01-01T00:00:00"/>
    <m/>
    <n v="318"/>
  </r>
  <r>
    <n v="319"/>
    <s v=" 25 Jan 2019, 20:45"/>
    <s v="Football"/>
    <x v="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d v="2019-01-01T00:00:00"/>
    <m/>
    <n v="326"/>
    <s v="AH"/>
    <s v="2018-19"/>
    <s v="25"/>
    <s v="Jan"/>
    <n v="1"/>
    <s v="2019"/>
    <s v="20:45"/>
    <d v="2019-01-25T00:00:00"/>
    <d v="2019-01-25T20:45:00"/>
    <d v="2019-01-01T00:00:00"/>
    <m/>
    <n v="319"/>
  </r>
  <r>
    <n v="320"/>
    <s v=" 25 Jan 2019, 20:55"/>
    <s v="Football"/>
    <x v="8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d v="2019-01-01T00:00:00"/>
    <m/>
    <n v="340"/>
    <s v="AH"/>
    <s v="2018-19"/>
    <s v="25"/>
    <s v="Jan"/>
    <n v="1"/>
    <s v="2019"/>
    <s v="20:55"/>
    <d v="2019-01-25T00:00:00"/>
    <d v="2019-01-25T20:55:00"/>
    <d v="2019-01-01T00:00:00"/>
    <m/>
    <n v="320"/>
  </r>
  <r>
    <n v="321"/>
    <s v=" 26 Jan 2019, 13:00"/>
    <s v="Football"/>
    <x v="2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d v="2019-01-01T00:00:00"/>
    <m/>
    <n v="335"/>
    <s v="AH"/>
    <s v="2018-19"/>
    <s v="26"/>
    <s v="Jan"/>
    <n v="1"/>
    <s v="2019"/>
    <s v="13:00"/>
    <d v="2019-01-26T00:00:00"/>
    <d v="2019-01-26T13:00:00"/>
    <d v="2019-01-01T00:00:00"/>
    <m/>
    <n v="321"/>
  </r>
  <r>
    <n v="322"/>
    <s v=" 26 Jan 2019, 15:30"/>
    <s v="Football"/>
    <x v="0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d v="2019-01-01T00:00:00"/>
    <m/>
    <n v="316"/>
    <s v="AH"/>
    <s v="2018-19"/>
    <s v="26"/>
    <s v="Jan"/>
    <n v="1"/>
    <s v="2019"/>
    <s v="15:30"/>
    <d v="2019-01-26T00:00:00"/>
    <d v="2019-01-26T15:30:00"/>
    <d v="2019-01-01T00:00:00"/>
    <m/>
    <n v="322"/>
  </r>
  <r>
    <n v="323"/>
    <s v=" 26 Jan 2019, 15:30"/>
    <s v="Football"/>
    <x v="0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d v="2019-01-01T00:00:00"/>
    <m/>
    <n v="319"/>
    <s v="AH"/>
    <s v="2018-19"/>
    <s v="26"/>
    <s v="Jan"/>
    <n v="1"/>
    <s v="2019"/>
    <s v="15:30"/>
    <d v="2019-01-26T00:00:00"/>
    <d v="2019-01-26T15:30:00"/>
    <d v="2019-01-01T00:00:00"/>
    <m/>
    <n v="323"/>
  </r>
  <r>
    <n v="324"/>
    <s v=" 26 Jan 2019, 15:30"/>
    <s v="Football"/>
    <x v="0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d v="2019-01-01T00:00:00"/>
    <m/>
    <n v="325"/>
    <s v="AH"/>
    <s v="2018-19"/>
    <s v="26"/>
    <s v="Jan"/>
    <n v="1"/>
    <s v="2019"/>
    <s v="15:30"/>
    <d v="2019-01-26T00:00:00"/>
    <d v="2019-01-26T15:30:00"/>
    <d v="2019-01-01T00:00:00"/>
    <m/>
    <n v="324"/>
  </r>
  <r>
    <n v="325"/>
    <s v=" 26 Jan 2019, 15:30"/>
    <s v="Football"/>
    <x v="0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d v="2019-01-01T00:00:00"/>
    <m/>
    <n v="329"/>
    <s v="AH"/>
    <s v="2018-19"/>
    <s v="26"/>
    <s v="Jan"/>
    <n v="1"/>
    <s v="2019"/>
    <s v="15:30"/>
    <d v="2019-01-26T00:00:00"/>
    <d v="2019-01-26T15:30:00"/>
    <d v="2019-01-01T00:00:00"/>
    <m/>
    <n v="325"/>
  </r>
  <r>
    <n v="326"/>
    <s v=" 26 Jan 2019, 16:00"/>
    <s v="Football"/>
    <x v="8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d v="2019-01-01T00:00:00"/>
    <m/>
    <n v="353"/>
    <s v="AH"/>
    <s v="2018-19"/>
    <s v="26"/>
    <s v="Jan"/>
    <n v="1"/>
    <s v="2019"/>
    <s v="16:00"/>
    <d v="2019-01-26T00:00:00"/>
    <d v="2019-01-26T16:00:00"/>
    <d v="2019-01-01T00:00:00"/>
    <m/>
    <n v="326"/>
  </r>
  <r>
    <n v="327"/>
    <s v=" 26 Jan 2019, 16:00"/>
    <s v="Football"/>
    <x v="8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d v="2019-01-01T00:00:00"/>
    <m/>
    <n v="355"/>
    <s v="AH"/>
    <s v="2018-19"/>
    <s v="26"/>
    <s v="Jan"/>
    <n v="1"/>
    <s v="2019"/>
    <s v="16:00"/>
    <d v="2019-01-26T00:00:00"/>
    <d v="2019-01-26T16:00:00"/>
    <d v="2019-01-01T00:00:00"/>
    <m/>
    <n v="327"/>
  </r>
  <r>
    <n v="328"/>
    <s v=" 26 Jan 2019, 16:15"/>
    <s v="Football"/>
    <x v="2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d v="2019-01-01T00:00:00"/>
    <m/>
    <n v="344"/>
    <s v="AH"/>
    <s v="2018-19"/>
    <s v="26"/>
    <s v="Jan"/>
    <n v="1"/>
    <s v="2019"/>
    <s v="16:15"/>
    <d v="2019-01-26T00:00:00"/>
    <d v="2019-01-26T16:15:00"/>
    <d v="2019-01-01T00:00:00"/>
    <m/>
    <n v="328"/>
  </r>
  <r>
    <n v="329"/>
    <s v=" 26 Jan 2019, 18:00"/>
    <s v="Football"/>
    <x v="3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d v="2019-01-01T00:00:00"/>
    <m/>
    <n v="314"/>
    <s v="1X2"/>
    <s v="2018-19"/>
    <s v="26"/>
    <s v="Jan"/>
    <n v="1"/>
    <s v="2019"/>
    <s v="18:00"/>
    <d v="2019-01-26T00:00:00"/>
    <d v="2019-01-26T18:00:00"/>
    <d v="2019-01-01T00:00:00"/>
    <m/>
    <n v="329"/>
  </r>
  <r>
    <n v="330"/>
    <s v=" 26 Jan 2019, 18:30"/>
    <s v="Football"/>
    <x v="0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d v="2019-01-01T00:00:00"/>
    <m/>
    <n v="317"/>
    <s v="AH"/>
    <s v="2018-19"/>
    <s v="26"/>
    <s v="Jan"/>
    <n v="1"/>
    <s v="2019"/>
    <s v="18:30"/>
    <d v="2019-01-26T00:00:00"/>
    <d v="2019-01-26T18:30:00"/>
    <d v="2019-01-01T00:00:00"/>
    <m/>
    <n v="330"/>
  </r>
  <r>
    <n v="331"/>
    <s v=" 26 Jan 2019, 20:00"/>
    <s v="Football"/>
    <x v="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d v="2019-01-01T00:00:00"/>
    <m/>
    <n v="313"/>
    <s v="AH"/>
    <s v="2018-19"/>
    <s v="26"/>
    <s v="Jan"/>
    <n v="1"/>
    <s v="2019"/>
    <s v="20:00"/>
    <d v="2019-01-26T00:00:00"/>
    <d v="2019-01-26T20:00:00"/>
    <d v="2019-01-01T00:00:00"/>
    <m/>
    <n v="331"/>
  </r>
  <r>
    <n v="332"/>
    <s v=" 26 Jan 2019, 20:00"/>
    <s v="Football"/>
    <x v="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d v="2019-01-01T00:00:00"/>
    <m/>
    <n v="332"/>
    <s v="AH"/>
    <s v="2018-19"/>
    <s v="26"/>
    <s v="Jan"/>
    <n v="1"/>
    <s v="2019"/>
    <s v="20:00"/>
    <d v="2019-01-26T00:00:00"/>
    <d v="2019-01-26T20:00:00"/>
    <d v="2019-01-01T00:00:00"/>
    <m/>
    <n v="332"/>
  </r>
  <r>
    <n v="333"/>
    <s v=" 26 Jan 2019, 20:00"/>
    <s v="Football"/>
    <x v="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d v="2019-01-01T00:00:00"/>
    <m/>
    <n v="327"/>
    <s v="AH"/>
    <s v="2018-19"/>
    <s v="26"/>
    <s v="Jan"/>
    <n v="1"/>
    <s v="2019"/>
    <s v="20:00"/>
    <d v="2019-01-26T00:00:00"/>
    <d v="2019-01-26T20:00:00"/>
    <d v="2019-01-01T00:00:00"/>
    <m/>
    <n v="333"/>
  </r>
  <r>
    <n v="334"/>
    <s v=" 26 Jan 2019, 20:30"/>
    <s v="Football"/>
    <x v="3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d v="2019-01-01T00:00:00"/>
    <m/>
    <n v="334"/>
    <s v="1X2"/>
    <s v="2018-19"/>
    <s v="26"/>
    <s v="Jan"/>
    <n v="1"/>
    <s v="2019"/>
    <s v="20:30"/>
    <d v="2019-01-26T00:00:00"/>
    <d v="2019-01-26T20:30:00"/>
    <d v="2019-01-01T00:00:00"/>
    <m/>
    <n v="334"/>
  </r>
  <r>
    <n v="335"/>
    <s v=" 26 Jan 2019, 20:45"/>
    <s v="Football"/>
    <x v="2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d v="2019-01-01T00:00:00"/>
    <m/>
    <n v="333"/>
    <s v="AH"/>
    <s v="2018-19"/>
    <s v="26"/>
    <s v="Jan"/>
    <n v="1"/>
    <s v="2019"/>
    <s v="20:45"/>
    <d v="2019-01-26T00:00:00"/>
    <d v="2019-01-26T20:45:00"/>
    <d v="2019-01-01T00:00:00"/>
    <m/>
    <n v="335"/>
  </r>
  <r>
    <n v="336"/>
    <s v=" 27 Jan 2019, 12:30"/>
    <s v="Football"/>
    <x v="3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d v="2019-01-01T00:00:00"/>
    <m/>
    <n v="350"/>
    <s v="1X2"/>
    <s v="2018-19"/>
    <s v="27"/>
    <s v="Jan"/>
    <n v="1"/>
    <s v="2019"/>
    <s v="12:30"/>
    <d v="2019-01-27T00:00:00"/>
    <d v="2019-01-27T12:30:00"/>
    <d v="2019-01-01T00:00:00"/>
    <m/>
    <n v="336"/>
  </r>
  <r>
    <n v="337"/>
    <s v=" 27 Jan 2019, 15:00"/>
    <s v="Football"/>
    <x v="3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d v="2019-01-01T00:00:00"/>
    <m/>
    <n v="320"/>
    <s v="1X2"/>
    <s v="2018-19"/>
    <s v="27"/>
    <s v="Jan"/>
    <n v="1"/>
    <s v="2019"/>
    <s v="15:00"/>
    <d v="2019-01-27T00:00:00"/>
    <d v="2019-01-27T15:00:00"/>
    <d v="2019-01-01T00:00:00"/>
    <m/>
    <n v="337"/>
  </r>
  <r>
    <n v="338"/>
    <s v=" 27 Jan 2019, 15:00"/>
    <s v="Football"/>
    <x v="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d v="2019-01-01T00:00:00"/>
    <m/>
    <n v="342"/>
    <s v="1X2"/>
    <s v="2018-19"/>
    <s v="27"/>
    <s v="Jan"/>
    <n v="1"/>
    <s v="2019"/>
    <s v="15:00"/>
    <d v="2019-01-27T00:00:00"/>
    <d v="2019-01-27T15:00:00"/>
    <d v="2019-01-01T00:00:00"/>
    <m/>
    <n v="338"/>
  </r>
  <r>
    <n v="339"/>
    <s v=" 27 Jan 2019, 15:30"/>
    <s v="Football"/>
    <x v="0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d v="2019-01-01T00:00:00"/>
    <m/>
    <n v="338"/>
    <s v="AH"/>
    <s v="2018-19"/>
    <s v="27"/>
    <s v="Jan"/>
    <n v="1"/>
    <s v="2019"/>
    <s v="15:30"/>
    <d v="2019-01-27T00:00:00"/>
    <d v="2019-01-27T15:30:00"/>
    <d v="2019-01-01T00:00:00"/>
    <m/>
    <n v="339"/>
  </r>
  <r>
    <n v="340"/>
    <s v=" 27 Jan 2019, 16:00"/>
    <s v="Football"/>
    <x v="8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d v="2019-01-01T00:00:00"/>
    <m/>
    <n v="328"/>
    <s v="AH"/>
    <s v="2018-19"/>
    <s v="27"/>
    <s v="Jan"/>
    <n v="1"/>
    <s v="2019"/>
    <s v="16:00"/>
    <d v="2019-01-27T00:00:00"/>
    <d v="2019-01-27T16:00:00"/>
    <d v="2019-01-01T00:00:00"/>
    <m/>
    <n v="340"/>
  </r>
  <r>
    <n v="341"/>
    <s v=" 27 Jan 2019, 16:15"/>
    <s v="Football"/>
    <x v="2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d v="2019-01-01T00:00:00"/>
    <m/>
    <n v="341"/>
    <s v="AH"/>
    <s v="2018-19"/>
    <s v="27"/>
    <s v="Jan"/>
    <n v="1"/>
    <s v="2019"/>
    <s v="16:15"/>
    <d v="2019-01-27T00:00:00"/>
    <d v="2019-01-27T16:15:00"/>
    <d v="2019-01-01T00:00:00"/>
    <m/>
    <n v="341"/>
  </r>
  <r>
    <n v="342"/>
    <s v=" 27 Jan 2019, 17:00"/>
    <s v="Football"/>
    <x v="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d v="2019-01-01T00:00:00"/>
    <m/>
    <n v="351"/>
    <s v="AH"/>
    <s v="2018-19"/>
    <s v="27"/>
    <s v="Jan"/>
    <n v="1"/>
    <s v="2019"/>
    <s v="17:00"/>
    <d v="2019-01-27T00:00:00"/>
    <d v="2019-01-27T17:00:00"/>
    <d v="2019-01-01T00:00:00"/>
    <m/>
    <n v="342"/>
  </r>
  <r>
    <n v="343"/>
    <s v=" 27 Jan 2019, 18:00"/>
    <s v="Football"/>
    <x v="0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d v="2019-01-01T00:00:00"/>
    <m/>
    <n v="345"/>
    <s v="AH"/>
    <s v="2018-19"/>
    <s v="27"/>
    <s v="Jan"/>
    <n v="1"/>
    <s v="2019"/>
    <s v="18:00"/>
    <d v="2019-01-27T00:00:00"/>
    <d v="2019-01-27T18:00:00"/>
    <d v="2019-01-01T00:00:00"/>
    <m/>
    <n v="343"/>
  </r>
  <r>
    <n v="344"/>
    <s v=" 27 Jan 2019, 18:00"/>
    <s v="Football"/>
    <x v="3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d v="2019-01-01T00:00:00"/>
    <m/>
    <n v="331"/>
    <s v="AH"/>
    <s v="2018-19"/>
    <s v="27"/>
    <s v="Jan"/>
    <n v="1"/>
    <s v="2019"/>
    <s v="18:00"/>
    <d v="2019-01-27T00:00:00"/>
    <d v="2019-01-27T18:00:00"/>
    <d v="2019-01-01T00:00:00"/>
    <m/>
    <n v="344"/>
  </r>
  <r>
    <n v="345"/>
    <s v=" 27 Jan 2019, 18:30"/>
    <s v="Football"/>
    <x v="2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d v="2019-01-01T00:00:00"/>
    <m/>
    <n v="352"/>
    <s v="AH"/>
    <s v="2018-19"/>
    <s v="27"/>
    <s v="Jan"/>
    <n v="1"/>
    <s v="2019"/>
    <s v="18:30"/>
    <d v="2019-01-27T00:00:00"/>
    <d v="2019-01-27T18:30:00"/>
    <d v="2019-01-01T00:00:00"/>
    <m/>
    <n v="345"/>
  </r>
  <r>
    <n v="346"/>
    <s v=" 27 Jan 2019, 18:30"/>
    <s v="Football"/>
    <x v="2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d v="2019-01-01T00:00:00"/>
    <m/>
    <n v="346"/>
    <s v="AH"/>
    <s v="2018-19"/>
    <s v="27"/>
    <s v="Jan"/>
    <n v="1"/>
    <s v="2019"/>
    <s v="18:30"/>
    <d v="2019-01-27T00:00:00"/>
    <d v="2019-01-27T18:30:00"/>
    <d v="2019-01-01T00:00:00"/>
    <m/>
    <n v="346"/>
  </r>
  <r>
    <n v="347"/>
    <s v=" 27 Jan 2019, 20:30"/>
    <s v="Football"/>
    <x v="3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d v="2019-01-01T00:00:00"/>
    <m/>
    <n v="347"/>
    <s v="1X2"/>
    <s v="2018-19"/>
    <s v="27"/>
    <s v="Jan"/>
    <n v="1"/>
    <s v="2019"/>
    <s v="20:30"/>
    <d v="2019-01-27T00:00:00"/>
    <d v="2019-01-27T20:30:00"/>
    <d v="2019-01-01T00:00:00"/>
    <m/>
    <n v="347"/>
  </r>
  <r>
    <n v="348"/>
    <s v=" 27 Jan 2019, 20:45"/>
    <s v="Football"/>
    <x v="2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d v="2019-01-01T00:00:00"/>
    <m/>
    <n v="348"/>
    <s v="1X2"/>
    <s v="2018-19"/>
    <s v="27"/>
    <s v="Jan"/>
    <n v="1"/>
    <s v="2019"/>
    <s v="20:45"/>
    <d v="2019-01-27T00:00:00"/>
    <d v="2019-01-27T20:45:00"/>
    <d v="2019-01-01T00:00:00"/>
    <m/>
    <n v="348"/>
  </r>
  <r>
    <n v="349"/>
    <s v=" 27 Jan 2019, 21:00"/>
    <s v="Football"/>
    <x v="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d v="2019-01-01T00:00:00"/>
    <m/>
    <n v="337"/>
    <s v="AH"/>
    <s v="2018-19"/>
    <s v="27"/>
    <s v="Jan"/>
    <n v="1"/>
    <s v="2019"/>
    <s v="21:00"/>
    <d v="2019-01-27T00:00:00"/>
    <d v="2019-01-27T21:00:00"/>
    <d v="2019-01-01T00:00:00"/>
    <m/>
    <n v="349"/>
  </r>
  <r>
    <n v="350"/>
    <s v=" 28 Jan 2019, 21:00"/>
    <s v="Football"/>
    <x v="2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d v="2019-01-01T00:00:00"/>
    <m/>
    <n v="356"/>
    <s v="AH"/>
    <s v="2018-19"/>
    <s v="28"/>
    <s v="Jan"/>
    <n v="1"/>
    <s v="2019"/>
    <s v="21:00"/>
    <d v="2019-01-28T00:00:00"/>
    <d v="2019-01-28T21:00:00"/>
    <d v="2019-01-01T00:00:00"/>
    <m/>
    <n v="350"/>
  </r>
  <r>
    <n v="351"/>
    <s v=" 29 Jan 2019, 20:45"/>
    <s v="Football"/>
    <x v="4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d v="2019-01-01T00:00:00"/>
    <m/>
    <n v="354"/>
    <s v="AH"/>
    <s v="2018-19"/>
    <s v="29"/>
    <s v="Jan"/>
    <n v="1"/>
    <s v="2019"/>
    <s v="20:45"/>
    <d v="2019-01-29T00:00:00"/>
    <d v="2019-01-29T20:45:00"/>
    <d v="2019-01-01T00:00:00"/>
    <m/>
    <n v="351"/>
  </r>
  <r>
    <n v="352"/>
    <s v=" 29 Jan 2019, 20:45"/>
    <s v="Football"/>
    <x v="4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d v="2019-01-01T00:00:00"/>
    <m/>
    <n v="374"/>
    <s v="1X2"/>
    <s v="2018-19"/>
    <s v="29"/>
    <s v="Jan"/>
    <n v="1"/>
    <s v="2019"/>
    <s v="20:45"/>
    <d v="2019-01-29T00:00:00"/>
    <d v="2019-01-29T20:45:00"/>
    <d v="2019-01-01T00:00:00"/>
    <m/>
    <n v="352"/>
  </r>
  <r>
    <n v="353"/>
    <s v=" 29 Jan 2019, 20:45"/>
    <s v="Football"/>
    <x v="4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d v="2019-01-01T00:00:00"/>
    <m/>
    <n v="357"/>
    <s v="AH"/>
    <s v="2018-19"/>
    <s v="29"/>
    <s v="Jan"/>
    <n v="1"/>
    <s v="2019"/>
    <s v="20:45"/>
    <d v="2019-01-29T00:00:00"/>
    <d v="2019-01-29T20:45:00"/>
    <d v="2019-01-01T00:00:00"/>
    <m/>
    <n v="353"/>
  </r>
  <r>
    <n v="354"/>
    <s v=" 29 Jan 2019, 20:45"/>
    <s v="Football"/>
    <x v="11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d v="2019-01-01T00:00:00"/>
    <m/>
    <n v="373"/>
    <s v="AH"/>
    <s v="2018-19"/>
    <s v="29"/>
    <s v="Jan"/>
    <n v="1"/>
    <s v="2019"/>
    <s v="20:45"/>
    <d v="2019-01-29T00:00:00"/>
    <d v="2019-01-29T20:45:00"/>
    <d v="2019-01-01T00:00:00"/>
    <m/>
    <n v="354"/>
  </r>
  <r>
    <n v="355"/>
    <s v=" 29 Jan 2019, 21:00"/>
    <s v="Football"/>
    <x v="4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d v="2019-01-01T00:00:00"/>
    <m/>
    <n v="358"/>
    <s v="1X2"/>
    <s v="2018-19"/>
    <s v="29"/>
    <s v="Jan"/>
    <n v="1"/>
    <s v="2019"/>
    <s v="21:00"/>
    <d v="2019-01-29T00:00:00"/>
    <d v="2019-01-29T21:00:00"/>
    <d v="2019-01-01T00:00:00"/>
    <m/>
    <n v="355"/>
  </r>
  <r>
    <n v="356"/>
    <s v=" 29 Jan 2019, 21:00"/>
    <s v="Football"/>
    <x v="4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d v="2019-01-01T00:00:00"/>
    <m/>
    <n v="375"/>
    <s v="AH"/>
    <s v="2018-19"/>
    <s v="29"/>
    <s v="Jan"/>
    <n v="1"/>
    <s v="2019"/>
    <s v="21:00"/>
    <d v="2019-01-29T00:00:00"/>
    <d v="2019-01-29T21:00:00"/>
    <d v="2019-01-01T00:00:00"/>
    <m/>
    <n v="356"/>
  </r>
  <r>
    <n v="357"/>
    <s v=" 29 Jan 2019, 21:05"/>
    <s v="Football"/>
    <x v="9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d v="2019-01-01T00:00:00"/>
    <m/>
    <n v="365"/>
    <s v="AH"/>
    <s v="2018-19"/>
    <s v="29"/>
    <s v="Jan"/>
    <n v="1"/>
    <s v="2019"/>
    <s v="21:05"/>
    <d v="2019-01-29T00:00:00"/>
    <d v="2019-01-29T21:05:00"/>
    <d v="2019-01-01T00:00:00"/>
    <m/>
    <n v="357"/>
  </r>
  <r>
    <n v="358"/>
    <s v=" 29 Jan 2019, 21:30"/>
    <s v="Football"/>
    <x v="10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d v="2019-01-01T00:00:00"/>
    <m/>
    <n v="339"/>
    <s v="1X2"/>
    <s v="2018-19"/>
    <s v="29"/>
    <s v="Jan"/>
    <n v="1"/>
    <s v="2019"/>
    <s v="21:30"/>
    <d v="2019-01-29T00:00:00"/>
    <d v="2019-01-29T21:30:00"/>
    <d v="2019-01-01T00:00:00"/>
    <m/>
    <n v="358"/>
  </r>
  <r>
    <n v="359"/>
    <s v=" 30 Jan 2019, 18:15"/>
    <s v="Football"/>
    <x v="11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d v="2019-01-01T00:00:00"/>
    <m/>
    <n v="397"/>
    <s v="O/U"/>
    <s v="2018-19"/>
    <s v="30"/>
    <s v="Jan"/>
    <n v="1"/>
    <s v="2019"/>
    <s v="18:15"/>
    <d v="2019-01-30T00:00:00"/>
    <d v="2019-01-30T18:15:00"/>
    <d v="2019-01-01T00:00:00"/>
    <m/>
    <n v="359"/>
  </r>
  <r>
    <n v="360"/>
    <s v=" 30 Jan 2019, 18:45"/>
    <s v="Football"/>
    <x v="9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d v="2019-01-01T00:00:00"/>
    <m/>
    <n v="400"/>
    <s v="AH"/>
    <s v="2018-19"/>
    <s v="30"/>
    <s v="Jan"/>
    <n v="1"/>
    <s v="2019"/>
    <s v="18:45"/>
    <d v="2019-01-30T00:00:00"/>
    <d v="2019-01-30T18:45:00"/>
    <d v="2019-01-01T00:00:00"/>
    <m/>
    <n v="360"/>
  </r>
  <r>
    <n v="361"/>
    <s v=" 30 Jan 2019, 19:30"/>
    <s v="Football"/>
    <x v="10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d v="2019-01-01T00:00:00"/>
    <m/>
    <n v="382"/>
    <s v="1X2"/>
    <s v="2018-19"/>
    <s v="30"/>
    <s v="Jan"/>
    <n v="1"/>
    <s v="2019"/>
    <s v="19:30"/>
    <d v="2019-01-30T00:00:00"/>
    <d v="2019-01-30T19:30:00"/>
    <d v="2019-01-01T00:00:00"/>
    <m/>
    <n v="361"/>
  </r>
  <r>
    <n v="362"/>
    <s v=" 30 Jan 2019, 20:45"/>
    <s v="Football"/>
    <x v="4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d v="2019-01-01T00:00:00"/>
    <m/>
    <n v="390"/>
    <s v="AH"/>
    <s v="2018-19"/>
    <s v="30"/>
    <s v="Jan"/>
    <n v="1"/>
    <s v="2019"/>
    <s v="20:45"/>
    <d v="2019-01-30T00:00:00"/>
    <d v="2019-01-30T20:45:00"/>
    <d v="2019-01-01T00:00:00"/>
    <m/>
    <n v="362"/>
  </r>
  <r>
    <n v="363"/>
    <s v=" 30 Jan 2019, 20:45"/>
    <s v="Football"/>
    <x v="4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d v="2019-01-01T00:00:00"/>
    <m/>
    <n v="369"/>
    <s v="1X2"/>
    <s v="2018-19"/>
    <s v="30"/>
    <s v="Jan"/>
    <n v="1"/>
    <s v="2019"/>
    <s v="20:45"/>
    <d v="2019-01-30T00:00:00"/>
    <d v="2019-01-30T20:45:00"/>
    <d v="2019-01-01T00:00:00"/>
    <m/>
    <n v="363"/>
  </r>
  <r>
    <n v="364"/>
    <s v=" 30 Jan 2019, 20:45"/>
    <s v="Football"/>
    <x v="11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d v="2019-01-01T00:00:00"/>
    <m/>
    <n v="368"/>
    <s v="AH"/>
    <s v="2018-19"/>
    <s v="30"/>
    <s v="Jan"/>
    <n v="1"/>
    <s v="2019"/>
    <s v="20:45"/>
    <d v="2019-01-30T00:00:00"/>
    <d v="2019-01-30T20:45:00"/>
    <d v="2019-01-01T00:00:00"/>
    <m/>
    <n v="364"/>
  </r>
  <r>
    <n v="365"/>
    <s v=" 30 Jan 2019, 21:00"/>
    <s v="Football"/>
    <x v="4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d v="2019-01-01T00:00:00"/>
    <m/>
    <n v="315"/>
    <s v="AH"/>
    <s v="2018-19"/>
    <s v="30"/>
    <s v="Jan"/>
    <n v="1"/>
    <s v="2019"/>
    <s v="21:00"/>
    <d v="2019-01-30T00:00:00"/>
    <d v="2019-01-30T21:00:00"/>
    <d v="2019-01-01T00:00:00"/>
    <m/>
    <n v="365"/>
  </r>
  <r>
    <n v="366"/>
    <s v=" 30 Jan 2019, 21:00"/>
    <s v="Football"/>
    <x v="4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d v="2019-01-01T00:00:00"/>
    <m/>
    <n v="380"/>
    <s v="AH"/>
    <s v="2018-19"/>
    <s v="30"/>
    <s v="Jan"/>
    <n v="1"/>
    <s v="2019"/>
    <s v="21:00"/>
    <d v="2019-01-30T00:00:00"/>
    <d v="2019-01-30T21:00:00"/>
    <d v="2019-01-01T00:00:00"/>
    <m/>
    <n v="366"/>
  </r>
  <r>
    <n v="367"/>
    <s v=" 30 Jan 2019, 21:30"/>
    <s v="Football"/>
    <x v="10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d v="2019-01-01T00:00:00"/>
    <m/>
    <n v="396"/>
    <s v="AH"/>
    <s v="2018-19"/>
    <s v="30"/>
    <s v="Jan"/>
    <n v="1"/>
    <s v="2019"/>
    <s v="21:30"/>
    <d v="2019-01-30T00:00:00"/>
    <d v="2019-01-30T21:30:00"/>
    <d v="2019-01-01T00:00:00"/>
    <m/>
    <n v="367"/>
  </r>
  <r>
    <n v="368"/>
    <s v=" 31 Jan 2019, 21:00"/>
    <s v="Football"/>
    <x v="11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d v="2019-01-01T00:00:00"/>
    <m/>
    <n v="372"/>
    <s v="AH"/>
    <s v="2018-19"/>
    <s v="31"/>
    <s v="Jan"/>
    <n v="1"/>
    <s v="2019"/>
    <s v="21:00"/>
    <d v="2019-01-31T00:00:00"/>
    <d v="2019-01-31T21:00:00"/>
    <d v="2019-01-01T00:00:00"/>
    <m/>
    <n v="368"/>
  </r>
  <r>
    <n v="369"/>
    <s v=" 31 Jan 2019, 21:30"/>
    <s v="Football"/>
    <x v="10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d v="2019-01-01T00:00:00"/>
    <m/>
    <n v="360"/>
    <s v="O/U"/>
    <s v="2018-19"/>
    <s v="31"/>
    <s v="Jan"/>
    <n v="1"/>
    <s v="2019"/>
    <s v="21:30"/>
    <d v="2019-01-31T00:00:00"/>
    <d v="2019-01-31T21:30:00"/>
    <d v="2019-01-01T00:00:00"/>
    <m/>
    <n v="369"/>
  </r>
  <r>
    <n v="370"/>
    <s v=" 01 Feb 2019, 20:30"/>
    <s v="Football"/>
    <x v="0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d v="2019-01-01T00:00:00"/>
    <m/>
    <n v="377"/>
    <s v="AH"/>
    <s v="2018-19"/>
    <s v="01"/>
    <s v="Feb"/>
    <n v="2"/>
    <s v="2019"/>
    <s v="20:30"/>
    <d v="2019-02-01T00:00:00"/>
    <d v="2019-02-01T20:30:00"/>
    <d v="2019-02-01T00:00:00"/>
    <d v="2019-02-01T00:00:00"/>
    <n v="370"/>
  </r>
  <r>
    <n v="371"/>
    <s v=" 01 Feb 2019, 20:45"/>
    <s v="Football"/>
    <x v="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d v="2019-01-01T00:00:00"/>
    <m/>
    <n v="383"/>
    <s v="AH"/>
    <s v="2018-19"/>
    <s v="01"/>
    <s v="Feb"/>
    <n v="2"/>
    <s v="2019"/>
    <s v="20:45"/>
    <d v="2019-02-01T00:00:00"/>
    <d v="2019-02-01T20:45:00"/>
    <d v="2019-02-01T00:00:00"/>
    <m/>
    <n v="371"/>
  </r>
  <r>
    <n v="372"/>
    <s v=" 02 Feb 2019, 13:00"/>
    <s v="Football"/>
    <x v="2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d v="2019-01-01T00:00:00"/>
    <m/>
    <n v="399"/>
    <s v="O/U"/>
    <s v="2018-19"/>
    <s v="02"/>
    <s v="Feb"/>
    <n v="2"/>
    <s v="2019"/>
    <s v="13:00"/>
    <d v="2019-02-02T00:00:00"/>
    <d v="2019-02-02T13:00:00"/>
    <d v="2019-02-01T00:00:00"/>
    <m/>
    <n v="372"/>
  </r>
  <r>
    <n v="373"/>
    <s v=" 02 Feb 2019, 13:30"/>
    <s v="Football"/>
    <x v="4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d v="2019-01-01T00:00:00"/>
    <m/>
    <n v="318"/>
    <s v="AH"/>
    <s v="2018-19"/>
    <s v="02"/>
    <s v="Feb"/>
    <n v="2"/>
    <s v="2019"/>
    <s v="13:30"/>
    <d v="2019-02-02T00:00:00"/>
    <d v="2019-02-02T13:30:00"/>
    <d v="2019-02-01T00:00:00"/>
    <m/>
    <n v="373"/>
  </r>
  <r>
    <n v="374"/>
    <s v=" 02 Feb 2019, 15:30"/>
    <s v="Football"/>
    <x v="0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d v="2019-01-01T00:00:00"/>
    <m/>
    <n v="388"/>
    <s v="1X2"/>
    <s v="2018-19"/>
    <s v="02"/>
    <s v="Feb"/>
    <n v="2"/>
    <s v="2019"/>
    <s v="15:30"/>
    <d v="2019-02-02T00:00:00"/>
    <d v="2019-02-02T15:30:00"/>
    <d v="2019-02-01T00:00:00"/>
    <m/>
    <n v="374"/>
  </r>
  <r>
    <n v="375"/>
    <s v=" 02 Feb 2019, 15:30"/>
    <s v="Football"/>
    <x v="0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d v="2019-01-01T00:00:00"/>
    <m/>
    <n v="321"/>
    <s v="AH"/>
    <s v="2018-19"/>
    <s v="02"/>
    <s v="Feb"/>
    <n v="2"/>
    <s v="2019"/>
    <s v="15:30"/>
    <d v="2019-02-02T00:00:00"/>
    <d v="2019-02-02T15:30:00"/>
    <d v="2019-02-01T00:00:00"/>
    <m/>
    <n v="375"/>
  </r>
  <r>
    <n v="376"/>
    <s v=" 02 Feb 2019, 15:30"/>
    <s v="Football"/>
    <x v="0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d v="2019-01-01T00:00:00"/>
    <m/>
    <n v="387"/>
    <s v="AH"/>
    <s v="2018-19"/>
    <s v="02"/>
    <s v="Feb"/>
    <n v="2"/>
    <s v="2019"/>
    <s v="15:30"/>
    <d v="2019-02-02T00:00:00"/>
    <d v="2019-02-02T15:30:00"/>
    <d v="2019-02-01T00:00:00"/>
    <m/>
    <n v="376"/>
  </r>
  <r>
    <n v="377"/>
    <s v=" 02 Feb 2019, 15:30"/>
    <s v="Football"/>
    <x v="0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d v="2019-01-01T00:00:00"/>
    <m/>
    <n v="394"/>
    <s v="AH"/>
    <s v="2018-19"/>
    <s v="02"/>
    <s v="Feb"/>
    <n v="2"/>
    <s v="2019"/>
    <s v="15:30"/>
    <d v="2019-02-02T00:00:00"/>
    <d v="2019-02-02T15:30:00"/>
    <d v="2019-02-01T00:00:00"/>
    <m/>
    <n v="377"/>
  </r>
  <r>
    <n v="378"/>
    <s v=" 02 Feb 2019, 16:00"/>
    <s v="Football"/>
    <x v="4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d v="2019-01-01T00:00:00"/>
    <m/>
    <n v="381"/>
    <s v="AH"/>
    <s v="2018-19"/>
    <s v="02"/>
    <s v="Feb"/>
    <n v="2"/>
    <s v="2019"/>
    <s v="16:00"/>
    <d v="2019-02-02T00:00:00"/>
    <d v="2019-02-02T16:00:00"/>
    <d v="2019-02-01T00:00:00"/>
    <m/>
    <n v="378"/>
  </r>
  <r>
    <n v="379"/>
    <s v=" 02 Feb 2019, 16:00"/>
    <s v="Football"/>
    <x v="4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d v="2019-01-01T00:00:00"/>
    <m/>
    <n v="392"/>
    <s v="AH"/>
    <s v="2018-19"/>
    <s v="02"/>
    <s v="Feb"/>
    <n v="2"/>
    <s v="2019"/>
    <s v="16:00"/>
    <d v="2019-02-02T00:00:00"/>
    <d v="2019-02-02T16:00:00"/>
    <d v="2019-02-01T00:00:00"/>
    <m/>
    <n v="379"/>
  </r>
  <r>
    <n v="380"/>
    <s v=" 02 Feb 2019, 16:00"/>
    <s v="Football"/>
    <x v="4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d v="2019-01-01T00:00:00"/>
    <m/>
    <n v="401"/>
    <s v="AH"/>
    <s v="2018-19"/>
    <s v="02"/>
    <s v="Feb"/>
    <n v="2"/>
    <s v="2019"/>
    <s v="16:00"/>
    <d v="2019-02-02T00:00:00"/>
    <d v="2019-02-02T16:00:00"/>
    <d v="2019-02-01T00:00:00"/>
    <m/>
    <n v="380"/>
  </r>
  <r>
    <n v="381"/>
    <s v=" 02 Feb 2019, 16:00"/>
    <s v="Football"/>
    <x v="4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d v="2019-01-01T00:00:00"/>
    <m/>
    <n v="384"/>
    <s v="AH"/>
    <s v="2018-19"/>
    <s v="02"/>
    <s v="Feb"/>
    <n v="2"/>
    <s v="2019"/>
    <s v="16:00"/>
    <d v="2019-02-02T00:00:00"/>
    <d v="2019-02-02T16:00:00"/>
    <d v="2019-02-01T00:00:00"/>
    <m/>
    <n v="381"/>
  </r>
  <r>
    <n v="382"/>
    <s v=" 02 Feb 2019, 16:00"/>
    <s v="Football"/>
    <x v="4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d v="2019-01-01T00:00:00"/>
    <m/>
    <n v="376"/>
    <s v="AH"/>
    <s v="2018-19"/>
    <s v="02"/>
    <s v="Feb"/>
    <n v="2"/>
    <s v="2019"/>
    <s v="16:00"/>
    <d v="2019-02-02T00:00:00"/>
    <d v="2019-02-02T16:00:00"/>
    <d v="2019-02-01T00:00:00"/>
    <m/>
    <n v="382"/>
  </r>
  <r>
    <n v="383"/>
    <s v=" 02 Feb 2019, 16:15"/>
    <s v="Football"/>
    <x v="2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d v="2019-01-01T00:00:00"/>
    <m/>
    <n v="362"/>
    <s v="AH"/>
    <s v="2018-19"/>
    <s v="02"/>
    <s v="Feb"/>
    <n v="2"/>
    <s v="2019"/>
    <s v="16:15"/>
    <d v="2019-02-02T00:00:00"/>
    <d v="2019-02-02T16:15:00"/>
    <d v="2019-02-01T00:00:00"/>
    <m/>
    <n v="383"/>
  </r>
  <r>
    <n v="384"/>
    <s v=" 02 Feb 2019, 18:00"/>
    <s v="Football"/>
    <x v="3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d v="2019-01-01T00:00:00"/>
    <m/>
    <n v="404"/>
    <s v="AH"/>
    <s v="2018-19"/>
    <s v="02"/>
    <s v="Feb"/>
    <n v="2"/>
    <s v="2019"/>
    <s v="18:00"/>
    <d v="2019-02-02T00:00:00"/>
    <d v="2019-02-02T18:00:00"/>
    <d v="2019-02-01T00:00:00"/>
    <m/>
    <n v="384"/>
  </r>
  <r>
    <n v="385"/>
    <s v=" 02 Feb 2019, 18:30"/>
    <s v="Football"/>
    <x v="0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d v="2019-01-01T00:00:00"/>
    <m/>
    <n v="391"/>
    <s v="AH"/>
    <s v="2018-19"/>
    <s v="02"/>
    <s v="Feb"/>
    <n v="2"/>
    <s v="2019"/>
    <s v="18:30"/>
    <d v="2019-02-02T00:00:00"/>
    <d v="2019-02-02T18:30:00"/>
    <d v="2019-02-01T00:00:00"/>
    <m/>
    <n v="385"/>
  </r>
  <r>
    <n v="386"/>
    <s v=" 02 Feb 2019, 18:30"/>
    <s v="Football"/>
    <x v="4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d v="2019-01-01T00:00:00"/>
    <m/>
    <n v="371"/>
    <s v="AH"/>
    <s v="2018-19"/>
    <s v="02"/>
    <s v="Feb"/>
    <n v="2"/>
    <s v="2019"/>
    <s v="18:30"/>
    <d v="2019-02-02T00:00:00"/>
    <d v="2019-02-02T18:30:00"/>
    <d v="2019-02-01T00:00:00"/>
    <m/>
    <n v="386"/>
  </r>
  <r>
    <n v="387"/>
    <s v=" 02 Feb 2019, 18:30"/>
    <s v="Football"/>
    <x v="2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d v="2019-01-01T00:00:00"/>
    <m/>
    <n v="370"/>
    <s v="AH"/>
    <s v="2018-19"/>
    <s v="02"/>
    <s v="Feb"/>
    <n v="2"/>
    <s v="2019"/>
    <s v="18:30"/>
    <d v="2019-02-02T00:00:00"/>
    <d v="2019-02-02T18:30:00"/>
    <d v="2019-02-01T00:00:00"/>
    <m/>
    <n v="387"/>
  </r>
  <r>
    <n v="388"/>
    <s v=" 02 Feb 2019, 20:00"/>
    <s v="Football"/>
    <x v="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d v="2019-01-01T00:00:00"/>
    <m/>
    <n v="323"/>
    <s v="AH"/>
    <s v="2018-19"/>
    <s v="02"/>
    <s v="Feb"/>
    <n v="2"/>
    <s v="2019"/>
    <s v="20:00"/>
    <d v="2019-02-02T00:00:00"/>
    <d v="2019-02-02T20:00:00"/>
    <d v="2019-02-01T00:00:00"/>
    <m/>
    <n v="388"/>
  </r>
  <r>
    <n v="389"/>
    <s v=" 02 Feb 2019, 20:00"/>
    <s v="Football"/>
    <x v="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d v="2019-01-01T00:00:00"/>
    <m/>
    <n v="366"/>
    <s v="AH"/>
    <s v="2018-19"/>
    <s v="02"/>
    <s v="Feb"/>
    <n v="2"/>
    <s v="2019"/>
    <s v="20:00"/>
    <d v="2019-02-02T00:00:00"/>
    <d v="2019-02-02T20:00:00"/>
    <d v="2019-02-01T00:00:00"/>
    <m/>
    <n v="389"/>
  </r>
  <r>
    <n v="390"/>
    <s v=" 02 Feb 2019, 20:30"/>
    <s v="Football"/>
    <x v="3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d v="2019-02-01T00:00:00"/>
    <m/>
    <n v="406"/>
    <s v="AH"/>
    <s v="2018-19"/>
    <s v="02"/>
    <s v="Feb"/>
    <n v="2"/>
    <s v="2019"/>
    <s v="20:30"/>
    <d v="2019-02-02T00:00:00"/>
    <d v="2019-02-02T20:30:00"/>
    <d v="2019-02-01T00:00:00"/>
    <m/>
    <n v="390"/>
  </r>
  <r>
    <n v="391"/>
    <s v=" 02 Feb 2019, 20:45"/>
    <s v="Football"/>
    <x v="2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d v="2019-01-01T00:00:00"/>
    <m/>
    <n v="386"/>
    <s v="O/U"/>
    <s v="2018-19"/>
    <s v="02"/>
    <s v="Feb"/>
    <n v="2"/>
    <s v="2019"/>
    <s v="20:45"/>
    <d v="2019-02-02T00:00:00"/>
    <d v="2019-02-02T20:45:00"/>
    <d v="2019-02-01T00:00:00"/>
    <m/>
    <n v="391"/>
  </r>
  <r>
    <n v="392"/>
    <s v=" 02 Feb 2019, 21:00"/>
    <s v="Football"/>
    <x v="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d v="2019-01-01T00:00:00"/>
    <m/>
    <n v="367"/>
    <s v="AH"/>
    <s v="2018-19"/>
    <s v="02"/>
    <s v="Feb"/>
    <n v="2"/>
    <s v="2019"/>
    <s v="21:00"/>
    <d v="2019-02-02T00:00:00"/>
    <d v="2019-02-02T21:00:00"/>
    <d v="2019-02-01T00:00:00"/>
    <m/>
    <n v="392"/>
  </r>
  <r>
    <n v="393"/>
    <s v=" 03 Feb 2019, 12:00"/>
    <s v="Football"/>
    <x v="2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d v="2019-01-01T00:00:00"/>
    <m/>
    <n v="363"/>
    <s v="AH"/>
    <s v="2018-19"/>
    <s v="03"/>
    <s v="Feb"/>
    <n v="2"/>
    <s v="2019"/>
    <s v="12:00"/>
    <d v="2019-02-03T00:00:00"/>
    <d v="2019-02-03T12:00:00"/>
    <d v="2019-02-01T00:00:00"/>
    <m/>
    <n v="393"/>
  </r>
  <r>
    <n v="394"/>
    <s v=" 03 Feb 2019, 12:30"/>
    <s v="Football"/>
    <x v="3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d v="2019-01-01T00:00:00"/>
    <m/>
    <n v="398"/>
    <s v="AH"/>
    <s v="2018-19"/>
    <s v="03"/>
    <s v="Feb"/>
    <n v="2"/>
    <s v="2019"/>
    <s v="12:30"/>
    <d v="2019-02-03T00:00:00"/>
    <d v="2019-02-03T12:30:00"/>
    <d v="2019-02-01T00:00:00"/>
    <m/>
    <n v="394"/>
  </r>
  <r>
    <n v="395"/>
    <s v=" 03 Feb 2019, 15:00"/>
    <s v="Football"/>
    <x v="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d v="2019-01-01T00:00:00"/>
    <m/>
    <n v="359"/>
    <s v="AH"/>
    <s v="2018-19"/>
    <s v="03"/>
    <s v="Feb"/>
    <n v="2"/>
    <s v="2019"/>
    <s v="15:00"/>
    <d v="2019-02-03T00:00:00"/>
    <d v="2019-02-03T15:00:00"/>
    <d v="2019-02-01T00:00:00"/>
    <m/>
    <n v="395"/>
  </r>
  <r>
    <n v="396"/>
    <s v=" 03 Feb 2019, 15:00"/>
    <s v="Football"/>
    <x v="3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d v="2019-01-01T00:00:00"/>
    <m/>
    <n v="364"/>
    <s v="1X2"/>
    <s v="2018-19"/>
    <s v="03"/>
    <s v="Feb"/>
    <n v="2"/>
    <s v="2019"/>
    <s v="15:00"/>
    <d v="2019-02-03T00:00:00"/>
    <d v="2019-02-03T15:00:00"/>
    <d v="2019-02-01T00:00:00"/>
    <m/>
    <n v="396"/>
  </r>
  <r>
    <n v="397"/>
    <s v=" 03 Feb 2019, 15:05"/>
    <s v="Football"/>
    <x v="4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d v="2019-01-01T00:00:00"/>
    <m/>
    <n v="393"/>
    <s v="1X2"/>
    <s v="2018-19"/>
    <s v="03"/>
    <s v="Feb"/>
    <n v="2"/>
    <s v="2019"/>
    <s v="15:05"/>
    <d v="2019-02-03T00:00:00"/>
    <d v="2019-02-03T15:05:00"/>
    <d v="2019-02-01T00:00:00"/>
    <m/>
    <n v="397"/>
  </r>
  <r>
    <n v="398"/>
    <s v=" 03 Feb 2019, 16:15"/>
    <s v="Football"/>
    <x v="2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d v="2019-01-01T00:00:00"/>
    <m/>
    <n v="361"/>
    <s v="1X2"/>
    <s v="2018-19"/>
    <s v="03"/>
    <s v="Feb"/>
    <n v="2"/>
    <s v="2019"/>
    <s v="16:15"/>
    <d v="2019-02-03T00:00:00"/>
    <d v="2019-02-03T16:15:00"/>
    <d v="2019-02-01T00:00:00"/>
    <m/>
    <n v="398"/>
  </r>
  <r>
    <n v="399"/>
    <s v=" 03 Feb 2019, 17:00"/>
    <s v="Football"/>
    <x v="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d v="2019-01-01T00:00:00"/>
    <m/>
    <n v="379"/>
    <s v="AH"/>
    <s v="2018-19"/>
    <s v="03"/>
    <s v="Feb"/>
    <n v="2"/>
    <s v="2019"/>
    <s v="17:00"/>
    <d v="2019-02-03T00:00:00"/>
    <d v="2019-02-03T17:00:00"/>
    <d v="2019-02-01T00:00:00"/>
    <m/>
    <n v="399"/>
  </r>
  <r>
    <n v="400"/>
    <s v=" 03 Feb 2019, 17:30"/>
    <s v="Football"/>
    <x v="4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d v="2019-01-01T00:00:00"/>
    <m/>
    <n v="395"/>
    <s v="1X2"/>
    <s v="2018-19"/>
    <s v="03"/>
    <s v="Feb"/>
    <n v="2"/>
    <s v="2019"/>
    <s v="17:30"/>
    <d v="2019-02-03T00:00:00"/>
    <d v="2019-02-03T17:30:00"/>
    <d v="2019-02-01T00:00:00"/>
    <m/>
    <n v="400"/>
  </r>
  <r>
    <n v="401"/>
    <s v=" 03 Feb 2019, 18:00"/>
    <s v="Football"/>
    <x v="3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d v="2019-01-01T00:00:00"/>
    <m/>
    <n v="378"/>
    <s v="AH"/>
    <s v="2018-19"/>
    <s v="03"/>
    <s v="Feb"/>
    <n v="2"/>
    <s v="2019"/>
    <s v="18:00"/>
    <d v="2019-02-03T00:00:00"/>
    <d v="2019-02-03T18:00:00"/>
    <d v="2019-02-01T00:00:00"/>
    <m/>
    <n v="401"/>
  </r>
  <r>
    <n v="402"/>
    <s v=" 03 Feb 2019, 20:30"/>
    <s v="Football"/>
    <x v="3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d v="2019-01-01T00:00:00"/>
    <m/>
    <n v="402"/>
    <s v="AH"/>
    <s v="2018-19"/>
    <s v="03"/>
    <s v="Feb"/>
    <n v="2"/>
    <s v="2019"/>
    <s v="20:30"/>
    <d v="2019-02-03T00:00:00"/>
    <d v="2019-02-03T20:30:00"/>
    <d v="2019-02-01T00:00:00"/>
    <m/>
    <n v="402"/>
  </r>
  <r>
    <n v="403"/>
    <s v=" 03 Feb 2019, 20:45"/>
    <s v="Football"/>
    <x v="2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d v="2019-02-01T00:00:00"/>
    <m/>
    <n v="407"/>
    <s v="AH"/>
    <s v="2018-19"/>
    <s v="03"/>
    <s v="Feb"/>
    <n v="2"/>
    <s v="2019"/>
    <s v="20:45"/>
    <d v="2019-02-03T00:00:00"/>
    <d v="2019-02-03T20:45:00"/>
    <d v="2019-02-01T00:00:00"/>
    <m/>
    <n v="403"/>
  </r>
  <r>
    <n v="404"/>
    <s v=" 03 Feb 2019, 21:00"/>
    <s v="Football"/>
    <x v="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d v="2019-01-01T00:00:00"/>
    <m/>
    <n v="389"/>
    <s v="AH"/>
    <s v="2018-19"/>
    <s v="03"/>
    <s v="Feb"/>
    <n v="2"/>
    <s v="2019"/>
    <s v="21:00"/>
    <d v="2019-02-03T00:00:00"/>
    <d v="2019-02-03T21:00:00"/>
    <d v="2019-02-01T00:00:00"/>
    <m/>
    <n v="404"/>
  </r>
  <r>
    <n v="405"/>
    <s v=" 04 Feb 2019, 19:00"/>
    <s v="Football"/>
    <x v="3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d v="2019-01-01T00:00:00"/>
    <m/>
    <n v="403"/>
    <s v="AH"/>
    <s v="2018-19"/>
    <s v="04"/>
    <s v="Feb"/>
    <n v="2"/>
    <s v="2019"/>
    <s v="19:00"/>
    <d v="2019-02-04T00:00:00"/>
    <d v="2019-02-04T19:00:00"/>
    <d v="2019-02-01T00:00:00"/>
    <m/>
    <n v="405"/>
  </r>
  <r>
    <n v="406"/>
    <s v=" 04 Feb 2019, 21:00"/>
    <s v="Football"/>
    <x v="4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d v="2019-01-01T00:00:00"/>
    <m/>
    <n v="385"/>
    <s v="AH"/>
    <s v="2018-19"/>
    <s v="04"/>
    <s v="Feb"/>
    <n v="2"/>
    <s v="2019"/>
    <s v="21:00"/>
    <d v="2019-02-04T00:00:00"/>
    <d v="2019-02-04T21:00:00"/>
    <d v="2019-02-01T00:00:00"/>
    <m/>
    <n v="406"/>
  </r>
  <r>
    <n v="407"/>
    <s v=" 04 Feb 2019, 21:00"/>
    <s v="Football"/>
    <x v="3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d v="2019-02-01T00:00:00"/>
    <d v="2019-02-01T00:00:00"/>
    <n v="405"/>
    <s v="1X2"/>
    <s v="2018-19"/>
    <s v="04"/>
    <s v="Feb"/>
    <n v="2"/>
    <s v="2019"/>
    <s v="21:00"/>
    <d v="2019-02-04T00:00:00"/>
    <d v="2019-02-04T21:00:00"/>
    <d v="2019-02-01T00:00:00"/>
    <m/>
    <n v="407"/>
  </r>
  <r>
    <n v="408"/>
    <s v=" 05 Feb 2019, 19:00"/>
    <s v="Football"/>
    <x v="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d v="2019-02-01T00:00:00"/>
    <m/>
    <n v="408"/>
    <s v="AH"/>
    <s v="2018-19"/>
    <s v="05"/>
    <s v="Feb"/>
    <n v="2"/>
    <s v="2019"/>
    <s v="19:00"/>
    <d v="2019-02-05T00:00:00"/>
    <d v="2019-02-05T19:00:00"/>
    <d v="2019-02-01T00:00:00"/>
    <m/>
    <n v="408"/>
  </r>
  <r>
    <n v="409"/>
    <s v=" 05 Feb 2019, 20:45"/>
    <s v="Football"/>
    <x v="13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d v="2019-02-01T00:00:00"/>
    <m/>
    <n v="431"/>
    <s v="AH"/>
    <s v="2018-19"/>
    <s v="05"/>
    <s v="Feb"/>
    <n v="2"/>
    <s v="2019"/>
    <s v="20:45"/>
    <d v="2019-02-05T00:00:00"/>
    <d v="2019-02-05T20:45:00"/>
    <d v="2019-02-01T00:00:00"/>
    <m/>
    <n v="409"/>
  </r>
  <r>
    <n v="410"/>
    <s v=" 06 Feb 2019, 18:30"/>
    <s v="Football"/>
    <x v="13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d v="2019-02-01T00:00:00"/>
    <m/>
    <n v="449"/>
    <s v="AH"/>
    <s v="2018-19"/>
    <s v="06"/>
    <s v="Feb"/>
    <n v="2"/>
    <s v="2019"/>
    <s v="18:30"/>
    <d v="2019-02-06T00:00:00"/>
    <d v="2019-02-06T18:30:00"/>
    <d v="2019-02-01T00:00:00"/>
    <m/>
    <n v="410"/>
  </r>
  <r>
    <n v="411"/>
    <s v=" 06 Feb 2019, 20:45"/>
    <s v="Football"/>
    <x v="4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d v="2019-02-01T00:00:00"/>
    <m/>
    <n v="435"/>
    <s v="1X2"/>
    <s v="2018-19"/>
    <s v="06"/>
    <s v="Feb"/>
    <n v="2"/>
    <s v="2019"/>
    <s v="20:45"/>
    <d v="2019-02-06T00:00:00"/>
    <d v="2019-02-06T20:45:00"/>
    <d v="2019-02-01T00:00:00"/>
    <m/>
    <n v="411"/>
  </r>
  <r>
    <n v="412"/>
    <s v=" 06 Feb 2019, 20:45"/>
    <s v="Football"/>
    <x v="13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d v="2019-02-01T00:00:00"/>
    <m/>
    <n v="452"/>
    <s v="AH"/>
    <s v="2018-19"/>
    <s v="06"/>
    <s v="Feb"/>
    <n v="2"/>
    <s v="2019"/>
    <s v="20:45"/>
    <d v="2019-02-06T00:00:00"/>
    <d v="2019-02-06T20:45:00"/>
    <d v="2019-02-01T00:00:00"/>
    <m/>
    <n v="412"/>
  </r>
  <r>
    <n v="413"/>
    <s v=" 06 Feb 2019, 20:45"/>
    <s v="Football"/>
    <x v="13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d v="2019-02-01T00:00:00"/>
    <m/>
    <n v="426"/>
    <s v="AH"/>
    <s v="2018-19"/>
    <s v="06"/>
    <s v="Feb"/>
    <n v="2"/>
    <s v="2019"/>
    <s v="20:45"/>
    <d v="2019-02-06T00:00:00"/>
    <d v="2019-02-06T20:45:00"/>
    <d v="2019-02-01T00:00:00"/>
    <m/>
    <n v="413"/>
  </r>
  <r>
    <n v="414"/>
    <s v=" 06 Feb 2019, 21:00"/>
    <s v="Football"/>
    <x v="10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d v="2019-02-01T00:00:00"/>
    <m/>
    <n v="414"/>
    <s v="AH"/>
    <s v="2018-19"/>
    <s v="06"/>
    <s v="Feb"/>
    <n v="2"/>
    <s v="2019"/>
    <s v="21:00"/>
    <d v="2019-02-06T00:00:00"/>
    <d v="2019-02-06T21:00:00"/>
    <d v="2019-02-01T00:00:00"/>
    <m/>
    <n v="414"/>
  </r>
  <r>
    <n v="415"/>
    <s v=" 07 Feb 2019, 20:30"/>
    <s v="Football"/>
    <x v="3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d v="2019-02-01T00:00:00"/>
    <m/>
    <n v="450"/>
    <s v="AH"/>
    <s v="2018-19"/>
    <s v="07"/>
    <s v="Feb"/>
    <n v="2"/>
    <s v="2019"/>
    <s v="20:30"/>
    <d v="2019-02-07T00:00:00"/>
    <d v="2019-02-07T20:30:00"/>
    <d v="2019-02-01T00:00:00"/>
    <m/>
    <n v="415"/>
  </r>
  <r>
    <n v="416"/>
    <s v=" 07 Feb 2019, 21:00"/>
    <s v="Football"/>
    <x v="10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d v="2019-02-01T00:00:00"/>
    <m/>
    <n v="447"/>
    <s v="AH"/>
    <s v="2018-19"/>
    <s v="07"/>
    <s v="Feb"/>
    <n v="2"/>
    <s v="2019"/>
    <s v="21:00"/>
    <d v="2019-02-07T00:00:00"/>
    <d v="2019-02-07T21:00:00"/>
    <d v="2019-02-01T00:00:00"/>
    <m/>
    <n v="416"/>
  </r>
  <r>
    <n v="417"/>
    <s v=" 08 Feb 2019, 20:30"/>
    <s v="Football"/>
    <x v="3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d v="2019-02-01T00:00:00"/>
    <m/>
    <n v="412"/>
    <s v="AH"/>
    <s v="2018-19"/>
    <s v="08"/>
    <s v="Feb"/>
    <n v="2"/>
    <s v="2019"/>
    <s v="20:30"/>
    <d v="2019-02-08T00:00:00"/>
    <d v="2019-02-08T20:30:00"/>
    <d v="2019-02-01T00:00:00"/>
    <m/>
    <n v="417"/>
  </r>
  <r>
    <n v="418"/>
    <s v=" 08 Feb 2019, 20:30"/>
    <s v="Football"/>
    <x v="0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d v="2019-02-01T00:00:00"/>
    <m/>
    <n v="434"/>
    <s v="AH"/>
    <s v="2018-19"/>
    <s v="08"/>
    <s v="Feb"/>
    <n v="2"/>
    <s v="2019"/>
    <s v="20:30"/>
    <d v="2019-02-08T00:00:00"/>
    <d v="2019-02-08T20:30:00"/>
    <d v="2019-02-01T00:00:00"/>
    <m/>
    <n v="418"/>
  </r>
  <r>
    <n v="419"/>
    <s v=" 08 Feb 2019, 20:45"/>
    <s v="Football"/>
    <x v="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d v="2019-02-01T00:00:00"/>
    <m/>
    <n v="425"/>
    <s v="1X2"/>
    <s v="2018-19"/>
    <s v="08"/>
    <s v="Feb"/>
    <n v="2"/>
    <s v="2019"/>
    <s v="20:45"/>
    <d v="2019-02-08T00:00:00"/>
    <d v="2019-02-08T20:45:00"/>
    <d v="2019-02-01T00:00:00"/>
    <m/>
    <n v="419"/>
  </r>
  <r>
    <n v="420"/>
    <s v=" 08 Feb 2019, 21:00"/>
    <s v="Football"/>
    <x v="2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d v="2019-02-01T00:00:00"/>
    <m/>
    <n v="424"/>
    <s v="AH"/>
    <s v="2018-19"/>
    <s v="08"/>
    <s v="Feb"/>
    <n v="2"/>
    <s v="2019"/>
    <s v="21:00"/>
    <d v="2019-02-08T00:00:00"/>
    <d v="2019-02-08T21:00:00"/>
    <d v="2019-02-01T00:00:00"/>
    <m/>
    <n v="420"/>
  </r>
  <r>
    <n v="421"/>
    <s v=" 09 Feb 2019, 13:00"/>
    <s v="Football"/>
    <x v="2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d v="2019-02-01T00:00:00"/>
    <m/>
    <n v="427"/>
    <s v="AH"/>
    <s v="2018-19"/>
    <s v="09"/>
    <s v="Feb"/>
    <n v="2"/>
    <s v="2019"/>
    <s v="13:00"/>
    <d v="2019-02-09T00:00:00"/>
    <d v="2019-02-09T13:00:00"/>
    <d v="2019-02-01T00:00:00"/>
    <m/>
    <n v="421"/>
  </r>
  <r>
    <n v="422"/>
    <s v=" 09 Feb 2019, 13:30"/>
    <s v="Football"/>
    <x v="4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d v="2019-02-01T00:00:00"/>
    <m/>
    <n v="436"/>
    <s v="1X2"/>
    <s v="2018-19"/>
    <s v="09"/>
    <s v="Feb"/>
    <n v="2"/>
    <s v="2019"/>
    <s v="13:30"/>
    <d v="2019-02-09T00:00:00"/>
    <d v="2019-02-09T13:30:00"/>
    <d v="2019-02-01T00:00:00"/>
    <m/>
    <n v="422"/>
  </r>
  <r>
    <n v="423"/>
    <s v=" 09 Feb 2019, 15:30"/>
    <s v="Football"/>
    <x v="0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d v="2019-02-01T00:00:00"/>
    <m/>
    <n v="444"/>
    <s v="AH"/>
    <s v="2018-19"/>
    <s v="09"/>
    <s v="Feb"/>
    <n v="2"/>
    <s v="2019"/>
    <s v="15:30"/>
    <d v="2019-02-09T00:00:00"/>
    <d v="2019-02-09T15:30:00"/>
    <d v="2019-02-01T00:00:00"/>
    <m/>
    <n v="423"/>
  </r>
  <r>
    <n v="424"/>
    <s v=" 09 Feb 2019, 15:30"/>
    <s v="Football"/>
    <x v="0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d v="2019-02-01T00:00:00"/>
    <m/>
    <n v="445"/>
    <s v="AH"/>
    <s v="2018-19"/>
    <s v="09"/>
    <s v="Feb"/>
    <n v="2"/>
    <s v="2019"/>
    <s v="15:30"/>
    <d v="2019-02-09T00:00:00"/>
    <d v="2019-02-09T15:30:00"/>
    <d v="2019-02-01T00:00:00"/>
    <m/>
    <n v="424"/>
  </r>
  <r>
    <n v="425"/>
    <s v=" 09 Feb 2019, 15:30"/>
    <s v="Football"/>
    <x v="0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d v="2019-02-01T00:00:00"/>
    <m/>
    <n v="451"/>
    <s v="AH"/>
    <s v="2018-19"/>
    <s v="09"/>
    <s v="Feb"/>
    <n v="2"/>
    <s v="2019"/>
    <s v="15:30"/>
    <d v="2019-02-09T00:00:00"/>
    <d v="2019-02-09T15:30:00"/>
    <d v="2019-02-01T00:00:00"/>
    <m/>
    <n v="425"/>
  </r>
  <r>
    <n v="426"/>
    <s v=" 09 Feb 2019, 16:00"/>
    <s v="Football"/>
    <x v="4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d v="2019-02-01T00:00:00"/>
    <m/>
    <n v="429"/>
    <s v="AH"/>
    <s v="2018-19"/>
    <s v="09"/>
    <s v="Feb"/>
    <n v="2"/>
    <s v="2019"/>
    <s v="16:00"/>
    <d v="2019-02-09T00:00:00"/>
    <d v="2019-02-09T16:00:00"/>
    <d v="2019-02-01T00:00:00"/>
    <m/>
    <n v="426"/>
  </r>
  <r>
    <n v="427"/>
    <s v=" 09 Feb 2019, 16:00"/>
    <s v="Football"/>
    <x v="4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d v="2019-02-01T00:00:00"/>
    <m/>
    <n v="438"/>
    <s v="AH"/>
    <s v="2018-19"/>
    <s v="09"/>
    <s v="Feb"/>
    <n v="2"/>
    <s v="2019"/>
    <s v="16:00"/>
    <d v="2019-02-09T00:00:00"/>
    <d v="2019-02-09T16:00:00"/>
    <d v="2019-02-01T00:00:00"/>
    <m/>
    <n v="427"/>
  </r>
  <r>
    <n v="428"/>
    <s v=" 09 Feb 2019, 16:00"/>
    <s v="Football"/>
    <x v="4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d v="2019-02-01T00:00:00"/>
    <m/>
    <n v="410"/>
    <s v="AH"/>
    <s v="2018-19"/>
    <s v="09"/>
    <s v="Feb"/>
    <n v="2"/>
    <s v="2019"/>
    <s v="16:00"/>
    <d v="2019-02-09T00:00:00"/>
    <d v="2019-02-09T16:00:00"/>
    <d v="2019-02-01T00:00:00"/>
    <m/>
    <n v="428"/>
  </r>
  <r>
    <n v="429"/>
    <s v=" 09 Feb 2019, 16:00"/>
    <s v="Football"/>
    <x v="4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d v="2019-02-01T00:00:00"/>
    <m/>
    <n v="430"/>
    <s v="AH"/>
    <s v="2018-19"/>
    <s v="09"/>
    <s v="Feb"/>
    <n v="2"/>
    <s v="2019"/>
    <s v="16:00"/>
    <d v="2019-02-09T00:00:00"/>
    <d v="2019-02-09T16:00:00"/>
    <d v="2019-02-01T00:00:00"/>
    <m/>
    <n v="429"/>
  </r>
  <r>
    <n v="430"/>
    <s v=" 09 Feb 2019, 16:00"/>
    <s v="Football"/>
    <x v="4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d v="2019-02-01T00:00:00"/>
    <m/>
    <n v="432"/>
    <s v="1X2"/>
    <s v="2018-19"/>
    <s v="09"/>
    <s v="Feb"/>
    <n v="2"/>
    <s v="2019"/>
    <s v="16:00"/>
    <d v="2019-02-09T00:00:00"/>
    <d v="2019-02-09T16:00:00"/>
    <d v="2019-02-01T00:00:00"/>
    <m/>
    <n v="430"/>
  </r>
  <r>
    <n v="431"/>
    <s v=" 09 Feb 2019, 16:15"/>
    <s v="Football"/>
    <x v="2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d v="2019-02-01T00:00:00"/>
    <m/>
    <n v="440"/>
    <s v="AH"/>
    <s v="2018-19"/>
    <s v="09"/>
    <s v="Feb"/>
    <n v="2"/>
    <s v="2019"/>
    <s v="16:15"/>
    <d v="2019-02-09T00:00:00"/>
    <d v="2019-02-09T16:15:00"/>
    <d v="2019-02-01T00:00:00"/>
    <m/>
    <n v="431"/>
  </r>
  <r>
    <n v="432"/>
    <s v=" 09 Feb 2019, 17:00"/>
    <s v="Football"/>
    <x v="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d v="2019-02-01T00:00:00"/>
    <m/>
    <n v="418"/>
    <s v="AH"/>
    <s v="2018-19"/>
    <s v="09"/>
    <s v="Feb"/>
    <n v="2"/>
    <s v="2019"/>
    <s v="17:00"/>
    <d v="2019-02-09T00:00:00"/>
    <d v="2019-02-09T17:00:00"/>
    <d v="2019-02-01T00:00:00"/>
    <m/>
    <n v="432"/>
  </r>
  <r>
    <n v="433"/>
    <s v=" 09 Feb 2019, 18:00"/>
    <s v="Football"/>
    <x v="3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d v="2019-02-01T00:00:00"/>
    <m/>
    <n v="409"/>
    <s v="1X2"/>
    <s v="2018-19"/>
    <s v="09"/>
    <s v="Feb"/>
    <n v="2"/>
    <s v="2019"/>
    <s v="18:00"/>
    <d v="2019-02-09T00:00:00"/>
    <d v="2019-02-09T18:00:00"/>
    <d v="2019-02-01T00:00:00"/>
    <m/>
    <n v="433"/>
  </r>
  <r>
    <n v="434"/>
    <s v=" 09 Feb 2019, 18:30"/>
    <s v="Football"/>
    <x v="4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d v="2019-02-01T00:00:00"/>
    <m/>
    <n v="448"/>
    <s v="1X2"/>
    <s v="2018-19"/>
    <s v="09"/>
    <s v="Feb"/>
    <n v="2"/>
    <s v="2019"/>
    <s v="18:30"/>
    <d v="2019-02-09T00:00:00"/>
    <d v="2019-02-09T18:30:00"/>
    <d v="2019-02-01T00:00:00"/>
    <m/>
    <n v="434"/>
  </r>
  <r>
    <n v="435"/>
    <s v=" 09 Feb 2019, 18:30"/>
    <s v="Football"/>
    <x v="0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d v="2019-02-01T00:00:00"/>
    <m/>
    <n v="417"/>
    <s v="AH"/>
    <s v="2018-19"/>
    <s v="09"/>
    <s v="Feb"/>
    <n v="2"/>
    <s v="2019"/>
    <s v="18:30"/>
    <d v="2019-02-09T00:00:00"/>
    <d v="2019-02-09T18:30:00"/>
    <d v="2019-02-01T00:00:00"/>
    <m/>
    <n v="435"/>
  </r>
  <r>
    <n v="436"/>
    <s v=" 09 Feb 2019, 20:00"/>
    <s v="Football"/>
    <x v="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d v="2019-02-01T00:00:00"/>
    <m/>
    <n v="421"/>
    <s v="AH"/>
    <s v="2018-19"/>
    <s v="09"/>
    <s v="Feb"/>
    <n v="2"/>
    <s v="2019"/>
    <s v="20:00"/>
    <d v="2019-02-09T00:00:00"/>
    <d v="2019-02-09T20:00:00"/>
    <d v="2019-02-01T00:00:00"/>
    <m/>
    <n v="436"/>
  </r>
  <r>
    <n v="437"/>
    <s v=" 09 Feb 2019, 20:30"/>
    <s v="Football"/>
    <x v="3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d v="2019-02-01T00:00:00"/>
    <m/>
    <n v="441"/>
    <s v="AH"/>
    <s v="2018-19"/>
    <s v="09"/>
    <s v="Feb"/>
    <n v="2"/>
    <s v="2019"/>
    <s v="20:30"/>
    <d v="2019-02-09T00:00:00"/>
    <d v="2019-02-09T20:30:00"/>
    <d v="2019-02-01T00:00:00"/>
    <m/>
    <n v="437"/>
  </r>
  <r>
    <n v="438"/>
    <s v=" 10 Feb 2019, 12:00"/>
    <s v="Football"/>
    <x v="2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d v="2019-02-01T00:00:00"/>
    <m/>
    <n v="453"/>
    <s v="1X2"/>
    <s v="2018-19"/>
    <s v="10"/>
    <s v="Feb"/>
    <n v="2"/>
    <s v="2019"/>
    <s v="12:00"/>
    <d v="2019-02-10T00:00:00"/>
    <d v="2019-02-10T12:00:00"/>
    <d v="2019-02-01T00:00:00"/>
    <m/>
    <n v="438"/>
  </r>
  <r>
    <n v="439"/>
    <s v=" 10 Feb 2019, 14:30"/>
    <s v="Football"/>
    <x v="4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d v="2019-02-01T00:00:00"/>
    <m/>
    <n v="415"/>
    <s v="AH"/>
    <s v="2018-19"/>
    <s v="10"/>
    <s v="Feb"/>
    <n v="2"/>
    <s v="2019"/>
    <s v="14:30"/>
    <d v="2019-02-10T00:00:00"/>
    <d v="2019-02-10T14:30:00"/>
    <d v="2019-02-01T00:00:00"/>
    <m/>
    <n v="439"/>
  </r>
  <r>
    <n v="440"/>
    <s v=" 10 Feb 2019, 15:00"/>
    <s v="Football"/>
    <x v="3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d v="2019-02-01T00:00:00"/>
    <m/>
    <n v="443"/>
    <s v="AH"/>
    <s v="2018-19"/>
    <s v="10"/>
    <s v="Feb"/>
    <n v="2"/>
    <s v="2019"/>
    <s v="15:00"/>
    <d v="2019-02-10T00:00:00"/>
    <d v="2019-02-10T15:00:00"/>
    <d v="2019-02-01T00:00:00"/>
    <m/>
    <n v="440"/>
  </r>
  <r>
    <n v="441"/>
    <s v=" 10 Feb 2019, 15:00"/>
    <s v="Football"/>
    <x v="3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d v="2019-02-01T00:00:00"/>
    <m/>
    <n v="423"/>
    <s v="1X2"/>
    <s v="2018-19"/>
    <s v="10"/>
    <s v="Feb"/>
    <n v="2"/>
    <s v="2019"/>
    <s v="15:00"/>
    <d v="2019-02-10T00:00:00"/>
    <d v="2019-02-10T15:00:00"/>
    <d v="2019-02-01T00:00:00"/>
    <m/>
    <n v="441"/>
  </r>
  <r>
    <n v="442"/>
    <s v=" 10 Feb 2019, 15:00"/>
    <s v="Football"/>
    <x v="3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d v="2019-02-01T00:00:00"/>
    <m/>
    <n v="411"/>
    <s v="AH"/>
    <s v="2018-19"/>
    <s v="10"/>
    <s v="Feb"/>
    <n v="2"/>
    <s v="2019"/>
    <s v="15:00"/>
    <d v="2019-02-10T00:00:00"/>
    <d v="2019-02-10T15:00:00"/>
    <d v="2019-02-01T00:00:00"/>
    <m/>
    <n v="442"/>
  </r>
  <r>
    <n v="443"/>
    <s v=" 10 Feb 2019, 15:00"/>
    <s v="Football"/>
    <x v="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d v="2019-02-01T00:00:00"/>
    <m/>
    <n v="437"/>
    <s v="AH"/>
    <s v="2018-19"/>
    <s v="10"/>
    <s v="Feb"/>
    <n v="2"/>
    <s v="2019"/>
    <s v="15:00"/>
    <d v="2019-02-10T00:00:00"/>
    <d v="2019-02-10T15:00:00"/>
    <d v="2019-02-01T00:00:00"/>
    <m/>
    <n v="443"/>
  </r>
  <r>
    <n v="444"/>
    <s v=" 10 Feb 2019, 16:15"/>
    <s v="Football"/>
    <x v="2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d v="2019-02-01T00:00:00"/>
    <m/>
    <n v="420"/>
    <s v="AH"/>
    <s v="2018-19"/>
    <s v="10"/>
    <s v="Feb"/>
    <n v="2"/>
    <s v="2019"/>
    <s v="16:15"/>
    <d v="2019-02-10T00:00:00"/>
    <d v="2019-02-10T16:15:00"/>
    <d v="2019-02-01T00:00:00"/>
    <m/>
    <n v="444"/>
  </r>
  <r>
    <n v="445"/>
    <s v=" 10 Feb 2019, 17:00"/>
    <s v="Football"/>
    <x v="4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d v="2019-02-01T00:00:00"/>
    <m/>
    <n v="422"/>
    <s v="AH"/>
    <s v="2018-19"/>
    <s v="10"/>
    <s v="Feb"/>
    <n v="2"/>
    <s v="2019"/>
    <s v="17:00"/>
    <d v="2019-02-10T00:00:00"/>
    <d v="2019-02-10T17:00:00"/>
    <d v="2019-02-01T00:00:00"/>
    <m/>
    <n v="445"/>
  </r>
  <r>
    <n v="446"/>
    <s v=" 10 Feb 2019, 17:00"/>
    <s v="Football"/>
    <x v="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d v="2019-02-01T00:00:00"/>
    <m/>
    <n v="433"/>
    <s v="AH"/>
    <s v="2018-19"/>
    <s v="10"/>
    <s v="Feb"/>
    <n v="2"/>
    <s v="2019"/>
    <s v="17:00"/>
    <d v="2019-02-10T00:00:00"/>
    <d v="2019-02-10T17:00:00"/>
    <d v="2019-02-01T00:00:00"/>
    <m/>
    <n v="446"/>
  </r>
  <r>
    <n v="447"/>
    <s v=" 10 Feb 2019, 17:00"/>
    <s v="Football"/>
    <x v="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d v="2019-02-01T00:00:00"/>
    <m/>
    <n v="442"/>
    <s v="1X2"/>
    <s v="2018-19"/>
    <s v="10"/>
    <s v="Feb"/>
    <n v="2"/>
    <s v="2019"/>
    <s v="17:00"/>
    <d v="2019-02-10T00:00:00"/>
    <d v="2019-02-10T17:00:00"/>
    <d v="2019-02-01T00:00:00"/>
    <m/>
    <n v="447"/>
  </r>
  <r>
    <n v="448"/>
    <s v=" 10 Feb 2019, 18:00"/>
    <s v="Football"/>
    <x v="3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d v="2019-02-01T00:00:00"/>
    <m/>
    <n v="446"/>
    <s v="AH"/>
    <s v="2018-19"/>
    <s v="10"/>
    <s v="Feb"/>
    <n v="2"/>
    <s v="2019"/>
    <s v="18:00"/>
    <d v="2019-02-10T00:00:00"/>
    <d v="2019-02-10T18:00:00"/>
    <d v="2019-02-01T00:00:00"/>
    <m/>
    <n v="448"/>
  </r>
  <r>
    <n v="449"/>
    <s v=" 10 Feb 2019, 18:30"/>
    <s v="Football"/>
    <x v="2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d v="2019-02-01T00:00:00"/>
    <m/>
    <n v="419"/>
    <s v="AH"/>
    <s v="2018-19"/>
    <s v="10"/>
    <s v="Feb"/>
    <n v="2"/>
    <s v="2019"/>
    <s v="18:30"/>
    <d v="2019-02-10T00:00:00"/>
    <d v="2019-02-10T18:30:00"/>
    <d v="2019-02-01T00:00:00"/>
    <m/>
    <n v="449"/>
  </r>
  <r>
    <n v="450"/>
    <s v=" 10 Feb 2019, 20:30"/>
    <s v="Football"/>
    <x v="3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d v="2019-02-01T00:00:00"/>
    <m/>
    <n v="428"/>
    <s v="AH"/>
    <s v="2018-19"/>
    <s v="10"/>
    <s v="Feb"/>
    <n v="2"/>
    <s v="2019"/>
    <s v="20:30"/>
    <d v="2019-02-10T00:00:00"/>
    <d v="2019-02-10T20:30:00"/>
    <d v="2019-02-01T00:00:00"/>
    <m/>
    <n v="450"/>
  </r>
  <r>
    <n v="451"/>
    <s v=" 10 Feb 2019, 20:45"/>
    <s v="Football"/>
    <x v="2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d v="2019-02-01T00:00:00"/>
    <m/>
    <n v="413"/>
    <s v="AH"/>
    <s v="2018-19"/>
    <s v="10"/>
    <s v="Feb"/>
    <n v="2"/>
    <s v="2019"/>
    <s v="20:45"/>
    <d v="2019-02-10T00:00:00"/>
    <d v="2019-02-10T20:45:00"/>
    <d v="2019-02-01T00:00:00"/>
    <m/>
    <n v="451"/>
  </r>
  <r>
    <n v="452"/>
    <s v=" 10 Feb 2019, 21:00"/>
    <s v="Football"/>
    <x v="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d v="2019-02-01T00:00:00"/>
    <m/>
    <n v="439"/>
    <s v="1X2"/>
    <s v="2018-19"/>
    <s v="10"/>
    <s v="Feb"/>
    <n v="2"/>
    <s v="2019"/>
    <s v="21:00"/>
    <d v="2019-02-10T00:00:00"/>
    <d v="2019-02-10T21:00:00"/>
    <d v="2019-02-01T00:00:00"/>
    <m/>
    <n v="452"/>
  </r>
  <r>
    <n v="453"/>
    <s v=" 11 Feb 2019, 21:00"/>
    <s v="Football"/>
    <x v="4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d v="2019-02-01T00:00:00"/>
    <m/>
    <n v="416"/>
    <s v="AH"/>
    <s v="2018-19"/>
    <s v="11"/>
    <s v="Feb"/>
    <n v="2"/>
    <s v="2019"/>
    <s v="21:00"/>
    <d v="2019-02-11T00:00:00"/>
    <d v="2019-02-11T21:00:00"/>
    <d v="2019-02-01T00:00:00"/>
    <m/>
    <n v="453"/>
  </r>
  <r>
    <n v="454"/>
    <s v=" 12 Feb 2019, 21:00"/>
    <s v="Football"/>
    <x v="5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d v="2019-02-01T00:00:00"/>
    <m/>
    <n v="454"/>
    <s v="1X2"/>
    <s v="2018-19"/>
    <s v="12"/>
    <s v="Feb"/>
    <n v="2"/>
    <s v="2019"/>
    <s v="21:00"/>
    <d v="2019-02-12T00:00:00"/>
    <d v="2019-02-12T21:00:00"/>
    <d v="2019-02-01T00:00:00"/>
    <m/>
    <n v="454"/>
  </r>
  <r>
    <n v="455"/>
    <s v=" 12 Feb 2019, 21:00"/>
    <s v="Football"/>
    <x v="5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d v="2019-02-01T00:00:00"/>
    <m/>
    <n v="464"/>
    <s v="AH"/>
    <s v="2018-19"/>
    <s v="12"/>
    <s v="Feb"/>
    <n v="2"/>
    <s v="2019"/>
    <s v="21:00"/>
    <d v="2019-02-12T00:00:00"/>
    <d v="2019-02-12T21:00:00"/>
    <d v="2019-02-01T00:00:00"/>
    <m/>
    <n v="455"/>
  </r>
  <r>
    <n v="456"/>
    <s v=" 13 Feb 2019, 19:00"/>
    <s v="Football"/>
    <x v="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d v="2019-02-01T00:00:00"/>
    <m/>
    <n v="460"/>
    <s v="AH"/>
    <s v="2018-19"/>
    <s v="13"/>
    <s v="Feb"/>
    <n v="2"/>
    <s v="2019"/>
    <s v="19:00"/>
    <d v="2019-02-13T00:00:00"/>
    <d v="2019-02-13T19:00:00"/>
    <d v="2019-02-01T00:00:00"/>
    <m/>
    <n v="456"/>
  </r>
  <r>
    <n v="457"/>
    <s v=" 13 Feb 2019, 21:00"/>
    <s v="Football"/>
    <x v="5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d v="2019-02-01T00:00:00"/>
    <m/>
    <n v="457"/>
    <s v="1X2"/>
    <s v="2018-19"/>
    <s v="13"/>
    <s v="Feb"/>
    <n v="2"/>
    <s v="2019"/>
    <s v="21:00"/>
    <d v="2019-02-13T00:00:00"/>
    <d v="2019-02-13T21:00:00"/>
    <d v="2019-02-01T00:00:00"/>
    <m/>
    <n v="457"/>
  </r>
  <r>
    <n v="458"/>
    <s v=" 13 Feb 2019, 21:00"/>
    <s v="Football"/>
    <x v="5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d v="2019-02-01T00:00:00"/>
    <m/>
    <n v="468"/>
    <s v="AH"/>
    <s v="2018-19"/>
    <s v="13"/>
    <s v="Feb"/>
    <n v="2"/>
    <s v="2019"/>
    <s v="21:00"/>
    <d v="2019-02-13T00:00:00"/>
    <d v="2019-02-13T21:00:00"/>
    <d v="2019-02-01T00:00:00"/>
    <m/>
    <n v="458"/>
  </r>
  <r>
    <n v="459"/>
    <s v=" 14 Feb 2019, 18:55"/>
    <s v="Football"/>
    <x v="6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d v="2019-02-01T00:00:00"/>
    <m/>
    <n v="477"/>
    <s v="1X2"/>
    <s v="2018-19"/>
    <s v="14"/>
    <s v="Feb"/>
    <n v="2"/>
    <s v="2019"/>
    <s v="18:55"/>
    <d v="2019-02-14T00:00:00"/>
    <d v="2019-02-14T18:55:00"/>
    <d v="2019-02-01T00:00:00"/>
    <m/>
    <n v="459"/>
  </r>
  <r>
    <n v="460"/>
    <s v=" 14 Feb 2019, 18:55"/>
    <s v="Football"/>
    <x v="6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d v="2019-02-01T00:00:00"/>
    <m/>
    <n v="462"/>
    <s v="AH"/>
    <s v="2018-19"/>
    <s v="14"/>
    <s v="Feb"/>
    <n v="2"/>
    <s v="2019"/>
    <s v="18:55"/>
    <d v="2019-02-14T00:00:00"/>
    <d v="2019-02-14T18:55:00"/>
    <d v="2019-02-01T00:00:00"/>
    <m/>
    <n v="460"/>
  </r>
  <r>
    <n v="461"/>
    <s v=" 14 Feb 2019, 18:55"/>
    <s v="Football"/>
    <x v="6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d v="2019-02-01T00:00:00"/>
    <m/>
    <n v="475"/>
    <s v="AH"/>
    <s v="2018-19"/>
    <s v="14"/>
    <s v="Feb"/>
    <n v="2"/>
    <s v="2019"/>
    <s v="18:55"/>
    <d v="2019-02-14T00:00:00"/>
    <d v="2019-02-14T18:55:00"/>
    <d v="2019-02-01T00:00:00"/>
    <m/>
    <n v="461"/>
  </r>
  <r>
    <n v="462"/>
    <s v=" 14 Feb 2019, 18:55"/>
    <s v="Football"/>
    <x v="6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d v="2019-02-01T00:00:00"/>
    <m/>
    <n v="474"/>
    <s v="AH"/>
    <s v="2018-19"/>
    <s v="14"/>
    <s v="Feb"/>
    <n v="2"/>
    <s v="2019"/>
    <s v="18:55"/>
    <d v="2019-02-14T00:00:00"/>
    <d v="2019-02-14T18:55:00"/>
    <d v="2019-02-01T00:00:00"/>
    <m/>
    <n v="462"/>
  </r>
  <r>
    <n v="463"/>
    <s v=" 14 Feb 2019, 18:55"/>
    <s v="Football"/>
    <x v="6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d v="2019-02-01T00:00:00"/>
    <m/>
    <n v="459"/>
    <s v="AH"/>
    <s v="2018-19"/>
    <s v="14"/>
    <s v="Feb"/>
    <n v="2"/>
    <s v="2019"/>
    <s v="18:55"/>
    <d v="2019-02-14T00:00:00"/>
    <d v="2019-02-14T18:55:00"/>
    <d v="2019-02-01T00:00:00"/>
    <m/>
    <n v="463"/>
  </r>
  <r>
    <n v="464"/>
    <s v=" 14 Feb 2019, 21:00"/>
    <s v="Football"/>
    <x v="6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d v="2019-02-01T00:00:00"/>
    <m/>
    <n v="473"/>
    <s v="AH"/>
    <s v="2018-19"/>
    <s v="14"/>
    <s v="Feb"/>
    <n v="2"/>
    <s v="2019"/>
    <s v="21:00"/>
    <d v="2019-02-14T00:00:00"/>
    <d v="2019-02-14T21:00:00"/>
    <d v="2019-02-01T00:00:00"/>
    <m/>
    <n v="464"/>
  </r>
  <r>
    <n v="465"/>
    <s v=" 14 Feb 2019, 21:00"/>
    <s v="Football"/>
    <x v="6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d v="2019-02-01T00:00:00"/>
    <m/>
    <n v="486"/>
    <s v="AH"/>
    <s v="2018-19"/>
    <s v="14"/>
    <s v="Feb"/>
    <n v="2"/>
    <s v="2019"/>
    <s v="21:00"/>
    <d v="2019-02-14T00:00:00"/>
    <d v="2019-02-14T21:00:00"/>
    <d v="2019-02-01T00:00:00"/>
    <m/>
    <n v="465"/>
  </r>
  <r>
    <n v="466"/>
    <s v=" 14 Feb 2019, 21:00"/>
    <s v="Football"/>
    <x v="6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d v="2019-02-01T00:00:00"/>
    <m/>
    <n v="491"/>
    <s v="1X2"/>
    <s v="2018-19"/>
    <s v="14"/>
    <s v="Feb"/>
    <n v="2"/>
    <s v="2019"/>
    <s v="21:00"/>
    <d v="2019-02-14T00:00:00"/>
    <d v="2019-02-14T21:00:00"/>
    <d v="2019-02-01T00:00:00"/>
    <m/>
    <n v="466"/>
  </r>
  <r>
    <n v="467"/>
    <s v=" 14 Feb 2019, 21:00"/>
    <s v="Football"/>
    <x v="6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d v="2019-02-01T00:00:00"/>
    <m/>
    <n v="472"/>
    <s v="AH"/>
    <s v="2018-19"/>
    <s v="14"/>
    <s v="Feb"/>
    <n v="2"/>
    <s v="2019"/>
    <s v="21:00"/>
    <d v="2019-02-14T00:00:00"/>
    <d v="2019-02-14T21:00:00"/>
    <d v="2019-02-01T00:00:00"/>
    <m/>
    <n v="467"/>
  </r>
  <r>
    <n v="468"/>
    <s v=" 14 Feb 2019, 21:00"/>
    <s v="Football"/>
    <x v="6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d v="2019-02-01T00:00:00"/>
    <m/>
    <n v="463"/>
    <s v="1X2"/>
    <s v="2018-19"/>
    <s v="14"/>
    <s v="Feb"/>
    <n v="2"/>
    <s v="2019"/>
    <s v="21:00"/>
    <d v="2019-02-14T00:00:00"/>
    <d v="2019-02-14T21:00:00"/>
    <d v="2019-02-01T00:00:00"/>
    <m/>
    <n v="468"/>
  </r>
  <r>
    <n v="469"/>
    <s v=" 15 Feb 2019, 20:30"/>
    <s v="Football"/>
    <x v="0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d v="2019-02-01T00:00:00"/>
    <m/>
    <n v="455"/>
    <s v="1X2"/>
    <s v="2018-19"/>
    <s v="15"/>
    <s v="Feb"/>
    <n v="2"/>
    <s v="2019"/>
    <s v="20:30"/>
    <d v="2019-02-15T00:00:00"/>
    <d v="2019-02-15T20:30:00"/>
    <d v="2019-02-01T00:00:00"/>
    <m/>
    <n v="469"/>
  </r>
  <r>
    <n v="470"/>
    <s v=" 15 Feb 2019, 20:30"/>
    <s v="Football"/>
    <x v="3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d v="2019-02-01T00:00:00"/>
    <m/>
    <n v="498"/>
    <s v="AH"/>
    <s v="2018-19"/>
    <s v="15"/>
    <s v="Feb"/>
    <n v="2"/>
    <s v="2019"/>
    <s v="20:30"/>
    <d v="2019-02-15T00:00:00"/>
    <d v="2019-02-15T20:30:00"/>
    <d v="2019-02-01T00:00:00"/>
    <m/>
    <n v="470"/>
  </r>
  <r>
    <n v="471"/>
    <s v=" 15 Feb 2019, 20:45"/>
    <s v="Football"/>
    <x v="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d v="2019-02-01T00:00:00"/>
    <m/>
    <n v="482"/>
    <s v="AH"/>
    <s v="2018-19"/>
    <s v="15"/>
    <s v="Feb"/>
    <n v="2"/>
    <s v="2019"/>
    <s v="20:45"/>
    <d v="2019-02-15T00:00:00"/>
    <d v="2019-02-15T20:45:00"/>
    <d v="2019-02-01T00:00:00"/>
    <m/>
    <n v="471"/>
  </r>
  <r>
    <n v="472"/>
    <s v=" 15 Feb 2019, 21:00"/>
    <s v="Football"/>
    <x v="2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d v="2019-02-01T00:00:00"/>
    <m/>
    <n v="469"/>
    <s v="AH"/>
    <s v="2018-19"/>
    <s v="15"/>
    <s v="Feb"/>
    <n v="2"/>
    <s v="2019"/>
    <s v="21:00"/>
    <d v="2019-02-15T00:00:00"/>
    <d v="2019-02-15T21:00:00"/>
    <d v="2019-02-01T00:00:00"/>
    <m/>
    <n v="472"/>
  </r>
  <r>
    <n v="473"/>
    <s v=" 16 Feb 2019, 15:30"/>
    <s v="Football"/>
    <x v="0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d v="2019-02-01T00:00:00"/>
    <m/>
    <n v="480"/>
    <s v="AH"/>
    <s v="2018-19"/>
    <s v="16"/>
    <s v="Feb"/>
    <n v="2"/>
    <s v="2019"/>
    <s v="15:30"/>
    <d v="2019-02-16T00:00:00"/>
    <d v="2019-02-16T15:30:00"/>
    <d v="2019-02-01T00:00:00"/>
    <m/>
    <n v="473"/>
  </r>
  <r>
    <n v="474"/>
    <s v=" 16 Feb 2019, 15:30"/>
    <s v="Football"/>
    <x v="0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d v="2019-02-01T00:00:00"/>
    <m/>
    <n v="461"/>
    <s v="AH"/>
    <s v="2018-19"/>
    <s v="16"/>
    <s v="Feb"/>
    <n v="2"/>
    <s v="2019"/>
    <s v="15:30"/>
    <d v="2019-02-16T00:00:00"/>
    <d v="2019-02-16T15:30:00"/>
    <d v="2019-02-01T00:00:00"/>
    <m/>
    <n v="474"/>
  </r>
  <r>
    <n v="475"/>
    <s v=" 16 Feb 2019, 15:30"/>
    <s v="Football"/>
    <x v="0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d v="2019-02-01T00:00:00"/>
    <m/>
    <n v="467"/>
    <s v="1X2"/>
    <s v="2018-19"/>
    <s v="16"/>
    <s v="Feb"/>
    <n v="2"/>
    <s v="2019"/>
    <s v="15:30"/>
    <d v="2019-02-16T00:00:00"/>
    <d v="2019-02-16T15:30:00"/>
    <d v="2019-02-01T00:00:00"/>
    <m/>
    <n v="475"/>
  </r>
  <r>
    <n v="476"/>
    <s v=" 16 Feb 2019, 16:15"/>
    <s v="Football"/>
    <x v="2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d v="2019-02-01T00:00:00"/>
    <m/>
    <n v="456"/>
    <s v="1X2"/>
    <s v="2018-19"/>
    <s v="16"/>
    <s v="Feb"/>
    <n v="2"/>
    <s v="2019"/>
    <s v="16:15"/>
    <d v="2019-02-16T00:00:00"/>
    <d v="2019-02-16T16:15:00"/>
    <d v="2019-02-01T00:00:00"/>
    <m/>
    <n v="476"/>
  </r>
  <r>
    <n v="477"/>
    <s v=" 16 Feb 2019, 17:00"/>
    <s v="Football"/>
    <x v="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d v="2019-02-01T00:00:00"/>
    <m/>
    <n v="471"/>
    <s v="AH"/>
    <s v="2018-19"/>
    <s v="16"/>
    <s v="Feb"/>
    <n v="2"/>
    <s v="2019"/>
    <s v="17:00"/>
    <d v="2019-02-16T00:00:00"/>
    <d v="2019-02-16T17:00:00"/>
    <d v="2019-02-01T00:00:00"/>
    <m/>
    <n v="477"/>
  </r>
  <r>
    <n v="478"/>
    <s v=" 16 Feb 2019, 18:30"/>
    <s v="Football"/>
    <x v="0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d v="2019-02-01T00:00:00"/>
    <m/>
    <n v="478"/>
    <s v="AH"/>
    <s v="2018-19"/>
    <s v="16"/>
    <s v="Feb"/>
    <n v="2"/>
    <s v="2019"/>
    <s v="18:30"/>
    <d v="2019-02-16T00:00:00"/>
    <d v="2019-02-16T18:30:00"/>
    <d v="2019-02-01T00:00:00"/>
    <m/>
    <n v="478"/>
  </r>
  <r>
    <n v="479"/>
    <s v=" 16 Feb 2019, 18:30"/>
    <s v="Football"/>
    <x v="2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d v="2019-02-01T00:00:00"/>
    <m/>
    <n v="492"/>
    <s v="AH"/>
    <s v="2018-19"/>
    <s v="16"/>
    <s v="Feb"/>
    <n v="2"/>
    <s v="2019"/>
    <s v="18:30"/>
    <d v="2019-02-16T00:00:00"/>
    <d v="2019-02-16T18:30:00"/>
    <d v="2019-02-01T00:00:00"/>
    <m/>
    <n v="479"/>
  </r>
  <r>
    <n v="480"/>
    <s v=" 16 Feb 2019, 20:00"/>
    <s v="Football"/>
    <x v="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d v="2019-02-01T00:00:00"/>
    <m/>
    <n v="465"/>
    <s v="AH"/>
    <s v="2018-19"/>
    <s v="16"/>
    <s v="Feb"/>
    <n v="2"/>
    <s v="2019"/>
    <s v="20:00"/>
    <d v="2019-02-16T00:00:00"/>
    <d v="2019-02-16T20:00:00"/>
    <d v="2019-02-01T00:00:00"/>
    <m/>
    <n v="480"/>
  </r>
  <r>
    <n v="481"/>
    <s v=" 16 Feb 2019, 20:00"/>
    <s v="Football"/>
    <x v="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d v="2019-02-01T00:00:00"/>
    <m/>
    <n v="513"/>
    <s v="AH"/>
    <s v="2018-19"/>
    <s v="16"/>
    <s v="Feb"/>
    <n v="2"/>
    <s v="2019"/>
    <s v="20:00"/>
    <d v="2019-02-16T00:00:00"/>
    <d v="2019-02-16T20:00:00"/>
    <d v="2019-02-01T00:00:00"/>
    <m/>
    <n v="481"/>
  </r>
  <r>
    <n v="482"/>
    <s v=" 16 Feb 2019, 20:30"/>
    <s v="Football"/>
    <x v="3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d v="2019-02-01T00:00:00"/>
    <m/>
    <n v="476"/>
    <s v="AH"/>
    <s v="2018-19"/>
    <s v="16"/>
    <s v="Feb"/>
    <n v="2"/>
    <s v="2019"/>
    <s v="20:30"/>
    <d v="2019-02-16T00:00:00"/>
    <d v="2019-02-16T20:30:00"/>
    <d v="2019-02-01T00:00:00"/>
    <m/>
    <n v="482"/>
  </r>
  <r>
    <n v="483"/>
    <s v=" 16 Feb 2019, 20:45"/>
    <s v="Football"/>
    <x v="2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d v="2019-02-01T00:00:00"/>
    <m/>
    <n v="501"/>
    <s v="AH"/>
    <s v="2018-19"/>
    <s v="16"/>
    <s v="Feb"/>
    <n v="2"/>
    <s v="2019"/>
    <s v="20:45"/>
    <d v="2019-02-16T00:00:00"/>
    <d v="2019-02-16T20:45:00"/>
    <d v="2019-02-01T00:00:00"/>
    <m/>
    <n v="483"/>
  </r>
  <r>
    <n v="484"/>
    <s v=" 17 Feb 2019, 12:00"/>
    <s v="Football"/>
    <x v="2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d v="2019-02-01T00:00:00"/>
    <m/>
    <n v="504"/>
    <s v="AH"/>
    <s v="2018-19"/>
    <s v="17"/>
    <s v="Feb"/>
    <n v="2"/>
    <s v="2019"/>
    <s v="12:00"/>
    <d v="2019-02-17T00:00:00"/>
    <d v="2019-02-17T12:00:00"/>
    <d v="2019-02-01T00:00:00"/>
    <m/>
    <n v="484"/>
  </r>
  <r>
    <n v="485"/>
    <s v=" 17 Feb 2019, 12:30"/>
    <s v="Football"/>
    <x v="3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d v="2019-02-01T00:00:00"/>
    <m/>
    <n v="503"/>
    <s v="1X2"/>
    <s v="2018-19"/>
    <s v="17"/>
    <s v="Feb"/>
    <n v="2"/>
    <s v="2019"/>
    <s v="12:30"/>
    <d v="2019-02-17T00:00:00"/>
    <d v="2019-02-17T12:30:00"/>
    <d v="2019-02-01T00:00:00"/>
    <m/>
    <n v="485"/>
  </r>
  <r>
    <n v="486"/>
    <s v=" 17 Feb 2019, 15:00"/>
    <s v="Football"/>
    <x v="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d v="2019-02-01T00:00:00"/>
    <m/>
    <n v="458"/>
    <s v="1X2"/>
    <s v="2018-19"/>
    <s v="17"/>
    <s v="Feb"/>
    <n v="2"/>
    <s v="2019"/>
    <s v="15:00"/>
    <d v="2019-02-17T00:00:00"/>
    <d v="2019-02-17T15:00:00"/>
    <d v="2019-02-01T00:00:00"/>
    <m/>
    <n v="486"/>
  </r>
  <r>
    <n v="487"/>
    <s v=" 17 Feb 2019, 15:00"/>
    <s v="Football"/>
    <x v="3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d v="2019-02-01T00:00:00"/>
    <m/>
    <n v="481"/>
    <s v="AH"/>
    <s v="2018-19"/>
    <s v="17"/>
    <s v="Feb"/>
    <n v="2"/>
    <s v="2019"/>
    <s v="15:00"/>
    <d v="2019-02-17T00:00:00"/>
    <d v="2019-02-17T15:00:00"/>
    <d v="2019-02-01T00:00:00"/>
    <m/>
    <n v="487"/>
  </r>
  <r>
    <n v="488"/>
    <s v=" 17 Feb 2019, 15:30"/>
    <s v="Football"/>
    <x v="0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d v="2019-02-01T00:00:00"/>
    <m/>
    <n v="494"/>
    <s v="AH"/>
    <s v="2018-19"/>
    <s v="17"/>
    <s v="Feb"/>
    <n v="2"/>
    <s v="2019"/>
    <s v="15:30"/>
    <d v="2019-02-17T00:00:00"/>
    <d v="2019-02-17T15:30:00"/>
    <d v="2019-02-01T00:00:00"/>
    <m/>
    <n v="488"/>
  </r>
  <r>
    <n v="489"/>
    <s v=" 17 Feb 2019, 16:15"/>
    <s v="Football"/>
    <x v="2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d v="2019-02-01T00:00:00"/>
    <m/>
    <n v="519"/>
    <s v="AH"/>
    <s v="2018-19"/>
    <s v="17"/>
    <s v="Feb"/>
    <n v="2"/>
    <s v="2019"/>
    <s v="16:15"/>
    <d v="2019-02-17T00:00:00"/>
    <d v="2019-02-17T16:15:00"/>
    <d v="2019-02-01T00:00:00"/>
    <m/>
    <n v="489"/>
  </r>
  <r>
    <n v="490"/>
    <s v=" 17 Feb 2019, 17:00"/>
    <s v="Football"/>
    <x v="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d v="2019-02-01T00:00:00"/>
    <m/>
    <n v="515"/>
    <s v="AH"/>
    <s v="2018-19"/>
    <s v="17"/>
    <s v="Feb"/>
    <n v="2"/>
    <s v="2019"/>
    <s v="17:00"/>
    <d v="2019-02-17T00:00:00"/>
    <d v="2019-02-17T17:00:00"/>
    <d v="2019-02-01T00:00:00"/>
    <m/>
    <n v="490"/>
  </r>
  <r>
    <n v="491"/>
    <s v=" 17 Feb 2019, 18:00"/>
    <s v="Football"/>
    <x v="3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d v="2019-02-01T00:00:00"/>
    <m/>
    <n v="508"/>
    <s v="AH"/>
    <s v="2018-19"/>
    <s v="17"/>
    <s v="Feb"/>
    <n v="2"/>
    <s v="2019"/>
    <s v="18:00"/>
    <d v="2019-02-17T00:00:00"/>
    <d v="2019-02-17T18:00:00"/>
    <d v="2019-02-01T00:00:00"/>
    <m/>
    <n v="491"/>
  </r>
  <r>
    <n v="492"/>
    <s v=" 17 Feb 2019, 18:00"/>
    <s v="Football"/>
    <x v="0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d v="2019-02-01T00:00:00"/>
    <m/>
    <n v="520"/>
    <s v="AH"/>
    <s v="2018-19"/>
    <s v="17"/>
    <s v="Feb"/>
    <n v="2"/>
    <s v="2019"/>
    <s v="18:00"/>
    <d v="2019-02-17T00:00:00"/>
    <d v="2019-02-17T18:00:00"/>
    <d v="2019-02-01T00:00:00"/>
    <m/>
    <n v="492"/>
  </r>
  <r>
    <n v="493"/>
    <s v=" 17 Feb 2019, 18:30"/>
    <s v="Football"/>
    <x v="2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d v="2019-02-01T00:00:00"/>
    <m/>
    <n v="507"/>
    <s v="AH"/>
    <s v="2018-19"/>
    <s v="17"/>
    <s v="Feb"/>
    <n v="2"/>
    <s v="2019"/>
    <s v="18:30"/>
    <d v="2019-02-17T00:00:00"/>
    <d v="2019-02-17T18:30:00"/>
    <d v="2019-02-01T00:00:00"/>
    <m/>
    <n v="493"/>
  </r>
  <r>
    <n v="494"/>
    <s v=" 17 Feb 2019, 20:30"/>
    <s v="Football"/>
    <x v="3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d v="2019-02-01T00:00:00"/>
    <m/>
    <n v="506"/>
    <s v="AH"/>
    <s v="2018-19"/>
    <s v="17"/>
    <s v="Feb"/>
    <n v="2"/>
    <s v="2019"/>
    <s v="20:30"/>
    <d v="2019-02-17T00:00:00"/>
    <d v="2019-02-17T20:30:00"/>
    <d v="2019-02-01T00:00:00"/>
    <m/>
    <n v="494"/>
  </r>
  <r>
    <n v="495"/>
    <s v=" 17 Feb 2019, 20:45"/>
    <s v="Football"/>
    <x v="2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d v="2019-02-01T00:00:00"/>
    <m/>
    <n v="505"/>
    <s v="AH"/>
    <s v="2018-19"/>
    <s v="17"/>
    <s v="Feb"/>
    <n v="2"/>
    <s v="2019"/>
    <s v="20:45"/>
    <d v="2019-02-17T00:00:00"/>
    <d v="2019-02-17T20:45:00"/>
    <d v="2019-02-01T00:00:00"/>
    <m/>
    <n v="495"/>
  </r>
  <r>
    <n v="496"/>
    <s v=" 17 Feb 2019, 21:00"/>
    <s v="Football"/>
    <x v="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d v="2019-02-01T00:00:00"/>
    <m/>
    <n v="509"/>
    <s v="AH"/>
    <s v="2018-19"/>
    <s v="17"/>
    <s v="Feb"/>
    <n v="2"/>
    <s v="2019"/>
    <s v="21:00"/>
    <d v="2019-02-17T00:00:00"/>
    <d v="2019-02-17T21:00:00"/>
    <d v="2019-02-01T00:00:00"/>
    <m/>
    <n v="496"/>
  </r>
  <r>
    <n v="497"/>
    <s v=" 18 Feb 2019, 20:30"/>
    <s v="Football"/>
    <x v="3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d v="2019-02-01T00:00:00"/>
    <m/>
    <n v="489"/>
    <s v="AH"/>
    <s v="2018-19"/>
    <s v="18"/>
    <s v="Feb"/>
    <n v="2"/>
    <s v="2019"/>
    <s v="20:30"/>
    <d v="2019-02-18T00:00:00"/>
    <d v="2019-02-18T20:30:00"/>
    <d v="2019-02-01T00:00:00"/>
    <m/>
    <n v="497"/>
  </r>
  <r>
    <n v="498"/>
    <s v=" 18 Feb 2019, 20:30"/>
    <s v="Football"/>
    <x v="0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d v="2019-02-01T00:00:00"/>
    <m/>
    <n v="514"/>
    <s v="AH"/>
    <s v="2018-19"/>
    <s v="18"/>
    <s v="Feb"/>
    <n v="2"/>
    <s v="2019"/>
    <s v="20:30"/>
    <d v="2019-02-18T00:00:00"/>
    <d v="2019-02-18T20:30:00"/>
    <d v="2019-02-01T00:00:00"/>
    <m/>
    <n v="498"/>
  </r>
  <r>
    <n v="499"/>
    <s v=" 18 Feb 2019, 20:30"/>
    <s v="Football"/>
    <x v="8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d v="2019-02-01T00:00:00"/>
    <m/>
    <n v="521"/>
    <s v="1X2"/>
    <s v="2018-19"/>
    <s v="18"/>
    <s v="Feb"/>
    <n v="2"/>
    <s v="2019"/>
    <s v="20:30"/>
    <d v="2019-02-18T00:00:00"/>
    <d v="2019-02-18T20:30:00"/>
    <d v="2019-02-01T00:00:00"/>
    <m/>
    <n v="499"/>
  </r>
  <r>
    <n v="500"/>
    <s v=" 18 Feb 2019, 21:00"/>
    <s v="Football"/>
    <x v="2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d v="2019-02-01T00:00:00"/>
    <m/>
    <n v="499"/>
    <s v="AH"/>
    <s v="2018-19"/>
    <s v="18"/>
    <s v="Feb"/>
    <n v="2"/>
    <s v="2019"/>
    <s v="21:00"/>
    <d v="2019-02-18T00:00:00"/>
    <d v="2019-02-18T21:00:00"/>
    <d v="2019-02-01T00:00:00"/>
    <m/>
    <n v="500"/>
  </r>
  <r>
    <n v="501"/>
    <s v=" 19 Feb 2019, 21:00"/>
    <s v="Football"/>
    <x v="5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d v="2019-02-01T00:00:00"/>
    <m/>
    <n v="523"/>
    <s v="1X2"/>
    <s v="2018-19"/>
    <s v="19"/>
    <s v="Feb"/>
    <n v="2"/>
    <s v="2019"/>
    <s v="21:00"/>
    <d v="2019-02-19T00:00:00"/>
    <d v="2019-02-19T21:00:00"/>
    <d v="2019-02-01T00:00:00"/>
    <m/>
    <n v="501"/>
  </r>
  <r>
    <n v="502"/>
    <s v=" 19 Feb 2019, 21:00"/>
    <s v="Football"/>
    <x v="5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d v="2019-02-01T00:00:00"/>
    <m/>
    <n v="533"/>
    <s v="1X2"/>
    <s v="2018-19"/>
    <s v="19"/>
    <s v="Feb"/>
    <n v="2"/>
    <s v="2019"/>
    <s v="21:00"/>
    <d v="2019-02-19T00:00:00"/>
    <d v="2019-02-19T21:00:00"/>
    <d v="2019-02-01T00:00:00"/>
    <m/>
    <n v="502"/>
  </r>
  <r>
    <n v="503"/>
    <s v=" 20 Feb 2019, 18:00"/>
    <s v="Football"/>
    <x v="6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d v="2019-02-01T00:00:00"/>
    <m/>
    <n v="512"/>
    <s v="1X2"/>
    <s v="2018-19"/>
    <s v="20"/>
    <s v="Feb"/>
    <n v="2"/>
    <s v="2019"/>
    <s v="18:00"/>
    <d v="2019-02-20T00:00:00"/>
    <d v="2019-02-20T18:00:00"/>
    <d v="2019-02-01T00:00:00"/>
    <m/>
    <n v="503"/>
  </r>
  <r>
    <n v="504"/>
    <s v=" 20 Feb 2019, 21:00"/>
    <s v="Football"/>
    <x v="5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d v="2019-02-01T00:00:00"/>
    <m/>
    <n v="525"/>
    <s v="AH"/>
    <s v="2018-19"/>
    <s v="20"/>
    <s v="Feb"/>
    <n v="2"/>
    <s v="2019"/>
    <s v="21:00"/>
    <d v="2019-02-20T00:00:00"/>
    <d v="2019-02-20T21:00:00"/>
    <d v="2019-02-01T00:00:00"/>
    <m/>
    <n v="504"/>
  </r>
  <r>
    <n v="505"/>
    <s v=" 20 Feb 2019, 21:00"/>
    <s v="Football"/>
    <x v="5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d v="2019-02-01T00:00:00"/>
    <m/>
    <n v="517"/>
    <s v="AH"/>
    <s v="2018-19"/>
    <s v="20"/>
    <s v="Feb"/>
    <n v="2"/>
    <s v="2019"/>
    <s v="21:00"/>
    <d v="2019-02-20T00:00:00"/>
    <d v="2019-02-20T21:00:00"/>
    <d v="2019-02-01T00:00:00"/>
    <m/>
    <n v="505"/>
  </r>
  <r>
    <n v="506"/>
    <s v=" 20 Feb 2019, 21:00"/>
    <s v="Football"/>
    <x v="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d v="2019-02-01T00:00:00"/>
    <m/>
    <n v="470"/>
    <s v="AH"/>
    <s v="2018-19"/>
    <s v="20"/>
    <s v="Feb"/>
    <n v="2"/>
    <s v="2019"/>
    <s v="21:00"/>
    <d v="2019-02-20T00:00:00"/>
    <d v="2019-02-20T21:00:00"/>
    <d v="2019-02-01T00:00:00"/>
    <m/>
    <n v="506"/>
  </r>
  <r>
    <n v="507"/>
    <s v=" 21 Feb 2019, 18:55"/>
    <s v="Football"/>
    <x v="6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d v="2019-02-01T00:00:00"/>
    <m/>
    <n v="511"/>
    <s v="AH"/>
    <s v="2018-19"/>
    <s v="21"/>
    <s v="Feb"/>
    <n v="2"/>
    <s v="2019"/>
    <s v="18:55"/>
    <d v="2019-02-21T00:00:00"/>
    <d v="2019-02-21T18:55:00"/>
    <d v="2019-02-01T00:00:00"/>
    <m/>
    <n v="507"/>
  </r>
  <r>
    <n v="508"/>
    <s v=" 21 Feb 2019, 18:55"/>
    <s v="Football"/>
    <x v="6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d v="2019-02-01T00:00:00"/>
    <m/>
    <n v="536"/>
    <s v="AH"/>
    <s v="2018-19"/>
    <s v="21"/>
    <s v="Feb"/>
    <n v="2"/>
    <s v="2019"/>
    <s v="18:55"/>
    <d v="2019-02-21T00:00:00"/>
    <d v="2019-02-21T18:55:00"/>
    <d v="2019-02-01T00:00:00"/>
    <m/>
    <n v="508"/>
  </r>
  <r>
    <n v="509"/>
    <s v=" 21 Feb 2019, 18:55"/>
    <s v="Football"/>
    <x v="6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d v="2019-02-01T00:00:00"/>
    <m/>
    <n v="524"/>
    <s v="AH"/>
    <s v="2018-19"/>
    <s v="21"/>
    <s v="Feb"/>
    <n v="2"/>
    <s v="2019"/>
    <s v="18:55"/>
    <d v="2019-02-21T00:00:00"/>
    <d v="2019-02-21T18:55:00"/>
    <d v="2019-02-01T00:00:00"/>
    <m/>
    <n v="509"/>
  </r>
  <r>
    <n v="510"/>
    <s v=" 21 Feb 2019, 18:55"/>
    <s v="Football"/>
    <x v="6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d v="2019-02-01T00:00:00"/>
    <m/>
    <n v="496"/>
    <s v="AH"/>
    <s v="2018-19"/>
    <s v="21"/>
    <s v="Feb"/>
    <n v="2"/>
    <s v="2019"/>
    <s v="18:55"/>
    <d v="2019-02-21T00:00:00"/>
    <d v="2019-02-21T18:55:00"/>
    <d v="2019-02-01T00:00:00"/>
    <m/>
    <n v="510"/>
  </r>
  <r>
    <n v="511"/>
    <s v=" 21 Feb 2019, 18:55"/>
    <s v="Football"/>
    <x v="6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d v="2019-02-01T00:00:00"/>
    <m/>
    <n v="527"/>
    <s v="1X2"/>
    <s v="2018-19"/>
    <s v="21"/>
    <s v="Feb"/>
    <n v="2"/>
    <s v="2019"/>
    <s v="18:55"/>
    <d v="2019-02-21T00:00:00"/>
    <d v="2019-02-21T18:55:00"/>
    <d v="2019-02-01T00:00:00"/>
    <m/>
    <n v="511"/>
  </r>
  <r>
    <n v="512"/>
    <s v=" 21 Feb 2019, 21:00"/>
    <s v="Football"/>
    <x v="6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d v="2019-02-01T00:00:00"/>
    <m/>
    <n v="483"/>
    <s v="AH"/>
    <s v="2018-19"/>
    <s v="21"/>
    <s v="Feb"/>
    <n v="2"/>
    <s v="2019"/>
    <s v="21:00"/>
    <d v="2019-02-21T00:00:00"/>
    <d v="2019-02-21T21:00:00"/>
    <d v="2019-02-01T00:00:00"/>
    <m/>
    <n v="512"/>
  </r>
  <r>
    <n v="513"/>
    <s v=" 21 Feb 2019, 21:00"/>
    <s v="Football"/>
    <x v="6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d v="2019-02-01T00:00:00"/>
    <m/>
    <n v="518"/>
    <s v="AH"/>
    <s v="2018-19"/>
    <s v="21"/>
    <s v="Feb"/>
    <n v="2"/>
    <s v="2019"/>
    <s v="21:00"/>
    <d v="2019-02-21T00:00:00"/>
    <d v="2019-02-21T21:00:00"/>
    <d v="2019-02-01T00:00:00"/>
    <m/>
    <n v="513"/>
  </r>
  <r>
    <n v="514"/>
    <s v=" 21 Feb 2019, 21:00"/>
    <s v="Football"/>
    <x v="6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d v="2019-02-01T00:00:00"/>
    <m/>
    <n v="547"/>
    <s v="AH"/>
    <s v="2018-19"/>
    <s v="21"/>
    <s v="Feb"/>
    <n v="2"/>
    <s v="2019"/>
    <s v="21:00"/>
    <d v="2019-02-21T00:00:00"/>
    <d v="2019-02-21T21:00:00"/>
    <d v="2019-02-01T00:00:00"/>
    <m/>
    <n v="514"/>
  </r>
  <r>
    <n v="515"/>
    <s v=" 21 Feb 2019, 21:00"/>
    <s v="Football"/>
    <x v="6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d v="2019-02-01T00:00:00"/>
    <m/>
    <n v="532"/>
    <s v="AH"/>
    <s v="2018-19"/>
    <s v="21"/>
    <s v="Feb"/>
    <n v="2"/>
    <s v="2019"/>
    <s v="21:00"/>
    <d v="2019-02-21T00:00:00"/>
    <d v="2019-02-21T21:00:00"/>
    <d v="2019-02-01T00:00:00"/>
    <m/>
    <n v="515"/>
  </r>
  <r>
    <n v="516"/>
    <s v=" 22 Feb 2019, 19:00"/>
    <s v="Football"/>
    <x v="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d v="2019-02-01T00:00:00"/>
    <m/>
    <n v="490"/>
    <s v="1X2"/>
    <s v="2018-19"/>
    <s v="22"/>
    <s v="Feb"/>
    <n v="2"/>
    <s v="2019"/>
    <s v="19:00"/>
    <d v="2019-02-22T00:00:00"/>
    <d v="2019-02-22T19:00:00"/>
    <d v="2019-02-01T00:00:00"/>
    <m/>
    <n v="516"/>
  </r>
  <r>
    <n v="517"/>
    <s v=" 22 Feb 2019, 20:30"/>
    <s v="Football"/>
    <x v="3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d v="2019-02-01T00:00:00"/>
    <m/>
    <n v="487"/>
    <s v="AH"/>
    <s v="2018-19"/>
    <s v="22"/>
    <s v="Feb"/>
    <n v="2"/>
    <s v="2019"/>
    <s v="20:30"/>
    <d v="2019-02-22T00:00:00"/>
    <d v="2019-02-22T20:30:00"/>
    <d v="2019-02-01T00:00:00"/>
    <m/>
    <n v="517"/>
  </r>
  <r>
    <n v="518"/>
    <s v=" 22 Feb 2019, 20:45"/>
    <s v="Football"/>
    <x v="4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d v="2019-02-01T00:00:00"/>
    <m/>
    <n v="484"/>
    <s v="1X2"/>
    <s v="2018-19"/>
    <s v="22"/>
    <s v="Feb"/>
    <n v="2"/>
    <s v="2019"/>
    <s v="20:45"/>
    <d v="2019-02-22T00:00:00"/>
    <d v="2019-02-22T20:45:00"/>
    <d v="2019-02-01T00:00:00"/>
    <m/>
    <n v="518"/>
  </r>
  <r>
    <n v="519"/>
    <s v=" 22 Feb 2019, 20:45"/>
    <s v="Football"/>
    <x v="4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d v="2019-02-01T00:00:00"/>
    <m/>
    <n v="466"/>
    <s v="AH"/>
    <s v="2018-19"/>
    <s v="22"/>
    <s v="Feb"/>
    <n v="2"/>
    <s v="2019"/>
    <s v="20:45"/>
    <d v="2019-02-22T00:00:00"/>
    <d v="2019-02-22T20:45:00"/>
    <d v="2019-02-01T00:00:00"/>
    <m/>
    <n v="519"/>
  </r>
  <r>
    <n v="520"/>
    <s v=" 22 Feb 2019, 20:45"/>
    <s v="Football"/>
    <x v="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d v="2019-02-01T00:00:00"/>
    <m/>
    <n v="553"/>
    <s v="AH"/>
    <s v="2018-19"/>
    <s v="22"/>
    <s v="Feb"/>
    <n v="2"/>
    <s v="2019"/>
    <s v="20:45"/>
    <d v="2019-02-22T00:00:00"/>
    <d v="2019-02-22T20:45:00"/>
    <d v="2019-02-01T00:00:00"/>
    <m/>
    <n v="520"/>
  </r>
  <r>
    <n v="521"/>
    <s v=" 23 Feb 2019, 13:00"/>
    <s v="Football"/>
    <x v="2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d v="2019-02-01T00:00:00"/>
    <m/>
    <n v="479"/>
    <s v="1X2"/>
    <s v="2018-19"/>
    <s v="23"/>
    <s v="Feb"/>
    <n v="2"/>
    <s v="2019"/>
    <s v="13:00"/>
    <d v="2019-02-23T00:00:00"/>
    <d v="2019-02-23T13:00:00"/>
    <d v="2019-02-01T00:00:00"/>
    <m/>
    <n v="521"/>
  </r>
  <r>
    <n v="522"/>
    <s v=" 23 Feb 2019, 13:30"/>
    <s v="Football"/>
    <x v="4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d v="2019-02-01T00:00:00"/>
    <m/>
    <n v="502"/>
    <s v="1X2"/>
    <s v="2018-19"/>
    <s v="23"/>
    <s v="Feb"/>
    <n v="2"/>
    <s v="2019"/>
    <s v="13:30"/>
    <d v="2019-02-23T00:00:00"/>
    <d v="2019-02-23T13:30:00"/>
    <d v="2019-02-01T00:00:00"/>
    <m/>
    <n v="522"/>
  </r>
  <r>
    <n v="523"/>
    <s v=" 23 Feb 2019, 15:00"/>
    <s v="Football"/>
    <x v="3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d v="2019-02-01T00:00:00"/>
    <m/>
    <n v="529"/>
    <s v="AH"/>
    <s v="2018-19"/>
    <s v="23"/>
    <s v="Feb"/>
    <n v="2"/>
    <s v="2019"/>
    <s v="15:00"/>
    <d v="2019-02-23T00:00:00"/>
    <d v="2019-02-23T15:00:00"/>
    <d v="2019-02-01T00:00:00"/>
    <m/>
    <n v="523"/>
  </r>
  <r>
    <n v="524"/>
    <s v=" 23 Feb 2019, 15:30"/>
    <s v="Football"/>
    <x v="0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d v="2019-02-01T00:00:00"/>
    <m/>
    <n v="497"/>
    <s v="1X2"/>
    <s v="2018-19"/>
    <s v="23"/>
    <s v="Feb"/>
    <n v="2"/>
    <s v="2019"/>
    <s v="15:30"/>
    <d v="2019-02-23T00:00:00"/>
    <d v="2019-02-23T15:30:00"/>
    <d v="2019-02-01T00:00:00"/>
    <m/>
    <n v="524"/>
  </r>
  <r>
    <n v="525"/>
    <s v=" 23 Feb 2019, 15:30"/>
    <s v="Football"/>
    <x v="0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d v="2019-02-01T00:00:00"/>
    <m/>
    <n v="541"/>
    <s v="AH"/>
    <s v="2018-19"/>
    <s v="23"/>
    <s v="Feb"/>
    <n v="2"/>
    <s v="2019"/>
    <s v="15:30"/>
    <d v="2019-02-23T00:00:00"/>
    <d v="2019-02-23T15:30:00"/>
    <d v="2019-02-01T00:00:00"/>
    <m/>
    <n v="525"/>
  </r>
  <r>
    <n v="526"/>
    <s v=" 23 Feb 2019, 15:30"/>
    <s v="Football"/>
    <x v="0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d v="2019-02-01T00:00:00"/>
    <m/>
    <n v="522"/>
    <s v="AH"/>
    <s v="2018-19"/>
    <s v="23"/>
    <s v="Feb"/>
    <n v="2"/>
    <s v="2019"/>
    <s v="15:30"/>
    <d v="2019-02-23T00:00:00"/>
    <d v="2019-02-23T15:30:00"/>
    <d v="2019-02-01T00:00:00"/>
    <m/>
    <n v="526"/>
  </r>
  <r>
    <n v="527"/>
    <s v=" 23 Feb 2019, 16:00"/>
    <s v="Football"/>
    <x v="4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d v="2019-02-01T00:00:00"/>
    <m/>
    <n v="485"/>
    <s v="1X2"/>
    <s v="2018-19"/>
    <s v="23"/>
    <s v="Feb"/>
    <n v="2"/>
    <s v="2019"/>
    <s v="16:00"/>
    <d v="2019-02-23T00:00:00"/>
    <d v="2019-02-23T16:00:00"/>
    <d v="2019-02-01T00:00:00"/>
    <m/>
    <n v="527"/>
  </r>
  <r>
    <n v="528"/>
    <s v=" 23 Feb 2019, 16:00"/>
    <s v="Football"/>
    <x v="4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d v="2019-02-01T00:00:00"/>
    <m/>
    <n v="549"/>
    <s v="AH"/>
    <s v="2018-19"/>
    <s v="23"/>
    <s v="Feb"/>
    <n v="2"/>
    <s v="2019"/>
    <s v="16:00"/>
    <d v="2019-02-23T00:00:00"/>
    <d v="2019-02-23T16:00:00"/>
    <d v="2019-02-01T00:00:00"/>
    <m/>
    <n v="528"/>
  </r>
  <r>
    <n v="529"/>
    <s v=" 23 Feb 2019, 16:15"/>
    <s v="Football"/>
    <x v="2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d v="2019-02-01T00:00:00"/>
    <m/>
    <n v="528"/>
    <s v="1X2"/>
    <s v="2018-19"/>
    <s v="23"/>
    <s v="Feb"/>
    <n v="2"/>
    <s v="2019"/>
    <s v="16:15"/>
    <d v="2019-02-23T00:00:00"/>
    <d v="2019-02-23T16:15:00"/>
    <d v="2019-02-01T00:00:00"/>
    <m/>
    <n v="529"/>
  </r>
  <r>
    <n v="530"/>
    <s v=" 23 Feb 2019, 17:00"/>
    <s v="Football"/>
    <x v="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d v="2019-02-01T00:00:00"/>
    <m/>
    <n v="551"/>
    <s v="AH"/>
    <s v="2018-19"/>
    <s v="23"/>
    <s v="Feb"/>
    <n v="2"/>
    <s v="2019"/>
    <s v="17:00"/>
    <d v="2019-02-23T00:00:00"/>
    <d v="2019-02-23T17:00:00"/>
    <d v="2019-02-01T00:00:00"/>
    <m/>
    <n v="530"/>
  </r>
  <r>
    <n v="531"/>
    <s v=" 23 Feb 2019, 18:30"/>
    <s v="Football"/>
    <x v="2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d v="2019-02-01T00:00:00"/>
    <m/>
    <n v="500"/>
    <s v="AH"/>
    <s v="2018-19"/>
    <s v="23"/>
    <s v="Feb"/>
    <n v="2"/>
    <s v="2019"/>
    <s v="18:30"/>
    <d v="2019-02-23T00:00:00"/>
    <d v="2019-02-23T18:30:00"/>
    <d v="2019-02-01T00:00:00"/>
    <m/>
    <n v="531"/>
  </r>
  <r>
    <n v="532"/>
    <s v=" 23 Feb 2019, 18:30"/>
    <s v="Football"/>
    <x v="4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d v="2019-02-01T00:00:00"/>
    <m/>
    <n v="488"/>
    <s v="AH"/>
    <s v="2018-19"/>
    <s v="23"/>
    <s v="Feb"/>
    <n v="2"/>
    <s v="2019"/>
    <s v="18:30"/>
    <d v="2019-02-23T00:00:00"/>
    <d v="2019-02-23T18:30:00"/>
    <d v="2019-02-01T00:00:00"/>
    <m/>
    <n v="532"/>
  </r>
  <r>
    <n v="533"/>
    <s v=" 23 Feb 2019, 20:00"/>
    <s v="Football"/>
    <x v="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d v="2019-02-01T00:00:00"/>
    <m/>
    <n v="531"/>
    <s v="AH"/>
    <s v="2018-19"/>
    <s v="23"/>
    <s v="Feb"/>
    <n v="2"/>
    <s v="2019"/>
    <s v="20:00"/>
    <d v="2019-02-23T00:00:00"/>
    <d v="2019-02-23T20:00:00"/>
    <d v="2019-02-01T00:00:00"/>
    <m/>
    <n v="533"/>
  </r>
  <r>
    <n v="534"/>
    <s v=" 23 Feb 2019, 20:30"/>
    <s v="Football"/>
    <x v="3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d v="2019-02-01T00:00:00"/>
    <m/>
    <n v="535"/>
    <s v="AH"/>
    <s v="2018-19"/>
    <s v="23"/>
    <s v="Feb"/>
    <n v="2"/>
    <s v="2019"/>
    <s v="20:30"/>
    <d v="2019-02-23T00:00:00"/>
    <d v="2019-02-23T20:30:00"/>
    <d v="2019-02-01T00:00:00"/>
    <m/>
    <n v="534"/>
  </r>
  <r>
    <n v="535"/>
    <s v=" 23 Feb 2019, 20:45"/>
    <s v="Football"/>
    <x v="2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d v="2019-02-01T00:00:00"/>
    <m/>
    <n v="534"/>
    <s v="1X2"/>
    <s v="2018-19"/>
    <s v="23"/>
    <s v="Feb"/>
    <n v="2"/>
    <s v="2019"/>
    <s v="20:45"/>
    <d v="2019-02-23T00:00:00"/>
    <d v="2019-02-23T20:45:00"/>
    <d v="2019-02-01T00:00:00"/>
    <m/>
    <n v="535"/>
  </r>
  <r>
    <n v="536"/>
    <s v=" 24 Feb 2019, 12:00"/>
    <s v="Football"/>
    <x v="2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d v="2019-02-01T00:00:00"/>
    <m/>
    <n v="544"/>
    <s v="AH"/>
    <s v="2018-19"/>
    <s v="24"/>
    <s v="Feb"/>
    <n v="2"/>
    <s v="2019"/>
    <s v="12:00"/>
    <d v="2019-02-24T00:00:00"/>
    <d v="2019-02-24T12:00:00"/>
    <d v="2019-02-01T00:00:00"/>
    <m/>
    <n v="536"/>
  </r>
  <r>
    <n v="537"/>
    <s v=" 24 Feb 2019, 12:30"/>
    <s v="Football"/>
    <x v="3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d v="2019-02-01T00:00:00"/>
    <m/>
    <n v="516"/>
    <s v="1X2"/>
    <s v="2018-19"/>
    <s v="24"/>
    <s v="Feb"/>
    <n v="2"/>
    <s v="2019"/>
    <s v="12:30"/>
    <d v="2019-02-24T00:00:00"/>
    <d v="2019-02-24T12:30:00"/>
    <d v="2019-02-01T00:00:00"/>
    <m/>
    <n v="537"/>
  </r>
  <r>
    <n v="538"/>
    <s v=" 24 Feb 2019, 15:00"/>
    <s v="Football"/>
    <x v="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d v="2019-02-01T00:00:00"/>
    <m/>
    <n v="552"/>
    <s v="AH"/>
    <s v="2018-19"/>
    <s v="24"/>
    <s v="Feb"/>
    <n v="2"/>
    <s v="2019"/>
    <s v="15:00"/>
    <d v="2019-02-24T00:00:00"/>
    <d v="2019-02-24T15:00:00"/>
    <d v="2019-02-01T00:00:00"/>
    <m/>
    <n v="538"/>
  </r>
  <r>
    <n v="539"/>
    <s v=" 24 Feb 2019, 15:00"/>
    <s v="Football"/>
    <x v="3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d v="2019-02-01T00:00:00"/>
    <m/>
    <n v="538"/>
    <s v="AH"/>
    <s v="2018-19"/>
    <s v="24"/>
    <s v="Feb"/>
    <n v="2"/>
    <s v="2019"/>
    <s v="15:00"/>
    <d v="2019-02-24T00:00:00"/>
    <d v="2019-02-24T15:00:00"/>
    <d v="2019-02-01T00:00:00"/>
    <m/>
    <n v="539"/>
  </r>
  <r>
    <n v="540"/>
    <s v=" 24 Feb 2019, 15:05"/>
    <s v="Football"/>
    <x v="4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d v="2019-02-01T00:00:00"/>
    <m/>
    <n v="510"/>
    <s v="AH"/>
    <s v="2018-19"/>
    <s v="24"/>
    <s v="Feb"/>
    <n v="2"/>
    <s v="2019"/>
    <s v="15:05"/>
    <d v="2019-02-24T00:00:00"/>
    <d v="2019-02-24T15:05:00"/>
    <d v="2019-02-01T00:00:00"/>
    <m/>
    <n v="540"/>
  </r>
  <r>
    <n v="541"/>
    <s v=" 24 Feb 2019, 15:05"/>
    <s v="Football"/>
    <x v="4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d v="2019-02-01T00:00:00"/>
    <m/>
    <n v="530"/>
    <s v="AH"/>
    <s v="2018-19"/>
    <s v="24"/>
    <s v="Feb"/>
    <n v="2"/>
    <s v="2019"/>
    <s v="15:05"/>
    <d v="2019-02-24T00:00:00"/>
    <d v="2019-02-24T15:05:00"/>
    <d v="2019-02-01T00:00:00"/>
    <m/>
    <n v="541"/>
  </r>
  <r>
    <n v="542"/>
    <s v=" 24 Feb 2019, 15:30"/>
    <s v="Football"/>
    <x v="0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d v="2019-02-01T00:00:00"/>
    <m/>
    <n v="493"/>
    <s v="1X2"/>
    <s v="2018-19"/>
    <s v="24"/>
    <s v="Feb"/>
    <n v="2"/>
    <s v="2019"/>
    <s v="15:30"/>
    <d v="2019-02-24T00:00:00"/>
    <d v="2019-02-24T15:30:00"/>
    <d v="2019-02-01T00:00:00"/>
    <m/>
    <n v="542"/>
  </r>
  <r>
    <n v="543"/>
    <s v=" 24 Feb 2019, 16:15"/>
    <s v="Football"/>
    <x v="2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d v="2019-02-01T00:00:00"/>
    <m/>
    <n v="540"/>
    <s v="AH"/>
    <s v="2018-19"/>
    <s v="24"/>
    <s v="Feb"/>
    <n v="2"/>
    <s v="2019"/>
    <s v="16:15"/>
    <d v="2019-02-24T00:00:00"/>
    <d v="2019-02-24T16:15:00"/>
    <d v="2019-02-01T00:00:00"/>
    <m/>
    <n v="543"/>
  </r>
  <r>
    <n v="544"/>
    <s v=" 24 Feb 2019, 17:00"/>
    <s v="Football"/>
    <x v="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d v="2019-02-01T00:00:00"/>
    <m/>
    <n v="539"/>
    <s v="AH"/>
    <s v="2018-19"/>
    <s v="24"/>
    <s v="Feb"/>
    <n v="2"/>
    <s v="2019"/>
    <s v="17:00"/>
    <d v="2019-02-24T00:00:00"/>
    <d v="2019-02-24T17:00:00"/>
    <d v="2019-02-01T00:00:00"/>
    <m/>
    <n v="544"/>
  </r>
  <r>
    <n v="545"/>
    <s v=" 24 Feb 2019, 17:30"/>
    <s v="Football"/>
    <x v="7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d v="2019-02-01T00:00:00"/>
    <m/>
    <n v="545"/>
    <s v="AH"/>
    <s v="2018-19"/>
    <s v="24"/>
    <s v="Feb"/>
    <n v="2"/>
    <s v="2019"/>
    <s v="17:30"/>
    <d v="2019-02-24T00:00:00"/>
    <d v="2019-02-24T17:30:00"/>
    <d v="2019-02-01T00:00:00"/>
    <m/>
    <n v="545"/>
  </r>
  <r>
    <n v="546"/>
    <s v=" 24 Feb 2019, 18:00"/>
    <s v="Football"/>
    <x v="3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d v="2019-02-01T00:00:00"/>
    <m/>
    <n v="543"/>
    <s v="AH"/>
    <s v="2018-19"/>
    <s v="24"/>
    <s v="Feb"/>
    <n v="2"/>
    <s v="2019"/>
    <s v="18:00"/>
    <d v="2019-02-24T00:00:00"/>
    <d v="2019-02-24T18:00:00"/>
    <d v="2019-02-01T00:00:00"/>
    <m/>
    <n v="546"/>
  </r>
  <r>
    <n v="547"/>
    <s v=" 24 Feb 2019, 18:00"/>
    <s v="Football"/>
    <x v="0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d v="2019-02-01T00:00:00"/>
    <m/>
    <n v="546"/>
    <s v="AH"/>
    <s v="2018-19"/>
    <s v="24"/>
    <s v="Feb"/>
    <n v="2"/>
    <s v="2019"/>
    <s v="18:00"/>
    <d v="2019-02-24T00:00:00"/>
    <d v="2019-02-24T18:00:00"/>
    <d v="2019-02-01T00:00:00"/>
    <m/>
    <n v="547"/>
  </r>
  <r>
    <n v="548"/>
    <s v=" 24 Feb 2019, 18:30"/>
    <s v="Football"/>
    <x v="2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d v="2019-02-01T00:00:00"/>
    <m/>
    <n v="537"/>
    <s v="AH"/>
    <s v="2018-19"/>
    <s v="24"/>
    <s v="Feb"/>
    <n v="2"/>
    <s v="2019"/>
    <s v="18:30"/>
    <d v="2019-02-24T00:00:00"/>
    <d v="2019-02-24T18:30:00"/>
    <d v="2019-02-01T00:00:00"/>
    <m/>
    <n v="548"/>
  </r>
  <r>
    <n v="549"/>
    <s v=" 24 Feb 2019, 20:30"/>
    <s v="Football"/>
    <x v="3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d v="2019-02-01T00:00:00"/>
    <m/>
    <n v="526"/>
    <s v="AH"/>
    <s v="2018-19"/>
    <s v="24"/>
    <s v="Feb"/>
    <n v="2"/>
    <s v="2019"/>
    <s v="20:30"/>
    <d v="2019-02-24T00:00:00"/>
    <d v="2019-02-24T20:30:00"/>
    <d v="2019-02-01T00:00:00"/>
    <m/>
    <n v="549"/>
  </r>
  <r>
    <n v="550"/>
    <s v=" 24 Feb 2019, 20:45"/>
    <s v="Football"/>
    <x v="2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d v="2019-02-01T00:00:00"/>
    <m/>
    <n v="548"/>
    <s v="AH"/>
    <s v="2018-19"/>
    <s v="24"/>
    <s v="Feb"/>
    <n v="2"/>
    <s v="2019"/>
    <s v="20:45"/>
    <d v="2019-02-24T00:00:00"/>
    <d v="2019-02-24T20:45:00"/>
    <d v="2019-02-01T00:00:00"/>
    <m/>
    <n v="550"/>
  </r>
  <r>
    <n v="551"/>
    <s v=" 24 Feb 2019, 21:00"/>
    <s v="Football"/>
    <x v="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d v="2019-02-01T00:00:00"/>
    <m/>
    <n v="542"/>
    <s v="1X2"/>
    <s v="2018-19"/>
    <s v="24"/>
    <s v="Feb"/>
    <n v="2"/>
    <s v="2019"/>
    <s v="21:00"/>
    <d v="2019-02-24T00:00:00"/>
    <d v="2019-02-24T21:00:00"/>
    <d v="2019-02-01T00:00:00"/>
    <m/>
    <n v="551"/>
  </r>
  <r>
    <n v="552"/>
    <s v=" 25 Feb 2019, 20:30"/>
    <s v="Football"/>
    <x v="0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d v="2019-02-01T00:00:00"/>
    <m/>
    <n v="495"/>
    <s v="1X2"/>
    <s v="2018-19"/>
    <s v="25"/>
    <s v="Feb"/>
    <n v="2"/>
    <s v="2019"/>
    <s v="20:30"/>
    <d v="2019-02-25T00:00:00"/>
    <d v="2019-02-25T20:30:00"/>
    <d v="2019-02-01T00:00:00"/>
    <m/>
    <n v="552"/>
  </r>
  <r>
    <n v="553"/>
    <s v=" 25 Feb 2019, 21:00"/>
    <s v="Football"/>
    <x v="2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d v="2019-02-01T00:00:00"/>
    <m/>
    <n v="550"/>
    <s v="AH"/>
    <s v="2018-19"/>
    <s v="25"/>
    <s v="Feb"/>
    <n v="2"/>
    <s v="2019"/>
    <s v="21:00"/>
    <d v="2019-02-25T00:00:00"/>
    <d v="2019-02-25T21:00:00"/>
    <d v="2019-02-01T00:00:00"/>
    <m/>
    <n v="553"/>
  </r>
  <r>
    <n v="554"/>
    <s v=" 26 Feb 2019, 20:45"/>
    <s v="Football"/>
    <x v="4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d v="2019-02-01T00:00:00"/>
    <m/>
    <n v="555"/>
    <s v="AH"/>
    <s v="2018-19"/>
    <s v="26"/>
    <s v="Feb"/>
    <n v="2"/>
    <s v="2019"/>
    <s v="20:45"/>
    <d v="2019-02-26T00:00:00"/>
    <d v="2019-02-26T20:45:00"/>
    <d v="2019-02-01T00:00:00"/>
    <m/>
    <n v="554"/>
  </r>
  <r>
    <n v="555"/>
    <s v=" 26 Feb 2019, 20:45"/>
    <s v="Football"/>
    <x v="4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d v="2019-02-01T00:00:00"/>
    <m/>
    <n v="556"/>
    <s v="1X2"/>
    <s v="2018-19"/>
    <s v="26"/>
    <s v="Feb"/>
    <n v="2"/>
    <s v="2019"/>
    <s v="20:45"/>
    <d v="2019-02-26T00:00:00"/>
    <d v="2019-02-26T20:45:00"/>
    <d v="2019-02-01T00:00:00"/>
    <m/>
    <n v="555"/>
  </r>
  <r>
    <n v="556"/>
    <s v=" 26 Feb 2019, 20:45"/>
    <s v="Football"/>
    <x v="4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d v="2019-02-01T00:00:00"/>
    <m/>
    <n v="557"/>
    <s v="1X2"/>
    <s v="2018-19"/>
    <s v="26"/>
    <s v="Feb"/>
    <n v="2"/>
    <s v="2019"/>
    <s v="20:45"/>
    <d v="2019-02-26T00:00:00"/>
    <d v="2019-02-26T20:45:00"/>
    <d v="2019-02-01T00:00:00"/>
    <m/>
    <n v="556"/>
  </r>
  <r>
    <n v="557"/>
    <s v=" 26 Feb 2019, 21:00"/>
    <s v="Football"/>
    <x v="11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d v="2019-02-01T00:00:00"/>
    <m/>
    <n v="554"/>
    <s v="AH"/>
    <s v="2018-19"/>
    <s v="26"/>
    <s v="Feb"/>
    <n v="2"/>
    <s v="2019"/>
    <s v="21:00"/>
    <d v="2019-02-26T00:00:00"/>
    <d v="2019-02-26T21:00:00"/>
    <d v="2019-02-01T00:00:00"/>
    <m/>
    <n v="557"/>
  </r>
  <r>
    <n v="558"/>
    <s v=" 26 Feb 2019, 21:00"/>
    <s v="Football"/>
    <x v="4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d v="2019-02-01T00:00:00"/>
    <m/>
    <n v="558"/>
    <s v="AH"/>
    <s v="2018-19"/>
    <s v="26"/>
    <s v="Feb"/>
    <n v="2"/>
    <s v="2019"/>
    <s v="21:00"/>
    <d v="2019-02-26T00:00:00"/>
    <d v="2019-02-26T21:00:00"/>
    <d v="2019-02-01T00:00:00"/>
    <m/>
    <n v="558"/>
  </r>
  <r>
    <n v="559"/>
    <s v=" 26 Feb 2019, 21:10"/>
    <s v="Football"/>
    <x v="14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d v="2019-02-01T00:00:00"/>
    <m/>
    <n v="559"/>
    <s v="AH"/>
    <s v="2018-19"/>
    <s v="26"/>
    <s v="Feb"/>
    <n v="2"/>
    <s v="2019"/>
    <s v="21:10"/>
    <d v="2019-02-26T00:00:00"/>
    <d v="2019-02-26T21:10:00"/>
    <d v="2019-02-01T00:00:00"/>
    <m/>
    <n v="559"/>
  </r>
  <r>
    <n v="560"/>
    <s v=" 27 Feb 2019, 20:45"/>
    <s v="Football"/>
    <x v="4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d v="2019-02-01T00:00:00"/>
    <m/>
    <n v="563"/>
    <s v="AH"/>
    <s v="2018-19"/>
    <s v="27"/>
    <s v="Feb"/>
    <n v="2"/>
    <s v="2019"/>
    <s v="20:45"/>
    <d v="2019-02-27T00:00:00"/>
    <d v="2019-02-27T20:45:00"/>
    <d v="2019-02-01T00:00:00"/>
    <m/>
    <n v="560"/>
  </r>
  <r>
    <n v="561"/>
    <s v=" 27 Feb 2019, 20:45"/>
    <s v="Football"/>
    <x v="4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d v="2019-02-01T00:00:00"/>
    <m/>
    <n v="583"/>
    <s v="1X2"/>
    <s v="2018-19"/>
    <s v="27"/>
    <s v="Feb"/>
    <n v="2"/>
    <s v="2019"/>
    <s v="20:45"/>
    <d v="2019-02-27T00:00:00"/>
    <d v="2019-02-27T20:45:00"/>
    <d v="2019-02-01T00:00:00"/>
    <m/>
    <n v="561"/>
  </r>
  <r>
    <n v="562"/>
    <s v=" 27 Feb 2019, 21:00"/>
    <s v="Football"/>
    <x v="4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d v="2019-02-01T00:00:00"/>
    <m/>
    <n v="573"/>
    <s v="AH"/>
    <s v="2018-19"/>
    <s v="27"/>
    <s v="Feb"/>
    <n v="2"/>
    <s v="2019"/>
    <s v="21:00"/>
    <d v="2019-02-27T00:00:00"/>
    <d v="2019-02-27T21:00:00"/>
    <d v="2019-02-01T00:00:00"/>
    <m/>
    <n v="562"/>
  </r>
  <r>
    <n v="563"/>
    <s v=" 27 Feb 2019, 21:00"/>
    <s v="Football"/>
    <x v="4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d v="2019-02-01T00:00:00"/>
    <m/>
    <n v="574"/>
    <s v="AH"/>
    <s v="2018-19"/>
    <s v="27"/>
    <s v="Feb"/>
    <n v="2"/>
    <s v="2019"/>
    <s v="21:00"/>
    <d v="2019-02-27T00:00:00"/>
    <d v="2019-02-27T21:00:00"/>
    <d v="2019-02-01T00:00:00"/>
    <m/>
    <n v="563"/>
  </r>
  <r>
    <n v="564"/>
    <s v=" 27 Feb 2019, 21:00"/>
    <s v="Football"/>
    <x v="4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d v="2019-02-01T00:00:00"/>
    <m/>
    <n v="560"/>
    <s v="AH"/>
    <s v="2018-19"/>
    <s v="27"/>
    <s v="Feb"/>
    <n v="2"/>
    <s v="2019"/>
    <s v="21:00"/>
    <d v="2019-02-27T00:00:00"/>
    <d v="2019-02-27T21:00:00"/>
    <d v="2019-02-01T00:00:00"/>
    <m/>
    <n v="564"/>
  </r>
  <r>
    <n v="565"/>
    <s v=" 27 Feb 2019, 21:00"/>
    <s v="Football"/>
    <x v="4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d v="2019-03-01T00:00:00"/>
    <m/>
    <n v="608"/>
    <s v="AH"/>
    <s v="2018-19"/>
    <s v="27"/>
    <s v="Feb"/>
    <n v="2"/>
    <s v="2019"/>
    <s v="21:00"/>
    <d v="2019-02-27T00:00:00"/>
    <d v="2019-02-27T21:00:00"/>
    <d v="2019-02-01T00:00:00"/>
    <m/>
    <n v="565"/>
  </r>
  <r>
    <n v="566"/>
    <s v=" 27 Feb 2019, 21:00"/>
    <s v="Football"/>
    <x v="14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d v="2019-02-01T00:00:00"/>
    <m/>
    <n v="569"/>
    <s v="AH"/>
    <s v="2018-19"/>
    <s v="27"/>
    <s v="Feb"/>
    <n v="2"/>
    <s v="2019"/>
    <s v="21:00"/>
    <d v="2019-02-27T00:00:00"/>
    <d v="2019-02-27T21:00:00"/>
    <d v="2019-02-01T00:00:00"/>
    <m/>
    <n v="566"/>
  </r>
  <r>
    <n v="567"/>
    <s v=" 27 Feb 2019, 21:00"/>
    <s v="Football"/>
    <x v="11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d v="2019-02-01T00:00:00"/>
    <m/>
    <n v="601"/>
    <s v="AH"/>
    <s v="2018-19"/>
    <s v="27"/>
    <s v="Feb"/>
    <n v="2"/>
    <s v="2019"/>
    <s v="21:00"/>
    <d v="2019-02-27T00:00:00"/>
    <d v="2019-02-27T21:00:00"/>
    <d v="2019-02-01T00:00:00"/>
    <m/>
    <n v="567"/>
  </r>
  <r>
    <n v="568"/>
    <s v=" 27 Feb 2019, 21:00"/>
    <s v="Football"/>
    <x v="10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d v="2019-02-01T00:00:00"/>
    <m/>
    <n v="598"/>
    <s v="AH"/>
    <s v="2018-19"/>
    <s v="27"/>
    <s v="Feb"/>
    <n v="2"/>
    <s v="2019"/>
    <s v="21:00"/>
    <d v="2019-02-27T00:00:00"/>
    <d v="2019-02-27T21:00:00"/>
    <d v="2019-02-01T00:00:00"/>
    <m/>
    <n v="568"/>
  </r>
  <r>
    <n v="569"/>
    <s v=" 28 Feb 2019, 21:00"/>
    <s v="Football"/>
    <x v="10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d v="2019-02-01T00:00:00"/>
    <m/>
    <n v="561"/>
    <s v="AH"/>
    <s v="2018-19"/>
    <s v="28"/>
    <s v="Feb"/>
    <n v="2"/>
    <s v="2019"/>
    <s v="21:00"/>
    <d v="2019-02-28T00:00:00"/>
    <d v="2019-02-28T21:00:00"/>
    <d v="2019-02-01T00:00:00"/>
    <m/>
    <n v="569"/>
  </r>
  <r>
    <n v="570"/>
    <s v=" 01 Mar 2019, 20:30"/>
    <s v="Football"/>
    <x v="0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d v="2019-02-01T00:00:00"/>
    <m/>
    <n v="566"/>
    <s v="1X2"/>
    <s v="2018-19"/>
    <s v="01"/>
    <s v="Mar"/>
    <n v="3"/>
    <s v="2019"/>
    <s v="20:30"/>
    <d v="2019-03-01T00:00:00"/>
    <d v="2019-03-01T20:30:00"/>
    <d v="2019-03-01T00:00:00"/>
    <d v="2019-03-01T00:00:00"/>
    <n v="570"/>
  </r>
  <r>
    <n v="571"/>
    <s v=" 01 Mar 2019, 20:30"/>
    <s v="Football"/>
    <x v="3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d v="2019-02-01T00:00:00"/>
    <m/>
    <n v="581"/>
    <s v="1X2"/>
    <s v="2018-19"/>
    <s v="01"/>
    <s v="Mar"/>
    <n v="3"/>
    <s v="2019"/>
    <s v="20:30"/>
    <d v="2019-03-01T00:00:00"/>
    <d v="2019-03-01T20:30:00"/>
    <d v="2019-03-01T00:00:00"/>
    <m/>
    <n v="571"/>
  </r>
  <r>
    <n v="572"/>
    <s v=" 01 Mar 2019, 20:45"/>
    <s v="Football"/>
    <x v="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d v="2019-02-01T00:00:00"/>
    <m/>
    <n v="575"/>
    <s v="AH"/>
    <s v="2018-19"/>
    <s v="01"/>
    <s v="Mar"/>
    <n v="3"/>
    <s v="2019"/>
    <s v="20:45"/>
    <d v="2019-03-01T00:00:00"/>
    <d v="2019-03-01T20:45:00"/>
    <d v="2019-03-01T00:00:00"/>
    <m/>
    <n v="572"/>
  </r>
  <r>
    <n v="573"/>
    <s v=" 02 Mar 2019, 13:30"/>
    <s v="Football"/>
    <x v="4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d v="2019-02-01T00:00:00"/>
    <m/>
    <n v="597"/>
    <s v="AH"/>
    <s v="2018-19"/>
    <s v="02"/>
    <s v="Mar"/>
    <n v="3"/>
    <s v="2019"/>
    <s v="13:30"/>
    <d v="2019-03-02T00:00:00"/>
    <d v="2019-03-02T13:30:00"/>
    <d v="2019-03-01T00:00:00"/>
    <m/>
    <n v="573"/>
  </r>
  <r>
    <n v="574"/>
    <s v=" 02 Mar 2019, 15:30"/>
    <s v="Football"/>
    <x v="0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d v="2019-02-01T00:00:00"/>
    <m/>
    <n v="594"/>
    <s v="AH"/>
    <s v="2018-19"/>
    <s v="02"/>
    <s v="Mar"/>
    <n v="3"/>
    <s v="2019"/>
    <s v="15:30"/>
    <d v="2019-03-02T00:00:00"/>
    <d v="2019-03-02T15:30:00"/>
    <d v="2019-03-01T00:00:00"/>
    <m/>
    <n v="574"/>
  </r>
  <r>
    <n v="575"/>
    <s v=" 02 Mar 2019, 15:30"/>
    <s v="Football"/>
    <x v="0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d v="2019-02-01T00:00:00"/>
    <m/>
    <n v="567"/>
    <s v="AH"/>
    <s v="2018-19"/>
    <s v="02"/>
    <s v="Mar"/>
    <n v="3"/>
    <s v="2019"/>
    <s v="15:30"/>
    <d v="2019-03-02T00:00:00"/>
    <d v="2019-03-02T15:30:00"/>
    <d v="2019-03-01T00:00:00"/>
    <m/>
    <n v="575"/>
  </r>
  <r>
    <n v="576"/>
    <s v=" 02 Mar 2019, 15:30"/>
    <s v="Football"/>
    <x v="0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d v="2019-02-01T00:00:00"/>
    <m/>
    <n v="572"/>
    <s v="AH"/>
    <s v="2018-19"/>
    <s v="02"/>
    <s v="Mar"/>
    <n v="3"/>
    <s v="2019"/>
    <s v="15:30"/>
    <d v="2019-03-02T00:00:00"/>
    <d v="2019-03-02T15:30:00"/>
    <d v="2019-03-01T00:00:00"/>
    <m/>
    <n v="576"/>
  </r>
  <r>
    <n v="577"/>
    <s v=" 02 Mar 2019, 15:30"/>
    <s v="Football"/>
    <x v="0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d v="2019-02-01T00:00:00"/>
    <m/>
    <n v="578"/>
    <s v="O/U"/>
    <s v="2018-19"/>
    <s v="02"/>
    <s v="Mar"/>
    <n v="3"/>
    <s v="2019"/>
    <s v="15:30"/>
    <d v="2019-03-02T00:00:00"/>
    <d v="2019-03-02T15:30:00"/>
    <d v="2019-03-01T00:00:00"/>
    <m/>
    <n v="577"/>
  </r>
  <r>
    <n v="578"/>
    <s v=" 02 Mar 2019, 15:30"/>
    <s v="Football"/>
    <x v="0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d v="2019-02-01T00:00:00"/>
    <m/>
    <n v="562"/>
    <s v="AH"/>
    <s v="2018-19"/>
    <s v="02"/>
    <s v="Mar"/>
    <n v="3"/>
    <s v="2019"/>
    <s v="15:30"/>
    <d v="2019-03-02T00:00:00"/>
    <d v="2019-03-02T15:30:00"/>
    <d v="2019-03-01T00:00:00"/>
    <m/>
    <n v="578"/>
  </r>
  <r>
    <n v="579"/>
    <s v=" 02 Mar 2019, 16:00"/>
    <s v="Football"/>
    <x v="4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d v="2019-02-01T00:00:00"/>
    <m/>
    <n v="590"/>
    <s v="1X2"/>
    <s v="2018-19"/>
    <s v="02"/>
    <s v="Mar"/>
    <n v="3"/>
    <s v="2019"/>
    <s v="16:00"/>
    <d v="2019-03-02T00:00:00"/>
    <d v="2019-03-02T16:00:00"/>
    <d v="2019-03-01T00:00:00"/>
    <m/>
    <n v="579"/>
  </r>
  <r>
    <n v="580"/>
    <s v=" 02 Mar 2019, 16:00"/>
    <s v="Football"/>
    <x v="4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d v="2019-02-01T00:00:00"/>
    <m/>
    <n v="591"/>
    <s v="AH"/>
    <s v="2018-19"/>
    <s v="02"/>
    <s v="Mar"/>
    <n v="3"/>
    <s v="2019"/>
    <s v="16:00"/>
    <d v="2019-03-02T00:00:00"/>
    <d v="2019-03-02T16:00:00"/>
    <d v="2019-03-01T00:00:00"/>
    <m/>
    <n v="580"/>
  </r>
  <r>
    <n v="581"/>
    <s v=" 02 Mar 2019, 16:00"/>
    <s v="Football"/>
    <x v="4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d v="2019-02-01T00:00:00"/>
    <m/>
    <n v="596"/>
    <s v="AH"/>
    <s v="2018-19"/>
    <s v="02"/>
    <s v="Mar"/>
    <n v="3"/>
    <s v="2019"/>
    <s v="16:00"/>
    <d v="2019-03-02T00:00:00"/>
    <d v="2019-03-02T16:00:00"/>
    <d v="2019-03-01T00:00:00"/>
    <m/>
    <n v="581"/>
  </r>
  <r>
    <n v="582"/>
    <s v=" 02 Mar 2019, 16:00"/>
    <s v="Football"/>
    <x v="4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d v="2019-02-01T00:00:00"/>
    <m/>
    <n v="599"/>
    <s v="AH"/>
    <s v="2018-19"/>
    <s v="02"/>
    <s v="Mar"/>
    <n v="3"/>
    <s v="2019"/>
    <s v="16:00"/>
    <d v="2019-03-02T00:00:00"/>
    <d v="2019-03-02T16:00:00"/>
    <d v="2019-03-01T00:00:00"/>
    <m/>
    <n v="582"/>
  </r>
  <r>
    <n v="583"/>
    <s v=" 02 Mar 2019, 16:00"/>
    <s v="Football"/>
    <x v="4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d v="2019-02-01T00:00:00"/>
    <m/>
    <n v="592"/>
    <s v="AH"/>
    <s v="2018-19"/>
    <s v="02"/>
    <s v="Mar"/>
    <n v="3"/>
    <s v="2019"/>
    <s v="16:00"/>
    <d v="2019-03-02T00:00:00"/>
    <d v="2019-03-02T16:00:00"/>
    <d v="2019-03-01T00:00:00"/>
    <m/>
    <n v="583"/>
  </r>
  <r>
    <n v="584"/>
    <s v=" 02 Mar 2019, 16:15"/>
    <s v="Football"/>
    <x v="2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d v="2019-02-01T00:00:00"/>
    <m/>
    <n v="603"/>
    <s v="1X2"/>
    <s v="2018-19"/>
    <s v="02"/>
    <s v="Mar"/>
    <n v="3"/>
    <s v="2019"/>
    <s v="16:15"/>
    <d v="2019-03-02T00:00:00"/>
    <d v="2019-03-02T16:15:00"/>
    <d v="2019-03-01T00:00:00"/>
    <m/>
    <n v="584"/>
  </r>
  <r>
    <n v="585"/>
    <s v=" 02 Mar 2019, 17:00"/>
    <s v="Football"/>
    <x v="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d v="2019-02-01T00:00:00"/>
    <m/>
    <n v="600"/>
    <s v="AH"/>
    <s v="2018-19"/>
    <s v="02"/>
    <s v="Mar"/>
    <n v="3"/>
    <s v="2019"/>
    <s v="17:00"/>
    <d v="2019-03-02T00:00:00"/>
    <d v="2019-03-02T17:00:00"/>
    <d v="2019-03-01T00:00:00"/>
    <m/>
    <n v="585"/>
  </r>
  <r>
    <n v="586"/>
    <s v=" 02 Mar 2019, 18:00"/>
    <s v="Football"/>
    <x v="3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d v="2019-02-01T00:00:00"/>
    <m/>
    <n v="564"/>
    <s v="AH"/>
    <s v="2018-19"/>
    <s v="02"/>
    <s v="Mar"/>
    <n v="3"/>
    <s v="2019"/>
    <s v="18:00"/>
    <d v="2019-03-02T00:00:00"/>
    <d v="2019-03-02T18:00:00"/>
    <d v="2019-03-01T00:00:00"/>
    <m/>
    <n v="586"/>
  </r>
  <r>
    <n v="587"/>
    <s v=" 02 Mar 2019, 18:30"/>
    <s v="Football"/>
    <x v="2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d v="2019-02-01T00:00:00"/>
    <m/>
    <n v="588"/>
    <s v="AH"/>
    <s v="2018-19"/>
    <s v="02"/>
    <s v="Mar"/>
    <n v="3"/>
    <s v="2019"/>
    <s v="18:30"/>
    <d v="2019-03-02T00:00:00"/>
    <d v="2019-03-02T18:30:00"/>
    <d v="2019-03-01T00:00:00"/>
    <m/>
    <n v="587"/>
  </r>
  <r>
    <n v="588"/>
    <s v=" 02 Mar 2019, 18:30"/>
    <s v="Football"/>
    <x v="0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d v="2019-02-01T00:00:00"/>
    <m/>
    <n v="568"/>
    <s v="AH"/>
    <s v="2018-19"/>
    <s v="02"/>
    <s v="Mar"/>
    <n v="3"/>
    <s v="2019"/>
    <s v="18:30"/>
    <d v="2019-03-02T00:00:00"/>
    <d v="2019-03-02T18:30:00"/>
    <d v="2019-03-01T00:00:00"/>
    <m/>
    <n v="588"/>
  </r>
  <r>
    <n v="589"/>
    <s v=" 02 Mar 2019, 18:30"/>
    <s v="Football"/>
    <x v="4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d v="2019-02-01T00:00:00"/>
    <m/>
    <n v="605"/>
    <s v="AH"/>
    <s v="2018-19"/>
    <s v="02"/>
    <s v="Mar"/>
    <n v="3"/>
    <s v="2019"/>
    <s v="18:30"/>
    <d v="2019-03-02T00:00:00"/>
    <d v="2019-03-02T18:30:00"/>
    <d v="2019-03-01T00:00:00"/>
    <m/>
    <n v="589"/>
  </r>
  <r>
    <n v="590"/>
    <s v=" 02 Mar 2019, 20:00"/>
    <s v="Football"/>
    <x v="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d v="2019-02-01T00:00:00"/>
    <m/>
    <n v="579"/>
    <s v="AH"/>
    <s v="2018-19"/>
    <s v="02"/>
    <s v="Mar"/>
    <n v="3"/>
    <s v="2019"/>
    <s v="20:00"/>
    <d v="2019-03-02T00:00:00"/>
    <d v="2019-03-02T20:00:00"/>
    <d v="2019-03-01T00:00:00"/>
    <m/>
    <n v="590"/>
  </r>
  <r>
    <n v="591"/>
    <s v=" 02 Mar 2019, 20:00"/>
    <s v="Football"/>
    <x v="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d v="2019-02-01T00:00:00"/>
    <m/>
    <n v="580"/>
    <s v="AH"/>
    <s v="2018-19"/>
    <s v="02"/>
    <s v="Mar"/>
    <n v="3"/>
    <s v="2019"/>
    <s v="20:00"/>
    <d v="2019-03-02T00:00:00"/>
    <d v="2019-03-02T20:00:00"/>
    <d v="2019-03-01T00:00:00"/>
    <m/>
    <n v="591"/>
  </r>
  <r>
    <n v="592"/>
    <s v=" 02 Mar 2019, 20:30"/>
    <s v="Football"/>
    <x v="3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d v="2019-02-01T00:00:00"/>
    <m/>
    <n v="570"/>
    <s v="AH"/>
    <s v="2018-19"/>
    <s v="02"/>
    <s v="Mar"/>
    <n v="3"/>
    <s v="2019"/>
    <s v="20:30"/>
    <d v="2019-03-02T00:00:00"/>
    <d v="2019-03-02T20:30:00"/>
    <d v="2019-03-01T00:00:00"/>
    <m/>
    <n v="592"/>
  </r>
  <r>
    <n v="593"/>
    <s v=" 02 Mar 2019, 20:45"/>
    <s v="Football"/>
    <x v="2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d v="2019-02-01T00:00:00"/>
    <m/>
    <n v="576"/>
    <s v="AH"/>
    <s v="2018-19"/>
    <s v="02"/>
    <s v="Mar"/>
    <n v="3"/>
    <s v="2019"/>
    <s v="20:45"/>
    <d v="2019-03-02T00:00:00"/>
    <d v="2019-03-02T20:45:00"/>
    <d v="2019-03-01T00:00:00"/>
    <m/>
    <n v="593"/>
  </r>
  <r>
    <n v="594"/>
    <s v=" 03 Mar 2019, 12:30"/>
    <s v="Football"/>
    <x v="3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d v="2019-02-01T00:00:00"/>
    <m/>
    <n v="586"/>
    <s v="AH"/>
    <s v="2018-19"/>
    <s v="03"/>
    <s v="Mar"/>
    <n v="3"/>
    <s v="2019"/>
    <s v="12:30"/>
    <d v="2019-03-03T00:00:00"/>
    <d v="2019-03-03T12:30:00"/>
    <d v="2019-03-01T00:00:00"/>
    <m/>
    <n v="594"/>
  </r>
  <r>
    <n v="595"/>
    <s v=" 03 Mar 2019, 13:00"/>
    <s v="Football"/>
    <x v="4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d v="2019-02-01T00:00:00"/>
    <m/>
    <n v="577"/>
    <s v="AH"/>
    <s v="2018-19"/>
    <s v="03"/>
    <s v="Mar"/>
    <n v="3"/>
    <s v="2019"/>
    <s v="13:00"/>
    <d v="2019-03-03T00:00:00"/>
    <d v="2019-03-03T13:00:00"/>
    <d v="2019-03-01T00:00:00"/>
    <m/>
    <n v="595"/>
  </r>
  <r>
    <n v="596"/>
    <s v=" 03 Mar 2019, 15:00"/>
    <s v="Football"/>
    <x v="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d v="2019-03-01T00:00:00"/>
    <d v="2019-03-01T00:00:00"/>
    <n v="607"/>
    <s v="AH"/>
    <s v="2018-19"/>
    <s v="03"/>
    <s v="Mar"/>
    <n v="3"/>
    <s v="2019"/>
    <s v="15:00"/>
    <d v="2019-03-03T00:00:00"/>
    <d v="2019-03-03T15:00:00"/>
    <d v="2019-03-01T00:00:00"/>
    <m/>
    <n v="596"/>
  </r>
  <r>
    <n v="597"/>
    <s v=" 03 Mar 2019, 15:00"/>
    <s v="Football"/>
    <x v="3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d v="2019-02-01T00:00:00"/>
    <m/>
    <n v="595"/>
    <s v="AH"/>
    <s v="2018-19"/>
    <s v="03"/>
    <s v="Mar"/>
    <n v="3"/>
    <s v="2019"/>
    <s v="15:00"/>
    <d v="2019-03-03T00:00:00"/>
    <d v="2019-03-03T15:00:00"/>
    <d v="2019-03-01T00:00:00"/>
    <m/>
    <n v="597"/>
  </r>
  <r>
    <n v="598"/>
    <s v=" 03 Mar 2019, 15:00"/>
    <s v="Football"/>
    <x v="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d v="2019-02-01T00:00:00"/>
    <m/>
    <n v="584"/>
    <s v="AH"/>
    <s v="2018-19"/>
    <s v="03"/>
    <s v="Mar"/>
    <n v="3"/>
    <s v="2019"/>
    <s v="15:00"/>
    <d v="2019-03-03T00:00:00"/>
    <d v="2019-03-03T15:00:00"/>
    <d v="2019-03-01T00:00:00"/>
    <m/>
    <n v="598"/>
  </r>
  <r>
    <n v="599"/>
    <s v=" 03 Mar 2019, 15:05"/>
    <s v="Football"/>
    <x v="4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d v="2019-02-01T00:00:00"/>
    <m/>
    <n v="565"/>
    <s v="AH"/>
    <s v="2018-19"/>
    <s v="03"/>
    <s v="Mar"/>
    <n v="3"/>
    <s v="2019"/>
    <s v="15:05"/>
    <d v="2019-03-03T00:00:00"/>
    <d v="2019-03-03T15:05:00"/>
    <d v="2019-03-01T00:00:00"/>
    <m/>
    <n v="599"/>
  </r>
  <r>
    <n v="600"/>
    <s v=" 03 Mar 2019, 16:15"/>
    <s v="Football"/>
    <x v="2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d v="2019-02-01T00:00:00"/>
    <m/>
    <n v="604"/>
    <s v="AH"/>
    <s v="2018-19"/>
    <s v="03"/>
    <s v="Mar"/>
    <n v="3"/>
    <s v="2019"/>
    <s v="16:15"/>
    <d v="2019-03-03T00:00:00"/>
    <d v="2019-03-03T16:15:00"/>
    <d v="2019-03-01T00:00:00"/>
    <m/>
    <n v="600"/>
  </r>
  <r>
    <n v="601"/>
    <s v=" 03 Mar 2019, 17:00"/>
    <s v="Football"/>
    <x v="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d v="2019-02-01T00:00:00"/>
    <m/>
    <n v="593"/>
    <s v="AH"/>
    <s v="2018-19"/>
    <s v="03"/>
    <s v="Mar"/>
    <n v="3"/>
    <s v="2019"/>
    <s v="17:00"/>
    <d v="2019-03-03T00:00:00"/>
    <d v="2019-03-03T17:00:00"/>
    <d v="2019-03-01T00:00:00"/>
    <m/>
    <n v="601"/>
  </r>
  <r>
    <n v="602"/>
    <s v=" 03 Mar 2019, 17:15"/>
    <s v="Football"/>
    <x v="4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d v="2019-02-01T00:00:00"/>
    <m/>
    <n v="589"/>
    <s v="AH"/>
    <s v="2018-19"/>
    <s v="03"/>
    <s v="Mar"/>
    <n v="3"/>
    <s v="2019"/>
    <s v="17:15"/>
    <d v="2019-03-03T00:00:00"/>
    <d v="2019-03-03T17:15:00"/>
    <d v="2019-03-01T00:00:00"/>
    <m/>
    <n v="602"/>
  </r>
  <r>
    <n v="603"/>
    <s v=" 03 Mar 2019, 18:00"/>
    <s v="Football"/>
    <x v="0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d v="2019-02-01T00:00:00"/>
    <m/>
    <n v="587"/>
    <s v="1X2"/>
    <s v="2018-19"/>
    <s v="03"/>
    <s v="Mar"/>
    <n v="3"/>
    <s v="2019"/>
    <s v="18:00"/>
    <d v="2019-03-03T00:00:00"/>
    <d v="2019-03-03T18:00:00"/>
    <d v="2019-03-01T00:00:00"/>
    <m/>
    <n v="603"/>
  </r>
  <r>
    <n v="604"/>
    <s v=" 03 Mar 2019, 18:00"/>
    <s v="Football"/>
    <x v="3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d v="2019-02-01T00:00:00"/>
    <m/>
    <n v="571"/>
    <s v="1X2"/>
    <s v="2018-19"/>
    <s v="03"/>
    <s v="Mar"/>
    <n v="3"/>
    <s v="2019"/>
    <s v="18:00"/>
    <d v="2019-03-03T00:00:00"/>
    <d v="2019-03-03T18:00:00"/>
    <d v="2019-03-01T00:00:00"/>
    <m/>
    <n v="604"/>
  </r>
  <r>
    <n v="605"/>
    <s v=" 03 Mar 2019, 18:30"/>
    <s v="Football"/>
    <x v="2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d v="2019-02-01T00:00:00"/>
    <m/>
    <n v="602"/>
    <s v="1X2"/>
    <s v="2018-19"/>
    <s v="03"/>
    <s v="Mar"/>
    <n v="3"/>
    <s v="2019"/>
    <s v="18:30"/>
    <d v="2019-03-03T00:00:00"/>
    <d v="2019-03-03T18:30:00"/>
    <d v="2019-03-01T00:00:00"/>
    <m/>
    <n v="605"/>
  </r>
  <r>
    <n v="606"/>
    <s v=" 03 Mar 2019, 20:30"/>
    <s v="Football"/>
    <x v="3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d v="2019-02-01T00:00:00"/>
    <m/>
    <n v="582"/>
    <s v="AH"/>
    <s v="2018-19"/>
    <s v="03"/>
    <s v="Mar"/>
    <n v="3"/>
    <s v="2019"/>
    <s v="20:30"/>
    <d v="2019-03-03T00:00:00"/>
    <d v="2019-03-03T20:30:00"/>
    <d v="2019-03-01T00:00:00"/>
    <m/>
    <n v="606"/>
  </r>
  <r>
    <n v="607"/>
    <s v=" 03 Mar 2019, 20:45"/>
    <s v="Football"/>
    <x v="2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d v="2019-02-01T00:00:00"/>
    <m/>
    <n v="606"/>
    <s v="AH"/>
    <s v="2018-19"/>
    <s v="03"/>
    <s v="Mar"/>
    <n v="3"/>
    <s v="2019"/>
    <s v="20:45"/>
    <d v="2019-03-03T00:00:00"/>
    <d v="2019-03-03T20:45:00"/>
    <d v="2019-03-01T00:00:00"/>
    <m/>
    <n v="607"/>
  </r>
  <r>
    <n v="608"/>
    <s v=" 03 Mar 2019, 21:00"/>
    <s v="Football"/>
    <x v="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d v="2019-02-01T00:00:00"/>
    <m/>
    <n v="585"/>
    <s v="1X2"/>
    <s v="2018-19"/>
    <s v="03"/>
    <s v="Mar"/>
    <n v="3"/>
    <s v="2019"/>
    <s v="21:00"/>
    <d v="2019-03-03T00:00:00"/>
    <d v="2019-03-03T21:00:00"/>
    <d v="2019-03-01T00:00:00"/>
    <m/>
    <n v="608"/>
  </r>
  <r>
    <n v="609"/>
    <s v=" 05 Mar 2019, 19:00"/>
    <s v="Football"/>
    <x v="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d v="2019-03-01T00:00:00"/>
    <m/>
    <n v="609"/>
    <s v="AH"/>
    <s v="2018-19"/>
    <s v="05"/>
    <s v="Mar"/>
    <n v="3"/>
    <s v="2019"/>
    <s v="19:00"/>
    <d v="2019-03-05T00:00:00"/>
    <d v="2019-03-05T19:00:00"/>
    <d v="2019-03-01T00:00:00"/>
    <m/>
    <n v="609"/>
  </r>
  <r>
    <n v="610"/>
    <s v=" 05 Mar 2019, 21:00"/>
    <s v="Football"/>
    <x v="5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d v="2019-03-01T00:00:00"/>
    <m/>
    <n v="610"/>
    <s v="AH"/>
    <s v="2018-19"/>
    <s v="05"/>
    <s v="Mar"/>
    <n v="3"/>
    <s v="2019"/>
    <s v="21:00"/>
    <d v="2019-03-05T00:00:00"/>
    <d v="2019-03-05T21:00:00"/>
    <d v="2019-03-01T00:00:00"/>
    <m/>
    <n v="610"/>
  </r>
  <r>
    <n v="611"/>
    <s v=" 05 Mar 2019, 21:00"/>
    <s v="Football"/>
    <x v="5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d v="2019-03-01T00:00:00"/>
    <m/>
    <n v="611"/>
    <s v="AH"/>
    <s v="2018-19"/>
    <s v="05"/>
    <s v="Mar"/>
    <n v="3"/>
    <s v="2019"/>
    <s v="21:00"/>
    <d v="2019-03-05T00:00:00"/>
    <d v="2019-03-05T21:00:00"/>
    <d v="2019-03-01T00:00:00"/>
    <m/>
    <n v="611"/>
  </r>
  <r>
    <n v="612"/>
    <s v=" 06 Mar 2019, 21:00"/>
    <s v="Football"/>
    <x v="5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d v="2019-03-01T00:00:00"/>
    <m/>
    <n v="612"/>
    <s v="AH"/>
    <s v="2018-19"/>
    <s v="06"/>
    <s v="Mar"/>
    <n v="3"/>
    <s v="2019"/>
    <s v="21:00"/>
    <d v="2019-03-06T00:00:00"/>
    <d v="2019-03-06T21:00:00"/>
    <d v="2019-03-01T00:00:00"/>
    <m/>
    <n v="612"/>
  </r>
  <r>
    <n v="613"/>
    <s v=" 06 Mar 2019, 21:00"/>
    <s v="Football"/>
    <x v="5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d v="2019-03-01T00:00:00"/>
    <m/>
    <n v="613"/>
    <s v="1X2"/>
    <s v="2018-19"/>
    <s v="06"/>
    <s v="Mar"/>
    <n v="3"/>
    <s v="2019"/>
    <s v="21:00"/>
    <d v="2019-03-06T00:00:00"/>
    <d v="2019-03-06T21:00:00"/>
    <d v="2019-03-01T00:00:00"/>
    <m/>
    <n v="613"/>
  </r>
  <r>
    <n v="614"/>
    <s v=" 07 Mar 2019, 18:55"/>
    <s v="Football"/>
    <x v="6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d v="2019-03-01T00:00:00"/>
    <m/>
    <n v="614"/>
    <s v="AH"/>
    <s v="2018-19"/>
    <s v="07"/>
    <s v="Mar"/>
    <n v="3"/>
    <s v="2019"/>
    <s v="18:55"/>
    <d v="2019-03-07T00:00:00"/>
    <d v="2019-03-07T18:55:00"/>
    <d v="2019-03-01T00:00:00"/>
    <m/>
    <n v="614"/>
  </r>
  <r>
    <n v="615"/>
    <s v=" 07 Mar 2019, 18:55"/>
    <s v="Football"/>
    <x v="6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d v="2019-03-01T00:00:00"/>
    <m/>
    <n v="615"/>
    <s v="AH"/>
    <s v="2018-19"/>
    <s v="07"/>
    <s v="Mar"/>
    <n v="3"/>
    <s v="2019"/>
    <s v="18:55"/>
    <d v="2019-03-07T00:00:00"/>
    <d v="2019-03-07T18:55:00"/>
    <d v="2019-03-01T00:00:00"/>
    <m/>
    <n v="615"/>
  </r>
  <r>
    <n v="616"/>
    <s v=" 07 Mar 2019, 18:55"/>
    <s v="Football"/>
    <x v="6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d v="2019-03-01T00:00:00"/>
    <m/>
    <n v="616"/>
    <s v="1X2"/>
    <s v="2018-19"/>
    <s v="07"/>
    <s v="Mar"/>
    <n v="3"/>
    <s v="2019"/>
    <s v="18:55"/>
    <d v="2019-03-07T00:00:00"/>
    <d v="2019-03-07T18:55:00"/>
    <d v="2019-03-01T00:00:00"/>
    <m/>
    <n v="616"/>
  </r>
  <r>
    <n v="617"/>
    <s v=" 07 Mar 2019, 18:55"/>
    <s v="Football"/>
    <x v="6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d v="2019-03-01T00:00:00"/>
    <m/>
    <n v="623"/>
    <s v="AH"/>
    <s v="2018-19"/>
    <s v="07"/>
    <s v="Mar"/>
    <n v="3"/>
    <s v="2019"/>
    <s v="18:55"/>
    <d v="2019-03-07T00:00:00"/>
    <d v="2019-03-07T18:55:00"/>
    <d v="2019-03-01T00:00:00"/>
    <m/>
    <n v="617"/>
  </r>
  <r>
    <n v="618"/>
    <s v=" 07 Mar 2019, 21:00"/>
    <s v="Football"/>
    <x v="6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d v="2019-03-01T00:00:00"/>
    <m/>
    <n v="649"/>
    <s v="AH"/>
    <s v="2018-19"/>
    <s v="07"/>
    <s v="Mar"/>
    <n v="3"/>
    <s v="2019"/>
    <s v="21:00"/>
    <d v="2019-03-07T00:00:00"/>
    <d v="2019-03-07T21:00:00"/>
    <d v="2019-03-01T00:00:00"/>
    <m/>
    <n v="618"/>
  </r>
  <r>
    <n v="619"/>
    <s v=" 07 Mar 2019, 21:00"/>
    <s v="Football"/>
    <x v="6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d v="2019-03-01T00:00:00"/>
    <m/>
    <n v="632"/>
    <s v="AH"/>
    <s v="2018-19"/>
    <s v="07"/>
    <s v="Mar"/>
    <n v="3"/>
    <s v="2019"/>
    <s v="21:00"/>
    <d v="2019-03-07T00:00:00"/>
    <d v="2019-03-07T21:00:00"/>
    <d v="2019-03-01T00:00:00"/>
    <m/>
    <n v="619"/>
  </r>
  <r>
    <n v="620"/>
    <s v=" 07 Mar 2019, 21:00"/>
    <s v="Football"/>
    <x v="6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d v="2019-03-01T00:00:00"/>
    <m/>
    <n v="645"/>
    <s v="AH"/>
    <s v="2018-19"/>
    <s v="07"/>
    <s v="Mar"/>
    <n v="3"/>
    <s v="2019"/>
    <s v="21:00"/>
    <d v="2019-03-07T00:00:00"/>
    <d v="2019-03-07T21:00:00"/>
    <d v="2019-03-01T00:00:00"/>
    <m/>
    <n v="620"/>
  </r>
  <r>
    <n v="621"/>
    <s v=" 08 Mar 2019, 20:30"/>
    <s v="Football"/>
    <x v="3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d v="2019-03-01T00:00:00"/>
    <m/>
    <n v="630"/>
    <s v="1X2"/>
    <s v="2018-19"/>
    <s v="08"/>
    <s v="Mar"/>
    <n v="3"/>
    <s v="2019"/>
    <s v="20:30"/>
    <d v="2019-03-08T00:00:00"/>
    <d v="2019-03-08T20:30:00"/>
    <d v="2019-03-01T00:00:00"/>
    <m/>
    <n v="621"/>
  </r>
  <r>
    <n v="622"/>
    <s v=" 08 Mar 2019, 20:30"/>
    <s v="Football"/>
    <x v="0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d v="2019-03-01T00:00:00"/>
    <m/>
    <n v="637"/>
    <s v="1X2"/>
    <s v="2018-19"/>
    <s v="08"/>
    <s v="Mar"/>
    <n v="3"/>
    <s v="2019"/>
    <s v="20:30"/>
    <d v="2019-03-08T00:00:00"/>
    <d v="2019-03-08T20:30:00"/>
    <d v="2019-03-01T00:00:00"/>
    <m/>
    <n v="622"/>
  </r>
  <r>
    <n v="623"/>
    <s v=" 08 Mar 2019, 21:00"/>
    <s v="Football"/>
    <x v="2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d v="2019-03-01T00:00:00"/>
    <m/>
    <n v="641"/>
    <s v="1X2"/>
    <s v="2018-19"/>
    <s v="08"/>
    <s v="Mar"/>
    <n v="3"/>
    <s v="2019"/>
    <s v="21:00"/>
    <d v="2019-03-08T00:00:00"/>
    <d v="2019-03-08T21:00:00"/>
    <d v="2019-03-01T00:00:00"/>
    <m/>
    <n v="623"/>
  </r>
  <r>
    <n v="624"/>
    <s v=" 09 Mar 2019, 13:00"/>
    <s v="Football"/>
    <x v="2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d v="2019-03-01T00:00:00"/>
    <m/>
    <n v="628"/>
    <s v="AH"/>
    <s v="2018-19"/>
    <s v="09"/>
    <s v="Mar"/>
    <n v="3"/>
    <s v="2019"/>
    <s v="13:00"/>
    <d v="2019-03-09T00:00:00"/>
    <d v="2019-03-09T13:00:00"/>
    <d v="2019-03-01T00:00:00"/>
    <m/>
    <n v="624"/>
  </r>
  <r>
    <n v="625"/>
    <s v=" 09 Mar 2019, 13:30"/>
    <s v="Football"/>
    <x v="4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d v="2019-03-01T00:00:00"/>
    <m/>
    <n v="652"/>
    <s v="O/U"/>
    <s v="2018-19"/>
    <s v="09"/>
    <s v="Mar"/>
    <n v="3"/>
    <s v="2019"/>
    <s v="13:30"/>
    <d v="2019-03-09T00:00:00"/>
    <d v="2019-03-09T13:30:00"/>
    <d v="2019-03-01T00:00:00"/>
    <m/>
    <n v="625"/>
  </r>
  <r>
    <n v="626"/>
    <s v=" 09 Mar 2019, 15:30"/>
    <s v="Football"/>
    <x v="0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d v="2019-03-01T00:00:00"/>
    <m/>
    <n v="640"/>
    <s v="AH"/>
    <s v="2018-19"/>
    <s v="09"/>
    <s v="Mar"/>
    <n v="3"/>
    <s v="2019"/>
    <s v="15:30"/>
    <d v="2019-03-09T00:00:00"/>
    <d v="2019-03-09T15:30:00"/>
    <d v="2019-03-01T00:00:00"/>
    <m/>
    <n v="626"/>
  </r>
  <r>
    <n v="627"/>
    <s v=" 09 Mar 2019, 15:30"/>
    <s v="Football"/>
    <x v="0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d v="2019-03-01T00:00:00"/>
    <m/>
    <n v="643"/>
    <s v="O/U"/>
    <s v="2018-19"/>
    <s v="09"/>
    <s v="Mar"/>
    <n v="3"/>
    <s v="2019"/>
    <s v="15:30"/>
    <d v="2019-03-09T00:00:00"/>
    <d v="2019-03-09T15:30:00"/>
    <d v="2019-03-01T00:00:00"/>
    <m/>
    <n v="627"/>
  </r>
  <r>
    <n v="628"/>
    <s v=" 09 Mar 2019, 15:30"/>
    <s v="Football"/>
    <x v="0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d v="2019-03-01T00:00:00"/>
    <m/>
    <n v="651"/>
    <s v="AH"/>
    <s v="2018-19"/>
    <s v="09"/>
    <s v="Mar"/>
    <n v="3"/>
    <s v="2019"/>
    <s v="15:30"/>
    <d v="2019-03-09T00:00:00"/>
    <d v="2019-03-09T15:30:00"/>
    <d v="2019-03-01T00:00:00"/>
    <m/>
    <n v="628"/>
  </r>
  <r>
    <n v="629"/>
    <s v=" 09 Mar 2019, 15:30"/>
    <s v="Football"/>
    <x v="0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d v="2019-03-01T00:00:00"/>
    <m/>
    <n v="638"/>
    <s v="AH"/>
    <s v="2018-19"/>
    <s v="09"/>
    <s v="Mar"/>
    <n v="3"/>
    <s v="2019"/>
    <s v="15:30"/>
    <d v="2019-03-09T00:00:00"/>
    <d v="2019-03-09T15:30:00"/>
    <d v="2019-03-01T00:00:00"/>
    <m/>
    <n v="629"/>
  </r>
  <r>
    <n v="630"/>
    <s v=" 09 Mar 2019, 16:00"/>
    <s v="Football"/>
    <x v="4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d v="2019-03-01T00:00:00"/>
    <m/>
    <n v="629"/>
    <s v="AH"/>
    <s v="2018-19"/>
    <s v="09"/>
    <s v="Mar"/>
    <n v="3"/>
    <s v="2019"/>
    <s v="16:00"/>
    <d v="2019-03-09T00:00:00"/>
    <d v="2019-03-09T16:00:00"/>
    <d v="2019-03-01T00:00:00"/>
    <m/>
    <n v="630"/>
  </r>
  <r>
    <n v="631"/>
    <s v=" 09 Mar 2019, 16:00"/>
    <s v="Football"/>
    <x v="4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d v="2019-03-01T00:00:00"/>
    <m/>
    <n v="621"/>
    <s v="AH"/>
    <s v="2018-19"/>
    <s v="09"/>
    <s v="Mar"/>
    <n v="3"/>
    <s v="2019"/>
    <s v="16:00"/>
    <d v="2019-03-09T00:00:00"/>
    <d v="2019-03-09T16:00:00"/>
    <d v="2019-03-01T00:00:00"/>
    <m/>
    <n v="631"/>
  </r>
  <r>
    <n v="632"/>
    <s v=" 09 Mar 2019, 16:00"/>
    <s v="Football"/>
    <x v="4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d v="2019-03-01T00:00:00"/>
    <m/>
    <n v="618"/>
    <s v="AH"/>
    <s v="2018-19"/>
    <s v="09"/>
    <s v="Mar"/>
    <n v="3"/>
    <s v="2019"/>
    <s v="16:00"/>
    <d v="2019-03-09T00:00:00"/>
    <d v="2019-03-09T16:00:00"/>
    <d v="2019-03-01T00:00:00"/>
    <m/>
    <n v="632"/>
  </r>
  <r>
    <n v="633"/>
    <s v=" 09 Mar 2019, 16:00"/>
    <s v="Football"/>
    <x v="4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d v="2019-03-01T00:00:00"/>
    <m/>
    <n v="657"/>
    <s v="AH"/>
    <s v="2018-19"/>
    <s v="09"/>
    <s v="Mar"/>
    <n v="3"/>
    <s v="2019"/>
    <s v="16:00"/>
    <d v="2019-03-09T00:00:00"/>
    <d v="2019-03-09T16:00:00"/>
    <d v="2019-03-01T00:00:00"/>
    <m/>
    <n v="633"/>
  </r>
  <r>
    <n v="634"/>
    <s v=" 09 Mar 2019, 16:00"/>
    <s v="Football"/>
    <x v="4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d v="2019-03-01T00:00:00"/>
    <m/>
    <n v="648"/>
    <s v="1X2"/>
    <s v="2018-19"/>
    <s v="09"/>
    <s v="Mar"/>
    <n v="3"/>
    <s v="2019"/>
    <s v="16:00"/>
    <d v="2019-03-09T00:00:00"/>
    <d v="2019-03-09T16:00:00"/>
    <d v="2019-03-01T00:00:00"/>
    <m/>
    <n v="634"/>
  </r>
  <r>
    <n v="635"/>
    <s v=" 09 Mar 2019, 16:15"/>
    <s v="Football"/>
    <x v="2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d v="2019-03-01T00:00:00"/>
    <m/>
    <n v="662"/>
    <s v="AH"/>
    <s v="2018-19"/>
    <s v="09"/>
    <s v="Mar"/>
    <n v="3"/>
    <s v="2019"/>
    <s v="16:15"/>
    <d v="2019-03-09T00:00:00"/>
    <d v="2019-03-09T16:15:00"/>
    <d v="2019-03-01T00:00:00"/>
    <m/>
    <n v="635"/>
  </r>
  <r>
    <n v="636"/>
    <s v=" 09 Mar 2019, 17:00"/>
    <s v="Football"/>
    <x v="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d v="2019-03-01T00:00:00"/>
    <m/>
    <n v="620"/>
    <s v="1X2"/>
    <s v="2018-19"/>
    <s v="09"/>
    <s v="Mar"/>
    <n v="3"/>
    <s v="2019"/>
    <s v="17:00"/>
    <d v="2019-03-09T00:00:00"/>
    <d v="2019-03-09T17:00:00"/>
    <d v="2019-03-01T00:00:00"/>
    <m/>
    <n v="636"/>
  </r>
  <r>
    <n v="637"/>
    <s v=" 09 Mar 2019, 18:30"/>
    <s v="Football"/>
    <x v="0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d v="2019-03-01T00:00:00"/>
    <m/>
    <n v="622"/>
    <s v="AH"/>
    <s v="2018-19"/>
    <s v="09"/>
    <s v="Mar"/>
    <n v="3"/>
    <s v="2019"/>
    <s v="18:30"/>
    <d v="2019-03-09T00:00:00"/>
    <d v="2019-03-09T18:30:00"/>
    <d v="2019-03-01T00:00:00"/>
    <m/>
    <n v="637"/>
  </r>
  <r>
    <n v="638"/>
    <s v=" 09 Mar 2019, 18:30"/>
    <s v="Football"/>
    <x v="4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d v="2019-03-01T00:00:00"/>
    <m/>
    <n v="659"/>
    <s v="AH"/>
    <s v="2018-19"/>
    <s v="09"/>
    <s v="Mar"/>
    <n v="3"/>
    <s v="2019"/>
    <s v="18:30"/>
    <d v="2019-03-09T00:00:00"/>
    <d v="2019-03-09T18:30:00"/>
    <d v="2019-03-01T00:00:00"/>
    <m/>
    <n v="638"/>
  </r>
  <r>
    <n v="639"/>
    <s v=" 09 Mar 2019, 18:30"/>
    <s v="Football"/>
    <x v="2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d v="2019-03-01T00:00:00"/>
    <m/>
    <n v="631"/>
    <s v="AH"/>
    <s v="2018-19"/>
    <s v="09"/>
    <s v="Mar"/>
    <n v="3"/>
    <s v="2019"/>
    <s v="18:30"/>
    <d v="2019-03-09T00:00:00"/>
    <d v="2019-03-09T18:30:00"/>
    <d v="2019-03-01T00:00:00"/>
    <m/>
    <n v="639"/>
  </r>
  <r>
    <n v="640"/>
    <s v=" 09 Mar 2019, 20:00"/>
    <s v="Football"/>
    <x v="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d v="2019-03-01T00:00:00"/>
    <m/>
    <n v="625"/>
    <s v="AH"/>
    <s v="2018-19"/>
    <s v="09"/>
    <s v="Mar"/>
    <n v="3"/>
    <s v="2019"/>
    <s v="20:00"/>
    <d v="2019-03-09T00:00:00"/>
    <d v="2019-03-09T20:00:00"/>
    <d v="2019-03-01T00:00:00"/>
    <m/>
    <n v="640"/>
  </r>
  <r>
    <n v="641"/>
    <s v=" 09 Mar 2019, 20:00"/>
    <s v="Football"/>
    <x v="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d v="2019-03-01T00:00:00"/>
    <m/>
    <n v="663"/>
    <s v="1X2"/>
    <s v="2018-19"/>
    <s v="09"/>
    <s v="Mar"/>
    <n v="3"/>
    <s v="2019"/>
    <s v="20:00"/>
    <d v="2019-03-09T00:00:00"/>
    <d v="2019-03-09T20:00:00"/>
    <d v="2019-03-01T00:00:00"/>
    <m/>
    <n v="641"/>
  </r>
  <r>
    <n v="642"/>
    <s v=" 09 Mar 2019, 20:30"/>
    <s v="Football"/>
    <x v="3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d v="2019-03-01T00:00:00"/>
    <m/>
    <n v="658"/>
    <s v="AH"/>
    <s v="2018-19"/>
    <s v="09"/>
    <s v="Mar"/>
    <n v="3"/>
    <s v="2019"/>
    <s v="20:30"/>
    <d v="2019-03-09T00:00:00"/>
    <d v="2019-03-09T20:30:00"/>
    <d v="2019-03-01T00:00:00"/>
    <m/>
    <n v="642"/>
  </r>
  <r>
    <n v="643"/>
    <s v=" 09 Mar 2019, 20:45"/>
    <s v="Football"/>
    <x v="2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d v="2019-03-01T00:00:00"/>
    <m/>
    <n v="624"/>
    <s v="1X2"/>
    <s v="2018-19"/>
    <s v="09"/>
    <s v="Mar"/>
    <n v="3"/>
    <s v="2019"/>
    <s v="20:45"/>
    <d v="2019-03-09T00:00:00"/>
    <d v="2019-03-09T20:45:00"/>
    <d v="2019-03-01T00:00:00"/>
    <m/>
    <n v="643"/>
  </r>
  <r>
    <n v="644"/>
    <s v=" 10 Mar 2019, 12:00"/>
    <s v="Football"/>
    <x v="2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d v="2019-03-01T00:00:00"/>
    <m/>
    <n v="627"/>
    <s v="AH"/>
    <s v="2018-19"/>
    <s v="10"/>
    <s v="Mar"/>
    <n v="3"/>
    <s v="2019"/>
    <s v="12:00"/>
    <d v="2019-03-10T00:00:00"/>
    <d v="2019-03-10T12:00:00"/>
    <d v="2019-03-01T00:00:00"/>
    <m/>
    <n v="644"/>
  </r>
  <r>
    <n v="645"/>
    <s v=" 10 Mar 2019, 13:00"/>
    <s v="Football"/>
    <x v="4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d v="2019-03-01T00:00:00"/>
    <m/>
    <n v="617"/>
    <s v="AH"/>
    <s v="2018-19"/>
    <s v="10"/>
    <s v="Mar"/>
    <n v="3"/>
    <s v="2019"/>
    <s v="13:00"/>
    <d v="2019-03-10T00:00:00"/>
    <d v="2019-03-10T13:00:00"/>
    <d v="2019-03-01T00:00:00"/>
    <m/>
    <n v="645"/>
  </r>
  <r>
    <n v="646"/>
    <s v=" 10 Mar 2019, 15:00"/>
    <s v="Football"/>
    <x v="3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d v="2019-03-01T00:00:00"/>
    <m/>
    <n v="635"/>
    <s v="1X2"/>
    <s v="2018-19"/>
    <s v="10"/>
    <s v="Mar"/>
    <n v="3"/>
    <s v="2019"/>
    <s v="15:00"/>
    <d v="2019-03-10T00:00:00"/>
    <d v="2019-03-10T15:00:00"/>
    <d v="2019-03-01T00:00:00"/>
    <m/>
    <n v="646"/>
  </r>
  <r>
    <n v="647"/>
    <s v=" 10 Mar 2019, 15:00"/>
    <s v="Football"/>
    <x v="3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d v="2019-03-01T00:00:00"/>
    <m/>
    <n v="650"/>
    <s v="AH"/>
    <s v="2018-19"/>
    <s v="10"/>
    <s v="Mar"/>
    <n v="3"/>
    <s v="2019"/>
    <s v="15:00"/>
    <d v="2019-03-10T00:00:00"/>
    <d v="2019-03-10T15:00:00"/>
    <d v="2019-03-01T00:00:00"/>
    <m/>
    <n v="647"/>
  </r>
  <r>
    <n v="648"/>
    <s v=" 10 Mar 2019, 15:00"/>
    <s v="Football"/>
    <x v="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d v="2019-03-01T00:00:00"/>
    <m/>
    <n v="647"/>
    <s v="AH"/>
    <s v="2018-19"/>
    <s v="10"/>
    <s v="Mar"/>
    <n v="3"/>
    <s v="2019"/>
    <s v="15:00"/>
    <d v="2019-03-10T00:00:00"/>
    <d v="2019-03-10T15:00:00"/>
    <d v="2019-03-01T00:00:00"/>
    <m/>
    <n v="648"/>
  </r>
  <r>
    <n v="649"/>
    <s v=" 10 Mar 2019, 15:00"/>
    <s v="Football"/>
    <x v="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d v="2019-03-01T00:00:00"/>
    <m/>
    <n v="642"/>
    <s v="AH"/>
    <s v="2018-19"/>
    <s v="10"/>
    <s v="Mar"/>
    <n v="3"/>
    <s v="2019"/>
    <s v="15:00"/>
    <d v="2019-03-10T00:00:00"/>
    <d v="2019-03-10T15:00:00"/>
    <d v="2019-03-01T00:00:00"/>
    <m/>
    <n v="649"/>
  </r>
  <r>
    <n v="650"/>
    <s v=" 10 Mar 2019, 15:00"/>
    <s v="Football"/>
    <x v="3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d v="2019-03-01T00:00:00"/>
    <m/>
    <n v="646"/>
    <s v="AH"/>
    <s v="2018-19"/>
    <s v="10"/>
    <s v="Mar"/>
    <n v="3"/>
    <s v="2019"/>
    <s v="15:00"/>
    <d v="2019-03-10T00:00:00"/>
    <d v="2019-03-10T15:00:00"/>
    <d v="2019-03-01T00:00:00"/>
    <m/>
    <n v="650"/>
  </r>
  <r>
    <n v="651"/>
    <s v=" 10 Mar 2019, 15:05"/>
    <s v="Football"/>
    <x v="4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d v="2019-03-01T00:00:00"/>
    <m/>
    <n v="654"/>
    <s v="AH"/>
    <s v="2018-19"/>
    <s v="10"/>
    <s v="Mar"/>
    <n v="3"/>
    <s v="2019"/>
    <s v="15:05"/>
    <d v="2019-03-10T00:00:00"/>
    <d v="2019-03-10T15:05:00"/>
    <d v="2019-03-01T00:00:00"/>
    <m/>
    <n v="651"/>
  </r>
  <r>
    <n v="652"/>
    <s v=" 10 Mar 2019, 15:30"/>
    <s v="Football"/>
    <x v="0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d v="2019-03-01T00:00:00"/>
    <m/>
    <n v="633"/>
    <s v="AH"/>
    <s v="2018-19"/>
    <s v="10"/>
    <s v="Mar"/>
    <n v="3"/>
    <s v="2019"/>
    <s v="15:30"/>
    <d v="2019-03-10T00:00:00"/>
    <d v="2019-03-10T15:30:00"/>
    <d v="2019-03-01T00:00:00"/>
    <m/>
    <n v="652"/>
  </r>
  <r>
    <n v="653"/>
    <s v=" 10 Mar 2019, 16:15"/>
    <s v="Football"/>
    <x v="2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d v="2019-03-01T00:00:00"/>
    <m/>
    <n v="636"/>
    <s v="1X2"/>
    <s v="2018-19"/>
    <s v="10"/>
    <s v="Mar"/>
    <n v="3"/>
    <s v="2019"/>
    <s v="16:15"/>
    <d v="2019-03-10T00:00:00"/>
    <d v="2019-03-10T16:15:00"/>
    <d v="2019-03-01T00:00:00"/>
    <m/>
    <n v="653"/>
  </r>
  <r>
    <n v="654"/>
    <s v=" 10 Mar 2019, 17:00"/>
    <s v="Football"/>
    <x v="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d v="2019-03-01T00:00:00"/>
    <m/>
    <n v="655"/>
    <s v="AH"/>
    <s v="2018-19"/>
    <s v="10"/>
    <s v="Mar"/>
    <n v="3"/>
    <s v="2019"/>
    <s v="17:00"/>
    <d v="2019-03-10T00:00:00"/>
    <d v="2019-03-10T17:00:00"/>
    <d v="2019-03-01T00:00:00"/>
    <m/>
    <n v="654"/>
  </r>
  <r>
    <n v="655"/>
    <s v=" 10 Mar 2019, 17:30"/>
    <s v="Football"/>
    <x v="4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d v="2019-03-01T00:00:00"/>
    <m/>
    <n v="619"/>
    <s v="AH"/>
    <s v="2018-19"/>
    <s v="10"/>
    <s v="Mar"/>
    <n v="3"/>
    <s v="2019"/>
    <s v="17:30"/>
    <d v="2019-03-10T00:00:00"/>
    <d v="2019-03-10T17:30:00"/>
    <d v="2019-03-01T00:00:00"/>
    <m/>
    <n v="655"/>
  </r>
  <r>
    <n v="656"/>
    <s v=" 10 Mar 2019, 18:00"/>
    <s v="Football"/>
    <x v="0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d v="2019-03-01T00:00:00"/>
    <m/>
    <n v="644"/>
    <s v="AH"/>
    <s v="2018-19"/>
    <s v="10"/>
    <s v="Mar"/>
    <n v="3"/>
    <s v="2019"/>
    <s v="18:00"/>
    <d v="2019-03-10T00:00:00"/>
    <d v="2019-03-10T18:00:00"/>
    <d v="2019-03-01T00:00:00"/>
    <m/>
    <n v="656"/>
  </r>
  <r>
    <n v="657"/>
    <s v=" 10 Mar 2019, 18:00"/>
    <s v="Football"/>
    <x v="3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d v="2019-03-01T00:00:00"/>
    <m/>
    <n v="656"/>
    <s v="AH"/>
    <s v="2018-19"/>
    <s v="10"/>
    <s v="Mar"/>
    <n v="3"/>
    <s v="2019"/>
    <s v="18:00"/>
    <d v="2019-03-10T00:00:00"/>
    <d v="2019-03-10T18:00:00"/>
    <d v="2019-03-01T00:00:00"/>
    <m/>
    <n v="657"/>
  </r>
  <r>
    <n v="658"/>
    <s v=" 10 Mar 2019, 18:30"/>
    <s v="Football"/>
    <x v="2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d v="2019-03-01T00:00:00"/>
    <m/>
    <n v="653"/>
    <s v="AH"/>
    <s v="2018-19"/>
    <s v="10"/>
    <s v="Mar"/>
    <n v="3"/>
    <s v="2019"/>
    <s v="18:30"/>
    <d v="2019-03-10T00:00:00"/>
    <d v="2019-03-10T18:30:00"/>
    <d v="2019-03-01T00:00:00"/>
    <m/>
    <n v="658"/>
  </r>
  <r>
    <n v="659"/>
    <s v=" 10 Mar 2019, 18:30"/>
    <s v="Football"/>
    <x v="2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d v="2019-03-01T00:00:00"/>
    <m/>
    <n v="661"/>
    <s v="AH"/>
    <s v="2018-19"/>
    <s v="10"/>
    <s v="Mar"/>
    <n v="3"/>
    <s v="2019"/>
    <s v="18:30"/>
    <d v="2019-03-10T00:00:00"/>
    <d v="2019-03-10T18:30:00"/>
    <d v="2019-03-01T00:00:00"/>
    <m/>
    <n v="659"/>
  </r>
  <r>
    <n v="660"/>
    <s v=" 10 Mar 2019, 20:30"/>
    <s v="Football"/>
    <x v="3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d v="2019-03-01T00:00:00"/>
    <m/>
    <n v="626"/>
    <s v="AH"/>
    <s v="2018-19"/>
    <s v="10"/>
    <s v="Mar"/>
    <n v="3"/>
    <s v="2019"/>
    <s v="20:30"/>
    <d v="2019-03-10T00:00:00"/>
    <d v="2019-03-10T20:30:00"/>
    <d v="2019-03-01T00:00:00"/>
    <m/>
    <n v="660"/>
  </r>
  <r>
    <n v="661"/>
    <s v=" 10 Mar 2019, 20:45"/>
    <s v="Football"/>
    <x v="2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d v="2019-03-01T00:00:00"/>
    <m/>
    <n v="660"/>
    <s v="AH"/>
    <s v="2018-19"/>
    <s v="10"/>
    <s v="Mar"/>
    <n v="3"/>
    <s v="2019"/>
    <s v="20:45"/>
    <d v="2019-03-10T00:00:00"/>
    <d v="2019-03-10T20:45:00"/>
    <d v="2019-03-01T00:00:00"/>
    <m/>
    <n v="661"/>
  </r>
  <r>
    <n v="662"/>
    <s v=" 10 Mar 2019, 21:00"/>
    <s v="Football"/>
    <x v="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d v="2019-03-01T00:00:00"/>
    <m/>
    <n v="634"/>
    <s v="AH"/>
    <s v="2018-19"/>
    <s v="10"/>
    <s v="Mar"/>
    <n v="3"/>
    <s v="2019"/>
    <s v="21:00"/>
    <d v="2019-03-10T00:00:00"/>
    <d v="2019-03-10T21:00:00"/>
    <d v="2019-03-01T00:00:00"/>
    <m/>
    <n v="662"/>
  </r>
  <r>
    <n v="663"/>
    <s v=" 11 Mar 2019, 20:30"/>
    <s v="Football"/>
    <x v="3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d v="2019-03-01T00:00:00"/>
    <m/>
    <n v="639"/>
    <s v="AH"/>
    <s v="2018-19"/>
    <s v="11"/>
    <s v="Mar"/>
    <n v="3"/>
    <s v="2019"/>
    <s v="20:30"/>
    <d v="2019-03-11T00:00:00"/>
    <d v="2019-03-11T20:30:00"/>
    <d v="2019-03-01T00:00:00"/>
    <m/>
    <n v="663"/>
  </r>
  <r>
    <n v="664"/>
    <s v=" 11 Mar 2019, 20:30"/>
    <s v="Football"/>
    <x v="0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d v="2019-03-01T00:00:00"/>
    <m/>
    <n v="664"/>
    <s v="AH"/>
    <s v="2018-19"/>
    <s v="11"/>
    <s v="Mar"/>
    <n v="3"/>
    <s v="2019"/>
    <s v="20:30"/>
    <d v="2019-03-11T00:00:00"/>
    <d v="2019-03-11T20:30:00"/>
    <d v="2019-03-01T00:00:00"/>
    <m/>
    <n v="664"/>
  </r>
  <r>
    <n v="665"/>
    <s v=" 12 Mar 2019, 19:00"/>
    <s v="Football"/>
    <x v="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d v="2019-03-01T00:00:00"/>
    <m/>
    <n v="682"/>
    <s v="AH"/>
    <s v="2018-19"/>
    <s v="12"/>
    <s v="Mar"/>
    <n v="3"/>
    <s v="2019"/>
    <s v="19:00"/>
    <d v="2019-03-12T00:00:00"/>
    <d v="2019-03-12T19:00:00"/>
    <d v="2019-03-01T00:00:00"/>
    <m/>
    <n v="665"/>
  </r>
  <r>
    <n v="666"/>
    <s v=" 12 Mar 2019, 21:00"/>
    <s v="Football"/>
    <x v="5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d v="2019-03-01T00:00:00"/>
    <m/>
    <n v="688"/>
    <s v="AH"/>
    <s v="2018-19"/>
    <s v="12"/>
    <s v="Mar"/>
    <n v="3"/>
    <s v="2019"/>
    <s v="21:00"/>
    <d v="2019-03-12T00:00:00"/>
    <d v="2019-03-12T21:00:00"/>
    <d v="2019-03-01T00:00:00"/>
    <m/>
    <n v="666"/>
  </r>
  <r>
    <n v="667"/>
    <s v=" 12 Mar 2019, 21:00"/>
    <s v="Football"/>
    <x v="5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d v="2019-03-01T00:00:00"/>
    <m/>
    <n v="689"/>
    <s v="AH"/>
    <s v="2018-19"/>
    <s v="12"/>
    <s v="Mar"/>
    <n v="3"/>
    <s v="2019"/>
    <s v="21:00"/>
    <d v="2019-03-12T00:00:00"/>
    <d v="2019-03-12T21:00:00"/>
    <d v="2019-03-01T00:00:00"/>
    <m/>
    <n v="667"/>
  </r>
  <r>
    <n v="668"/>
    <s v=" 13 Mar 2019, 21:00"/>
    <s v="Football"/>
    <x v="5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d v="2019-03-01T00:00:00"/>
    <m/>
    <n v="672"/>
    <s v="AH"/>
    <s v="2018-19"/>
    <s v="13"/>
    <s v="Mar"/>
    <n v="3"/>
    <s v="2019"/>
    <s v="21:00"/>
    <d v="2019-03-13T00:00:00"/>
    <d v="2019-03-13T21:00:00"/>
    <d v="2019-03-01T00:00:00"/>
    <m/>
    <n v="668"/>
  </r>
  <r>
    <n v="669"/>
    <s v=" 13 Mar 2019, 21:00"/>
    <s v="Football"/>
    <x v="5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d v="2019-03-01T00:00:00"/>
    <m/>
    <n v="693"/>
    <s v="AH"/>
    <s v="2018-19"/>
    <s v="13"/>
    <s v="Mar"/>
    <n v="3"/>
    <s v="2019"/>
    <s v="21:00"/>
    <d v="2019-03-13T00:00:00"/>
    <d v="2019-03-13T21:00:00"/>
    <d v="2019-03-01T00:00:00"/>
    <m/>
    <n v="669"/>
  </r>
  <r>
    <n v="670"/>
    <s v=" 14 Mar 2019, 18:55"/>
    <s v="Football"/>
    <x v="6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d v="2019-03-01T00:00:00"/>
    <m/>
    <n v="666"/>
    <s v="AH"/>
    <s v="2018-19"/>
    <s v="14"/>
    <s v="Mar"/>
    <n v="3"/>
    <s v="2019"/>
    <s v="18:55"/>
    <d v="2019-03-14T00:00:00"/>
    <d v="2019-03-14T18:55:00"/>
    <d v="2019-03-01T00:00:00"/>
    <m/>
    <n v="670"/>
  </r>
  <r>
    <n v="671"/>
    <s v=" 14 Mar 2019, 18:55"/>
    <s v="Football"/>
    <x v="6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d v="2019-03-01T00:00:00"/>
    <m/>
    <n v="667"/>
    <s v="AH"/>
    <s v="2018-19"/>
    <s v="14"/>
    <s v="Mar"/>
    <n v="3"/>
    <s v="2019"/>
    <s v="18:55"/>
    <d v="2019-03-14T00:00:00"/>
    <d v="2019-03-14T18:55:00"/>
    <d v="2019-03-01T00:00:00"/>
    <m/>
    <n v="671"/>
  </r>
  <r>
    <n v="672"/>
    <s v=" 14 Mar 2019, 18:55"/>
    <s v="Football"/>
    <x v="6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d v="2019-03-01T00:00:00"/>
    <m/>
    <n v="697"/>
    <s v="AH"/>
    <s v="2018-19"/>
    <s v="14"/>
    <s v="Mar"/>
    <n v="3"/>
    <s v="2019"/>
    <s v="18:55"/>
    <d v="2019-03-14T00:00:00"/>
    <d v="2019-03-14T18:55:00"/>
    <d v="2019-03-01T00:00:00"/>
    <m/>
    <n v="672"/>
  </r>
  <r>
    <n v="673"/>
    <s v=" 14 Mar 2019, 21:00"/>
    <s v="Football"/>
    <x v="6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d v="2019-03-01T00:00:00"/>
    <m/>
    <n v="703"/>
    <s v="AH"/>
    <s v="2018-19"/>
    <s v="14"/>
    <s v="Mar"/>
    <n v="3"/>
    <s v="2019"/>
    <s v="21:00"/>
    <d v="2019-03-14T00:00:00"/>
    <d v="2019-03-14T21:00:00"/>
    <d v="2019-03-01T00:00:00"/>
    <m/>
    <n v="673"/>
  </r>
  <r>
    <n v="674"/>
    <s v=" 14 Mar 2019, 21:00"/>
    <s v="Football"/>
    <x v="6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d v="2019-03-01T00:00:00"/>
    <m/>
    <n v="708"/>
    <s v="1X2"/>
    <s v="2018-19"/>
    <s v="14"/>
    <s v="Mar"/>
    <n v="3"/>
    <s v="2019"/>
    <s v="21:00"/>
    <d v="2019-03-14T00:00:00"/>
    <d v="2019-03-14T21:00:00"/>
    <d v="2019-03-01T00:00:00"/>
    <m/>
    <n v="674"/>
  </r>
  <r>
    <n v="675"/>
    <s v=" 14 Mar 2019, 21:00"/>
    <s v="Football"/>
    <x v="6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d v="2019-03-01T00:00:00"/>
    <m/>
    <n v="700"/>
    <s v="AH"/>
    <s v="2018-19"/>
    <s v="14"/>
    <s v="Mar"/>
    <n v="3"/>
    <s v="2019"/>
    <s v="21:00"/>
    <d v="2019-03-14T00:00:00"/>
    <d v="2019-03-14T21:00:00"/>
    <d v="2019-03-01T00:00:00"/>
    <m/>
    <n v="675"/>
  </r>
  <r>
    <n v="676"/>
    <s v=" 14 Mar 2019, 21:00"/>
    <s v="Football"/>
    <x v="6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d v="2019-03-01T00:00:00"/>
    <m/>
    <n v="691"/>
    <s v="AH"/>
    <s v="2018-19"/>
    <s v="14"/>
    <s v="Mar"/>
    <n v="3"/>
    <s v="2019"/>
    <s v="21:00"/>
    <d v="2019-03-14T00:00:00"/>
    <d v="2019-03-14T21:00:00"/>
    <d v="2019-03-01T00:00:00"/>
    <m/>
    <n v="676"/>
  </r>
  <r>
    <n v="677"/>
    <s v=" 15 Mar 2019, 19:00"/>
    <s v="Football"/>
    <x v="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d v="2019-03-01T00:00:00"/>
    <m/>
    <n v="686"/>
    <s v="AH"/>
    <s v="2018-19"/>
    <s v="15"/>
    <s v="Mar"/>
    <n v="3"/>
    <s v="2019"/>
    <s v="19:00"/>
    <d v="2019-03-15T00:00:00"/>
    <d v="2019-03-15T19:00:00"/>
    <d v="2019-03-01T00:00:00"/>
    <m/>
    <n v="677"/>
  </r>
  <r>
    <n v="678"/>
    <s v=" 15 Mar 2019, 20:30"/>
    <s v="Football"/>
    <x v="0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d v="2019-03-01T00:00:00"/>
    <m/>
    <n v="668"/>
    <s v="AH"/>
    <s v="2018-19"/>
    <s v="15"/>
    <s v="Mar"/>
    <n v="3"/>
    <s v="2019"/>
    <s v="20:30"/>
    <d v="2019-03-15T00:00:00"/>
    <d v="2019-03-15T20:30:00"/>
    <d v="2019-03-01T00:00:00"/>
    <m/>
    <n v="678"/>
  </r>
  <r>
    <n v="679"/>
    <s v=" 15 Mar 2019, 20:30"/>
    <s v="Football"/>
    <x v="3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d v="2019-03-01T00:00:00"/>
    <m/>
    <n v="674"/>
    <s v="AH"/>
    <s v="2018-19"/>
    <s v="15"/>
    <s v="Mar"/>
    <n v="3"/>
    <s v="2019"/>
    <s v="20:30"/>
    <d v="2019-03-15T00:00:00"/>
    <d v="2019-03-15T20:30:00"/>
    <d v="2019-03-01T00:00:00"/>
    <m/>
    <n v="679"/>
  </r>
  <r>
    <n v="680"/>
    <s v=" 15 Mar 2019, 20:45"/>
    <s v="Football"/>
    <x v="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d v="2019-03-01T00:00:00"/>
    <m/>
    <n v="690"/>
    <s v="1X2"/>
    <s v="2018-19"/>
    <s v="15"/>
    <s v="Mar"/>
    <n v="3"/>
    <s v="2019"/>
    <s v="20:45"/>
    <d v="2019-03-15T00:00:00"/>
    <d v="2019-03-15T20:45:00"/>
    <d v="2019-03-01T00:00:00"/>
    <m/>
    <n v="680"/>
  </r>
  <r>
    <n v="681"/>
    <s v=" 15 Mar 2019, 21:00"/>
    <s v="Football"/>
    <x v="2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d v="2019-03-01T00:00:00"/>
    <m/>
    <n v="669"/>
    <s v="AH"/>
    <s v="2018-19"/>
    <s v="15"/>
    <s v="Mar"/>
    <n v="3"/>
    <s v="2019"/>
    <s v="21:00"/>
    <d v="2019-03-15T00:00:00"/>
    <d v="2019-03-15T21:00:00"/>
    <d v="2019-03-01T00:00:00"/>
    <m/>
    <n v="681"/>
  </r>
  <r>
    <n v="682"/>
    <s v=" 16 Mar 2019, 13:00"/>
    <s v="Football"/>
    <x v="2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d v="2019-03-01T00:00:00"/>
    <m/>
    <n v="665"/>
    <s v="AH"/>
    <s v="2018-19"/>
    <s v="16"/>
    <s v="Mar"/>
    <n v="3"/>
    <s v="2019"/>
    <s v="13:00"/>
    <d v="2019-03-16T00:00:00"/>
    <d v="2019-03-16T13:00:00"/>
    <d v="2019-03-01T00:00:00"/>
    <m/>
    <n v="682"/>
  </r>
  <r>
    <n v="683"/>
    <s v=" 16 Mar 2019, 13:15"/>
    <s v="Football"/>
    <x v="8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d v="2019-03-01T00:00:00"/>
    <m/>
    <n v="699"/>
    <s v="AH"/>
    <s v="2018-19"/>
    <s v="16"/>
    <s v="Mar"/>
    <n v="3"/>
    <s v="2019"/>
    <s v="13:15"/>
    <d v="2019-03-16T00:00:00"/>
    <d v="2019-03-16T13:15:00"/>
    <d v="2019-03-01T00:00:00"/>
    <m/>
    <n v="683"/>
  </r>
  <r>
    <n v="684"/>
    <s v=" 16 Mar 2019, 15:00"/>
    <s v="Football"/>
    <x v="3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d v="2019-03-01T00:00:00"/>
    <m/>
    <n v="696"/>
    <s v="AH"/>
    <s v="2018-19"/>
    <s v="16"/>
    <s v="Mar"/>
    <n v="3"/>
    <s v="2019"/>
    <s v="15:00"/>
    <d v="2019-03-16T00:00:00"/>
    <d v="2019-03-16T15:00:00"/>
    <d v="2019-03-01T00:00:00"/>
    <m/>
    <n v="684"/>
  </r>
  <r>
    <n v="685"/>
    <s v=" 16 Mar 2019, 15:30"/>
    <s v="Football"/>
    <x v="0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d v="2019-03-01T00:00:00"/>
    <m/>
    <n v="707"/>
    <s v="1X2"/>
    <s v="2018-19"/>
    <s v="16"/>
    <s v="Mar"/>
    <n v="3"/>
    <s v="2019"/>
    <s v="15:30"/>
    <d v="2019-03-16T00:00:00"/>
    <d v="2019-03-16T15:30:00"/>
    <d v="2019-03-01T00:00:00"/>
    <m/>
    <n v="685"/>
  </r>
  <r>
    <n v="686"/>
    <s v=" 16 Mar 2019, 15:30"/>
    <s v="Football"/>
    <x v="0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d v="2019-03-01T00:00:00"/>
    <m/>
    <n v="680"/>
    <s v="1X2"/>
    <s v="2018-19"/>
    <s v="16"/>
    <s v="Mar"/>
    <n v="3"/>
    <s v="2019"/>
    <s v="15:30"/>
    <d v="2019-03-16T00:00:00"/>
    <d v="2019-03-16T15:30:00"/>
    <d v="2019-03-01T00:00:00"/>
    <m/>
    <n v="686"/>
  </r>
  <r>
    <n v="687"/>
    <s v=" 16 Mar 2019, 15:30"/>
    <s v="Football"/>
    <x v="0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d v="2019-03-01T00:00:00"/>
    <m/>
    <n v="683"/>
    <s v="1X2"/>
    <s v="2018-19"/>
    <s v="16"/>
    <s v="Mar"/>
    <n v="3"/>
    <s v="2019"/>
    <s v="15:30"/>
    <d v="2019-03-16T00:00:00"/>
    <d v="2019-03-16T15:30:00"/>
    <d v="2019-03-01T00:00:00"/>
    <m/>
    <n v="687"/>
  </r>
  <r>
    <n v="688"/>
    <s v=" 16 Mar 2019, 16:00"/>
    <s v="Football"/>
    <x v="4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d v="2019-03-01T00:00:00"/>
    <m/>
    <n v="670"/>
    <s v="1X2"/>
    <s v="2018-19"/>
    <s v="16"/>
    <s v="Mar"/>
    <n v="3"/>
    <s v="2019"/>
    <s v="16:00"/>
    <d v="2019-03-16T00:00:00"/>
    <d v="2019-03-16T16:00:00"/>
    <d v="2019-03-01T00:00:00"/>
    <m/>
    <n v="688"/>
  </r>
  <r>
    <n v="689"/>
    <s v=" 16 Mar 2019, 16:00"/>
    <s v="Football"/>
    <x v="4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d v="2019-03-01T00:00:00"/>
    <m/>
    <n v="671"/>
    <s v="AH"/>
    <s v="2018-19"/>
    <s v="16"/>
    <s v="Mar"/>
    <n v="3"/>
    <s v="2019"/>
    <s v="16:00"/>
    <d v="2019-03-16T00:00:00"/>
    <d v="2019-03-16T16:00:00"/>
    <d v="2019-03-01T00:00:00"/>
    <m/>
    <n v="689"/>
  </r>
  <r>
    <n v="690"/>
    <s v=" 16 Mar 2019, 16:00"/>
    <s v="Football"/>
    <x v="4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d v="2019-03-01T00:00:00"/>
    <m/>
    <n v="687"/>
    <s v="AH"/>
    <s v="2018-19"/>
    <s v="16"/>
    <s v="Mar"/>
    <n v="3"/>
    <s v="2019"/>
    <s v="16:00"/>
    <d v="2019-03-16T00:00:00"/>
    <d v="2019-03-16T16:00:00"/>
    <d v="2019-03-01T00:00:00"/>
    <m/>
    <n v="690"/>
  </r>
  <r>
    <n v="691"/>
    <s v=" 16 Mar 2019, 16:15"/>
    <s v="Football"/>
    <x v="2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d v="2019-03-01T00:00:00"/>
    <m/>
    <n v="715"/>
    <s v="AH"/>
    <s v="2018-19"/>
    <s v="16"/>
    <s v="Mar"/>
    <n v="3"/>
    <s v="2019"/>
    <s v="16:15"/>
    <d v="2019-03-16T00:00:00"/>
    <d v="2019-03-16T16:15:00"/>
    <d v="2019-03-01T00:00:00"/>
    <m/>
    <n v="691"/>
  </r>
  <r>
    <n v="692"/>
    <s v=" 16 Mar 2019, 18:00"/>
    <s v="Football"/>
    <x v="3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d v="2019-03-01T00:00:00"/>
    <m/>
    <n v="675"/>
    <s v="AH"/>
    <s v="2018-19"/>
    <s v="16"/>
    <s v="Mar"/>
    <n v="3"/>
    <s v="2019"/>
    <s v="18:00"/>
    <d v="2019-03-16T00:00:00"/>
    <d v="2019-03-16T18:00:00"/>
    <d v="2019-03-01T00:00:00"/>
    <m/>
    <n v="692"/>
  </r>
  <r>
    <n v="693"/>
    <s v=" 16 Mar 2019, 18:30"/>
    <s v="Football"/>
    <x v="0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d v="2019-03-01T00:00:00"/>
    <m/>
    <n v="681"/>
    <s v="1X2"/>
    <s v="2018-19"/>
    <s v="16"/>
    <s v="Mar"/>
    <n v="3"/>
    <s v="2019"/>
    <s v="18:30"/>
    <d v="2019-03-16T00:00:00"/>
    <d v="2019-03-16T18:30:00"/>
    <d v="2019-03-01T00:00:00"/>
    <m/>
    <n v="693"/>
  </r>
  <r>
    <n v="694"/>
    <s v=" 16 Mar 2019, 18:30"/>
    <s v="Football"/>
    <x v="2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d v="2019-03-01T00:00:00"/>
    <m/>
    <n v="701"/>
    <s v="1X2"/>
    <s v="2018-19"/>
    <s v="16"/>
    <s v="Mar"/>
    <n v="3"/>
    <s v="2019"/>
    <s v="18:30"/>
    <d v="2019-03-16T00:00:00"/>
    <d v="2019-03-16T18:30:00"/>
    <d v="2019-03-01T00:00:00"/>
    <m/>
    <n v="694"/>
  </r>
  <r>
    <n v="695"/>
    <s v=" 16 Mar 2019, 20:00"/>
    <s v="Football"/>
    <x v="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d v="2019-03-01T00:00:00"/>
    <m/>
    <n v="704"/>
    <s v="O/U"/>
    <s v="2018-19"/>
    <s v="16"/>
    <s v="Mar"/>
    <n v="3"/>
    <s v="2019"/>
    <s v="20:00"/>
    <d v="2019-03-16T00:00:00"/>
    <d v="2019-03-16T20:00:00"/>
    <d v="2019-03-01T00:00:00"/>
    <m/>
    <n v="695"/>
  </r>
  <r>
    <n v="696"/>
    <s v=" 16 Mar 2019, 20:00"/>
    <s v="Football"/>
    <x v="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d v="2019-03-01T00:00:00"/>
    <m/>
    <n v="702"/>
    <s v="AH"/>
    <s v="2018-19"/>
    <s v="16"/>
    <s v="Mar"/>
    <n v="3"/>
    <s v="2019"/>
    <s v="20:00"/>
    <d v="2019-03-16T00:00:00"/>
    <d v="2019-03-16T20:00:00"/>
    <d v="2019-03-01T00:00:00"/>
    <m/>
    <n v="696"/>
  </r>
  <r>
    <n v="697"/>
    <s v=" 16 Mar 2019, 20:30"/>
    <s v="Football"/>
    <x v="3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d v="2019-03-01T00:00:00"/>
    <m/>
    <n v="678"/>
    <s v="1X2"/>
    <s v="2018-19"/>
    <s v="16"/>
    <s v="Mar"/>
    <n v="3"/>
    <s v="2019"/>
    <s v="20:30"/>
    <d v="2019-03-16T00:00:00"/>
    <d v="2019-03-16T20:30:00"/>
    <d v="2019-03-01T00:00:00"/>
    <m/>
    <n v="697"/>
  </r>
  <r>
    <n v="698"/>
    <s v=" 16 Mar 2019, 20:55"/>
    <s v="Football"/>
    <x v="8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d v="2019-03-01T00:00:00"/>
    <m/>
    <n v="694"/>
    <s v="AH"/>
    <s v="2018-19"/>
    <s v="16"/>
    <s v="Mar"/>
    <n v="3"/>
    <s v="2019"/>
    <s v="20:55"/>
    <d v="2019-03-16T00:00:00"/>
    <d v="2019-03-16T20:55:00"/>
    <d v="2019-03-01T00:00:00"/>
    <m/>
    <n v="698"/>
  </r>
  <r>
    <n v="699"/>
    <s v=" 17 Mar 2019, 12:30"/>
    <s v="Football"/>
    <x v="3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d v="2019-03-01T00:00:00"/>
    <m/>
    <n v="684"/>
    <s v="AH"/>
    <s v="2018-19"/>
    <s v="17"/>
    <s v="Mar"/>
    <n v="3"/>
    <s v="2019"/>
    <s v="12:30"/>
    <d v="2019-03-17T00:00:00"/>
    <d v="2019-03-17T12:30:00"/>
    <d v="2019-03-01T00:00:00"/>
    <m/>
    <n v="699"/>
  </r>
  <r>
    <n v="700"/>
    <s v=" 17 Mar 2019, 13:30"/>
    <s v="Football"/>
    <x v="0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d v="2019-03-01T00:00:00"/>
    <m/>
    <n v="692"/>
    <s v="AH"/>
    <s v="2018-19"/>
    <s v="17"/>
    <s v="Mar"/>
    <n v="3"/>
    <s v="2019"/>
    <s v="13:30"/>
    <d v="2019-03-17T00:00:00"/>
    <d v="2019-03-17T13:30:00"/>
    <d v="2019-03-01T00:00:00"/>
    <m/>
    <n v="700"/>
  </r>
  <r>
    <n v="701"/>
    <s v=" 17 Mar 2019, 15:00"/>
    <s v="Football"/>
    <x v="3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d v="2019-03-01T00:00:00"/>
    <m/>
    <n v="685"/>
    <s v="AH"/>
    <s v="2018-19"/>
    <s v="17"/>
    <s v="Mar"/>
    <n v="3"/>
    <s v="2019"/>
    <s v="15:00"/>
    <d v="2019-03-17T00:00:00"/>
    <d v="2019-03-17T15:00:00"/>
    <d v="2019-03-01T00:00:00"/>
    <m/>
    <n v="701"/>
  </r>
  <r>
    <n v="702"/>
    <s v=" 17 Mar 2019, 15:00"/>
    <s v="Football"/>
    <x v="3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d v="2019-03-01T00:00:00"/>
    <m/>
    <n v="673"/>
    <s v="AH"/>
    <s v="2018-19"/>
    <s v="17"/>
    <s v="Mar"/>
    <n v="3"/>
    <s v="2019"/>
    <s v="15:00"/>
    <d v="2019-03-17T00:00:00"/>
    <d v="2019-03-17T15:00:00"/>
    <d v="2019-03-01T00:00:00"/>
    <m/>
    <n v="702"/>
  </r>
  <r>
    <n v="703"/>
    <s v=" 17 Mar 2019, 15:00"/>
    <s v="Football"/>
    <x v="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d v="2019-03-01T00:00:00"/>
    <m/>
    <n v="677"/>
    <s v="1X2"/>
    <s v="2018-19"/>
    <s v="17"/>
    <s v="Mar"/>
    <n v="3"/>
    <s v="2019"/>
    <s v="15:00"/>
    <d v="2019-03-17T00:00:00"/>
    <d v="2019-03-17T15:00:00"/>
    <d v="2019-03-01T00:00:00"/>
    <m/>
    <n v="703"/>
  </r>
  <r>
    <n v="704"/>
    <s v=" 17 Mar 2019, 15:15"/>
    <s v="Football"/>
    <x v="4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d v="2019-03-01T00:00:00"/>
    <m/>
    <n v="679"/>
    <s v="AH"/>
    <s v="2018-19"/>
    <s v="17"/>
    <s v="Mar"/>
    <n v="3"/>
    <s v="2019"/>
    <s v="15:15"/>
    <d v="2019-03-17T00:00:00"/>
    <d v="2019-03-17T15:15:00"/>
    <d v="2019-03-01T00:00:00"/>
    <m/>
    <n v="704"/>
  </r>
  <r>
    <n v="705"/>
    <s v=" 17 Mar 2019, 15:30"/>
    <s v="Football"/>
    <x v="0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d v="2019-03-01T00:00:00"/>
    <m/>
    <n v="709"/>
    <s v="AH"/>
    <s v="2018-19"/>
    <s v="17"/>
    <s v="Mar"/>
    <n v="3"/>
    <s v="2019"/>
    <s v="15:30"/>
    <d v="2019-03-17T00:00:00"/>
    <d v="2019-03-17T15:30:00"/>
    <d v="2019-03-01T00:00:00"/>
    <m/>
    <n v="705"/>
  </r>
  <r>
    <n v="706"/>
    <s v=" 17 Mar 2019, 16:15"/>
    <s v="Football"/>
    <x v="2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d v="2019-03-01T00:00:00"/>
    <m/>
    <n v="714"/>
    <s v="AH"/>
    <s v="2018-19"/>
    <s v="17"/>
    <s v="Mar"/>
    <n v="3"/>
    <s v="2019"/>
    <s v="16:15"/>
    <d v="2019-03-17T00:00:00"/>
    <d v="2019-03-17T16:15:00"/>
    <d v="2019-03-01T00:00:00"/>
    <m/>
    <n v="706"/>
  </r>
  <r>
    <n v="707"/>
    <s v=" 17 Mar 2019, 17:00"/>
    <s v="Football"/>
    <x v="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d v="2019-03-01T00:00:00"/>
    <m/>
    <n v="676"/>
    <s v="AH"/>
    <s v="2018-19"/>
    <s v="17"/>
    <s v="Mar"/>
    <n v="3"/>
    <s v="2019"/>
    <s v="17:00"/>
    <d v="2019-03-17T00:00:00"/>
    <d v="2019-03-17T17:00:00"/>
    <d v="2019-03-01T00:00:00"/>
    <m/>
    <n v="707"/>
  </r>
  <r>
    <n v="708"/>
    <s v=" 17 Mar 2019, 17:30"/>
    <s v="Football"/>
    <x v="4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d v="2019-03-01T00:00:00"/>
    <m/>
    <n v="698"/>
    <s v="1X2"/>
    <s v="2018-19"/>
    <s v="17"/>
    <s v="Mar"/>
    <n v="3"/>
    <s v="2019"/>
    <s v="17:30"/>
    <d v="2019-03-17T00:00:00"/>
    <d v="2019-03-17T17:30:00"/>
    <d v="2019-03-01T00:00:00"/>
    <m/>
    <n v="708"/>
  </r>
  <r>
    <n v="709"/>
    <s v=" 17 Mar 2019, 18:00"/>
    <s v="Football"/>
    <x v="0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d v="2019-03-01T00:00:00"/>
    <m/>
    <n v="705"/>
    <s v="AH"/>
    <s v="2018-19"/>
    <s v="17"/>
    <s v="Mar"/>
    <n v="3"/>
    <s v="2019"/>
    <s v="18:00"/>
    <d v="2019-03-17T00:00:00"/>
    <d v="2019-03-17T18:00:00"/>
    <d v="2019-03-01T00:00:00"/>
    <m/>
    <n v="709"/>
  </r>
  <r>
    <n v="710"/>
    <s v=" 17 Mar 2019, 18:00"/>
    <s v="Football"/>
    <x v="3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d v="2019-03-01T00:00:00"/>
    <m/>
    <n v="710"/>
    <s v="1X2"/>
    <s v="2018-19"/>
    <s v="17"/>
    <s v="Mar"/>
    <n v="3"/>
    <s v="2019"/>
    <s v="18:00"/>
    <d v="2019-03-17T00:00:00"/>
    <d v="2019-03-17T18:00:00"/>
    <d v="2019-03-01T00:00:00"/>
    <m/>
    <n v="710"/>
  </r>
  <r>
    <n v="711"/>
    <s v=" 17 Mar 2019, 18:30"/>
    <s v="Football"/>
    <x v="2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d v="2019-03-01T00:00:00"/>
    <m/>
    <n v="713"/>
    <s v="1X2"/>
    <s v="2018-19"/>
    <s v="17"/>
    <s v="Mar"/>
    <n v="3"/>
    <s v="2019"/>
    <s v="18:30"/>
    <d v="2019-03-17T00:00:00"/>
    <d v="2019-03-17T18:30:00"/>
    <d v="2019-03-01T00:00:00"/>
    <m/>
    <n v="711"/>
  </r>
  <r>
    <n v="712"/>
    <s v=" 17 Mar 2019, 18:30"/>
    <s v="Football"/>
    <x v="2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d v="2019-03-01T00:00:00"/>
    <m/>
    <n v="706"/>
    <s v="AH"/>
    <s v="2018-19"/>
    <s v="17"/>
    <s v="Mar"/>
    <n v="3"/>
    <s v="2019"/>
    <s v="18:30"/>
    <d v="2019-03-17T00:00:00"/>
    <d v="2019-03-17T18:30:00"/>
    <d v="2019-03-01T00:00:00"/>
    <m/>
    <n v="712"/>
  </r>
  <r>
    <n v="713"/>
    <s v=" 17 Mar 2019, 20:30"/>
    <s v="Football"/>
    <x v="3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d v="2019-03-01T00:00:00"/>
    <m/>
    <n v="711"/>
    <s v="AH"/>
    <s v="2018-19"/>
    <s v="17"/>
    <s v="Mar"/>
    <n v="3"/>
    <s v="2019"/>
    <s v="20:30"/>
    <d v="2019-03-17T00:00:00"/>
    <d v="2019-03-17T20:30:00"/>
    <d v="2019-03-01T00:00:00"/>
    <m/>
    <n v="713"/>
  </r>
  <r>
    <n v="714"/>
    <s v=" 17 Mar 2019, 20:45"/>
    <s v="Football"/>
    <x v="2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d v="2019-03-01T00:00:00"/>
    <m/>
    <n v="712"/>
    <s v="AH"/>
    <s v="2018-19"/>
    <s v="17"/>
    <s v="Mar"/>
    <n v="3"/>
    <s v="2019"/>
    <s v="20:45"/>
    <d v="2019-03-17T00:00:00"/>
    <d v="2019-03-17T20:45:00"/>
    <d v="2019-03-01T00:00:00"/>
    <m/>
    <n v="714"/>
  </r>
  <r>
    <n v="715"/>
    <s v=" 17 Mar 2019, 21:00"/>
    <s v="Football"/>
    <x v="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d v="2019-03-01T00:00:00"/>
    <m/>
    <n v="695"/>
    <s v="AH"/>
    <s v="2018-19"/>
    <s v="17"/>
    <s v="Mar"/>
    <n v="3"/>
    <s v="2019"/>
    <s v="21:00"/>
    <d v="2019-03-17T00:00:00"/>
    <d v="2019-03-17T21:00:00"/>
    <d v="2019-03-01T00:00:00"/>
    <m/>
    <n v="715"/>
  </r>
  <r>
    <n v="716"/>
    <s v=" 29 Mar 2019, 20:30"/>
    <s v="Football"/>
    <x v="0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d v="2019-03-01T00:00:00"/>
    <m/>
    <n v="716"/>
    <s v="AH"/>
    <s v="2018-19"/>
    <s v="29"/>
    <s v="Mar"/>
    <n v="3"/>
    <s v="2019"/>
    <s v="20:30"/>
    <d v="2019-03-29T00:00:00"/>
    <d v="2019-03-29T20:30:00"/>
    <d v="2019-03-01T00:00:00"/>
    <m/>
    <n v="716"/>
  </r>
  <r>
    <n v="717"/>
    <s v=" 29 Mar 2019, 20:45"/>
    <s v="Football"/>
    <x v="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d v="2019-03-01T00:00:00"/>
    <m/>
    <n v="750"/>
    <s v="1X2"/>
    <s v="2018-19"/>
    <s v="29"/>
    <s v="Mar"/>
    <n v="3"/>
    <s v="2019"/>
    <s v="20:45"/>
    <d v="2019-03-29T00:00:00"/>
    <d v="2019-03-29T20:45:00"/>
    <d v="2019-03-01T00:00:00"/>
    <m/>
    <n v="717"/>
  </r>
  <r>
    <n v="718"/>
    <s v=" 29 Mar 2019, 21:00"/>
    <s v="Football"/>
    <x v="2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d v="2019-03-01T00:00:00"/>
    <m/>
    <n v="730"/>
    <s v="O/U"/>
    <s v="2018-19"/>
    <s v="29"/>
    <s v="Mar"/>
    <n v="3"/>
    <s v="2019"/>
    <s v="21:00"/>
    <d v="2019-03-29T00:00:00"/>
    <d v="2019-03-29T21:00:00"/>
    <d v="2019-03-01T00:00:00"/>
    <m/>
    <n v="718"/>
  </r>
  <r>
    <n v="719"/>
    <s v=" 30 Mar 2019, 13:00"/>
    <s v="Football"/>
    <x v="2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d v="2019-03-01T00:00:00"/>
    <m/>
    <n v="728"/>
    <s v="1X2"/>
    <s v="2018-19"/>
    <s v="30"/>
    <s v="Mar"/>
    <n v="3"/>
    <s v="2019"/>
    <s v="13:00"/>
    <d v="2019-03-30T00:00:00"/>
    <d v="2019-03-30T13:00:00"/>
    <d v="2019-03-01T00:00:00"/>
    <m/>
    <n v="719"/>
  </r>
  <r>
    <n v="720"/>
    <s v=" 30 Mar 2019, 13:30"/>
    <s v="Football"/>
    <x v="4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d v="2019-03-01T00:00:00"/>
    <m/>
    <n v="743"/>
    <s v="AH"/>
    <s v="2018-19"/>
    <s v="30"/>
    <s v="Mar"/>
    <n v="3"/>
    <s v="2019"/>
    <s v="13:30"/>
    <d v="2019-03-30T00:00:00"/>
    <d v="2019-03-30T13:30:00"/>
    <d v="2019-03-01T00:00:00"/>
    <m/>
    <n v="720"/>
  </r>
  <r>
    <n v="721"/>
    <s v=" 30 Mar 2019, 15:30"/>
    <s v="Football"/>
    <x v="0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d v="2019-03-01T00:00:00"/>
    <m/>
    <n v="742"/>
    <s v="AH"/>
    <s v="2018-19"/>
    <s v="30"/>
    <s v="Mar"/>
    <n v="3"/>
    <s v="2019"/>
    <s v="15:30"/>
    <d v="2019-03-30T00:00:00"/>
    <d v="2019-03-30T15:30:00"/>
    <d v="2019-03-01T00:00:00"/>
    <m/>
    <n v="721"/>
  </r>
  <r>
    <n v="722"/>
    <s v=" 30 Mar 2019, 15:30"/>
    <s v="Football"/>
    <x v="0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d v="2019-03-01T00:00:00"/>
    <m/>
    <n v="738"/>
    <s v="AH"/>
    <s v="2018-19"/>
    <s v="30"/>
    <s v="Mar"/>
    <n v="3"/>
    <s v="2019"/>
    <s v="15:30"/>
    <d v="2019-03-30T00:00:00"/>
    <d v="2019-03-30T15:30:00"/>
    <d v="2019-03-01T00:00:00"/>
    <m/>
    <n v="722"/>
  </r>
  <r>
    <n v="723"/>
    <s v=" 30 Mar 2019, 15:30"/>
    <s v="Football"/>
    <x v="0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d v="2019-03-01T00:00:00"/>
    <m/>
    <n v="733"/>
    <s v="AH"/>
    <s v="2018-19"/>
    <s v="30"/>
    <s v="Mar"/>
    <n v="3"/>
    <s v="2019"/>
    <s v="15:30"/>
    <d v="2019-03-30T00:00:00"/>
    <d v="2019-03-30T15:30:00"/>
    <d v="2019-03-01T00:00:00"/>
    <m/>
    <n v="723"/>
  </r>
  <r>
    <n v="724"/>
    <s v=" 30 Mar 2019, 16:00"/>
    <s v="Football"/>
    <x v="4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d v="2019-03-01T00:00:00"/>
    <m/>
    <n v="718"/>
    <s v="AH"/>
    <s v="2018-19"/>
    <s v="30"/>
    <s v="Mar"/>
    <n v="3"/>
    <s v="2019"/>
    <s v="16:00"/>
    <d v="2019-03-30T00:00:00"/>
    <d v="2019-03-30T16:00:00"/>
    <d v="2019-03-01T00:00:00"/>
    <m/>
    <n v="724"/>
  </r>
  <r>
    <n v="725"/>
    <s v=" 30 Mar 2019, 16:00"/>
    <s v="Football"/>
    <x v="4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d v="2019-03-01T00:00:00"/>
    <m/>
    <n v="724"/>
    <s v="AH"/>
    <s v="2018-19"/>
    <s v="30"/>
    <s v="Mar"/>
    <n v="3"/>
    <s v="2019"/>
    <s v="16:00"/>
    <d v="2019-03-30T00:00:00"/>
    <d v="2019-03-30T16:00:00"/>
    <d v="2019-03-01T00:00:00"/>
    <m/>
    <n v="725"/>
  </r>
  <r>
    <n v="726"/>
    <s v=" 30 Mar 2019, 16:00"/>
    <s v="Football"/>
    <x v="4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d v="2019-03-01T00:00:00"/>
    <m/>
    <n v="744"/>
    <s v="AH"/>
    <s v="2018-19"/>
    <s v="30"/>
    <s v="Mar"/>
    <n v="3"/>
    <s v="2019"/>
    <s v="16:00"/>
    <d v="2019-03-30T00:00:00"/>
    <d v="2019-03-30T16:00:00"/>
    <d v="2019-03-01T00:00:00"/>
    <m/>
    <n v="726"/>
  </r>
  <r>
    <n v="727"/>
    <s v=" 30 Mar 2019, 16:00"/>
    <s v="Football"/>
    <x v="4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d v="2019-03-01T00:00:00"/>
    <m/>
    <n v="745"/>
    <s v="O/U"/>
    <s v="2018-19"/>
    <s v="30"/>
    <s v="Mar"/>
    <n v="3"/>
    <s v="2019"/>
    <s v="16:00"/>
    <d v="2019-03-30T00:00:00"/>
    <d v="2019-03-30T16:00:00"/>
    <d v="2019-03-01T00:00:00"/>
    <m/>
    <n v="727"/>
  </r>
  <r>
    <n v="728"/>
    <s v=" 30 Mar 2019, 16:00"/>
    <s v="Football"/>
    <x v="4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d v="2019-03-01T00:00:00"/>
    <m/>
    <n v="723"/>
    <s v="O/U"/>
    <s v="2018-19"/>
    <s v="30"/>
    <s v="Mar"/>
    <n v="3"/>
    <s v="2019"/>
    <s v="16:00"/>
    <d v="2019-03-30T00:00:00"/>
    <d v="2019-03-30T16:00:00"/>
    <d v="2019-03-01T00:00:00"/>
    <m/>
    <n v="728"/>
  </r>
  <r>
    <n v="729"/>
    <s v=" 30 Mar 2019, 16:15"/>
    <s v="Football"/>
    <x v="2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d v="2019-03-01T00:00:00"/>
    <m/>
    <n v="734"/>
    <s v="AH"/>
    <s v="2018-19"/>
    <s v="30"/>
    <s v="Mar"/>
    <n v="3"/>
    <s v="2019"/>
    <s v="16:15"/>
    <d v="2019-03-30T00:00:00"/>
    <d v="2019-03-30T16:15:00"/>
    <d v="2019-03-01T00:00:00"/>
    <m/>
    <n v="729"/>
  </r>
  <r>
    <n v="730"/>
    <s v=" 30 Mar 2019, 17:00"/>
    <s v="Football"/>
    <x v="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d v="2019-03-01T00:00:00"/>
    <m/>
    <n v="722"/>
    <s v="AH"/>
    <s v="2018-19"/>
    <s v="30"/>
    <s v="Mar"/>
    <n v="3"/>
    <s v="2019"/>
    <s v="17:00"/>
    <d v="2019-03-30T00:00:00"/>
    <d v="2019-03-30T17:00:00"/>
    <d v="2019-03-01T00:00:00"/>
    <m/>
    <n v="730"/>
  </r>
  <r>
    <n v="731"/>
    <s v=" 30 Mar 2019, 18:00"/>
    <s v="Football"/>
    <x v="3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d v="2019-03-01T00:00:00"/>
    <m/>
    <n v="726"/>
    <s v="1X2"/>
    <s v="2018-19"/>
    <s v="30"/>
    <s v="Mar"/>
    <n v="3"/>
    <s v="2019"/>
    <s v="18:00"/>
    <d v="2019-03-30T00:00:00"/>
    <d v="2019-03-30T18:00:00"/>
    <d v="2019-03-01T00:00:00"/>
    <m/>
    <n v="731"/>
  </r>
  <r>
    <n v="732"/>
    <s v=" 30 Mar 2019, 18:30"/>
    <s v="Football"/>
    <x v="0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d v="2019-03-01T00:00:00"/>
    <m/>
    <n v="727"/>
    <s v="AH"/>
    <s v="2018-19"/>
    <s v="30"/>
    <s v="Mar"/>
    <n v="3"/>
    <s v="2019"/>
    <s v="18:30"/>
    <d v="2019-03-30T00:00:00"/>
    <d v="2019-03-30T18:30:00"/>
    <d v="2019-03-01T00:00:00"/>
    <m/>
    <n v="732"/>
  </r>
  <r>
    <n v="733"/>
    <s v=" 30 Mar 2019, 18:30"/>
    <s v="Football"/>
    <x v="2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d v="2019-03-01T00:00:00"/>
    <m/>
    <n v="717"/>
    <s v="AH"/>
    <s v="2018-19"/>
    <s v="30"/>
    <s v="Mar"/>
    <n v="3"/>
    <s v="2019"/>
    <s v="18:30"/>
    <d v="2019-03-30T00:00:00"/>
    <d v="2019-03-30T18:30:00"/>
    <d v="2019-03-01T00:00:00"/>
    <m/>
    <n v="733"/>
  </r>
  <r>
    <n v="734"/>
    <s v=" 30 Mar 2019, 18:30"/>
    <s v="Football"/>
    <x v="4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d v="2019-03-01T00:00:00"/>
    <m/>
    <n v="748"/>
    <s v="AH"/>
    <s v="2018-19"/>
    <s v="30"/>
    <s v="Mar"/>
    <n v="3"/>
    <s v="2019"/>
    <s v="18:30"/>
    <d v="2019-03-30T00:00:00"/>
    <d v="2019-03-30T18:30:00"/>
    <d v="2019-03-01T00:00:00"/>
    <m/>
    <n v="734"/>
  </r>
  <r>
    <n v="735"/>
    <s v=" 30 Mar 2019, 20:30"/>
    <s v="Football"/>
    <x v="3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d v="2019-03-01T00:00:00"/>
    <m/>
    <n v="749"/>
    <s v="O/U"/>
    <s v="2018-19"/>
    <s v="30"/>
    <s v="Mar"/>
    <n v="3"/>
    <s v="2019"/>
    <s v="20:30"/>
    <d v="2019-03-30T00:00:00"/>
    <d v="2019-03-30T20:30:00"/>
    <d v="2019-03-01T00:00:00"/>
    <m/>
    <n v="735"/>
  </r>
  <r>
    <n v="736"/>
    <s v=" 30 Mar 2019, 20:45"/>
    <s v="Football"/>
    <x v="2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d v="2019-03-01T00:00:00"/>
    <m/>
    <n v="747"/>
    <s v="AH"/>
    <s v="2018-19"/>
    <s v="30"/>
    <s v="Mar"/>
    <n v="3"/>
    <s v="2019"/>
    <s v="20:45"/>
    <d v="2019-03-30T00:00:00"/>
    <d v="2019-03-30T20:45:00"/>
    <d v="2019-03-01T00:00:00"/>
    <m/>
    <n v="736"/>
  </r>
  <r>
    <n v="737"/>
    <s v=" 31 Mar 2019, 12:30"/>
    <s v="Football"/>
    <x v="3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d v="2019-03-01T00:00:00"/>
    <m/>
    <n v="741"/>
    <s v="AH"/>
    <s v="2018-19"/>
    <s v="31"/>
    <s v="Mar"/>
    <n v="3"/>
    <s v="2019"/>
    <s v="12:30"/>
    <d v="2019-03-31T00:00:00"/>
    <d v="2019-03-31T12:30:00"/>
    <d v="2019-03-01T00:00:00"/>
    <m/>
    <n v="737"/>
  </r>
  <r>
    <n v="738"/>
    <s v=" 31 Mar 2019, 14:00"/>
    <s v="Football"/>
    <x v="2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d v="2019-03-01T00:00:00"/>
    <m/>
    <n v="735"/>
    <s v="AH"/>
    <s v="2018-19"/>
    <s v="31"/>
    <s v="Mar"/>
    <n v="3"/>
    <s v="2019"/>
    <s v="14:00"/>
    <d v="2019-03-31T00:00:00"/>
    <d v="2019-03-31T14:00:00"/>
    <d v="2019-03-01T00:00:00"/>
    <m/>
    <n v="738"/>
  </r>
  <r>
    <n v="739"/>
    <s v=" 31 Mar 2019, 15:00"/>
    <s v="Football"/>
    <x v="3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d v="2019-03-01T00:00:00"/>
    <m/>
    <n v="746"/>
    <s v="AH"/>
    <s v="2018-19"/>
    <s v="31"/>
    <s v="Mar"/>
    <n v="3"/>
    <s v="2019"/>
    <s v="15:00"/>
    <d v="2019-03-31T00:00:00"/>
    <d v="2019-03-31T15:00:00"/>
    <d v="2019-03-01T00:00:00"/>
    <m/>
    <n v="739"/>
  </r>
  <r>
    <n v="740"/>
    <s v=" 31 Mar 2019, 15:00"/>
    <s v="Football"/>
    <x v="3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d v="2019-03-01T00:00:00"/>
    <m/>
    <n v="725"/>
    <s v="O/U"/>
    <s v="2018-19"/>
    <s v="31"/>
    <s v="Mar"/>
    <n v="3"/>
    <s v="2019"/>
    <s v="15:00"/>
    <d v="2019-03-31T00:00:00"/>
    <d v="2019-03-31T15:00:00"/>
    <d v="2019-03-01T00:00:00"/>
    <m/>
    <n v="740"/>
  </r>
  <r>
    <n v="741"/>
    <s v=" 31 Mar 2019, 15:00"/>
    <s v="Football"/>
    <x v="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d v="2019-03-01T00:00:00"/>
    <m/>
    <n v="740"/>
    <s v="AH"/>
    <s v="2018-19"/>
    <s v="31"/>
    <s v="Mar"/>
    <n v="3"/>
    <s v="2019"/>
    <s v="15:00"/>
    <d v="2019-03-31T00:00:00"/>
    <d v="2019-03-31T15:00:00"/>
    <d v="2019-03-01T00:00:00"/>
    <m/>
    <n v="741"/>
  </r>
  <r>
    <n v="742"/>
    <s v=" 31 Mar 2019, 15:00"/>
    <s v="Football"/>
    <x v="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d v="2019-03-01T00:00:00"/>
    <m/>
    <n v="731"/>
    <s v="AH"/>
    <s v="2018-19"/>
    <s v="31"/>
    <s v="Mar"/>
    <n v="3"/>
    <s v="2019"/>
    <s v="15:00"/>
    <d v="2019-03-31T00:00:00"/>
    <d v="2019-03-31T15:00:00"/>
    <d v="2019-03-01T00:00:00"/>
    <m/>
    <n v="742"/>
  </r>
  <r>
    <n v="743"/>
    <s v=" 31 Mar 2019, 15:05"/>
    <s v="Football"/>
    <x v="4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d v="2019-03-01T00:00:00"/>
    <m/>
    <n v="751"/>
    <s v="AH"/>
    <s v="2018-19"/>
    <s v="31"/>
    <s v="Mar"/>
    <n v="3"/>
    <s v="2019"/>
    <s v="15:05"/>
    <d v="2019-03-31T00:00:00"/>
    <d v="2019-03-31T15:05:00"/>
    <d v="2019-03-01T00:00:00"/>
    <m/>
    <n v="743"/>
  </r>
  <r>
    <n v="744"/>
    <s v=" 31 Mar 2019, 16:15"/>
    <s v="Football"/>
    <x v="2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d v="2019-03-01T00:00:00"/>
    <m/>
    <n v="719"/>
    <s v="AH"/>
    <s v="2018-19"/>
    <s v="31"/>
    <s v="Mar"/>
    <n v="3"/>
    <s v="2019"/>
    <s v="16:15"/>
    <d v="2019-03-31T00:00:00"/>
    <d v="2019-03-31T16:15:00"/>
    <d v="2019-03-01T00:00:00"/>
    <m/>
    <n v="744"/>
  </r>
  <r>
    <n v="745"/>
    <s v=" 31 Mar 2019, 17:00"/>
    <s v="Football"/>
    <x v="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d v="2019-03-01T00:00:00"/>
    <m/>
    <n v="732"/>
    <s v="AH"/>
    <s v="2018-19"/>
    <s v="31"/>
    <s v="Mar"/>
    <n v="3"/>
    <s v="2019"/>
    <s v="17:00"/>
    <d v="2019-03-31T00:00:00"/>
    <d v="2019-03-31T17:00:00"/>
    <d v="2019-03-01T00:00:00"/>
    <m/>
    <n v="745"/>
  </r>
  <r>
    <n v="746"/>
    <s v=" 31 Mar 2019, 17:30"/>
    <s v="Football"/>
    <x v="4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d v="2019-03-01T00:00:00"/>
    <m/>
    <n v="752"/>
    <s v="AH"/>
    <s v="2018-19"/>
    <s v="31"/>
    <s v="Mar"/>
    <n v="3"/>
    <s v="2019"/>
    <s v="17:30"/>
    <d v="2019-03-31T00:00:00"/>
    <d v="2019-03-31T17:30:00"/>
    <d v="2019-03-01T00:00:00"/>
    <m/>
    <n v="746"/>
  </r>
  <r>
    <n v="747"/>
    <s v=" 31 Mar 2019, 18:00"/>
    <s v="Football"/>
    <x v="0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d v="2019-03-01T00:00:00"/>
    <m/>
    <n v="753"/>
    <s v="AH"/>
    <s v="2018-19"/>
    <s v="31"/>
    <s v="Mar"/>
    <n v="3"/>
    <s v="2019"/>
    <s v="18:00"/>
    <d v="2019-03-31T00:00:00"/>
    <d v="2019-03-31T18:00:00"/>
    <d v="2019-03-01T00:00:00"/>
    <m/>
    <n v="747"/>
  </r>
  <r>
    <n v="748"/>
    <s v=" 31 Mar 2019, 18:30"/>
    <s v="Football"/>
    <x v="2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d v="2019-03-01T00:00:00"/>
    <m/>
    <n v="729"/>
    <s v="AH"/>
    <s v="2018-19"/>
    <s v="31"/>
    <s v="Mar"/>
    <n v="3"/>
    <s v="2019"/>
    <s v="18:30"/>
    <d v="2019-03-31T00:00:00"/>
    <d v="2019-03-31T18:30:00"/>
    <d v="2019-03-01T00:00:00"/>
    <m/>
    <n v="748"/>
  </r>
  <r>
    <n v="749"/>
    <s v=" 31 Mar 2019, 20:30"/>
    <s v="Football"/>
    <x v="3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d v="2019-03-01T00:00:00"/>
    <m/>
    <n v="737"/>
    <s v="AH"/>
    <s v="2018-19"/>
    <s v="31"/>
    <s v="Mar"/>
    <n v="3"/>
    <s v="2019"/>
    <s v="20:30"/>
    <d v="2019-03-31T00:00:00"/>
    <d v="2019-03-31T20:30:00"/>
    <d v="2019-03-01T00:00:00"/>
    <m/>
    <n v="749"/>
  </r>
  <r>
    <n v="750"/>
    <s v=" 31 Mar 2019, 20:45"/>
    <s v="Football"/>
    <x v="2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d v="2019-03-01T00:00:00"/>
    <m/>
    <n v="721"/>
    <s v="AH"/>
    <s v="2018-19"/>
    <s v="31"/>
    <s v="Mar"/>
    <n v="3"/>
    <s v="2019"/>
    <s v="20:45"/>
    <d v="2019-03-31T00:00:00"/>
    <d v="2019-03-31T20:45:00"/>
    <d v="2019-03-01T00:00:00"/>
    <m/>
    <n v="750"/>
  </r>
  <r>
    <n v="751"/>
    <s v=" 31 Mar 2019, 21:00"/>
    <s v="Football"/>
    <x v="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d v="2019-03-01T00:00:00"/>
    <m/>
    <n v="720"/>
    <s v="AH"/>
    <s v="2018-19"/>
    <s v="31"/>
    <s v="Mar"/>
    <n v="3"/>
    <s v="2019"/>
    <s v="21:00"/>
    <d v="2019-03-31T00:00:00"/>
    <d v="2019-03-31T21:00:00"/>
    <d v="2019-03-01T00:00:00"/>
    <m/>
    <n v="751"/>
  </r>
  <r>
    <n v="752"/>
    <s v=" 01 Apr 2019, 20:30"/>
    <s v="Football"/>
    <x v="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d v="2019-03-01T00:00:00"/>
    <m/>
    <n v="739"/>
    <s v="1X2"/>
    <s v="2018-19"/>
    <s v="01"/>
    <s v="Apr"/>
    <n v="4"/>
    <s v="2019"/>
    <s v="20:30"/>
    <d v="2019-04-01T00:00:00"/>
    <d v="2019-04-01T20:30:00"/>
    <d v="2019-04-01T00:00:00"/>
    <d v="2019-04-01T00:00:00"/>
    <n v="752"/>
  </r>
  <r>
    <n v="753"/>
    <s v=" 01 Apr 2019, 21:00"/>
    <s v="Football"/>
    <x v="4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d v="2019-03-01T00:00:00"/>
    <m/>
    <n v="736"/>
    <s v="O/U"/>
    <s v="2018-19"/>
    <s v="01"/>
    <s v="Apr"/>
    <n v="4"/>
    <s v="2019"/>
    <s v="21:00"/>
    <d v="2019-04-01T00:00:00"/>
    <d v="2019-04-01T21:00:00"/>
    <d v="2019-04-01T00:00:00"/>
    <m/>
    <n v="753"/>
  </r>
  <r>
    <n v="754"/>
    <s v=" 02 Apr 2019, 19:00"/>
    <s v="Football"/>
    <x v="3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d v="2019-03-01T00:00:00"/>
    <m/>
    <n v="754"/>
    <s v="AH"/>
    <s v="2018-19"/>
    <s v="02"/>
    <s v="Apr"/>
    <n v="4"/>
    <s v="2019"/>
    <s v="19:00"/>
    <d v="2019-04-02T00:00:00"/>
    <d v="2019-04-02T19:00:00"/>
    <d v="2019-04-01T00:00:00"/>
    <m/>
    <n v="754"/>
  </r>
  <r>
    <n v="755"/>
    <s v=" 02 Apr 2019, 19:30"/>
    <s v="Football"/>
    <x v="2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d v="2019-03-01T00:00:00"/>
    <m/>
    <n v="755"/>
    <s v="AH"/>
    <s v="2018-19"/>
    <s v="02"/>
    <s v="Apr"/>
    <n v="4"/>
    <s v="2019"/>
    <s v="19:30"/>
    <d v="2019-04-02T00:00:00"/>
    <d v="2019-04-02T19:30:00"/>
    <d v="2019-04-01T00:00:00"/>
    <m/>
    <n v="755"/>
  </r>
  <r>
    <n v="756"/>
    <s v=" 02 Apr 2019, 20:30"/>
    <s v="Football"/>
    <x v="2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d v="2019-03-01T00:00:00"/>
    <m/>
    <n v="756"/>
    <s v="AH"/>
    <s v="2018-19"/>
    <s v="02"/>
    <s v="Apr"/>
    <n v="4"/>
    <s v="2019"/>
    <s v="20:30"/>
    <d v="2019-04-02T00:00:00"/>
    <d v="2019-04-02T20:30:00"/>
    <d v="2019-04-01T00:00:00"/>
    <m/>
    <n v="756"/>
  </r>
  <r>
    <n v="757"/>
    <s v=" 02 Apr 2019, 20:45"/>
    <s v="Football"/>
    <x v="4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d v="2019-03-01T00:00:00"/>
    <m/>
    <n v="757"/>
    <s v="1X2"/>
    <s v="2018-19"/>
    <s v="02"/>
    <s v="Apr"/>
    <n v="4"/>
    <s v="2019"/>
    <s v="20:45"/>
    <d v="2019-04-02T00:00:00"/>
    <d v="2019-04-02T20:45:00"/>
    <d v="2019-04-01T00:00:00"/>
    <m/>
    <n v="757"/>
  </r>
  <r>
    <n v="758"/>
    <s v=" 02 Apr 2019, 20:45"/>
    <s v="Football"/>
    <x v="4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d v="2019-04-01T00:00:00"/>
    <m/>
    <n v="770"/>
    <s v="1X2"/>
    <s v="2018-19"/>
    <s v="02"/>
    <s v="Apr"/>
    <n v="4"/>
    <s v="2019"/>
    <s v="20:45"/>
    <d v="2019-04-02T00:00:00"/>
    <d v="2019-04-02T20:45:00"/>
    <d v="2019-04-01T00:00:00"/>
    <m/>
    <n v="758"/>
  </r>
  <r>
    <n v="759"/>
    <s v=" 02 Apr 2019, 20:45"/>
    <s v="Football"/>
    <x v="13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d v="2019-04-01T00:00:00"/>
    <m/>
    <n v="783"/>
    <s v="1X2"/>
    <s v="2018-19"/>
    <s v="02"/>
    <s v="Apr"/>
    <n v="4"/>
    <s v="2019"/>
    <s v="20:45"/>
    <d v="2019-04-02T00:00:00"/>
    <d v="2019-04-02T20:45:00"/>
    <d v="2019-04-01T00:00:00"/>
    <m/>
    <n v="759"/>
  </r>
  <r>
    <n v="760"/>
    <s v=" 02 Apr 2019, 21:00"/>
    <s v="Football"/>
    <x v="3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d v="2019-04-01T00:00:00"/>
    <m/>
    <n v="768"/>
    <s v="AH"/>
    <s v="2018-19"/>
    <s v="02"/>
    <s v="Apr"/>
    <n v="4"/>
    <s v="2019"/>
    <s v="21:00"/>
    <d v="2019-04-02T00:00:00"/>
    <d v="2019-04-02T21:00:00"/>
    <d v="2019-04-01T00:00:00"/>
    <m/>
    <n v="760"/>
  </r>
  <r>
    <n v="761"/>
    <s v=" 02 Apr 2019, 21:30"/>
    <s v="Football"/>
    <x v="2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d v="2019-03-01T00:00:00"/>
    <m/>
    <n v="761"/>
    <s v="AH"/>
    <s v="2018-19"/>
    <s v="02"/>
    <s v="Apr"/>
    <n v="4"/>
    <s v="2019"/>
    <s v="21:30"/>
    <d v="2019-04-02T00:00:00"/>
    <d v="2019-04-02T21:30:00"/>
    <d v="2019-04-01T00:00:00"/>
    <m/>
    <n v="761"/>
  </r>
  <r>
    <n v="762"/>
    <s v=" 03 Apr 2019, 19:00"/>
    <s v="Football"/>
    <x v="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d v="2019-04-01T00:00:00"/>
    <m/>
    <n v="774"/>
    <s v="O/U"/>
    <s v="2018-19"/>
    <s v="03"/>
    <s v="Apr"/>
    <n v="4"/>
    <s v="2019"/>
    <s v="19:00"/>
    <d v="2019-04-03T00:00:00"/>
    <d v="2019-04-03T19:00:00"/>
    <d v="2019-04-01T00:00:00"/>
    <m/>
    <n v="762"/>
  </r>
  <r>
    <n v="763"/>
    <s v=" 03 Apr 2019, 19:00"/>
    <s v="Football"/>
    <x v="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d v="2019-03-01T00:00:00"/>
    <m/>
    <n v="766"/>
    <s v="AH"/>
    <s v="2018-19"/>
    <s v="03"/>
    <s v="Apr"/>
    <n v="4"/>
    <s v="2019"/>
    <s v="19:00"/>
    <d v="2019-04-03T00:00:00"/>
    <d v="2019-04-03T19:00:00"/>
    <d v="2019-04-01T00:00:00"/>
    <m/>
    <n v="763"/>
  </r>
  <r>
    <n v="764"/>
    <s v=" 03 Apr 2019, 19:00"/>
    <s v="Football"/>
    <x v="3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d v="2019-03-01T00:00:00"/>
    <m/>
    <n v="765"/>
    <s v="AH"/>
    <s v="2018-19"/>
    <s v="03"/>
    <s v="Apr"/>
    <n v="4"/>
    <s v="2019"/>
    <s v="19:00"/>
    <d v="2019-04-03T00:00:00"/>
    <d v="2019-04-03T19:00:00"/>
    <d v="2019-04-01T00:00:00"/>
    <m/>
    <n v="764"/>
  </r>
  <r>
    <n v="765"/>
    <s v=" 03 Apr 2019, 19:30"/>
    <s v="Football"/>
    <x v="2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d v="2019-04-01T00:00:00"/>
    <m/>
    <n v="776"/>
    <s v="AH"/>
    <s v="2018-19"/>
    <s v="03"/>
    <s v="Apr"/>
    <n v="4"/>
    <s v="2019"/>
    <s v="19:30"/>
    <d v="2019-04-03T00:00:00"/>
    <d v="2019-04-03T19:30:00"/>
    <d v="2019-04-01T00:00:00"/>
    <m/>
    <n v="765"/>
  </r>
  <r>
    <n v="766"/>
    <s v=" 03 Apr 2019, 20:45"/>
    <s v="Football"/>
    <x v="4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d v="2019-04-01T00:00:00"/>
    <m/>
    <n v="784"/>
    <s v="AH"/>
    <s v="2018-19"/>
    <s v="03"/>
    <s v="Apr"/>
    <n v="4"/>
    <s v="2019"/>
    <s v="20:45"/>
    <d v="2019-04-03T00:00:00"/>
    <d v="2019-04-03T20:45:00"/>
    <d v="2019-04-01T00:00:00"/>
    <m/>
    <n v="766"/>
  </r>
  <r>
    <n v="767"/>
    <s v=" 03 Apr 2019, 20:45"/>
    <s v="Football"/>
    <x v="4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d v="2019-04-01T00:00:00"/>
    <m/>
    <n v="794"/>
    <s v="AH"/>
    <s v="2018-19"/>
    <s v="03"/>
    <s v="Apr"/>
    <n v="4"/>
    <s v="2019"/>
    <s v="20:45"/>
    <d v="2019-04-03T00:00:00"/>
    <d v="2019-04-03T20:45:00"/>
    <d v="2019-04-01T00:00:00"/>
    <m/>
    <n v="767"/>
  </r>
  <r>
    <n v="768"/>
    <s v=" 03 Apr 2019, 20:45"/>
    <s v="Football"/>
    <x v="4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d v="2019-04-01T00:00:00"/>
    <m/>
    <n v="791"/>
    <s v="AH"/>
    <s v="2018-19"/>
    <s v="03"/>
    <s v="Apr"/>
    <n v="4"/>
    <s v="2019"/>
    <s v="20:45"/>
    <d v="2019-04-03T00:00:00"/>
    <d v="2019-04-03T20:45:00"/>
    <d v="2019-04-01T00:00:00"/>
    <m/>
    <n v="768"/>
  </r>
  <r>
    <n v="769"/>
    <s v=" 03 Apr 2019, 20:45"/>
    <s v="Football"/>
    <x v="13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d v="2019-04-01T00:00:00"/>
    <m/>
    <n v="810"/>
    <s v="O/U"/>
    <s v="2018-19"/>
    <s v="03"/>
    <s v="Apr"/>
    <n v="4"/>
    <s v="2019"/>
    <s v="20:45"/>
    <d v="2019-04-03T00:00:00"/>
    <d v="2019-04-03T20:45:00"/>
    <d v="2019-04-01T00:00:00"/>
    <m/>
    <n v="769"/>
  </r>
  <r>
    <n v="770"/>
    <s v=" 03 Apr 2019, 21:00"/>
    <s v="Football"/>
    <x v="3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d v="2019-04-01T00:00:00"/>
    <m/>
    <n v="789"/>
    <s v="1X2"/>
    <s v="2018-19"/>
    <s v="03"/>
    <s v="Apr"/>
    <n v="4"/>
    <s v="2019"/>
    <s v="21:00"/>
    <d v="2019-04-03T00:00:00"/>
    <d v="2019-04-03T21:00:00"/>
    <d v="2019-04-01T00:00:00"/>
    <m/>
    <n v="770"/>
  </r>
  <r>
    <n v="771"/>
    <s v=" 03 Apr 2019, 21:00"/>
    <s v="Football"/>
    <x v="3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d v="2019-04-01T00:00:00"/>
    <m/>
    <n v="780"/>
    <s v="AH"/>
    <s v="2018-19"/>
    <s v="03"/>
    <s v="Apr"/>
    <n v="4"/>
    <s v="2019"/>
    <s v="21:00"/>
    <d v="2019-04-03T00:00:00"/>
    <d v="2019-04-03T21:00:00"/>
    <d v="2019-04-01T00:00:00"/>
    <m/>
    <n v="771"/>
  </r>
  <r>
    <n v="772"/>
    <s v=" 03 Apr 2019, 21:00"/>
    <s v="Football"/>
    <x v="3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d v="2019-04-01T00:00:00"/>
    <m/>
    <n v="815"/>
    <s v="1X2"/>
    <s v="2018-19"/>
    <s v="03"/>
    <s v="Apr"/>
    <n v="4"/>
    <s v="2019"/>
    <s v="21:00"/>
    <d v="2019-04-03T00:00:00"/>
    <d v="2019-04-03T21:00:00"/>
    <d v="2019-04-01T00:00:00"/>
    <m/>
    <n v="772"/>
  </r>
  <r>
    <n v="773"/>
    <s v=" 03 Apr 2019, 21:00"/>
    <s v="Football"/>
    <x v="3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d v="2019-04-01T00:00:00"/>
    <m/>
    <n v="779"/>
    <s v="AH"/>
    <s v="2018-19"/>
    <s v="03"/>
    <s v="Apr"/>
    <n v="4"/>
    <s v="2019"/>
    <s v="21:00"/>
    <d v="2019-04-03T00:00:00"/>
    <d v="2019-04-03T21:00:00"/>
    <d v="2019-04-01T00:00:00"/>
    <m/>
    <n v="773"/>
  </r>
  <r>
    <n v="774"/>
    <s v=" 03 Apr 2019, 21:00"/>
    <s v="Football"/>
    <x v="14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d v="2019-04-01T00:00:00"/>
    <m/>
    <n v="798"/>
    <s v="AH"/>
    <s v="2018-19"/>
    <s v="03"/>
    <s v="Apr"/>
    <n v="4"/>
    <s v="2019"/>
    <s v="21:00"/>
    <d v="2019-04-03T00:00:00"/>
    <d v="2019-04-03T21:00:00"/>
    <d v="2019-04-01T00:00:00"/>
    <m/>
    <n v="774"/>
  </r>
  <r>
    <n v="775"/>
    <s v=" 03 Apr 2019, 21:30"/>
    <s v="Football"/>
    <x v="2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d v="2019-04-01T00:00:00"/>
    <m/>
    <n v="771"/>
    <s v="AH"/>
    <s v="2018-19"/>
    <s v="03"/>
    <s v="Apr"/>
    <n v="4"/>
    <s v="2019"/>
    <s v="21:30"/>
    <d v="2019-04-03T00:00:00"/>
    <d v="2019-04-03T21:30:00"/>
    <d v="2019-04-01T00:00:00"/>
    <m/>
    <n v="775"/>
  </r>
  <r>
    <n v="776"/>
    <s v=" 04 Apr 2019, 19:30"/>
    <s v="Football"/>
    <x v="2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d v="2019-04-01T00:00:00"/>
    <m/>
    <n v="807"/>
    <s v="AH"/>
    <s v="2018-19"/>
    <s v="04"/>
    <s v="Apr"/>
    <n v="4"/>
    <s v="2019"/>
    <s v="19:30"/>
    <d v="2019-04-04T00:00:00"/>
    <d v="2019-04-04T19:30:00"/>
    <d v="2019-04-01T00:00:00"/>
    <m/>
    <n v="776"/>
  </r>
  <r>
    <n v="777"/>
    <s v=" 04 Apr 2019, 21:00"/>
    <s v="Football"/>
    <x v="3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d v="2019-04-01T00:00:00"/>
    <d v="2019-04-01T00:00:00"/>
    <n v="767"/>
    <s v="AH"/>
    <s v="2018-19"/>
    <s v="04"/>
    <s v="Apr"/>
    <n v="4"/>
    <s v="2019"/>
    <s v="21:00"/>
    <d v="2019-04-04T00:00:00"/>
    <d v="2019-04-04T21:00:00"/>
    <d v="2019-04-01T00:00:00"/>
    <m/>
    <n v="777"/>
  </r>
  <r>
    <n v="778"/>
    <s v=" 04 Apr 2019, 21:30"/>
    <s v="Football"/>
    <x v="2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d v="2019-04-01T00:00:00"/>
    <m/>
    <n v="769"/>
    <s v="1X2"/>
    <s v="2018-19"/>
    <s v="04"/>
    <s v="Apr"/>
    <n v="4"/>
    <s v="2019"/>
    <s v="21:30"/>
    <d v="2019-04-04T00:00:00"/>
    <d v="2019-04-04T21:30:00"/>
    <d v="2019-04-01T00:00:00"/>
    <m/>
    <n v="778"/>
  </r>
  <r>
    <n v="779"/>
    <s v=" 05 Apr 2019, 20:45"/>
    <s v="Football"/>
    <x v="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d v="2019-04-01T00:00:00"/>
    <m/>
    <n v="781"/>
    <s v="AH"/>
    <s v="2018-19"/>
    <s v="05"/>
    <s v="Apr"/>
    <n v="4"/>
    <s v="2019"/>
    <s v="20:45"/>
    <d v="2019-04-05T00:00:00"/>
    <d v="2019-04-05T20:45:00"/>
    <d v="2019-04-01T00:00:00"/>
    <m/>
    <n v="779"/>
  </r>
  <r>
    <n v="780"/>
    <s v=" 05 Apr 2019, 21:00"/>
    <s v="Football"/>
    <x v="4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d v="2019-04-01T00:00:00"/>
    <m/>
    <n v="775"/>
    <s v="AH"/>
    <s v="2018-19"/>
    <s v="05"/>
    <s v="Apr"/>
    <n v="4"/>
    <s v="2019"/>
    <s v="21:00"/>
    <d v="2019-04-05T00:00:00"/>
    <d v="2019-04-05T21:00:00"/>
    <d v="2019-04-01T00:00:00"/>
    <m/>
    <n v="780"/>
  </r>
  <r>
    <n v="781"/>
    <s v=" 06 Apr 2019, 15:00"/>
    <s v="Football"/>
    <x v="3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d v="2019-04-01T00:00:00"/>
    <m/>
    <n v="793"/>
    <s v="1X2"/>
    <s v="2018-19"/>
    <s v="06"/>
    <s v="Apr"/>
    <n v="4"/>
    <s v="2019"/>
    <s v="15:00"/>
    <d v="2019-04-06T00:00:00"/>
    <d v="2019-04-06T15:00:00"/>
    <d v="2019-04-01T00:00:00"/>
    <m/>
    <n v="781"/>
  </r>
  <r>
    <n v="782"/>
    <s v=" 06 Apr 2019, 15:30"/>
    <s v="Football"/>
    <x v="0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d v="2019-04-01T00:00:00"/>
    <m/>
    <n v="772"/>
    <s v="AH"/>
    <s v="2018-19"/>
    <s v="06"/>
    <s v="Apr"/>
    <n v="4"/>
    <s v="2019"/>
    <s v="15:30"/>
    <d v="2019-04-06T00:00:00"/>
    <d v="2019-04-06T15:30:00"/>
    <d v="2019-04-01T00:00:00"/>
    <m/>
    <n v="782"/>
  </r>
  <r>
    <n v="783"/>
    <s v=" 06 Apr 2019, 15:30"/>
    <s v="Football"/>
    <x v="0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d v="2019-04-01T00:00:00"/>
    <m/>
    <n v="795"/>
    <s v="O/U"/>
    <s v="2018-19"/>
    <s v="06"/>
    <s v="Apr"/>
    <n v="4"/>
    <s v="2019"/>
    <s v="15:30"/>
    <d v="2019-04-06T00:00:00"/>
    <d v="2019-04-06T15:30:00"/>
    <d v="2019-04-01T00:00:00"/>
    <m/>
    <n v="783"/>
  </r>
  <r>
    <n v="784"/>
    <s v=" 06 Apr 2019, 15:30"/>
    <s v="Football"/>
    <x v="0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d v="2019-04-01T00:00:00"/>
    <m/>
    <n v="786"/>
    <s v="AH"/>
    <s v="2018-19"/>
    <s v="06"/>
    <s v="Apr"/>
    <n v="4"/>
    <s v="2019"/>
    <s v="15:30"/>
    <d v="2019-04-06T00:00:00"/>
    <d v="2019-04-06T15:30:00"/>
    <d v="2019-04-01T00:00:00"/>
    <m/>
    <n v="784"/>
  </r>
  <r>
    <n v="785"/>
    <s v=" 06 Apr 2019, 15:30"/>
    <s v="Football"/>
    <x v="0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d v="2019-04-01T00:00:00"/>
    <m/>
    <n v="806"/>
    <s v="AH"/>
    <s v="2018-19"/>
    <s v="06"/>
    <s v="Apr"/>
    <n v="4"/>
    <s v="2019"/>
    <s v="15:30"/>
    <d v="2019-04-06T00:00:00"/>
    <d v="2019-04-06T15:30:00"/>
    <d v="2019-04-01T00:00:00"/>
    <m/>
    <n v="785"/>
  </r>
  <r>
    <n v="786"/>
    <s v=" 06 Apr 2019, 16:00"/>
    <s v="Football"/>
    <x v="4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d v="2019-03-01T00:00:00"/>
    <m/>
    <n v="759"/>
    <s v="AH"/>
    <s v="2018-19"/>
    <s v="06"/>
    <s v="Apr"/>
    <n v="4"/>
    <s v="2019"/>
    <s v="16:00"/>
    <d v="2019-04-06T00:00:00"/>
    <d v="2019-04-06T16:00:00"/>
    <d v="2019-04-01T00:00:00"/>
    <m/>
    <n v="786"/>
  </r>
  <r>
    <n v="787"/>
    <s v=" 06 Apr 2019, 16:00"/>
    <s v="Football"/>
    <x v="4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d v="2019-04-01T00:00:00"/>
    <m/>
    <n v="782"/>
    <s v="1X2"/>
    <s v="2018-19"/>
    <s v="06"/>
    <s v="Apr"/>
    <n v="4"/>
    <s v="2019"/>
    <s v="16:00"/>
    <d v="2019-04-06T00:00:00"/>
    <d v="2019-04-06T16:00:00"/>
    <d v="2019-04-01T00:00:00"/>
    <m/>
    <n v="787"/>
  </r>
  <r>
    <n v="788"/>
    <s v=" 06 Apr 2019, 16:00"/>
    <s v="Football"/>
    <x v="4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d v="2019-04-01T00:00:00"/>
    <m/>
    <n v="797"/>
    <s v="O/U"/>
    <s v="2018-19"/>
    <s v="06"/>
    <s v="Apr"/>
    <n v="4"/>
    <s v="2019"/>
    <s v="16:00"/>
    <d v="2019-04-06T00:00:00"/>
    <d v="2019-04-06T16:00:00"/>
    <d v="2019-04-01T00:00:00"/>
    <m/>
    <n v="788"/>
  </r>
  <r>
    <n v="789"/>
    <s v=" 06 Apr 2019, 16:15"/>
    <s v="Football"/>
    <x v="2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d v="2019-03-01T00:00:00"/>
    <m/>
    <n v="760"/>
    <s v="AH"/>
    <s v="2018-19"/>
    <s v="06"/>
    <s v="Apr"/>
    <n v="4"/>
    <s v="2019"/>
    <s v="16:15"/>
    <d v="2019-04-06T00:00:00"/>
    <d v="2019-04-06T16:15:00"/>
    <d v="2019-04-01T00:00:00"/>
    <m/>
    <n v="789"/>
  </r>
  <r>
    <n v="790"/>
    <s v=" 06 Apr 2019, 17:00"/>
    <s v="Football"/>
    <x v="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d v="2019-04-01T00:00:00"/>
    <m/>
    <n v="778"/>
    <s v="AH"/>
    <s v="2018-19"/>
    <s v="06"/>
    <s v="Apr"/>
    <n v="4"/>
    <s v="2019"/>
    <s v="17:00"/>
    <d v="2019-04-06T00:00:00"/>
    <d v="2019-04-06T17:00:00"/>
    <d v="2019-04-01T00:00:00"/>
    <m/>
    <n v="790"/>
  </r>
  <r>
    <n v="791"/>
    <s v=" 06 Apr 2019, 18:00"/>
    <s v="Football"/>
    <x v="3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d v="2019-03-01T00:00:00"/>
    <m/>
    <n v="763"/>
    <s v="1X2"/>
    <s v="2018-19"/>
    <s v="06"/>
    <s v="Apr"/>
    <n v="4"/>
    <s v="2019"/>
    <s v="18:00"/>
    <d v="2019-04-06T00:00:00"/>
    <d v="2019-04-06T18:00:00"/>
    <d v="2019-04-01T00:00:00"/>
    <m/>
    <n v="791"/>
  </r>
  <r>
    <n v="792"/>
    <s v=" 06 Apr 2019, 18:30"/>
    <s v="Football"/>
    <x v="2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d v="2019-04-01T00:00:00"/>
    <m/>
    <n v="773"/>
    <s v="1X2"/>
    <s v="2018-19"/>
    <s v="06"/>
    <s v="Apr"/>
    <n v="4"/>
    <s v="2019"/>
    <s v="18:30"/>
    <d v="2019-04-06T00:00:00"/>
    <d v="2019-04-06T18:30:00"/>
    <d v="2019-04-01T00:00:00"/>
    <m/>
    <n v="792"/>
  </r>
  <r>
    <n v="793"/>
    <s v=" 06 Apr 2019, 18:30"/>
    <s v="Football"/>
    <x v="0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d v="2019-04-01T00:00:00"/>
    <m/>
    <n v="809"/>
    <s v="AH"/>
    <s v="2018-19"/>
    <s v="06"/>
    <s v="Apr"/>
    <n v="4"/>
    <s v="2019"/>
    <s v="18:30"/>
    <d v="2019-04-06T00:00:00"/>
    <d v="2019-04-06T18:30:00"/>
    <d v="2019-04-01T00:00:00"/>
    <m/>
    <n v="793"/>
  </r>
  <r>
    <n v="794"/>
    <s v=" 06 Apr 2019, 18:30"/>
    <s v="Football"/>
    <x v="8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d v="2019-04-01T00:00:00"/>
    <m/>
    <n v="802"/>
    <s v="AH"/>
    <s v="2018-19"/>
    <s v="06"/>
    <s v="Apr"/>
    <n v="4"/>
    <s v="2019"/>
    <s v="18:30"/>
    <d v="2019-04-06T00:00:00"/>
    <d v="2019-04-06T18:30:00"/>
    <d v="2019-04-01T00:00:00"/>
    <m/>
    <n v="794"/>
  </r>
  <r>
    <n v="795"/>
    <s v=" 06 Apr 2019, 20:00"/>
    <s v="Football"/>
    <x v="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d v="2019-03-01T00:00:00"/>
    <m/>
    <n v="762"/>
    <s v="AH"/>
    <s v="2018-19"/>
    <s v="06"/>
    <s v="Apr"/>
    <n v="4"/>
    <s v="2019"/>
    <s v="20:00"/>
    <d v="2019-04-06T00:00:00"/>
    <d v="2019-04-06T20:00:00"/>
    <d v="2019-04-01T00:00:00"/>
    <m/>
    <n v="795"/>
  </r>
  <r>
    <n v="796"/>
    <s v=" 06 Apr 2019, 20:00"/>
    <s v="Football"/>
    <x v="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d v="2019-04-01T00:00:00"/>
    <m/>
    <n v="813"/>
    <s v="AH"/>
    <s v="2018-19"/>
    <s v="06"/>
    <s v="Apr"/>
    <n v="4"/>
    <s v="2019"/>
    <s v="20:00"/>
    <d v="2019-04-06T00:00:00"/>
    <d v="2019-04-06T20:00:00"/>
    <d v="2019-04-01T00:00:00"/>
    <m/>
    <n v="796"/>
  </r>
  <r>
    <n v="797"/>
    <s v=" 06 Apr 2019, 20:00"/>
    <s v="Football"/>
    <x v="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d v="2019-04-01T00:00:00"/>
    <m/>
    <n v="788"/>
    <s v="1X2"/>
    <s v="2018-19"/>
    <s v="06"/>
    <s v="Apr"/>
    <n v="4"/>
    <s v="2019"/>
    <s v="20:00"/>
    <d v="2019-04-06T00:00:00"/>
    <d v="2019-04-06T20:00:00"/>
    <d v="2019-04-01T00:00:00"/>
    <m/>
    <n v="797"/>
  </r>
  <r>
    <n v="798"/>
    <s v=" 06 Apr 2019, 20:30"/>
    <s v="Football"/>
    <x v="3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d v="2019-03-01T00:00:00"/>
    <m/>
    <n v="758"/>
    <s v="AH"/>
    <s v="2018-19"/>
    <s v="06"/>
    <s v="Apr"/>
    <n v="4"/>
    <s v="2019"/>
    <s v="20:30"/>
    <d v="2019-04-06T00:00:00"/>
    <d v="2019-04-06T20:30:00"/>
    <d v="2019-04-01T00:00:00"/>
    <m/>
    <n v="798"/>
  </r>
  <r>
    <n v="799"/>
    <s v=" 06 Apr 2019, 20:45"/>
    <s v="Football"/>
    <x v="2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d v="2019-04-01T00:00:00"/>
    <m/>
    <n v="777"/>
    <s v="AH"/>
    <s v="2018-19"/>
    <s v="06"/>
    <s v="Apr"/>
    <n v="4"/>
    <s v="2019"/>
    <s v="20:45"/>
    <d v="2019-04-06T00:00:00"/>
    <d v="2019-04-06T20:45:00"/>
    <d v="2019-04-01T00:00:00"/>
    <m/>
    <n v="799"/>
  </r>
  <r>
    <n v="800"/>
    <s v=" 07 Apr 2019, 12:00"/>
    <s v="Football"/>
    <x v="2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d v="2019-04-01T00:00:00"/>
    <m/>
    <n v="805"/>
    <s v="O/U"/>
    <s v="2018-19"/>
    <s v="07"/>
    <s v="Apr"/>
    <n v="4"/>
    <s v="2019"/>
    <s v="12:00"/>
    <d v="2019-04-07T00:00:00"/>
    <d v="2019-04-07T12:00:00"/>
    <d v="2019-04-01T00:00:00"/>
    <m/>
    <n v="800"/>
  </r>
  <r>
    <n v="801"/>
    <s v=" 07 Apr 2019, 12:30"/>
    <s v="Football"/>
    <x v="3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d v="2019-04-01T00:00:00"/>
    <m/>
    <n v="812"/>
    <s v="AH"/>
    <s v="2018-19"/>
    <s v="07"/>
    <s v="Apr"/>
    <n v="4"/>
    <s v="2019"/>
    <s v="12:30"/>
    <d v="2019-04-07T00:00:00"/>
    <d v="2019-04-07T12:30:00"/>
    <d v="2019-04-01T00:00:00"/>
    <m/>
    <n v="801"/>
  </r>
  <r>
    <n v="802"/>
    <s v=" 07 Apr 2019, 14:00"/>
    <s v="Football"/>
    <x v="2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d v="2019-04-01T00:00:00"/>
    <m/>
    <n v="803"/>
    <s v="1X2"/>
    <s v="2018-19"/>
    <s v="07"/>
    <s v="Apr"/>
    <n v="4"/>
    <s v="2019"/>
    <s v="14:00"/>
    <d v="2019-04-07T00:00:00"/>
    <d v="2019-04-07T14:00:00"/>
    <d v="2019-04-01T00:00:00"/>
    <m/>
    <n v="802"/>
  </r>
  <r>
    <n v="803"/>
    <s v=" 07 Apr 2019, 15:00"/>
    <s v="Football"/>
    <x v="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d v="2019-04-01T00:00:00"/>
    <m/>
    <n v="787"/>
    <s v="AH"/>
    <s v="2018-19"/>
    <s v="07"/>
    <s v="Apr"/>
    <n v="4"/>
    <s v="2019"/>
    <s v="15:00"/>
    <d v="2019-04-07T00:00:00"/>
    <d v="2019-04-07T15:00:00"/>
    <d v="2019-04-01T00:00:00"/>
    <m/>
    <n v="803"/>
  </r>
  <r>
    <n v="804"/>
    <s v=" 07 Apr 2019, 15:05"/>
    <s v="Football"/>
    <x v="4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d v="2019-04-01T00:00:00"/>
    <m/>
    <n v="808"/>
    <s v="AH"/>
    <s v="2018-19"/>
    <s v="07"/>
    <s v="Apr"/>
    <n v="4"/>
    <s v="2019"/>
    <s v="15:05"/>
    <d v="2019-04-07T00:00:00"/>
    <d v="2019-04-07T15:05:00"/>
    <d v="2019-04-01T00:00:00"/>
    <m/>
    <n v="804"/>
  </r>
  <r>
    <n v="805"/>
    <s v=" 07 Apr 2019, 15:30"/>
    <s v="Football"/>
    <x v="0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d v="2019-03-01T00:00:00"/>
    <m/>
    <n v="764"/>
    <s v="1X2"/>
    <s v="2018-19"/>
    <s v="07"/>
    <s v="Apr"/>
    <n v="4"/>
    <s v="2019"/>
    <s v="15:30"/>
    <d v="2019-04-07T00:00:00"/>
    <d v="2019-04-07T15:30:00"/>
    <d v="2019-04-01T00:00:00"/>
    <m/>
    <n v="805"/>
  </r>
  <r>
    <n v="806"/>
    <s v=" 07 Apr 2019, 16:15"/>
    <s v="Football"/>
    <x v="2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d v="2019-04-01T00:00:00"/>
    <m/>
    <n v="785"/>
    <s v="O/U"/>
    <s v="2018-19"/>
    <s v="07"/>
    <s v="Apr"/>
    <n v="4"/>
    <s v="2019"/>
    <s v="16:15"/>
    <d v="2019-04-07T00:00:00"/>
    <d v="2019-04-07T16:15:00"/>
    <d v="2019-04-01T00:00:00"/>
    <m/>
    <n v="806"/>
  </r>
  <r>
    <n v="807"/>
    <s v=" 07 Apr 2019, 17:00"/>
    <s v="Football"/>
    <x v="8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d v="2019-04-01T00:00:00"/>
    <m/>
    <n v="816"/>
    <s v="AH"/>
    <s v="2018-19"/>
    <s v="07"/>
    <s v="Apr"/>
    <n v="4"/>
    <s v="2019"/>
    <s v="17:00"/>
    <d v="2019-04-07T00:00:00"/>
    <d v="2019-04-07T17:00:00"/>
    <d v="2019-04-01T00:00:00"/>
    <m/>
    <n v="807"/>
  </r>
  <r>
    <n v="808"/>
    <s v=" 07 Apr 2019, 17:00"/>
    <s v="Football"/>
    <x v="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d v="2019-04-01T00:00:00"/>
    <m/>
    <n v="804"/>
    <s v="AH"/>
    <s v="2018-19"/>
    <s v="07"/>
    <s v="Apr"/>
    <n v="4"/>
    <s v="2019"/>
    <s v="17:00"/>
    <d v="2019-04-07T00:00:00"/>
    <d v="2019-04-07T17:00:00"/>
    <d v="2019-04-01T00:00:00"/>
    <m/>
    <n v="808"/>
  </r>
  <r>
    <n v="809"/>
    <s v=" 07 Apr 2019, 18:00"/>
    <s v="Football"/>
    <x v="0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d v="2019-04-01T00:00:00"/>
    <m/>
    <n v="790"/>
    <s v="AH"/>
    <s v="2018-19"/>
    <s v="07"/>
    <s v="Apr"/>
    <n v="4"/>
    <s v="2019"/>
    <s v="18:00"/>
    <d v="2019-04-07T00:00:00"/>
    <d v="2019-04-07T18:00:00"/>
    <d v="2019-04-01T00:00:00"/>
    <m/>
    <n v="809"/>
  </r>
  <r>
    <n v="810"/>
    <s v=" 07 Apr 2019, 18:00"/>
    <s v="Football"/>
    <x v="3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d v="2019-04-01T00:00:00"/>
    <m/>
    <n v="800"/>
    <s v="1X2"/>
    <s v="2018-19"/>
    <s v="07"/>
    <s v="Apr"/>
    <n v="4"/>
    <s v="2019"/>
    <s v="18:00"/>
    <d v="2019-04-07T00:00:00"/>
    <d v="2019-04-07T18:00:00"/>
    <d v="2019-04-01T00:00:00"/>
    <m/>
    <n v="810"/>
  </r>
  <r>
    <n v="811"/>
    <s v=" 07 Apr 2019, 18:00"/>
    <s v="Football"/>
    <x v="3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d v="2019-04-01T00:00:00"/>
    <m/>
    <n v="792"/>
    <s v="AH"/>
    <s v="2018-19"/>
    <s v="07"/>
    <s v="Apr"/>
    <n v="4"/>
    <s v="2019"/>
    <s v="18:00"/>
    <d v="2019-04-07T00:00:00"/>
    <d v="2019-04-07T18:00:00"/>
    <d v="2019-04-01T00:00:00"/>
    <m/>
    <n v="811"/>
  </r>
  <r>
    <n v="812"/>
    <s v=" 07 Apr 2019, 18:30"/>
    <s v="Football"/>
    <x v="2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d v="2019-04-01T00:00:00"/>
    <m/>
    <n v="801"/>
    <s v="AH"/>
    <s v="2018-19"/>
    <s v="07"/>
    <s v="Apr"/>
    <n v="4"/>
    <s v="2019"/>
    <s v="18:30"/>
    <d v="2019-04-07T00:00:00"/>
    <d v="2019-04-07T18:30:00"/>
    <d v="2019-04-01T00:00:00"/>
    <m/>
    <n v="812"/>
  </r>
  <r>
    <n v="813"/>
    <s v=" 07 Apr 2019, 20:30"/>
    <s v="Football"/>
    <x v="3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d v="2019-04-01T00:00:00"/>
    <m/>
    <n v="796"/>
    <s v="O/U"/>
    <s v="2018-19"/>
    <s v="07"/>
    <s v="Apr"/>
    <n v="4"/>
    <s v="2019"/>
    <s v="20:30"/>
    <d v="2019-04-07T00:00:00"/>
    <d v="2019-04-07T20:30:00"/>
    <d v="2019-04-01T00:00:00"/>
    <m/>
    <n v="813"/>
  </r>
  <r>
    <n v="814"/>
    <s v=" 07 Apr 2019, 20:45"/>
    <s v="Football"/>
    <x v="2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d v="2019-04-01T00:00:00"/>
    <m/>
    <n v="814"/>
    <s v="1X2"/>
    <s v="2018-19"/>
    <s v="07"/>
    <s v="Apr"/>
    <n v="4"/>
    <s v="2019"/>
    <s v="20:45"/>
    <d v="2019-04-07T00:00:00"/>
    <d v="2019-04-07T20:45:00"/>
    <d v="2019-04-01T00:00:00"/>
    <m/>
    <n v="814"/>
  </r>
  <r>
    <n v="815"/>
    <s v=" 07 Apr 2019, 21:00"/>
    <s v="Football"/>
    <x v="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d v="2019-04-01T00:00:00"/>
    <m/>
    <n v="811"/>
    <s v="AH"/>
    <s v="2018-19"/>
    <s v="07"/>
    <s v="Apr"/>
    <n v="4"/>
    <s v="2019"/>
    <s v="21:00"/>
    <d v="2019-04-07T00:00:00"/>
    <d v="2019-04-07T21:00:00"/>
    <d v="2019-04-01T00:00:00"/>
    <m/>
    <n v="815"/>
  </r>
  <r>
    <n v="816"/>
    <s v=" 08 Apr 2019, 21:00"/>
    <s v="Football"/>
    <x v="4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d v="2019-04-01T00:00:00"/>
    <m/>
    <n v="799"/>
    <s v="AH"/>
    <s v="2018-19"/>
    <s v="08"/>
    <s v="Apr"/>
    <n v="4"/>
    <s v="2019"/>
    <s v="21:00"/>
    <d v="2019-04-08T00:00:00"/>
    <d v="2019-04-08T21:00:00"/>
    <d v="2019-04-01T00:00:00"/>
    <m/>
    <n v="816"/>
  </r>
  <r>
    <n v="817"/>
    <s v=" 09 Apr 2019, 19:00"/>
    <s v="Football"/>
    <x v="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d v="2019-04-01T00:00:00"/>
    <m/>
    <n v="834"/>
    <s v="AH"/>
    <s v="2018-19"/>
    <s v="09"/>
    <s v="Apr"/>
    <n v="4"/>
    <s v="2019"/>
    <s v="19:00"/>
    <d v="2019-04-09T00:00:00"/>
    <d v="2019-04-09T19:00:00"/>
    <d v="2019-04-01T00:00:00"/>
    <m/>
    <n v="817"/>
  </r>
  <r>
    <n v="818"/>
    <s v=" 09 Apr 2019, 21:00"/>
    <s v="Football"/>
    <x v="5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d v="2019-04-01T00:00:00"/>
    <m/>
    <n v="838"/>
    <s v="AH"/>
    <s v="2018-19"/>
    <s v="09"/>
    <s v="Apr"/>
    <n v="4"/>
    <s v="2019"/>
    <s v="21:00"/>
    <d v="2019-04-09T00:00:00"/>
    <d v="2019-04-09T21:00:00"/>
    <d v="2019-04-01T00:00:00"/>
    <m/>
    <n v="818"/>
  </r>
  <r>
    <n v="819"/>
    <s v=" 09 Apr 2019, 21:00"/>
    <s v="Football"/>
    <x v="5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d v="2019-04-01T00:00:00"/>
    <m/>
    <n v="817"/>
    <s v="AH"/>
    <s v="2018-19"/>
    <s v="09"/>
    <s v="Apr"/>
    <n v="4"/>
    <s v="2019"/>
    <s v="21:00"/>
    <d v="2019-04-09T00:00:00"/>
    <d v="2019-04-09T21:00:00"/>
    <d v="2019-04-01T00:00:00"/>
    <m/>
    <n v="819"/>
  </r>
  <r>
    <n v="820"/>
    <s v=" 10 Apr 2019, 21:00"/>
    <s v="Football"/>
    <x v="5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d v="2019-04-01T00:00:00"/>
    <m/>
    <n v="829"/>
    <s v="1X2"/>
    <s v="2018-19"/>
    <s v="10"/>
    <s v="Apr"/>
    <n v="4"/>
    <s v="2019"/>
    <s v="21:00"/>
    <d v="2019-04-10T00:00:00"/>
    <d v="2019-04-10T21:00:00"/>
    <d v="2019-04-01T00:00:00"/>
    <m/>
    <n v="820"/>
  </r>
  <r>
    <n v="821"/>
    <s v=" 10 Apr 2019, 21:00"/>
    <s v="Football"/>
    <x v="5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d v="2019-04-01T00:00:00"/>
    <m/>
    <n v="843"/>
    <s v="1X2"/>
    <s v="2018-19"/>
    <s v="10"/>
    <s v="Apr"/>
    <n v="4"/>
    <s v="2019"/>
    <s v="21:00"/>
    <d v="2019-04-10T00:00:00"/>
    <d v="2019-04-10T21:00:00"/>
    <d v="2019-04-01T00:00:00"/>
    <m/>
    <n v="821"/>
  </r>
  <r>
    <n v="822"/>
    <s v=" 11 Apr 2019, 21:00"/>
    <s v="Football"/>
    <x v="6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d v="2019-04-01T00:00:00"/>
    <m/>
    <n v="828"/>
    <s v="AH"/>
    <s v="2018-19"/>
    <s v="11"/>
    <s v="Apr"/>
    <n v="4"/>
    <s v="2019"/>
    <s v="21:00"/>
    <d v="2019-04-11T00:00:00"/>
    <d v="2019-04-11T21:00:00"/>
    <d v="2019-04-01T00:00:00"/>
    <m/>
    <n v="822"/>
  </r>
  <r>
    <n v="823"/>
    <s v=" 11 Apr 2019, 21:00"/>
    <s v="Football"/>
    <x v="6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d v="2019-04-01T00:00:00"/>
    <m/>
    <n v="844"/>
    <s v="AH"/>
    <s v="2018-19"/>
    <s v="11"/>
    <s v="Apr"/>
    <n v="4"/>
    <s v="2019"/>
    <s v="21:00"/>
    <d v="2019-04-11T00:00:00"/>
    <d v="2019-04-11T21:00:00"/>
    <d v="2019-04-01T00:00:00"/>
    <m/>
    <n v="823"/>
  </r>
  <r>
    <n v="824"/>
    <s v=" 11 Apr 2019, 21:00"/>
    <s v="Football"/>
    <x v="6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d v="2019-04-01T00:00:00"/>
    <m/>
    <n v="855"/>
    <s v="AH"/>
    <s v="2018-19"/>
    <s v="11"/>
    <s v="Apr"/>
    <n v="4"/>
    <s v="2019"/>
    <s v="21:00"/>
    <d v="2019-04-11T00:00:00"/>
    <d v="2019-04-11T21:00:00"/>
    <d v="2019-04-01T00:00:00"/>
    <m/>
    <n v="824"/>
  </r>
  <r>
    <n v="825"/>
    <s v=" 11 Apr 2019, 21:00"/>
    <s v="Football"/>
    <x v="6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d v="2019-04-01T00:00:00"/>
    <m/>
    <n v="850"/>
    <s v="AH"/>
    <s v="2018-19"/>
    <s v="11"/>
    <s v="Apr"/>
    <n v="4"/>
    <s v="2019"/>
    <s v="21:00"/>
    <d v="2019-04-11T00:00:00"/>
    <d v="2019-04-11T21:00:00"/>
    <d v="2019-04-01T00:00:00"/>
    <m/>
    <n v="825"/>
  </r>
  <r>
    <n v="826"/>
    <s v=" 12 Apr 2019, 20:30"/>
    <s v="Football"/>
    <x v="0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d v="2019-04-01T00:00:00"/>
    <m/>
    <n v="848"/>
    <s v="AH"/>
    <s v="2018-19"/>
    <s v="12"/>
    <s v="Apr"/>
    <n v="4"/>
    <s v="2019"/>
    <s v="20:30"/>
    <d v="2019-04-12T00:00:00"/>
    <d v="2019-04-12T20:30:00"/>
    <d v="2019-04-01T00:00:00"/>
    <m/>
    <n v="826"/>
  </r>
  <r>
    <n v="827"/>
    <s v=" 12 Apr 2019, 20:45"/>
    <s v="Football"/>
    <x v="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d v="2019-04-01T00:00:00"/>
    <m/>
    <n v="841"/>
    <s v="O/U"/>
    <s v="2018-19"/>
    <s v="12"/>
    <s v="Apr"/>
    <n v="4"/>
    <s v="2019"/>
    <s v="20:45"/>
    <d v="2019-04-12T00:00:00"/>
    <d v="2019-04-12T20:45:00"/>
    <d v="2019-04-01T00:00:00"/>
    <m/>
    <n v="827"/>
  </r>
  <r>
    <n v="828"/>
    <s v=" 12 Apr 2019, 21:00"/>
    <s v="Football"/>
    <x v="4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d v="2019-04-01T00:00:00"/>
    <m/>
    <n v="824"/>
    <s v="1X2"/>
    <s v="2018-19"/>
    <s v="12"/>
    <s v="Apr"/>
    <n v="4"/>
    <s v="2019"/>
    <s v="21:00"/>
    <d v="2019-04-12T00:00:00"/>
    <d v="2019-04-12T21:00:00"/>
    <d v="2019-04-01T00:00:00"/>
    <m/>
    <n v="828"/>
  </r>
  <r>
    <n v="829"/>
    <s v=" 13 Apr 2019, 13:00"/>
    <s v="Football"/>
    <x v="2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d v="2019-04-01T00:00:00"/>
    <m/>
    <n v="856"/>
    <s v="O/U"/>
    <s v="2018-19"/>
    <s v="13"/>
    <s v="Apr"/>
    <n v="4"/>
    <s v="2019"/>
    <s v="13:00"/>
    <d v="2019-04-13T00:00:00"/>
    <d v="2019-04-13T13:00:00"/>
    <d v="2019-04-01T00:00:00"/>
    <m/>
    <n v="829"/>
  </r>
  <r>
    <n v="830"/>
    <s v=" 13 Apr 2019, 13:30"/>
    <s v="Football"/>
    <x v="4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d v="2019-04-01T00:00:00"/>
    <m/>
    <n v="865"/>
    <s v="AH"/>
    <s v="2018-19"/>
    <s v="13"/>
    <s v="Apr"/>
    <n v="4"/>
    <s v="2019"/>
    <s v="13:30"/>
    <d v="2019-04-13T00:00:00"/>
    <d v="2019-04-13T13:30:00"/>
    <d v="2019-04-01T00:00:00"/>
    <m/>
    <n v="830"/>
  </r>
  <r>
    <n v="831"/>
    <s v=" 13 Apr 2019, 15:00"/>
    <s v="Football"/>
    <x v="3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d v="2019-04-01T00:00:00"/>
    <m/>
    <n v="837"/>
    <s v="AH"/>
    <s v="2018-19"/>
    <s v="13"/>
    <s v="Apr"/>
    <n v="4"/>
    <s v="2019"/>
    <s v="15:00"/>
    <d v="2019-04-13T00:00:00"/>
    <d v="2019-04-13T15:00:00"/>
    <d v="2019-04-01T00:00:00"/>
    <m/>
    <n v="831"/>
  </r>
  <r>
    <n v="832"/>
    <s v=" 13 Apr 2019, 15:30"/>
    <s v="Football"/>
    <x v="0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d v="2019-04-01T00:00:00"/>
    <m/>
    <n v="821"/>
    <s v="AH"/>
    <s v="2018-19"/>
    <s v="13"/>
    <s v="Apr"/>
    <n v="4"/>
    <s v="2019"/>
    <s v="15:30"/>
    <d v="2019-04-13T00:00:00"/>
    <d v="2019-04-13T15:30:00"/>
    <d v="2019-04-01T00:00:00"/>
    <m/>
    <n v="832"/>
  </r>
  <r>
    <n v="833"/>
    <s v=" 13 Apr 2019, 15:30"/>
    <s v="Football"/>
    <x v="0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d v="2019-04-01T00:00:00"/>
    <m/>
    <n v="849"/>
    <s v="1X2"/>
    <s v="2018-19"/>
    <s v="13"/>
    <s v="Apr"/>
    <n v="4"/>
    <s v="2019"/>
    <s v="15:30"/>
    <d v="2019-04-13T00:00:00"/>
    <d v="2019-04-13T15:30:00"/>
    <d v="2019-04-01T00:00:00"/>
    <m/>
    <n v="833"/>
  </r>
  <r>
    <n v="834"/>
    <s v=" 13 Apr 2019, 15:30"/>
    <s v="Football"/>
    <x v="0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d v="2019-04-01T00:00:00"/>
    <m/>
    <n v="861"/>
    <s v="AH"/>
    <s v="2018-19"/>
    <s v="13"/>
    <s v="Apr"/>
    <n v="4"/>
    <s v="2019"/>
    <s v="15:30"/>
    <d v="2019-04-13T00:00:00"/>
    <d v="2019-04-13T15:30:00"/>
    <d v="2019-04-01T00:00:00"/>
    <m/>
    <n v="834"/>
  </r>
  <r>
    <n v="835"/>
    <s v=" 13 Apr 2019, 15:30"/>
    <s v="Football"/>
    <x v="0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d v="2019-04-01T00:00:00"/>
    <m/>
    <n v="869"/>
    <s v="AH"/>
    <s v="2018-19"/>
    <s v="13"/>
    <s v="Apr"/>
    <n v="4"/>
    <s v="2019"/>
    <s v="15:30"/>
    <d v="2019-04-13T00:00:00"/>
    <d v="2019-04-13T15:30:00"/>
    <d v="2019-04-01T00:00:00"/>
    <m/>
    <n v="835"/>
  </r>
  <r>
    <n v="836"/>
    <s v=" 13 Apr 2019, 16:00"/>
    <s v="Football"/>
    <x v="4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d v="2019-04-01T00:00:00"/>
    <m/>
    <n v="818"/>
    <s v="AH"/>
    <s v="2018-19"/>
    <s v="13"/>
    <s v="Apr"/>
    <n v="4"/>
    <s v="2019"/>
    <s v="16:00"/>
    <d v="2019-04-13T00:00:00"/>
    <d v="2019-04-13T16:00:00"/>
    <d v="2019-04-01T00:00:00"/>
    <m/>
    <n v="836"/>
  </r>
  <r>
    <n v="837"/>
    <s v=" 13 Apr 2019, 16:00"/>
    <s v="Football"/>
    <x v="4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d v="2019-04-01T00:00:00"/>
    <m/>
    <n v="842"/>
    <s v="O/U"/>
    <s v="2018-19"/>
    <s v="13"/>
    <s v="Apr"/>
    <n v="4"/>
    <s v="2019"/>
    <s v="16:00"/>
    <d v="2019-04-13T00:00:00"/>
    <d v="2019-04-13T16:00:00"/>
    <d v="2019-04-01T00:00:00"/>
    <m/>
    <n v="837"/>
  </r>
  <r>
    <n v="838"/>
    <s v=" 13 Apr 2019, 16:00"/>
    <s v="Football"/>
    <x v="4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d v="2019-04-01T00:00:00"/>
    <m/>
    <n v="857"/>
    <s v="1X2"/>
    <s v="2018-19"/>
    <s v="13"/>
    <s v="Apr"/>
    <n v="4"/>
    <s v="2019"/>
    <s v="16:00"/>
    <d v="2019-04-13T00:00:00"/>
    <d v="2019-04-13T16:00:00"/>
    <d v="2019-04-01T00:00:00"/>
    <m/>
    <n v="838"/>
  </r>
  <r>
    <n v="839"/>
    <s v=" 13 Apr 2019, 16:00"/>
    <s v="Football"/>
    <x v="4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d v="2019-04-01T00:00:00"/>
    <m/>
    <n v="866"/>
    <s v="AH"/>
    <s v="2018-19"/>
    <s v="13"/>
    <s v="Apr"/>
    <n v="4"/>
    <s v="2019"/>
    <s v="16:00"/>
    <d v="2019-04-13T00:00:00"/>
    <d v="2019-04-13T16:00:00"/>
    <d v="2019-04-01T00:00:00"/>
    <m/>
    <n v="839"/>
  </r>
  <r>
    <n v="840"/>
    <s v=" 13 Apr 2019, 16:15"/>
    <s v="Football"/>
    <x v="2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d v="2019-04-01T00:00:00"/>
    <m/>
    <n v="851"/>
    <s v="AH"/>
    <s v="2018-19"/>
    <s v="13"/>
    <s v="Apr"/>
    <n v="4"/>
    <s v="2019"/>
    <s v="16:15"/>
    <d v="2019-04-13T00:00:00"/>
    <d v="2019-04-13T16:15:00"/>
    <d v="2019-04-01T00:00:00"/>
    <m/>
    <n v="840"/>
  </r>
  <r>
    <n v="841"/>
    <s v=" 13 Apr 2019, 17:00"/>
    <s v="Football"/>
    <x v="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d v="2019-04-01T00:00:00"/>
    <m/>
    <n v="859"/>
    <s v="AH"/>
    <s v="2018-19"/>
    <s v="13"/>
    <s v="Apr"/>
    <n v="4"/>
    <s v="2019"/>
    <s v="17:00"/>
    <d v="2019-04-13T00:00:00"/>
    <d v="2019-04-13T17:00:00"/>
    <d v="2019-04-01T00:00:00"/>
    <m/>
    <n v="841"/>
  </r>
  <r>
    <n v="842"/>
    <s v=" 13 Apr 2019, 18:00"/>
    <s v="Football"/>
    <x v="3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d v="2019-04-01T00:00:00"/>
    <m/>
    <n v="854"/>
    <s v="AH"/>
    <s v="2018-19"/>
    <s v="13"/>
    <s v="Apr"/>
    <n v="4"/>
    <s v="2019"/>
    <s v="18:00"/>
    <d v="2019-04-13T00:00:00"/>
    <d v="2019-04-13T18:00:00"/>
    <d v="2019-04-01T00:00:00"/>
    <m/>
    <n v="842"/>
  </r>
  <r>
    <n v="843"/>
    <s v=" 13 Apr 2019, 18:30"/>
    <s v="Football"/>
    <x v="0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d v="2019-04-01T00:00:00"/>
    <m/>
    <n v="835"/>
    <s v="AH"/>
    <s v="2018-19"/>
    <s v="13"/>
    <s v="Apr"/>
    <n v="4"/>
    <s v="2019"/>
    <s v="18:30"/>
    <d v="2019-04-13T00:00:00"/>
    <d v="2019-04-13T18:30:00"/>
    <d v="2019-04-01T00:00:00"/>
    <m/>
    <n v="843"/>
  </r>
  <r>
    <n v="844"/>
    <s v=" 13 Apr 2019, 18:30"/>
    <s v="Football"/>
    <x v="2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d v="2019-04-01T00:00:00"/>
    <m/>
    <n v="825"/>
    <s v="AH"/>
    <s v="2018-19"/>
    <s v="13"/>
    <s v="Apr"/>
    <n v="4"/>
    <s v="2019"/>
    <s v="18:30"/>
    <d v="2019-04-13T00:00:00"/>
    <d v="2019-04-13T18:30:00"/>
    <d v="2019-04-01T00:00:00"/>
    <m/>
    <n v="844"/>
  </r>
  <r>
    <n v="845"/>
    <s v=" 13 Apr 2019, 18:30"/>
    <s v="Football"/>
    <x v="4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d v="2019-04-01T00:00:00"/>
    <m/>
    <n v="836"/>
    <s v="AH"/>
    <s v="2018-19"/>
    <s v="13"/>
    <s v="Apr"/>
    <n v="4"/>
    <s v="2019"/>
    <s v="18:30"/>
    <d v="2019-04-13T00:00:00"/>
    <d v="2019-04-13T18:30:00"/>
    <d v="2019-04-01T00:00:00"/>
    <m/>
    <n v="845"/>
  </r>
  <r>
    <n v="846"/>
    <s v=" 13 Apr 2019, 20:00"/>
    <s v="Football"/>
    <x v="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d v="2019-04-01T00:00:00"/>
    <m/>
    <n v="833"/>
    <s v="AH"/>
    <s v="2018-19"/>
    <s v="13"/>
    <s v="Apr"/>
    <n v="4"/>
    <s v="2019"/>
    <s v="20:00"/>
    <d v="2019-04-13T00:00:00"/>
    <d v="2019-04-13T20:00:00"/>
    <d v="2019-04-01T00:00:00"/>
    <m/>
    <n v="846"/>
  </r>
  <r>
    <n v="847"/>
    <s v=" 13 Apr 2019, 20:30"/>
    <s v="Football"/>
    <x v="3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d v="2019-04-01T00:00:00"/>
    <m/>
    <n v="862"/>
    <s v="O/U"/>
    <s v="2018-19"/>
    <s v="13"/>
    <s v="Apr"/>
    <n v="4"/>
    <s v="2019"/>
    <s v="20:30"/>
    <d v="2019-04-13T00:00:00"/>
    <d v="2019-04-13T20:30:00"/>
    <d v="2019-04-01T00:00:00"/>
    <m/>
    <n v="847"/>
  </r>
  <r>
    <n v="848"/>
    <s v=" 13 Apr 2019, 20:45"/>
    <s v="Football"/>
    <x v="2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d v="2019-04-01T00:00:00"/>
    <m/>
    <n v="839"/>
    <s v="O/U"/>
    <s v="2018-19"/>
    <s v="13"/>
    <s v="Apr"/>
    <n v="4"/>
    <s v="2019"/>
    <s v="20:45"/>
    <d v="2019-04-13T00:00:00"/>
    <d v="2019-04-13T20:45:00"/>
    <d v="2019-04-01T00:00:00"/>
    <m/>
    <n v="848"/>
  </r>
  <r>
    <n v="849"/>
    <s v=" 14 Apr 2019, 12:00"/>
    <s v="Football"/>
    <x v="2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d v="2019-04-01T00:00:00"/>
    <m/>
    <n v="858"/>
    <s v="AH"/>
    <s v="2018-19"/>
    <s v="14"/>
    <s v="Apr"/>
    <n v="4"/>
    <s v="2019"/>
    <s v="12:00"/>
    <d v="2019-04-14T00:00:00"/>
    <d v="2019-04-14T12:00:00"/>
    <d v="2019-04-01T00:00:00"/>
    <m/>
    <n v="849"/>
  </r>
  <r>
    <n v="850"/>
    <s v=" 14 Apr 2019, 12:30"/>
    <s v="Football"/>
    <x v="3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d v="2019-04-01T00:00:00"/>
    <m/>
    <n v="823"/>
    <s v="AH"/>
    <s v="2018-19"/>
    <s v="14"/>
    <s v="Apr"/>
    <n v="4"/>
    <s v="2019"/>
    <s v="12:30"/>
    <d v="2019-04-14T00:00:00"/>
    <d v="2019-04-14T12:30:00"/>
    <d v="2019-04-01T00:00:00"/>
    <m/>
    <n v="850"/>
  </r>
  <r>
    <n v="851"/>
    <s v=" 14 Apr 2019, 13:30"/>
    <s v="Football"/>
    <x v="0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d v="2019-04-01T00:00:00"/>
    <m/>
    <n v="853"/>
    <s v="AH"/>
    <s v="2018-19"/>
    <s v="14"/>
    <s v="Apr"/>
    <n v="4"/>
    <s v="2019"/>
    <s v="13:30"/>
    <d v="2019-04-14T00:00:00"/>
    <d v="2019-04-14T13:30:00"/>
    <d v="2019-04-01T00:00:00"/>
    <m/>
    <n v="851"/>
  </r>
  <r>
    <n v="852"/>
    <s v=" 14 Apr 2019, 14:00"/>
    <s v="Football"/>
    <x v="2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d v="2019-04-01T00:00:00"/>
    <m/>
    <n v="822"/>
    <s v="1X2"/>
    <s v="2018-19"/>
    <s v="14"/>
    <s v="Apr"/>
    <n v="4"/>
    <s v="2019"/>
    <s v="14:00"/>
    <d v="2019-04-14T00:00:00"/>
    <d v="2019-04-14T14:00:00"/>
    <d v="2019-04-01T00:00:00"/>
    <m/>
    <n v="852"/>
  </r>
  <r>
    <n v="853"/>
    <s v=" 14 Apr 2019, 15:00"/>
    <s v="Football"/>
    <x v="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d v="2019-04-01T00:00:00"/>
    <m/>
    <n v="867"/>
    <s v="1X2"/>
    <s v="2018-19"/>
    <s v="14"/>
    <s v="Apr"/>
    <n v="4"/>
    <s v="2019"/>
    <s v="15:00"/>
    <d v="2019-04-14T00:00:00"/>
    <d v="2019-04-14T15:00:00"/>
    <d v="2019-04-01T00:00:00"/>
    <m/>
    <n v="853"/>
  </r>
  <r>
    <n v="854"/>
    <s v=" 14 Apr 2019, 15:00"/>
    <s v="Football"/>
    <x v="3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d v="2019-04-01T00:00:00"/>
    <m/>
    <n v="831"/>
    <s v="AH"/>
    <s v="2018-19"/>
    <s v="14"/>
    <s v="Apr"/>
    <n v="4"/>
    <s v="2019"/>
    <s v="15:00"/>
    <d v="2019-04-14T00:00:00"/>
    <d v="2019-04-14T15:00:00"/>
    <d v="2019-04-01T00:00:00"/>
    <m/>
    <n v="854"/>
  </r>
  <r>
    <n v="855"/>
    <s v=" 14 Apr 2019, 15:00"/>
    <s v="Football"/>
    <x v="3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d v="2019-04-01T00:00:00"/>
    <m/>
    <n v="847"/>
    <s v="AH"/>
    <s v="2018-19"/>
    <s v="14"/>
    <s v="Apr"/>
    <n v="4"/>
    <s v="2019"/>
    <s v="15:00"/>
    <d v="2019-04-14T00:00:00"/>
    <d v="2019-04-14T15:00:00"/>
    <d v="2019-04-01T00:00:00"/>
    <m/>
    <n v="855"/>
  </r>
  <r>
    <n v="856"/>
    <s v=" 14 Apr 2019, 15:00"/>
    <s v="Football"/>
    <x v="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d v="2019-04-01T00:00:00"/>
    <m/>
    <n v="864"/>
    <s v="AH"/>
    <s v="2018-19"/>
    <s v="14"/>
    <s v="Apr"/>
    <n v="4"/>
    <s v="2019"/>
    <s v="15:00"/>
    <d v="2019-04-14T00:00:00"/>
    <d v="2019-04-14T15:00:00"/>
    <d v="2019-04-01T00:00:00"/>
    <m/>
    <n v="856"/>
  </r>
  <r>
    <n v="857"/>
    <s v=" 14 Apr 2019, 15:05"/>
    <s v="Football"/>
    <x v="4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d v="2019-04-01T00:00:00"/>
    <m/>
    <n v="830"/>
    <s v="AH"/>
    <s v="2018-19"/>
    <s v="14"/>
    <s v="Apr"/>
    <n v="4"/>
    <s v="2019"/>
    <s v="15:05"/>
    <d v="2019-04-14T00:00:00"/>
    <d v="2019-04-14T15:05:00"/>
    <d v="2019-04-01T00:00:00"/>
    <m/>
    <n v="857"/>
  </r>
  <r>
    <n v="858"/>
    <s v=" 14 Apr 2019, 15:30"/>
    <s v="Football"/>
    <x v="0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d v="2019-04-01T00:00:00"/>
    <m/>
    <n v="846"/>
    <s v="AH"/>
    <s v="2018-19"/>
    <s v="14"/>
    <s v="Apr"/>
    <n v="4"/>
    <s v="2019"/>
    <s v="15:30"/>
    <d v="2019-04-14T00:00:00"/>
    <d v="2019-04-14T15:30:00"/>
    <d v="2019-04-01T00:00:00"/>
    <m/>
    <n v="858"/>
  </r>
  <r>
    <n v="859"/>
    <s v=" 14 Apr 2019, 16:15"/>
    <s v="Football"/>
    <x v="2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d v="2019-04-01T00:00:00"/>
    <m/>
    <n v="868"/>
    <s v="AH"/>
    <s v="2018-19"/>
    <s v="14"/>
    <s v="Apr"/>
    <n v="4"/>
    <s v="2019"/>
    <s v="16:15"/>
    <d v="2019-04-14T00:00:00"/>
    <d v="2019-04-14T16:15:00"/>
    <d v="2019-04-01T00:00:00"/>
    <m/>
    <n v="859"/>
  </r>
  <r>
    <n v="860"/>
    <s v=" 14 Apr 2019, 17:00"/>
    <s v="Football"/>
    <x v="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d v="2019-04-01T00:00:00"/>
    <m/>
    <n v="832"/>
    <s v="1X2"/>
    <s v="2018-19"/>
    <s v="14"/>
    <s v="Apr"/>
    <n v="4"/>
    <s v="2019"/>
    <s v="17:00"/>
    <d v="2019-04-14T00:00:00"/>
    <d v="2019-04-14T17:00:00"/>
    <d v="2019-04-01T00:00:00"/>
    <m/>
    <n v="860"/>
  </r>
  <r>
    <n v="861"/>
    <s v=" 14 Apr 2019, 17:30"/>
    <s v="Football"/>
    <x v="4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d v="2019-04-01T00:00:00"/>
    <m/>
    <n v="860"/>
    <s v="O/U"/>
    <s v="2018-19"/>
    <s v="14"/>
    <s v="Apr"/>
    <n v="4"/>
    <s v="2019"/>
    <s v="17:30"/>
    <d v="2019-04-14T00:00:00"/>
    <d v="2019-04-14T17:30:00"/>
    <d v="2019-04-01T00:00:00"/>
    <m/>
    <n v="861"/>
  </r>
  <r>
    <n v="862"/>
    <s v=" 14 Apr 2019, 18:00"/>
    <s v="Football"/>
    <x v="0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d v="2019-04-01T00:00:00"/>
    <m/>
    <n v="819"/>
    <s v="AH"/>
    <s v="2018-19"/>
    <s v="14"/>
    <s v="Apr"/>
    <n v="4"/>
    <s v="2019"/>
    <s v="18:00"/>
    <d v="2019-04-14T00:00:00"/>
    <d v="2019-04-14T18:00:00"/>
    <d v="2019-04-01T00:00:00"/>
    <m/>
    <n v="862"/>
  </r>
  <r>
    <n v="863"/>
    <s v=" 14 Apr 2019, 18:00"/>
    <s v="Football"/>
    <x v="3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d v="2019-04-01T00:00:00"/>
    <m/>
    <n v="840"/>
    <s v="O/U"/>
    <s v="2018-19"/>
    <s v="14"/>
    <s v="Apr"/>
    <n v="4"/>
    <s v="2019"/>
    <s v="18:00"/>
    <d v="2019-04-14T00:00:00"/>
    <d v="2019-04-14T18:00:00"/>
    <d v="2019-04-01T00:00:00"/>
    <m/>
    <n v="863"/>
  </r>
  <r>
    <n v="864"/>
    <s v=" 14 Apr 2019, 18:30"/>
    <s v="Football"/>
    <x v="2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d v="2019-04-01T00:00:00"/>
    <m/>
    <n v="820"/>
    <s v="AH"/>
    <s v="2018-19"/>
    <s v="14"/>
    <s v="Apr"/>
    <n v="4"/>
    <s v="2019"/>
    <s v="18:30"/>
    <d v="2019-04-14T00:00:00"/>
    <d v="2019-04-14T18:30:00"/>
    <d v="2019-04-01T00:00:00"/>
    <m/>
    <n v="864"/>
  </r>
  <r>
    <n v="865"/>
    <s v=" 14 Apr 2019, 20:30"/>
    <s v="Football"/>
    <x v="3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d v="2019-04-01T00:00:00"/>
    <m/>
    <n v="826"/>
    <s v="AH"/>
    <s v="2018-19"/>
    <s v="14"/>
    <s v="Apr"/>
    <n v="4"/>
    <s v="2019"/>
    <s v="20:30"/>
    <d v="2019-04-14T00:00:00"/>
    <d v="2019-04-14T20:30:00"/>
    <d v="2019-04-01T00:00:00"/>
    <m/>
    <n v="865"/>
  </r>
  <r>
    <n v="866"/>
    <s v=" 14 Apr 2019, 20:45"/>
    <s v="Football"/>
    <x v="2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d v="2019-04-01T00:00:00"/>
    <m/>
    <n v="852"/>
    <s v="AH"/>
    <s v="2018-19"/>
    <s v="14"/>
    <s v="Apr"/>
    <n v="4"/>
    <s v="2019"/>
    <s v="20:45"/>
    <d v="2019-04-14T00:00:00"/>
    <d v="2019-04-14T20:45:00"/>
    <d v="2019-04-01T00:00:00"/>
    <m/>
    <n v="866"/>
  </r>
  <r>
    <n v="867"/>
    <s v=" 14 Apr 2019, 21:00"/>
    <s v="Football"/>
    <x v="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d v="2019-04-01T00:00:00"/>
    <m/>
    <n v="870"/>
    <s v="AH"/>
    <s v="2018-19"/>
    <s v="14"/>
    <s v="Apr"/>
    <n v="4"/>
    <s v="2019"/>
    <s v="21:00"/>
    <d v="2019-04-14T00:00:00"/>
    <d v="2019-04-14T21:00:00"/>
    <d v="2019-04-01T00:00:00"/>
    <m/>
    <n v="867"/>
  </r>
  <r>
    <n v="868"/>
    <s v=" 15 Apr 2019, 20:30"/>
    <s v="Football"/>
    <x v="3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d v="2019-04-01T00:00:00"/>
    <m/>
    <n v="827"/>
    <s v="O/U"/>
    <s v="2018-19"/>
    <s v="15"/>
    <s v="Apr"/>
    <n v="4"/>
    <s v="2019"/>
    <s v="20:30"/>
    <d v="2019-04-15T00:00:00"/>
    <d v="2019-04-15T20:30:00"/>
    <d v="2019-04-01T00:00:00"/>
    <m/>
    <n v="868"/>
  </r>
  <r>
    <n v="869"/>
    <s v=" 15 Apr 2019, 21:00"/>
    <s v="Football"/>
    <x v="2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d v="2019-04-01T00:00:00"/>
    <m/>
    <n v="845"/>
    <s v="AH"/>
    <s v="2018-19"/>
    <s v="15"/>
    <s v="Apr"/>
    <n v="4"/>
    <s v="2019"/>
    <s v="21:00"/>
    <d v="2019-04-15T00:00:00"/>
    <d v="2019-04-15T21:00:00"/>
    <d v="2019-04-01T00:00:00"/>
    <m/>
    <n v="869"/>
  </r>
  <r>
    <n v="870"/>
    <s v=" 15 Apr 2019, 21:00"/>
    <s v="Football"/>
    <x v="4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d v="2019-04-01T00:00:00"/>
    <m/>
    <n v="863"/>
    <s v="AH"/>
    <s v="2018-19"/>
    <s v="15"/>
    <s v="Apr"/>
    <n v="4"/>
    <s v="2019"/>
    <s v="21:00"/>
    <d v="2019-04-15T00:00:00"/>
    <d v="2019-04-15T21:00:00"/>
    <d v="2019-04-01T00:00:00"/>
    <m/>
    <n v="870"/>
  </r>
  <r>
    <n v="871"/>
    <s v=" 16 Apr 2019, 20:45"/>
    <s v="Football"/>
    <x v="4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d v="2019-04-01T00:00:00"/>
    <m/>
    <n v="888"/>
    <s v="O/U"/>
    <s v="2018-19"/>
    <s v="16"/>
    <s v="Apr"/>
    <n v="4"/>
    <s v="2019"/>
    <s v="20:45"/>
    <d v="2019-04-16T00:00:00"/>
    <d v="2019-04-16T20:45:00"/>
    <d v="2019-04-01T00:00:00"/>
    <m/>
    <n v="871"/>
  </r>
  <r>
    <n v="872"/>
    <s v=" 16 Apr 2019, 21:00"/>
    <s v="Football"/>
    <x v="5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d v="2019-04-01T00:00:00"/>
    <m/>
    <n v="873"/>
    <s v="AH"/>
    <s v="2018-19"/>
    <s v="16"/>
    <s v="Apr"/>
    <n v="4"/>
    <s v="2019"/>
    <s v="21:00"/>
    <d v="2019-04-16T00:00:00"/>
    <d v="2019-04-16T21:00:00"/>
    <d v="2019-04-01T00:00:00"/>
    <m/>
    <n v="872"/>
  </r>
  <r>
    <n v="873"/>
    <s v=" 16 Apr 2019, 21:00"/>
    <s v="Football"/>
    <x v="5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d v="2019-04-01T00:00:00"/>
    <m/>
    <n v="886"/>
    <s v="1X2"/>
    <s v="2018-19"/>
    <s v="16"/>
    <s v="Apr"/>
    <n v="4"/>
    <s v="2019"/>
    <s v="21:00"/>
    <d v="2019-04-16T00:00:00"/>
    <d v="2019-04-16T21:00:00"/>
    <d v="2019-04-01T00:00:00"/>
    <m/>
    <n v="873"/>
  </r>
  <r>
    <n v="874"/>
    <s v=" 17 Apr 2019, 19:00"/>
    <s v="Football"/>
    <x v="3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d v="2019-04-01T00:00:00"/>
    <m/>
    <n v="877"/>
    <s v="AH"/>
    <s v="2018-19"/>
    <s v="17"/>
    <s v="Apr"/>
    <n v="4"/>
    <s v="2019"/>
    <s v="19:00"/>
    <d v="2019-04-17T00:00:00"/>
    <d v="2019-04-17T19:00:00"/>
    <d v="2019-04-01T00:00:00"/>
    <m/>
    <n v="874"/>
  </r>
  <r>
    <n v="875"/>
    <s v=" 17 Apr 2019, 19:00"/>
    <s v="Football"/>
    <x v="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d v="2019-04-01T00:00:00"/>
    <m/>
    <n v="910"/>
    <s v="AH"/>
    <s v="2018-19"/>
    <s v="17"/>
    <s v="Apr"/>
    <n v="4"/>
    <s v="2019"/>
    <s v="19:00"/>
    <d v="2019-04-17T00:00:00"/>
    <d v="2019-04-17T19:00:00"/>
    <d v="2019-04-01T00:00:00"/>
    <m/>
    <n v="875"/>
  </r>
  <r>
    <n v="876"/>
    <s v=" 17 Apr 2019, 21:00"/>
    <s v="Football"/>
    <x v="5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d v="2019-04-01T00:00:00"/>
    <m/>
    <n v="879"/>
    <s v="AH"/>
    <s v="2018-19"/>
    <s v="17"/>
    <s v="Apr"/>
    <n v="4"/>
    <s v="2019"/>
    <s v="21:00"/>
    <d v="2019-04-17T00:00:00"/>
    <d v="2019-04-17T21:00:00"/>
    <d v="2019-04-01T00:00:00"/>
    <m/>
    <n v="876"/>
  </r>
  <r>
    <n v="877"/>
    <s v=" 17 Apr 2019, 21:00"/>
    <s v="Football"/>
    <x v="5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d v="2019-04-01T00:00:00"/>
    <m/>
    <n v="907"/>
    <s v="AH"/>
    <s v="2018-19"/>
    <s v="17"/>
    <s v="Apr"/>
    <n v="4"/>
    <s v="2019"/>
    <s v="21:00"/>
    <d v="2019-04-17T00:00:00"/>
    <d v="2019-04-17T21:00:00"/>
    <d v="2019-04-01T00:00:00"/>
    <m/>
    <n v="877"/>
  </r>
  <r>
    <n v="878"/>
    <s v=" 18 Apr 2019, 21:00"/>
    <s v="Football"/>
    <x v="6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d v="2019-04-01T00:00:00"/>
    <m/>
    <n v="916"/>
    <s v="AH"/>
    <s v="2018-19"/>
    <s v="18"/>
    <s v="Apr"/>
    <n v="4"/>
    <s v="2019"/>
    <s v="21:00"/>
    <d v="2019-04-18T00:00:00"/>
    <d v="2019-04-18T21:00:00"/>
    <d v="2019-04-01T00:00:00"/>
    <m/>
    <n v="878"/>
  </r>
  <r>
    <n v="879"/>
    <s v=" 18 Apr 2019, 21:00"/>
    <s v="Football"/>
    <x v="6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d v="2019-04-01T00:00:00"/>
    <m/>
    <n v="880"/>
    <s v="AH"/>
    <s v="2018-19"/>
    <s v="18"/>
    <s v="Apr"/>
    <n v="4"/>
    <s v="2019"/>
    <s v="21:00"/>
    <d v="2019-04-18T00:00:00"/>
    <d v="2019-04-18T21:00:00"/>
    <d v="2019-04-01T00:00:00"/>
    <m/>
    <n v="879"/>
  </r>
  <r>
    <n v="880"/>
    <s v=" 18 Apr 2019, 21:00"/>
    <s v="Football"/>
    <x v="6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d v="2019-04-01T00:00:00"/>
    <m/>
    <n v="882"/>
    <s v="O/U"/>
    <s v="2018-19"/>
    <s v="18"/>
    <s v="Apr"/>
    <n v="4"/>
    <s v="2019"/>
    <s v="21:00"/>
    <d v="2019-04-18T00:00:00"/>
    <d v="2019-04-18T21:00:00"/>
    <d v="2019-04-01T00:00:00"/>
    <m/>
    <n v="880"/>
  </r>
  <r>
    <n v="881"/>
    <s v=" 18 Apr 2019, 21:00"/>
    <s v="Football"/>
    <x v="6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d v="2019-04-01T00:00:00"/>
    <m/>
    <n v="884"/>
    <s v="AH"/>
    <s v="2018-19"/>
    <s v="18"/>
    <s v="Apr"/>
    <n v="4"/>
    <s v="2019"/>
    <s v="21:00"/>
    <d v="2019-04-18T00:00:00"/>
    <d v="2019-04-18T21:00:00"/>
    <d v="2019-04-01T00:00:00"/>
    <m/>
    <n v="881"/>
  </r>
  <r>
    <n v="882"/>
    <s v=" 19 Apr 2019, 19:00"/>
    <s v="Football"/>
    <x v="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d v="2019-04-01T00:00:00"/>
    <m/>
    <n v="901"/>
    <s v="AH"/>
    <s v="2018-19"/>
    <s v="19"/>
    <s v="Apr"/>
    <n v="4"/>
    <s v="2019"/>
    <s v="19:00"/>
    <d v="2019-04-19T00:00:00"/>
    <d v="2019-04-19T19:00:00"/>
    <d v="2019-04-01T00:00:00"/>
    <m/>
    <n v="882"/>
  </r>
  <r>
    <n v="883"/>
    <s v=" 19 Apr 2019, 20:45"/>
    <s v="Football"/>
    <x v="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d v="2019-04-01T00:00:00"/>
    <m/>
    <n v="890"/>
    <s v="AH"/>
    <s v="2018-19"/>
    <s v="19"/>
    <s v="Apr"/>
    <n v="4"/>
    <s v="2019"/>
    <s v="20:45"/>
    <d v="2019-04-19T00:00:00"/>
    <d v="2019-04-19T20:45:00"/>
    <d v="2019-04-01T00:00:00"/>
    <m/>
    <n v="883"/>
  </r>
  <r>
    <n v="884"/>
    <s v=" 20 Apr 2019, 12:30"/>
    <s v="Football"/>
    <x v="3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d v="2019-04-01T00:00:00"/>
    <m/>
    <n v="902"/>
    <s v="1X2"/>
    <s v="2018-19"/>
    <s v="20"/>
    <s v="Apr"/>
    <n v="4"/>
    <s v="2019"/>
    <s v="12:30"/>
    <d v="2019-04-20T00:00:00"/>
    <d v="2019-04-20T12:30:00"/>
    <d v="2019-04-01T00:00:00"/>
    <m/>
    <n v="884"/>
  </r>
  <r>
    <n v="885"/>
    <s v=" 20 Apr 2019, 13:30"/>
    <s v="Football"/>
    <x v="4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d v="2019-04-01T00:00:00"/>
    <m/>
    <n v="909"/>
    <s v="AH"/>
    <s v="2018-19"/>
    <s v="20"/>
    <s v="Apr"/>
    <n v="4"/>
    <s v="2019"/>
    <s v="13:30"/>
    <d v="2019-04-20T00:00:00"/>
    <d v="2019-04-20T13:30:00"/>
    <d v="2019-04-01T00:00:00"/>
    <m/>
    <n v="885"/>
  </r>
  <r>
    <n v="886"/>
    <s v=" 20 Apr 2019, 15:00"/>
    <s v="Football"/>
    <x v="3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d v="2019-04-01T00:00:00"/>
    <m/>
    <n v="875"/>
    <s v="AH"/>
    <s v="2018-19"/>
    <s v="20"/>
    <s v="Apr"/>
    <n v="4"/>
    <s v="2019"/>
    <s v="15:00"/>
    <d v="2019-04-20T00:00:00"/>
    <d v="2019-04-20T15:00:00"/>
    <d v="2019-04-01T00:00:00"/>
    <m/>
    <n v="886"/>
  </r>
  <r>
    <n v="887"/>
    <s v=" 20 Apr 2019, 15:00"/>
    <s v="Football"/>
    <x v="3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d v="2019-04-01T00:00:00"/>
    <m/>
    <n v="896"/>
    <s v="AH"/>
    <s v="2018-19"/>
    <s v="20"/>
    <s v="Apr"/>
    <n v="4"/>
    <s v="2019"/>
    <s v="15:00"/>
    <d v="2019-04-20T00:00:00"/>
    <d v="2019-04-20T15:00:00"/>
    <d v="2019-04-01T00:00:00"/>
    <m/>
    <n v="887"/>
  </r>
  <r>
    <n v="888"/>
    <s v=" 20 Apr 2019, 15:00"/>
    <s v="Football"/>
    <x v="3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d v="2019-04-01T00:00:00"/>
    <m/>
    <n v="893"/>
    <s v="AH"/>
    <s v="2018-19"/>
    <s v="20"/>
    <s v="Apr"/>
    <n v="4"/>
    <s v="2019"/>
    <s v="15:00"/>
    <d v="2019-04-20T00:00:00"/>
    <d v="2019-04-20T15:00:00"/>
    <d v="2019-04-01T00:00:00"/>
    <m/>
    <n v="888"/>
  </r>
  <r>
    <n v="889"/>
    <s v=" 20 Apr 2019, 15:30"/>
    <s v="Football"/>
    <x v="0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d v="2019-04-01T00:00:00"/>
    <m/>
    <n v="898"/>
    <s v="AH"/>
    <s v="2018-19"/>
    <s v="20"/>
    <s v="Apr"/>
    <n v="4"/>
    <s v="2019"/>
    <s v="15:30"/>
    <d v="2019-04-20T00:00:00"/>
    <d v="2019-04-20T15:30:00"/>
    <d v="2019-04-01T00:00:00"/>
    <m/>
    <n v="889"/>
  </r>
  <r>
    <n v="890"/>
    <s v=" 20 Apr 2019, 15:30"/>
    <s v="Football"/>
    <x v="0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d v="2019-04-01T00:00:00"/>
    <m/>
    <n v="904"/>
    <s v="AH"/>
    <s v="2018-19"/>
    <s v="20"/>
    <s v="Apr"/>
    <n v="4"/>
    <s v="2019"/>
    <s v="15:30"/>
    <d v="2019-04-20T00:00:00"/>
    <d v="2019-04-20T15:30:00"/>
    <d v="2019-04-01T00:00:00"/>
    <m/>
    <n v="890"/>
  </r>
  <r>
    <n v="891"/>
    <s v=" 20 Apr 2019, 16:00"/>
    <s v="Football"/>
    <x v="4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d v="2019-04-01T00:00:00"/>
    <m/>
    <n v="872"/>
    <s v="O/U"/>
    <s v="2018-19"/>
    <s v="20"/>
    <s v="Apr"/>
    <n v="4"/>
    <s v="2019"/>
    <s v="16:00"/>
    <d v="2019-04-20T00:00:00"/>
    <d v="2019-04-20T16:00:00"/>
    <d v="2019-04-01T00:00:00"/>
    <m/>
    <n v="891"/>
  </r>
  <r>
    <n v="892"/>
    <s v=" 20 Apr 2019, 16:00"/>
    <s v="Football"/>
    <x v="4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d v="2019-04-01T00:00:00"/>
    <m/>
    <n v="906"/>
    <s v="AH"/>
    <s v="2018-19"/>
    <s v="20"/>
    <s v="Apr"/>
    <n v="4"/>
    <s v="2019"/>
    <s v="16:00"/>
    <d v="2019-04-20T00:00:00"/>
    <d v="2019-04-20T16:00:00"/>
    <d v="2019-04-01T00:00:00"/>
    <m/>
    <n v="892"/>
  </r>
  <r>
    <n v="893"/>
    <s v=" 20 Apr 2019, 16:00"/>
    <s v="Football"/>
    <x v="4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d v="2019-04-01T00:00:00"/>
    <m/>
    <n v="883"/>
    <s v="1X2"/>
    <s v="2018-19"/>
    <s v="20"/>
    <s v="Apr"/>
    <n v="4"/>
    <s v="2019"/>
    <s v="16:00"/>
    <d v="2019-04-20T00:00:00"/>
    <d v="2019-04-20T16:00:00"/>
    <d v="2019-04-01T00:00:00"/>
    <m/>
    <n v="893"/>
  </r>
  <r>
    <n v="894"/>
    <s v=" 20 Apr 2019, 16:00"/>
    <s v="Football"/>
    <x v="4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d v="2019-04-01T00:00:00"/>
    <m/>
    <n v="891"/>
    <s v="1X2"/>
    <s v="2018-19"/>
    <s v="20"/>
    <s v="Apr"/>
    <n v="4"/>
    <s v="2019"/>
    <s v="16:00"/>
    <d v="2019-04-20T00:00:00"/>
    <d v="2019-04-20T16:00:00"/>
    <d v="2019-04-01T00:00:00"/>
    <m/>
    <n v="894"/>
  </r>
  <r>
    <n v="895"/>
    <s v=" 20 Apr 2019, 16:15"/>
    <s v="Football"/>
    <x v="2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d v="2019-04-01T00:00:00"/>
    <m/>
    <n v="915"/>
    <s v="AH"/>
    <s v="2018-19"/>
    <s v="20"/>
    <s v="Apr"/>
    <n v="4"/>
    <s v="2019"/>
    <s v="16:15"/>
    <d v="2019-04-20T00:00:00"/>
    <d v="2019-04-20T16:15:00"/>
    <d v="2019-04-01T00:00:00"/>
    <m/>
    <n v="895"/>
  </r>
  <r>
    <n v="896"/>
    <s v=" 20 Apr 2019, 17:00"/>
    <s v="Football"/>
    <x v="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d v="2019-04-01T00:00:00"/>
    <m/>
    <n v="897"/>
    <s v="AH"/>
    <s v="2018-19"/>
    <s v="20"/>
    <s v="Apr"/>
    <n v="4"/>
    <s v="2019"/>
    <s v="17:00"/>
    <d v="2019-04-20T00:00:00"/>
    <d v="2019-04-20T17:00:00"/>
    <d v="2019-04-01T00:00:00"/>
    <m/>
    <n v="896"/>
  </r>
  <r>
    <n v="897"/>
    <s v=" 20 Apr 2019, 18:00"/>
    <s v="Football"/>
    <x v="3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d v="2019-04-01T00:00:00"/>
    <m/>
    <n v="908"/>
    <s v="AH"/>
    <s v="2018-19"/>
    <s v="20"/>
    <s v="Apr"/>
    <n v="4"/>
    <s v="2019"/>
    <s v="18:00"/>
    <d v="2019-04-20T00:00:00"/>
    <d v="2019-04-20T18:00:00"/>
    <d v="2019-04-01T00:00:00"/>
    <m/>
    <n v="897"/>
  </r>
  <r>
    <n v="898"/>
    <s v=" 20 Apr 2019, 18:30"/>
    <s v="Football"/>
    <x v="0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d v="2019-04-01T00:00:00"/>
    <m/>
    <n v="905"/>
    <s v="AH"/>
    <s v="2018-19"/>
    <s v="20"/>
    <s v="Apr"/>
    <n v="4"/>
    <s v="2019"/>
    <s v="18:30"/>
    <d v="2019-04-20T00:00:00"/>
    <d v="2019-04-20T18:30:00"/>
    <d v="2019-04-01T00:00:00"/>
    <m/>
    <n v="898"/>
  </r>
  <r>
    <n v="899"/>
    <s v=" 20 Apr 2019, 18:30"/>
    <s v="Football"/>
    <x v="4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d v="2019-04-01T00:00:00"/>
    <m/>
    <n v="912"/>
    <s v="O/U"/>
    <s v="2018-19"/>
    <s v="20"/>
    <s v="Apr"/>
    <n v="4"/>
    <s v="2019"/>
    <s v="18:30"/>
    <d v="2019-04-20T00:00:00"/>
    <d v="2019-04-20T18:30:00"/>
    <d v="2019-04-01T00:00:00"/>
    <m/>
    <n v="899"/>
  </r>
  <r>
    <n v="900"/>
    <s v=" 20 Apr 2019, 20:00"/>
    <s v="Football"/>
    <x v="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d v="2019-04-01T00:00:00"/>
    <m/>
    <n v="889"/>
    <s v="1X2"/>
    <s v="2018-19"/>
    <s v="20"/>
    <s v="Apr"/>
    <n v="4"/>
    <s v="2019"/>
    <s v="20:00"/>
    <d v="2019-04-20T00:00:00"/>
    <d v="2019-04-20T20:00:00"/>
    <d v="2019-04-01T00:00:00"/>
    <m/>
    <n v="900"/>
  </r>
  <r>
    <n v="901"/>
    <s v=" 20 Apr 2019, 20:00"/>
    <s v="Football"/>
    <x v="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d v="2019-04-01T00:00:00"/>
    <m/>
    <n v="894"/>
    <s v="AH"/>
    <s v="2018-19"/>
    <s v="20"/>
    <s v="Apr"/>
    <n v="4"/>
    <s v="2019"/>
    <s v="20:00"/>
    <d v="2019-04-20T00:00:00"/>
    <d v="2019-04-20T20:00:00"/>
    <d v="2019-04-01T00:00:00"/>
    <m/>
    <n v="901"/>
  </r>
  <r>
    <n v="902"/>
    <s v=" 20 Apr 2019, 20:30"/>
    <s v="Football"/>
    <x v="3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d v="2019-04-01T00:00:00"/>
    <m/>
    <n v="881"/>
    <s v="AH"/>
    <s v="2018-19"/>
    <s v="20"/>
    <s v="Apr"/>
    <n v="4"/>
    <s v="2019"/>
    <s v="20:30"/>
    <d v="2019-04-20T00:00:00"/>
    <d v="2019-04-20T20:30:00"/>
    <d v="2019-04-01T00:00:00"/>
    <m/>
    <n v="902"/>
  </r>
  <r>
    <n v="903"/>
    <s v=" 20 Apr 2019, 20:30"/>
    <s v="Football"/>
    <x v="0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d v="2019-04-01T00:00:00"/>
    <m/>
    <n v="911"/>
    <s v="1X2"/>
    <s v="2018-19"/>
    <s v="20"/>
    <s v="Apr"/>
    <n v="4"/>
    <s v="2019"/>
    <s v="20:30"/>
    <d v="2019-04-20T00:00:00"/>
    <d v="2019-04-20T20:30:00"/>
    <d v="2019-04-01T00:00:00"/>
    <m/>
    <n v="903"/>
  </r>
  <r>
    <n v="904"/>
    <s v=" 20 Apr 2019, 20:45"/>
    <s v="Football"/>
    <x v="2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d v="2019-04-01T00:00:00"/>
    <m/>
    <n v="874"/>
    <s v="AH"/>
    <s v="2018-19"/>
    <s v="20"/>
    <s v="Apr"/>
    <n v="4"/>
    <s v="2019"/>
    <s v="20:45"/>
    <d v="2019-04-20T00:00:00"/>
    <d v="2019-04-20T20:45:00"/>
    <d v="2019-04-01T00:00:00"/>
    <m/>
    <n v="904"/>
  </r>
  <r>
    <n v="905"/>
    <s v=" 21 Apr 2019, 14:00"/>
    <s v="Football"/>
    <x v="2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d v="2019-04-01T00:00:00"/>
    <m/>
    <n v="871"/>
    <s v="AH"/>
    <s v="2018-19"/>
    <s v="21"/>
    <s v="Apr"/>
    <n v="4"/>
    <s v="2019"/>
    <s v="14:00"/>
    <d v="2019-04-21T00:00:00"/>
    <d v="2019-04-21T14:00:00"/>
    <d v="2019-04-01T00:00:00"/>
    <m/>
    <n v="905"/>
  </r>
  <r>
    <n v="906"/>
    <s v=" 21 Apr 2019, 14:30"/>
    <s v="Football"/>
    <x v="4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d v="2019-04-01T00:00:00"/>
    <m/>
    <n v="876"/>
    <s v="AH"/>
    <s v="2018-19"/>
    <s v="21"/>
    <s v="Apr"/>
    <n v="4"/>
    <s v="2019"/>
    <s v="14:30"/>
    <d v="2019-04-21T00:00:00"/>
    <d v="2019-04-21T14:30:00"/>
    <d v="2019-04-01T00:00:00"/>
    <m/>
    <n v="906"/>
  </r>
  <r>
    <n v="907"/>
    <s v=" 21 Apr 2019, 15:00"/>
    <s v="Football"/>
    <x v="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d v="2019-04-01T00:00:00"/>
    <m/>
    <n v="887"/>
    <s v="AH"/>
    <s v="2018-19"/>
    <s v="21"/>
    <s v="Apr"/>
    <n v="4"/>
    <s v="2019"/>
    <s v="15:00"/>
    <d v="2019-04-21T00:00:00"/>
    <d v="2019-04-21T15:00:00"/>
    <d v="2019-04-01T00:00:00"/>
    <m/>
    <n v="907"/>
  </r>
  <r>
    <n v="908"/>
    <s v=" 21 Apr 2019, 15:30"/>
    <s v="Football"/>
    <x v="0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d v="2019-04-01T00:00:00"/>
    <m/>
    <n v="892"/>
    <s v="AH"/>
    <s v="2018-19"/>
    <s v="21"/>
    <s v="Apr"/>
    <n v="4"/>
    <s v="2019"/>
    <s v="15:30"/>
    <d v="2019-04-21T00:00:00"/>
    <d v="2019-04-21T15:30:00"/>
    <d v="2019-04-01T00:00:00"/>
    <m/>
    <n v="908"/>
  </r>
  <r>
    <n v="909"/>
    <s v=" 21 Apr 2019, 16:15"/>
    <s v="Football"/>
    <x v="2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d v="2019-04-01T00:00:00"/>
    <m/>
    <n v="885"/>
    <s v="AH"/>
    <s v="2018-19"/>
    <s v="21"/>
    <s v="Apr"/>
    <n v="4"/>
    <s v="2019"/>
    <s v="16:15"/>
    <d v="2019-04-21T00:00:00"/>
    <d v="2019-04-21T16:15:00"/>
    <d v="2019-04-01T00:00:00"/>
    <m/>
    <n v="909"/>
  </r>
  <r>
    <n v="910"/>
    <s v=" 21 Apr 2019, 17:00"/>
    <s v="Football"/>
    <x v="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d v="2019-04-01T00:00:00"/>
    <m/>
    <n v="900"/>
    <s v="AH"/>
    <s v="2018-19"/>
    <s v="21"/>
    <s v="Apr"/>
    <n v="4"/>
    <s v="2019"/>
    <s v="17:00"/>
    <d v="2019-04-21T00:00:00"/>
    <d v="2019-04-21T17:00:00"/>
    <d v="2019-04-01T00:00:00"/>
    <m/>
    <n v="910"/>
  </r>
  <r>
    <n v="911"/>
    <s v=" 21 Apr 2019, 17:00"/>
    <s v="Football"/>
    <x v="4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d v="2019-04-01T00:00:00"/>
    <m/>
    <n v="903"/>
    <s v="O/U"/>
    <s v="2018-19"/>
    <s v="21"/>
    <s v="Apr"/>
    <n v="4"/>
    <s v="2019"/>
    <s v="17:00"/>
    <d v="2019-04-21T00:00:00"/>
    <d v="2019-04-21T17:00:00"/>
    <d v="2019-04-01T00:00:00"/>
    <m/>
    <n v="911"/>
  </r>
  <r>
    <n v="912"/>
    <s v=" 21 Apr 2019, 17:00"/>
    <s v="Football"/>
    <x v="4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d v="2019-04-01T00:00:00"/>
    <m/>
    <n v="899"/>
    <s v="AH"/>
    <s v="2018-19"/>
    <s v="21"/>
    <s v="Apr"/>
    <n v="4"/>
    <s v="2019"/>
    <s v="17:00"/>
    <d v="2019-04-21T00:00:00"/>
    <d v="2019-04-21T17:00:00"/>
    <d v="2019-04-01T00:00:00"/>
    <m/>
    <n v="912"/>
  </r>
  <r>
    <n v="913"/>
    <s v=" 21 Apr 2019, 18:30"/>
    <s v="Football"/>
    <x v="2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d v="2019-04-01T00:00:00"/>
    <m/>
    <n v="913"/>
    <s v="AH"/>
    <s v="2018-19"/>
    <s v="21"/>
    <s v="Apr"/>
    <n v="4"/>
    <s v="2019"/>
    <s v="18:30"/>
    <d v="2019-04-21T00:00:00"/>
    <d v="2019-04-21T18:30:00"/>
    <d v="2019-04-01T00:00:00"/>
    <m/>
    <n v="913"/>
  </r>
  <r>
    <n v="914"/>
    <s v=" 21 Apr 2019, 20:45"/>
    <s v="Football"/>
    <x v="2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d v="2019-04-01T00:00:00"/>
    <m/>
    <n v="914"/>
    <s v="O/U"/>
    <s v="2018-19"/>
    <s v="21"/>
    <s v="Apr"/>
    <n v="4"/>
    <s v="2019"/>
    <s v="20:45"/>
    <d v="2019-04-21T00:00:00"/>
    <d v="2019-04-21T20:45:00"/>
    <d v="2019-04-01T00:00:00"/>
    <m/>
    <n v="914"/>
  </r>
  <r>
    <n v="915"/>
    <s v=" 21 Apr 2019, 21:00"/>
    <s v="Football"/>
    <x v="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d v="2019-04-01T00:00:00"/>
    <m/>
    <n v="895"/>
    <s v="AH"/>
    <s v="2018-19"/>
    <s v="21"/>
    <s v="Apr"/>
    <n v="4"/>
    <s v="2019"/>
    <s v="21:00"/>
    <d v="2019-04-21T00:00:00"/>
    <d v="2019-04-21T21:00:00"/>
    <d v="2019-04-01T00:00:00"/>
    <m/>
    <n v="915"/>
  </r>
  <r>
    <n v="916"/>
    <s v=" 22 Apr 2019, 19:00"/>
    <s v="Football"/>
    <x v="3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d v="2019-04-01T00:00:00"/>
    <m/>
    <n v="878"/>
    <s v="AH"/>
    <s v="2018-19"/>
    <s v="22"/>
    <s v="Apr"/>
    <n v="4"/>
    <s v="2019"/>
    <s v="19:00"/>
    <d v="2019-04-22T00:00:00"/>
    <d v="2019-04-22T19:00:00"/>
    <d v="2019-04-01T00:00:00"/>
    <m/>
    <n v="916"/>
  </r>
  <r>
    <n v="917"/>
    <s v=" 22 Apr 2019, 20:30"/>
    <s v="Football"/>
    <x v="0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d v="2019-04-01T00:00:00"/>
    <m/>
    <n v="918"/>
    <s v="AH"/>
    <s v="2018-19"/>
    <s v="22"/>
    <s v="Apr"/>
    <n v="4"/>
    <s v="2019"/>
    <s v="20:30"/>
    <d v="2019-04-22T00:00:00"/>
    <d v="2019-04-22T20:30:00"/>
    <d v="2019-04-01T00:00:00"/>
    <m/>
    <n v="917"/>
  </r>
  <r>
    <n v="918"/>
    <s v=" 22 Apr 2019, 21:00"/>
    <s v="Football"/>
    <x v="4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d v="2019-04-01T00:00:00"/>
    <m/>
    <n v="917"/>
    <s v="AH"/>
    <s v="2018-19"/>
    <s v="22"/>
    <s v="Apr"/>
    <n v="4"/>
    <s v="2019"/>
    <s v="21:00"/>
    <d v="2019-04-22T00:00:00"/>
    <d v="2019-04-22T21:00:00"/>
    <d v="2019-04-01T00:00:00"/>
    <m/>
    <n v="918"/>
  </r>
  <r>
    <n v="919"/>
    <s v=" 23 Apr 2019, 20:45"/>
    <s v="Football"/>
    <x v="4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d v="2019-04-01T00:00:00"/>
    <m/>
    <n v="921"/>
    <s v="AH"/>
    <s v="2018-19"/>
    <s v="23"/>
    <s v="Apr"/>
    <n v="4"/>
    <s v="2019"/>
    <s v="20:45"/>
    <d v="2019-04-23T00:00:00"/>
    <d v="2019-04-23T20:45:00"/>
    <d v="2019-04-01T00:00:00"/>
    <m/>
    <n v="919"/>
  </r>
  <r>
    <n v="920"/>
    <s v=" 23 Apr 2019, 20:45"/>
    <s v="Football"/>
    <x v="4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d v="2019-04-01T00:00:00"/>
    <m/>
    <n v="919"/>
    <s v="AH"/>
    <s v="2018-19"/>
    <s v="23"/>
    <s v="Apr"/>
    <n v="4"/>
    <s v="2019"/>
    <s v="20:45"/>
    <d v="2019-04-23T00:00:00"/>
    <d v="2019-04-23T20:45:00"/>
    <d v="2019-04-01T00:00:00"/>
    <m/>
    <n v="920"/>
  </r>
  <r>
    <n v="921"/>
    <s v=" 23 Apr 2019, 21:30"/>
    <s v="Football"/>
    <x v="2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d v="2019-04-01T00:00:00"/>
    <m/>
    <n v="920"/>
    <s v="1X2"/>
    <s v="2018-19"/>
    <s v="23"/>
    <s v="Apr"/>
    <n v="4"/>
    <s v="2019"/>
    <s v="21:30"/>
    <d v="2019-04-23T00:00:00"/>
    <d v="2019-04-23T21:30:00"/>
    <d v="2019-04-01T00:00:00"/>
    <m/>
    <n v="921"/>
  </r>
  <r>
    <n v="922"/>
    <s v=" 24 Apr 2019, 19:30"/>
    <s v="Football"/>
    <x v="2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d v="2019-04-01T00:00:00"/>
    <m/>
    <n v="927"/>
    <s v="1X2"/>
    <s v="2018-19"/>
    <s v="24"/>
    <s v="Apr"/>
    <n v="4"/>
    <s v="2019"/>
    <s v="19:30"/>
    <d v="2019-04-24T00:00:00"/>
    <d v="2019-04-24T19:30:00"/>
    <d v="2019-04-01T00:00:00"/>
    <m/>
    <n v="922"/>
  </r>
  <r>
    <n v="923"/>
    <s v=" 24 Apr 2019, 20:45"/>
    <s v="Football"/>
    <x v="13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d v="2019-04-01T00:00:00"/>
    <m/>
    <n v="946"/>
    <s v="AH"/>
    <s v="2018-19"/>
    <s v="24"/>
    <s v="Apr"/>
    <n v="4"/>
    <s v="2019"/>
    <s v="20:45"/>
    <d v="2019-04-24T00:00:00"/>
    <d v="2019-04-24T20:45:00"/>
    <d v="2019-04-01T00:00:00"/>
    <m/>
    <n v="923"/>
  </r>
  <r>
    <n v="924"/>
    <s v=" 24 Apr 2019, 20:45"/>
    <s v="Football"/>
    <x v="11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d v="2019-04-01T00:00:00"/>
    <m/>
    <n v="923"/>
    <s v="AH"/>
    <s v="2018-19"/>
    <s v="24"/>
    <s v="Apr"/>
    <n v="4"/>
    <s v="2019"/>
    <s v="20:45"/>
    <d v="2019-04-24T00:00:00"/>
    <d v="2019-04-24T20:45:00"/>
    <d v="2019-04-01T00:00:00"/>
    <m/>
    <n v="924"/>
  </r>
  <r>
    <n v="925"/>
    <s v=" 24 Apr 2019, 20:45"/>
    <s v="Football"/>
    <x v="4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d v="2019-04-01T00:00:00"/>
    <m/>
    <n v="945"/>
    <s v="AH"/>
    <s v="2018-19"/>
    <s v="24"/>
    <s v="Apr"/>
    <n v="4"/>
    <s v="2019"/>
    <s v="20:45"/>
    <d v="2019-04-24T00:00:00"/>
    <d v="2019-04-24T20:45:00"/>
    <d v="2019-04-01T00:00:00"/>
    <m/>
    <n v="925"/>
  </r>
  <r>
    <n v="926"/>
    <s v=" 24 Apr 2019, 21:00"/>
    <s v="Football"/>
    <x v="4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d v="2019-04-01T00:00:00"/>
    <m/>
    <n v="941"/>
    <s v="AH"/>
    <s v="2018-19"/>
    <s v="24"/>
    <s v="Apr"/>
    <n v="4"/>
    <s v="2019"/>
    <s v="21:00"/>
    <d v="2019-04-24T00:00:00"/>
    <d v="2019-04-24T21:00:00"/>
    <d v="2019-04-01T00:00:00"/>
    <m/>
    <n v="926"/>
  </r>
  <r>
    <n v="927"/>
    <s v=" 25 Apr 2019, 19:30"/>
    <s v="Football"/>
    <x v="2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d v="2019-04-01T00:00:00"/>
    <m/>
    <n v="926"/>
    <s v="AH"/>
    <s v="2018-19"/>
    <s v="25"/>
    <s v="Apr"/>
    <n v="4"/>
    <s v="2019"/>
    <s v="19:30"/>
    <d v="2019-04-25T00:00:00"/>
    <d v="2019-04-25T19:30:00"/>
    <d v="2019-04-01T00:00:00"/>
    <m/>
    <n v="927"/>
  </r>
  <r>
    <n v="928"/>
    <s v=" 25 Apr 2019, 20:45"/>
    <s v="Football"/>
    <x v="11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d v="2019-04-01T00:00:00"/>
    <m/>
    <n v="922"/>
    <s v="AH"/>
    <s v="2018-19"/>
    <s v="25"/>
    <s v="Apr"/>
    <n v="4"/>
    <s v="2019"/>
    <s v="20:45"/>
    <d v="2019-04-25T00:00:00"/>
    <d v="2019-04-25T20:45:00"/>
    <d v="2019-04-01T00:00:00"/>
    <m/>
    <n v="928"/>
  </r>
  <r>
    <n v="929"/>
    <s v=" 25 Apr 2019, 21:30"/>
    <s v="Football"/>
    <x v="2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d v="2019-04-01T00:00:00"/>
    <m/>
    <n v="958"/>
    <s v="AH"/>
    <s v="2018-19"/>
    <s v="25"/>
    <s v="Apr"/>
    <n v="4"/>
    <s v="2019"/>
    <s v="21:30"/>
    <d v="2019-04-25T00:00:00"/>
    <d v="2019-04-25T21:30:00"/>
    <d v="2019-04-01T00:00:00"/>
    <m/>
    <n v="929"/>
  </r>
  <r>
    <n v="930"/>
    <s v=" 26 Apr 2019, 20:30"/>
    <s v="Football"/>
    <x v="0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d v="2019-04-01T00:00:00"/>
    <m/>
    <n v="924"/>
    <s v="AH"/>
    <s v="2018-19"/>
    <s v="26"/>
    <s v="Apr"/>
    <n v="4"/>
    <s v="2019"/>
    <s v="20:30"/>
    <d v="2019-04-26T00:00:00"/>
    <d v="2019-04-26T20:30:00"/>
    <d v="2019-04-01T00:00:00"/>
    <m/>
    <n v="930"/>
  </r>
  <r>
    <n v="931"/>
    <s v=" 26 Apr 2019, 20:45"/>
    <s v="Football"/>
    <x v="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d v="2019-04-01T00:00:00"/>
    <m/>
    <n v="932"/>
    <s v="AH"/>
    <s v="2018-19"/>
    <s v="26"/>
    <s v="Apr"/>
    <n v="4"/>
    <s v="2019"/>
    <s v="20:45"/>
    <d v="2019-04-26T00:00:00"/>
    <d v="2019-04-26T20:45:00"/>
    <d v="2019-04-01T00:00:00"/>
    <m/>
    <n v="931"/>
  </r>
  <r>
    <n v="932"/>
    <s v=" 26 Apr 2019, 21:00"/>
    <s v="Football"/>
    <x v="4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d v="2019-04-01T00:00:00"/>
    <m/>
    <n v="937"/>
    <s v="AH"/>
    <s v="2018-19"/>
    <s v="26"/>
    <s v="Apr"/>
    <n v="4"/>
    <s v="2019"/>
    <s v="21:00"/>
    <d v="2019-04-26T00:00:00"/>
    <d v="2019-04-26T21:00:00"/>
    <d v="2019-04-01T00:00:00"/>
    <m/>
    <n v="932"/>
  </r>
  <r>
    <n v="933"/>
    <s v=" 27 Apr 2019, 13:00"/>
    <s v="Football"/>
    <x v="2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d v="2019-04-01T00:00:00"/>
    <m/>
    <n v="944"/>
    <s v="AH"/>
    <s v="2018-19"/>
    <s v="27"/>
    <s v="Apr"/>
    <n v="4"/>
    <s v="2019"/>
    <s v="13:00"/>
    <d v="2019-04-27T00:00:00"/>
    <d v="2019-04-27T13:00:00"/>
    <d v="2019-04-01T00:00:00"/>
    <m/>
    <n v="933"/>
  </r>
  <r>
    <n v="934"/>
    <s v=" 27 Apr 2019, 13:30"/>
    <s v="Football"/>
    <x v="4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d v="2019-04-01T00:00:00"/>
    <m/>
    <n v="935"/>
    <s v="AH"/>
    <s v="2018-19"/>
    <s v="27"/>
    <s v="Apr"/>
    <n v="4"/>
    <s v="2019"/>
    <s v="13:30"/>
    <d v="2019-04-27T00:00:00"/>
    <d v="2019-04-27T13:30:00"/>
    <d v="2019-04-01T00:00:00"/>
    <m/>
    <n v="934"/>
  </r>
  <r>
    <n v="935"/>
    <s v=" 27 Apr 2019, 15:30"/>
    <s v="Football"/>
    <x v="0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d v="2019-04-01T00:00:00"/>
    <m/>
    <n v="930"/>
    <s v="AH"/>
    <s v="2018-19"/>
    <s v="27"/>
    <s v="Apr"/>
    <n v="4"/>
    <s v="2019"/>
    <s v="15:30"/>
    <d v="2019-04-27T00:00:00"/>
    <d v="2019-04-27T15:30:00"/>
    <d v="2019-04-01T00:00:00"/>
    <m/>
    <n v="935"/>
  </r>
  <r>
    <n v="936"/>
    <s v=" 27 Apr 2019, 15:30"/>
    <s v="Football"/>
    <x v="0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d v="2019-04-01T00:00:00"/>
    <m/>
    <n v="956"/>
    <s v="AH"/>
    <s v="2018-19"/>
    <s v="27"/>
    <s v="Apr"/>
    <n v="4"/>
    <s v="2019"/>
    <s v="15:30"/>
    <d v="2019-04-27T00:00:00"/>
    <d v="2019-04-27T15:30:00"/>
    <d v="2019-04-01T00:00:00"/>
    <m/>
    <n v="936"/>
  </r>
  <r>
    <n v="937"/>
    <s v=" 27 Apr 2019, 16:00"/>
    <s v="Football"/>
    <x v="4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d v="2019-04-01T00:00:00"/>
    <m/>
    <n v="931"/>
    <s v="AH"/>
    <s v="2018-19"/>
    <s v="27"/>
    <s v="Apr"/>
    <n v="4"/>
    <s v="2019"/>
    <s v="16:00"/>
    <d v="2019-04-27T00:00:00"/>
    <d v="2019-04-27T16:00:00"/>
    <d v="2019-04-01T00:00:00"/>
    <m/>
    <n v="937"/>
  </r>
  <r>
    <n v="938"/>
    <s v=" 27 Apr 2019, 16:00"/>
    <s v="Football"/>
    <x v="4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d v="2019-04-01T00:00:00"/>
    <m/>
    <n v="953"/>
    <s v="AH"/>
    <s v="2018-19"/>
    <s v="27"/>
    <s v="Apr"/>
    <n v="4"/>
    <s v="2019"/>
    <s v="16:00"/>
    <d v="2019-04-27T00:00:00"/>
    <d v="2019-04-27T16:00:00"/>
    <d v="2019-04-01T00:00:00"/>
    <m/>
    <n v="938"/>
  </r>
  <r>
    <n v="939"/>
    <s v=" 27 Apr 2019, 16:00"/>
    <s v="Football"/>
    <x v="4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d v="2019-04-01T00:00:00"/>
    <m/>
    <n v="955"/>
    <s v="1X2"/>
    <s v="2018-19"/>
    <s v="27"/>
    <s v="Apr"/>
    <n v="4"/>
    <s v="2019"/>
    <s v="16:00"/>
    <d v="2019-04-27T00:00:00"/>
    <d v="2019-04-27T16:00:00"/>
    <d v="2019-04-01T00:00:00"/>
    <m/>
    <n v="939"/>
  </r>
  <r>
    <n v="940"/>
    <s v=" 27 Apr 2019, 16:00"/>
    <s v="Football"/>
    <x v="4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d v="2019-04-01T00:00:00"/>
    <m/>
    <n v="962"/>
    <s v="AH"/>
    <s v="2018-19"/>
    <s v="27"/>
    <s v="Apr"/>
    <n v="4"/>
    <s v="2019"/>
    <s v="16:00"/>
    <d v="2019-04-27T00:00:00"/>
    <d v="2019-04-27T16:00:00"/>
    <d v="2019-04-01T00:00:00"/>
    <m/>
    <n v="940"/>
  </r>
  <r>
    <n v="941"/>
    <s v=" 27 Apr 2019, 18:00"/>
    <s v="Football"/>
    <x v="3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d v="2019-04-01T00:00:00"/>
    <m/>
    <n v="942"/>
    <s v="AH"/>
    <s v="2018-19"/>
    <s v="27"/>
    <s v="Apr"/>
    <n v="4"/>
    <s v="2019"/>
    <s v="18:00"/>
    <d v="2019-04-27T00:00:00"/>
    <d v="2019-04-27T18:00:00"/>
    <d v="2019-04-01T00:00:00"/>
    <m/>
    <n v="941"/>
  </r>
  <r>
    <n v="942"/>
    <s v=" 27 Apr 2019, 18:30"/>
    <s v="Football"/>
    <x v="0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d v="2019-04-01T00:00:00"/>
    <m/>
    <n v="934"/>
    <s v="1X2"/>
    <s v="2018-19"/>
    <s v="27"/>
    <s v="Apr"/>
    <n v="4"/>
    <s v="2019"/>
    <s v="18:30"/>
    <d v="2019-04-27T00:00:00"/>
    <d v="2019-04-27T18:30:00"/>
    <d v="2019-04-01T00:00:00"/>
    <m/>
    <n v="942"/>
  </r>
  <r>
    <n v="943"/>
    <s v=" 27 Apr 2019, 18:30"/>
    <s v="Football"/>
    <x v="4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d v="2019-04-01T00:00:00"/>
    <m/>
    <n v="952"/>
    <s v="1X2"/>
    <s v="2018-19"/>
    <s v="27"/>
    <s v="Apr"/>
    <n v="4"/>
    <s v="2019"/>
    <s v="18:30"/>
    <d v="2019-04-27T00:00:00"/>
    <d v="2019-04-27T18:30:00"/>
    <d v="2019-04-01T00:00:00"/>
    <m/>
    <n v="943"/>
  </r>
  <r>
    <n v="944"/>
    <s v=" 27 Apr 2019, 20:30"/>
    <s v="Football"/>
    <x v="3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d v="2019-04-01T00:00:00"/>
    <m/>
    <n v="948"/>
    <s v="AH"/>
    <s v="2018-19"/>
    <s v="27"/>
    <s v="Apr"/>
    <n v="4"/>
    <s v="2019"/>
    <s v="20:30"/>
    <d v="2019-04-27T00:00:00"/>
    <d v="2019-04-27T20:30:00"/>
    <d v="2019-04-01T00:00:00"/>
    <m/>
    <n v="944"/>
  </r>
  <r>
    <n v="945"/>
    <s v=" 27 Apr 2019, 20:45"/>
    <s v="Football"/>
    <x v="2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d v="2019-04-01T00:00:00"/>
    <m/>
    <n v="938"/>
    <s v="AH"/>
    <s v="2018-19"/>
    <s v="27"/>
    <s v="Apr"/>
    <n v="4"/>
    <s v="2019"/>
    <s v="20:45"/>
    <d v="2019-04-27T00:00:00"/>
    <d v="2019-04-27T20:45:00"/>
    <d v="2019-04-01T00:00:00"/>
    <m/>
    <n v="945"/>
  </r>
  <r>
    <n v="946"/>
    <s v=" 27 Apr 2019, 21:00"/>
    <s v="Football"/>
    <x v="14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d v="2019-04-01T00:00:00"/>
    <m/>
    <n v="928"/>
    <s v="AH"/>
    <s v="2018-19"/>
    <s v="27"/>
    <s v="Apr"/>
    <n v="4"/>
    <s v="2019"/>
    <s v="21:00"/>
    <d v="2019-04-27T00:00:00"/>
    <d v="2019-04-27T21:00:00"/>
    <d v="2019-04-01T00:00:00"/>
    <m/>
    <n v="946"/>
  </r>
  <r>
    <n v="947"/>
    <s v=" 28 Apr 2019, 12:00"/>
    <s v="Football"/>
    <x v="2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d v="2019-04-01T00:00:00"/>
    <m/>
    <n v="939"/>
    <s v="AH"/>
    <s v="2018-19"/>
    <s v="28"/>
    <s v="Apr"/>
    <n v="4"/>
    <s v="2019"/>
    <s v="12:00"/>
    <d v="2019-04-28T00:00:00"/>
    <d v="2019-04-28T12:00:00"/>
    <d v="2019-04-01T00:00:00"/>
    <m/>
    <n v="947"/>
  </r>
  <r>
    <n v="948"/>
    <s v=" 28 Apr 2019, 12:30"/>
    <s v="Football"/>
    <x v="3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d v="2019-04-01T00:00:00"/>
    <m/>
    <n v="951"/>
    <s v="Team O/U"/>
    <s v="2018-19"/>
    <s v="28"/>
    <s v="Apr"/>
    <n v="4"/>
    <s v="2019"/>
    <s v="12:30"/>
    <d v="2019-04-28T00:00:00"/>
    <d v="2019-04-28T12:30:00"/>
    <d v="2019-04-01T00:00:00"/>
    <m/>
    <n v="948"/>
  </r>
  <r>
    <n v="949"/>
    <s v=" 28 Apr 2019, 13:00"/>
    <s v="Football"/>
    <x v="4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d v="2019-04-01T00:00:00"/>
    <m/>
    <n v="940"/>
    <s v="AH"/>
    <s v="2018-19"/>
    <s v="28"/>
    <s v="Apr"/>
    <n v="4"/>
    <s v="2019"/>
    <s v="13:00"/>
    <d v="2019-04-28T00:00:00"/>
    <d v="2019-04-28T13:00:00"/>
    <d v="2019-04-01T00:00:00"/>
    <m/>
    <n v="949"/>
  </r>
  <r>
    <n v="950"/>
    <s v=" 28 Apr 2019, 14:00"/>
    <s v="Football"/>
    <x v="2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d v="2019-04-01T00:00:00"/>
    <m/>
    <n v="949"/>
    <s v="1X2"/>
    <s v="2018-19"/>
    <s v="28"/>
    <s v="Apr"/>
    <n v="4"/>
    <s v="2019"/>
    <s v="14:00"/>
    <d v="2019-04-28T00:00:00"/>
    <d v="2019-04-28T14:00:00"/>
    <d v="2019-04-01T00:00:00"/>
    <m/>
    <n v="950"/>
  </r>
  <r>
    <n v="951"/>
    <s v=" 28 Apr 2019, 15:00"/>
    <s v="Football"/>
    <x v="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d v="2019-04-01T00:00:00"/>
    <m/>
    <n v="957"/>
    <s v="AH"/>
    <s v="2018-19"/>
    <s v="28"/>
    <s v="Apr"/>
    <n v="4"/>
    <s v="2019"/>
    <s v="15:00"/>
    <d v="2019-04-28T00:00:00"/>
    <d v="2019-04-28T15:00:00"/>
    <d v="2019-04-01T00:00:00"/>
    <m/>
    <n v="951"/>
  </r>
  <r>
    <n v="952"/>
    <s v=" 28 Apr 2019, 15:05"/>
    <s v="Football"/>
    <x v="4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d v="2019-04-01T00:00:00"/>
    <m/>
    <n v="960"/>
    <s v="AH"/>
    <s v="2018-19"/>
    <s v="28"/>
    <s v="Apr"/>
    <n v="4"/>
    <s v="2019"/>
    <s v="15:05"/>
    <d v="2019-04-28T00:00:00"/>
    <d v="2019-04-28T15:05:00"/>
    <d v="2019-04-01T00:00:00"/>
    <m/>
    <n v="952"/>
  </r>
  <r>
    <n v="953"/>
    <s v=" 28 Apr 2019, 15:30"/>
    <s v="Football"/>
    <x v="0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d v="2019-04-01T00:00:00"/>
    <m/>
    <n v="943"/>
    <s v="AH"/>
    <s v="2018-19"/>
    <s v="28"/>
    <s v="Apr"/>
    <n v="4"/>
    <s v="2019"/>
    <s v="15:30"/>
    <d v="2019-04-28T00:00:00"/>
    <d v="2019-04-28T15:30:00"/>
    <d v="2019-04-01T00:00:00"/>
    <m/>
    <n v="953"/>
  </r>
  <r>
    <n v="954"/>
    <s v=" 28 Apr 2019, 16:15"/>
    <s v="Football"/>
    <x v="2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d v="2019-04-01T00:00:00"/>
    <m/>
    <n v="925"/>
    <s v="AH"/>
    <s v="2018-19"/>
    <s v="28"/>
    <s v="Apr"/>
    <n v="4"/>
    <s v="2019"/>
    <s v="16:15"/>
    <d v="2019-04-28T00:00:00"/>
    <d v="2019-04-28T16:15:00"/>
    <d v="2019-04-01T00:00:00"/>
    <m/>
    <n v="954"/>
  </r>
  <r>
    <n v="955"/>
    <s v=" 28 Apr 2019, 17:00"/>
    <s v="Football"/>
    <x v="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d v="2019-04-01T00:00:00"/>
    <m/>
    <n v="947"/>
    <s v="AH"/>
    <s v="2018-19"/>
    <s v="28"/>
    <s v="Apr"/>
    <n v="4"/>
    <s v="2019"/>
    <s v="17:00"/>
    <d v="2019-04-28T00:00:00"/>
    <d v="2019-04-28T17:00:00"/>
    <d v="2019-04-01T00:00:00"/>
    <m/>
    <n v="955"/>
  </r>
  <r>
    <n v="956"/>
    <s v=" 28 Apr 2019, 17:30"/>
    <s v="Football"/>
    <x v="4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d v="2019-04-01T00:00:00"/>
    <m/>
    <n v="954"/>
    <s v="O/U"/>
    <s v="2018-19"/>
    <s v="28"/>
    <s v="Apr"/>
    <n v="4"/>
    <s v="2019"/>
    <s v="17:30"/>
    <d v="2019-04-28T00:00:00"/>
    <d v="2019-04-28T17:30:00"/>
    <d v="2019-04-01T00:00:00"/>
    <m/>
    <n v="956"/>
  </r>
  <r>
    <n v="957"/>
    <s v=" 28 Apr 2019, 18:00"/>
    <s v="Football"/>
    <x v="0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d v="2019-04-01T00:00:00"/>
    <m/>
    <n v="936"/>
    <s v="AH"/>
    <s v="2018-19"/>
    <s v="28"/>
    <s v="Apr"/>
    <n v="4"/>
    <s v="2019"/>
    <s v="18:00"/>
    <d v="2019-04-28T00:00:00"/>
    <d v="2019-04-28T18:00:00"/>
    <d v="2019-04-01T00:00:00"/>
    <m/>
    <n v="957"/>
  </r>
  <r>
    <n v="958"/>
    <s v=" 28 Apr 2019, 18:00"/>
    <s v="Football"/>
    <x v="3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d v="2019-04-01T00:00:00"/>
    <m/>
    <n v="933"/>
    <s v="AH"/>
    <s v="2018-19"/>
    <s v="28"/>
    <s v="Apr"/>
    <n v="4"/>
    <s v="2019"/>
    <s v="18:00"/>
    <d v="2019-04-28T00:00:00"/>
    <d v="2019-04-28T18:00:00"/>
    <d v="2019-04-01T00:00:00"/>
    <m/>
    <n v="958"/>
  </r>
  <r>
    <n v="959"/>
    <s v=" 28 Apr 2019, 18:30"/>
    <s v="Football"/>
    <x v="2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d v="2019-04-01T00:00:00"/>
    <m/>
    <n v="950"/>
    <s v="AH"/>
    <s v="2018-19"/>
    <s v="28"/>
    <s v="Apr"/>
    <n v="4"/>
    <s v="2019"/>
    <s v="18:30"/>
    <d v="2019-04-28T00:00:00"/>
    <d v="2019-04-28T18:30:00"/>
    <d v="2019-04-01T00:00:00"/>
    <m/>
    <n v="959"/>
  </r>
  <r>
    <n v="960"/>
    <s v=" 28 Apr 2019, 20:30"/>
    <s v="Football"/>
    <x v="3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d v="2019-04-01T00:00:00"/>
    <m/>
    <n v="929"/>
    <s v="AH"/>
    <s v="2018-19"/>
    <s v="28"/>
    <s v="Apr"/>
    <n v="4"/>
    <s v="2019"/>
    <s v="20:30"/>
    <d v="2019-04-28T00:00:00"/>
    <d v="2019-04-28T20:30:00"/>
    <d v="2019-04-01T00:00:00"/>
    <m/>
    <n v="960"/>
  </r>
  <r>
    <n v="961"/>
    <s v=" 28 Apr 2019, 20:45"/>
    <s v="Football"/>
    <x v="2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d v="2019-04-01T00:00:00"/>
    <m/>
    <n v="959"/>
    <s v="AH"/>
    <s v="2018-19"/>
    <s v="28"/>
    <s v="Apr"/>
    <n v="4"/>
    <s v="2019"/>
    <s v="20:45"/>
    <d v="2019-04-28T00:00:00"/>
    <d v="2019-04-28T20:45:00"/>
    <d v="2019-04-01T00:00:00"/>
    <m/>
    <n v="961"/>
  </r>
  <r>
    <n v="962"/>
    <s v=" 28 Apr 2019, 21:00"/>
    <s v="Football"/>
    <x v="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d v="2019-04-01T00:00:00"/>
    <m/>
    <n v="961"/>
    <s v="AH"/>
    <s v="2018-19"/>
    <s v="28"/>
    <s v="Apr"/>
    <n v="4"/>
    <s v="2019"/>
    <s v="21:00"/>
    <d v="2019-04-28T00:00:00"/>
    <d v="2019-04-28T21:00:00"/>
    <d v="2019-04-01T00:00:00"/>
    <m/>
    <n v="962"/>
  </r>
  <r>
    <n v="963"/>
    <s v=" 29 Apr 2019, 19:00"/>
    <s v="Football"/>
    <x v="3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d v="2019-04-01T00:00:00"/>
    <m/>
    <n v="963"/>
    <s v="AH"/>
    <s v="2018-19"/>
    <s v="29"/>
    <s v="Apr"/>
    <n v="4"/>
    <s v="2019"/>
    <s v="19:00"/>
    <d v="2019-04-29T00:00:00"/>
    <d v="2019-04-29T19:00:00"/>
    <d v="2019-04-01T00:00:00"/>
    <m/>
    <n v="963"/>
  </r>
  <r>
    <n v="964"/>
    <s v=" 30 Apr 2019, 19:00"/>
    <s v="Football"/>
    <x v="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d v="2019-05-01T00:00:00"/>
    <m/>
    <n v="988"/>
    <s v="AH"/>
    <s v="2018-19"/>
    <s v="30"/>
    <s v="Apr"/>
    <n v="4"/>
    <s v="2019"/>
    <s v="19:00"/>
    <d v="2019-04-30T00:00:00"/>
    <d v="2019-04-30T19:00:00"/>
    <d v="2019-04-01T00:00:00"/>
    <m/>
    <n v="964"/>
  </r>
  <r>
    <n v="965"/>
    <s v=" 30 Apr 2019, 21:00"/>
    <s v="Football"/>
    <x v="5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d v="2019-04-01T00:00:00"/>
    <m/>
    <n v="966"/>
    <s v="AH"/>
    <s v="2018-19"/>
    <s v="30"/>
    <s v="Apr"/>
    <n v="4"/>
    <s v="2019"/>
    <s v="21:00"/>
    <d v="2019-04-30T00:00:00"/>
    <d v="2019-04-30T21:00:00"/>
    <d v="2019-04-01T00:00:00"/>
    <m/>
    <n v="965"/>
  </r>
  <r>
    <n v="966"/>
    <s v=" 01 May 2019, 19:00"/>
    <s v="Football"/>
    <x v="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d v="2019-04-01T00:00:00"/>
    <m/>
    <n v="967"/>
    <s v="AH"/>
    <s v="2018-19"/>
    <s v="01"/>
    <s v="May"/>
    <n v="5"/>
    <s v="2019"/>
    <s v="19:00"/>
    <d v="2019-05-01T00:00:00"/>
    <d v="2019-05-01T19:00:00"/>
    <d v="2019-05-01T00:00:00"/>
    <d v="2019-05-01T00:00:00"/>
    <n v="966"/>
  </r>
  <r>
    <n v="967"/>
    <s v=" 01 May 2019, 21:00"/>
    <s v="Football"/>
    <x v="5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d v="2019-05-01T00:00:00"/>
    <m/>
    <n v="992"/>
    <s v="AH"/>
    <s v="2018-19"/>
    <s v="01"/>
    <s v="May"/>
    <n v="5"/>
    <s v="2019"/>
    <s v="21:00"/>
    <d v="2019-05-01T00:00:00"/>
    <d v="2019-05-01T21:00:00"/>
    <d v="2019-05-01T00:00:00"/>
    <m/>
    <n v="967"/>
  </r>
  <r>
    <n v="968"/>
    <s v=" 02 May 2019, 21:00"/>
    <s v="Football"/>
    <x v="6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d v="2019-04-01T00:00:00"/>
    <m/>
    <n v="970"/>
    <s v="AH"/>
    <s v="2018-19"/>
    <s v="02"/>
    <s v="May"/>
    <n v="5"/>
    <s v="2019"/>
    <s v="21:00"/>
    <d v="2019-05-02T00:00:00"/>
    <d v="2019-05-02T21:00:00"/>
    <d v="2019-05-01T00:00:00"/>
    <m/>
    <n v="968"/>
  </r>
  <r>
    <n v="969"/>
    <s v=" 02 May 2019, 21:00"/>
    <s v="Football"/>
    <x v="6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d v="2019-04-01T00:00:00"/>
    <m/>
    <n v="968"/>
    <s v="AH"/>
    <s v="2018-19"/>
    <s v="02"/>
    <s v="May"/>
    <n v="5"/>
    <s v="2019"/>
    <s v="21:00"/>
    <d v="2019-05-02T00:00:00"/>
    <d v="2019-05-02T21:00:00"/>
    <d v="2019-05-01T00:00:00"/>
    <m/>
    <n v="969"/>
  </r>
  <r>
    <n v="970"/>
    <s v=" 03 May 2019, 20:30"/>
    <s v="Football"/>
    <x v="3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d v="2019-05-01T00:00:00"/>
    <m/>
    <n v="994"/>
    <s v="AH"/>
    <s v="2018-19"/>
    <s v="03"/>
    <s v="May"/>
    <n v="5"/>
    <s v="2019"/>
    <s v="20:30"/>
    <d v="2019-05-03T00:00:00"/>
    <d v="2019-05-03T20:30:00"/>
    <d v="2019-05-01T00:00:00"/>
    <m/>
    <n v="970"/>
  </r>
  <r>
    <n v="971"/>
    <s v=" 03 May 2019, 20:45"/>
    <s v="Football"/>
    <x v="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d v="2019-04-01T00:00:00"/>
    <m/>
    <n v="982"/>
    <s v="AH"/>
    <s v="2018-19"/>
    <s v="03"/>
    <s v="May"/>
    <n v="5"/>
    <s v="2019"/>
    <s v="20:45"/>
    <d v="2019-05-03T00:00:00"/>
    <d v="2019-05-03T20:45:00"/>
    <d v="2019-05-01T00:00:00"/>
    <m/>
    <n v="971"/>
  </r>
  <r>
    <n v="972"/>
    <s v=" 03 May 2019, 21:00"/>
    <s v="Football"/>
    <x v="2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d v="2019-05-01T00:00:00"/>
    <m/>
    <n v="990"/>
    <s v="AH"/>
    <s v="2018-19"/>
    <s v="03"/>
    <s v="May"/>
    <n v="5"/>
    <s v="2019"/>
    <s v="21:00"/>
    <d v="2019-05-03T00:00:00"/>
    <d v="2019-05-03T21:00:00"/>
    <d v="2019-05-01T00:00:00"/>
    <m/>
    <n v="972"/>
  </r>
  <r>
    <n v="973"/>
    <s v=" 04 May 2019, 13:30"/>
    <s v="Football"/>
    <x v="4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d v="2019-04-01T00:00:00"/>
    <m/>
    <n v="986"/>
    <s v="AH"/>
    <s v="2018-19"/>
    <s v="04"/>
    <s v="May"/>
    <n v="5"/>
    <s v="2019"/>
    <s v="13:30"/>
    <d v="2019-05-04T00:00:00"/>
    <d v="2019-05-04T13:30:00"/>
    <d v="2019-05-01T00:00:00"/>
    <m/>
    <n v="973"/>
  </r>
  <r>
    <n v="974"/>
    <s v=" 04 May 2019, 15:30"/>
    <s v="Football"/>
    <x v="0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d v="2019-04-01T00:00:00"/>
    <m/>
    <n v="983"/>
    <s v="AH"/>
    <s v="2018-19"/>
    <s v="04"/>
    <s v="May"/>
    <n v="5"/>
    <s v="2019"/>
    <s v="15:30"/>
    <d v="2019-05-04T00:00:00"/>
    <d v="2019-05-04T15:30:00"/>
    <d v="2019-05-01T00:00:00"/>
    <m/>
    <n v="974"/>
  </r>
  <r>
    <n v="975"/>
    <s v=" 04 May 2019, 15:30"/>
    <s v="Football"/>
    <x v="0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d v="2019-05-01T00:00:00"/>
    <m/>
    <n v="993"/>
    <s v="AH"/>
    <s v="2018-19"/>
    <s v="04"/>
    <s v="May"/>
    <n v="5"/>
    <s v="2019"/>
    <s v="15:30"/>
    <d v="2019-05-04T00:00:00"/>
    <d v="2019-05-04T15:30:00"/>
    <d v="2019-05-01T00:00:00"/>
    <m/>
    <n v="975"/>
  </r>
  <r>
    <n v="976"/>
    <s v=" 04 May 2019, 18:30"/>
    <s v="Football"/>
    <x v="4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d v="2019-04-01T00:00:00"/>
    <m/>
    <n v="984"/>
    <s v="AH"/>
    <s v="2018-19"/>
    <s v="04"/>
    <s v="May"/>
    <n v="5"/>
    <s v="2019"/>
    <s v="18:30"/>
    <d v="2019-05-04T00:00:00"/>
    <d v="2019-05-04T18:30:00"/>
    <d v="2019-05-01T00:00:00"/>
    <m/>
    <n v="976"/>
  </r>
  <r>
    <n v="977"/>
    <s v=" 04 May 2019, 18:30"/>
    <s v="Football"/>
    <x v="0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d v="2019-05-01T00:00:00"/>
    <m/>
    <n v="991"/>
    <s v="AH"/>
    <s v="2018-19"/>
    <s v="04"/>
    <s v="May"/>
    <n v="5"/>
    <s v="2019"/>
    <s v="18:30"/>
    <d v="2019-05-04T00:00:00"/>
    <d v="2019-05-04T18:30:00"/>
    <d v="2019-05-01T00:00:00"/>
    <m/>
    <n v="977"/>
  </r>
  <r>
    <n v="978"/>
    <s v=" 04 May 2019, 20:30"/>
    <s v="Football"/>
    <x v="3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d v="2019-04-01T00:00:00"/>
    <m/>
    <n v="972"/>
    <s v="1X2"/>
    <s v="2018-19"/>
    <s v="04"/>
    <s v="May"/>
    <n v="5"/>
    <s v="2019"/>
    <s v="20:30"/>
    <d v="2019-05-04T00:00:00"/>
    <d v="2019-05-04T20:30:00"/>
    <d v="2019-05-01T00:00:00"/>
    <m/>
    <n v="978"/>
  </r>
  <r>
    <n v="979"/>
    <s v=" 04 May 2019, 20:45"/>
    <s v="Football"/>
    <x v="4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d v="2019-05-01T00:00:00"/>
    <m/>
    <n v="989"/>
    <s v="AH"/>
    <s v="2018-19"/>
    <s v="04"/>
    <s v="May"/>
    <n v="5"/>
    <s v="2019"/>
    <s v="20:45"/>
    <d v="2019-05-04T00:00:00"/>
    <d v="2019-05-04T20:45:00"/>
    <d v="2019-05-01T00:00:00"/>
    <m/>
    <n v="979"/>
  </r>
  <r>
    <n v="980"/>
    <s v=" 05 May 2019, 12:00"/>
    <s v="Football"/>
    <x v="2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d v="2019-04-01T00:00:00"/>
    <m/>
    <n v="978"/>
    <s v="1X2"/>
    <s v="2018-19"/>
    <s v="05"/>
    <s v="May"/>
    <n v="5"/>
    <s v="2019"/>
    <s v="12:00"/>
    <d v="2019-05-05T00:00:00"/>
    <d v="2019-05-05T12:00:00"/>
    <d v="2019-05-01T00:00:00"/>
    <m/>
    <n v="980"/>
  </r>
  <r>
    <n v="981"/>
    <s v=" 05 May 2019, 12:30"/>
    <s v="Football"/>
    <x v="3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d v="2019-04-01T00:00:00"/>
    <m/>
    <n v="980"/>
    <s v="AH"/>
    <s v="2018-19"/>
    <s v="05"/>
    <s v="May"/>
    <n v="5"/>
    <s v="2019"/>
    <s v="12:30"/>
    <d v="2019-05-05T00:00:00"/>
    <d v="2019-05-05T12:30:00"/>
    <d v="2019-05-01T00:00:00"/>
    <m/>
    <n v="981"/>
  </r>
  <r>
    <n v="982"/>
    <s v=" 05 May 2019, 15:00"/>
    <s v="Football"/>
    <x v="4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d v="2019-04-01T00:00:00"/>
    <m/>
    <n v="971"/>
    <s v="AH"/>
    <s v="2018-19"/>
    <s v="05"/>
    <s v="May"/>
    <n v="5"/>
    <s v="2019"/>
    <s v="15:00"/>
    <d v="2019-05-05T00:00:00"/>
    <d v="2019-05-05T15:00:00"/>
    <d v="2019-05-01T00:00:00"/>
    <m/>
    <n v="982"/>
  </r>
  <r>
    <n v="983"/>
    <s v=" 05 May 2019, 15:00"/>
    <s v="Football"/>
    <x v="3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d v="2019-04-01T00:00:00"/>
    <m/>
    <n v="981"/>
    <s v="AH"/>
    <s v="2018-19"/>
    <s v="05"/>
    <s v="May"/>
    <n v="5"/>
    <s v="2019"/>
    <s v="15:00"/>
    <d v="2019-05-05T00:00:00"/>
    <d v="2019-05-05T15:00:00"/>
    <d v="2019-05-01T00:00:00"/>
    <m/>
    <n v="983"/>
  </r>
  <r>
    <n v="984"/>
    <s v=" 05 May 2019, 15:00"/>
    <s v="Football"/>
    <x v="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d v="2019-04-01T00:00:00"/>
    <m/>
    <n v="975"/>
    <s v="AH"/>
    <s v="2018-19"/>
    <s v="05"/>
    <s v="May"/>
    <n v="5"/>
    <s v="2019"/>
    <s v="15:00"/>
    <d v="2019-05-05T00:00:00"/>
    <d v="2019-05-05T15:00:00"/>
    <d v="2019-05-01T00:00:00"/>
    <m/>
    <n v="984"/>
  </r>
  <r>
    <n v="985"/>
    <s v=" 05 May 2019, 15:00"/>
    <s v="Football"/>
    <x v="4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d v="2019-04-01T00:00:00"/>
    <m/>
    <n v="976"/>
    <s v="AH"/>
    <s v="2018-19"/>
    <s v="05"/>
    <s v="May"/>
    <n v="5"/>
    <s v="2019"/>
    <s v="15:00"/>
    <d v="2019-05-05T00:00:00"/>
    <d v="2019-05-05T15:00:00"/>
    <d v="2019-05-01T00:00:00"/>
    <m/>
    <n v="985"/>
  </r>
  <r>
    <n v="986"/>
    <s v=" 05 May 2019, 16:15"/>
    <s v="Football"/>
    <x v="2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d v="2019-04-01T00:00:00"/>
    <m/>
    <n v="985"/>
    <s v="1X2"/>
    <s v="2018-19"/>
    <s v="05"/>
    <s v="May"/>
    <n v="5"/>
    <s v="2019"/>
    <s v="16:15"/>
    <d v="2019-05-05T00:00:00"/>
    <d v="2019-05-05T16:15:00"/>
    <d v="2019-05-01T00:00:00"/>
    <m/>
    <n v="986"/>
  </r>
  <r>
    <n v="987"/>
    <s v=" 05 May 2019, 17:00"/>
    <s v="Football"/>
    <x v="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d v="2019-04-01T00:00:00"/>
    <m/>
    <n v="977"/>
    <s v="AH"/>
    <s v="2018-19"/>
    <s v="05"/>
    <s v="May"/>
    <n v="5"/>
    <s v="2019"/>
    <s v="17:00"/>
    <d v="2019-05-05T00:00:00"/>
    <d v="2019-05-05T17:00:00"/>
    <d v="2019-05-01T00:00:00"/>
    <m/>
    <n v="987"/>
  </r>
  <r>
    <n v="988"/>
    <s v=" 05 May 2019, 17:30"/>
    <s v="Football"/>
    <x v="4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d v="2019-04-01T00:00:00"/>
    <m/>
    <n v="974"/>
    <s v="AH"/>
    <s v="2018-19"/>
    <s v="05"/>
    <s v="May"/>
    <n v="5"/>
    <s v="2019"/>
    <s v="17:30"/>
    <d v="2019-05-05T00:00:00"/>
    <d v="2019-05-05T17:30:00"/>
    <d v="2019-05-01T00:00:00"/>
    <m/>
    <n v="988"/>
  </r>
  <r>
    <n v="989"/>
    <s v=" 05 May 2019, 18:00"/>
    <s v="Football"/>
    <x v="3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d v="2019-04-01T00:00:00"/>
    <m/>
    <n v="979"/>
    <s v="1X2"/>
    <s v="2018-19"/>
    <s v="05"/>
    <s v="May"/>
    <n v="5"/>
    <s v="2019"/>
    <s v="18:00"/>
    <d v="2019-05-05T00:00:00"/>
    <d v="2019-05-05T18:00:00"/>
    <d v="2019-05-01T00:00:00"/>
    <m/>
    <n v="989"/>
  </r>
  <r>
    <n v="990"/>
    <s v=" 05 May 2019, 18:00"/>
    <s v="Football"/>
    <x v="0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d v="2019-04-01T00:00:00"/>
    <m/>
    <n v="965"/>
    <s v="AH"/>
    <s v="2018-19"/>
    <s v="05"/>
    <s v="May"/>
    <n v="5"/>
    <s v="2019"/>
    <s v="18:00"/>
    <d v="2019-05-05T00:00:00"/>
    <d v="2019-05-05T18:00:00"/>
    <d v="2019-05-01T00:00:00"/>
    <m/>
    <n v="990"/>
  </r>
  <r>
    <n v="991"/>
    <s v=" 05 May 2019, 18:30"/>
    <s v="Football"/>
    <x v="2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d v="2019-04-01T00:00:00"/>
    <m/>
    <n v="964"/>
    <s v="AH"/>
    <s v="2018-19"/>
    <s v="05"/>
    <s v="May"/>
    <n v="5"/>
    <s v="2019"/>
    <s v="18:30"/>
    <d v="2019-05-05T00:00:00"/>
    <d v="2019-05-05T18:30:00"/>
    <d v="2019-05-01T00:00:00"/>
    <m/>
    <n v="991"/>
  </r>
  <r>
    <n v="992"/>
    <s v=" 05 May 2019, 20:45"/>
    <s v="Football"/>
    <x v="2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d v="2019-04-01T00:00:00"/>
    <m/>
    <n v="973"/>
    <s v="1X2"/>
    <s v="2018-19"/>
    <s v="05"/>
    <s v="May"/>
    <n v="5"/>
    <s v="2019"/>
    <s v="20:45"/>
    <d v="2019-05-05T00:00:00"/>
    <d v="2019-05-05T20:45:00"/>
    <d v="2019-05-01T00:00:00"/>
    <m/>
    <n v="992"/>
  </r>
  <r>
    <n v="993"/>
    <s v=" 05 May 2019, 21:00"/>
    <s v="Football"/>
    <x v="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d v="2019-04-01T00:00:00"/>
    <m/>
    <n v="969"/>
    <s v="AH"/>
    <s v="2018-19"/>
    <s v="05"/>
    <s v="May"/>
    <n v="5"/>
    <s v="2019"/>
    <s v="21:00"/>
    <d v="2019-05-05T00:00:00"/>
    <d v="2019-05-05T21:00:00"/>
    <d v="2019-05-01T00:00:00"/>
    <m/>
    <n v="993"/>
  </r>
  <r>
    <n v="994"/>
    <s v=" 06 May 2019, 21:00"/>
    <s v="Football"/>
    <x v="4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d v="2019-05-01T00:00:00"/>
    <d v="2019-05-01T00:00:00"/>
    <n v="987"/>
    <s v="AH"/>
    <s v="2018-19"/>
    <s v="06"/>
    <s v="May"/>
    <n v="5"/>
    <s v="2019"/>
    <s v="21:00"/>
    <d v="2019-05-06T00:00:00"/>
    <d v="2019-05-06T21:00:00"/>
    <d v="2019-05-01T00:00:00"/>
    <m/>
    <n v="994"/>
  </r>
  <r>
    <n v="995"/>
    <s v=" 07 May 2019, 21:00"/>
    <s v="Football"/>
    <x v="5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d v="2019-05-01T00:00:00"/>
    <m/>
    <n v="1006"/>
    <s v="AH"/>
    <s v="2018-19"/>
    <s v="07"/>
    <s v="May"/>
    <n v="5"/>
    <s v="2019"/>
    <s v="21:00"/>
    <d v="2019-05-07T00:00:00"/>
    <d v="2019-05-07T21:00:00"/>
    <d v="2019-05-01T00:00:00"/>
    <m/>
    <n v="995"/>
  </r>
  <r>
    <n v="996"/>
    <s v=" 08 May 2019, 21:00"/>
    <s v="Football"/>
    <x v="5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d v="2019-05-01T00:00:00"/>
    <m/>
    <n v="1004"/>
    <s v="AH"/>
    <s v="2018-19"/>
    <s v="08"/>
    <s v="May"/>
    <n v="5"/>
    <s v="2019"/>
    <s v="21:00"/>
    <d v="2019-05-08T00:00:00"/>
    <d v="2019-05-08T21:00:00"/>
    <d v="2019-05-01T00:00:00"/>
    <m/>
    <n v="996"/>
  </r>
  <r>
    <n v="997"/>
    <s v=" 09 May 2019, 21:00"/>
    <s v="Football"/>
    <x v="6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d v="2019-05-01T00:00:00"/>
    <m/>
    <n v="1005"/>
    <s v="AH"/>
    <s v="2018-19"/>
    <s v="09"/>
    <s v="May"/>
    <n v="5"/>
    <s v="2019"/>
    <s v="21:00"/>
    <d v="2019-05-09T00:00:00"/>
    <d v="2019-05-09T21:00:00"/>
    <d v="2019-05-01T00:00:00"/>
    <m/>
    <n v="997"/>
  </r>
  <r>
    <n v="998"/>
    <s v=" 09 May 2019, 21:00"/>
    <s v="Football"/>
    <x v="6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d v="2019-05-01T00:00:00"/>
    <m/>
    <n v="1011"/>
    <s v="1X2"/>
    <s v="2018-19"/>
    <s v="09"/>
    <s v="May"/>
    <n v="5"/>
    <s v="2019"/>
    <s v="21:00"/>
    <d v="2019-05-09T00:00:00"/>
    <d v="2019-05-09T21:00:00"/>
    <d v="2019-05-01T00:00:00"/>
    <m/>
    <n v="998"/>
  </r>
  <r>
    <n v="999"/>
    <s v=" 11 May 2019, 15:00"/>
    <s v="Football"/>
    <x v="3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d v="2019-05-01T00:00:00"/>
    <m/>
    <n v="1012"/>
    <s v="AH"/>
    <s v="2018-19"/>
    <s v="11"/>
    <s v="May"/>
    <n v="5"/>
    <s v="2019"/>
    <s v="15:00"/>
    <d v="2019-05-11T00:00:00"/>
    <d v="2019-05-11T15:00:00"/>
    <d v="2019-05-01T00:00:00"/>
    <m/>
    <n v="999"/>
  </r>
  <r>
    <n v="1000"/>
    <s v=" 11 May 2019, 15:30"/>
    <s v="Football"/>
    <x v="0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d v="2019-05-01T00:00:00"/>
    <m/>
    <n v="996"/>
    <s v="AH"/>
    <s v="2018-19"/>
    <s v="11"/>
    <s v="May"/>
    <n v="5"/>
    <s v="2019"/>
    <s v="15:30"/>
    <d v="2019-05-11T00:00:00"/>
    <d v="2019-05-11T15:30:00"/>
    <d v="2019-05-01T00:00:00"/>
    <m/>
    <n v="1000"/>
  </r>
  <r>
    <n v="1001"/>
    <s v=" 11 May 2019, 15:30"/>
    <s v="Football"/>
    <x v="0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d v="2019-05-01T00:00:00"/>
    <m/>
    <n v="997"/>
    <s v="AH"/>
    <s v="2018-19"/>
    <s v="11"/>
    <s v="May"/>
    <n v="5"/>
    <s v="2019"/>
    <s v="15:30"/>
    <d v="2019-05-11T00:00:00"/>
    <d v="2019-05-11T15:30:00"/>
    <d v="2019-05-01T00:00:00"/>
    <m/>
    <n v="1001"/>
  </r>
  <r>
    <n v="1002"/>
    <s v=" 11 May 2019, 15:30"/>
    <s v="Football"/>
    <x v="0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d v="2019-05-01T00:00:00"/>
    <m/>
    <n v="998"/>
    <s v="AH"/>
    <s v="2018-19"/>
    <s v="11"/>
    <s v="May"/>
    <n v="5"/>
    <s v="2019"/>
    <s v="15:30"/>
    <d v="2019-05-11T00:00:00"/>
    <d v="2019-05-11T15:30:00"/>
    <d v="2019-05-01T00:00:00"/>
    <m/>
    <n v="1002"/>
  </r>
  <r>
    <n v="1003"/>
    <s v=" 11 May 2019, 15:30"/>
    <s v="Football"/>
    <x v="0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d v="2019-05-01T00:00:00"/>
    <m/>
    <n v="1009"/>
    <s v="AH"/>
    <s v="2018-19"/>
    <s v="11"/>
    <s v="May"/>
    <n v="5"/>
    <s v="2019"/>
    <s v="15:30"/>
    <d v="2019-05-11T00:00:00"/>
    <d v="2019-05-11T15:30:00"/>
    <d v="2019-05-01T00:00:00"/>
    <m/>
    <n v="1003"/>
  </r>
  <r>
    <n v="1004"/>
    <s v=" 11 May 2019, 15:30"/>
    <s v="Football"/>
    <x v="0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d v="2019-05-01T00:00:00"/>
    <m/>
    <n v="1001"/>
    <s v="O/U"/>
    <s v="2018-19"/>
    <s v="11"/>
    <s v="May"/>
    <n v="5"/>
    <s v="2019"/>
    <s v="15:30"/>
    <d v="2019-05-11T00:00:00"/>
    <d v="2019-05-11T15:30:00"/>
    <d v="2019-05-01T00:00:00"/>
    <m/>
    <n v="1004"/>
  </r>
  <r>
    <n v="1005"/>
    <s v=" 11 May 2019, 15:30"/>
    <s v="Football"/>
    <x v="0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d v="2019-05-01T00:00:00"/>
    <m/>
    <n v="1002"/>
    <s v="AH"/>
    <s v="2018-19"/>
    <s v="11"/>
    <s v="May"/>
    <n v="5"/>
    <s v="2019"/>
    <s v="15:30"/>
    <d v="2019-05-11T00:00:00"/>
    <d v="2019-05-11T15:30:00"/>
    <d v="2019-05-01T00:00:00"/>
    <m/>
    <n v="1005"/>
  </r>
  <r>
    <n v="1006"/>
    <s v=" 11 May 2019, 17:00"/>
    <s v="Football"/>
    <x v="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d v="2019-05-01T00:00:00"/>
    <m/>
    <n v="1000"/>
    <s v="AH"/>
    <s v="2018-19"/>
    <s v="11"/>
    <s v="May"/>
    <n v="5"/>
    <s v="2019"/>
    <s v="17:00"/>
    <d v="2019-05-11T00:00:00"/>
    <d v="2019-05-11T17:00:00"/>
    <d v="2019-05-01T00:00:00"/>
    <m/>
    <n v="1006"/>
  </r>
  <r>
    <n v="1007"/>
    <s v=" 11 May 2019, 20:00"/>
    <s v="Football"/>
    <x v="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d v="2019-05-01T00:00:00"/>
    <m/>
    <n v="1007"/>
    <s v="AH"/>
    <s v="2018-19"/>
    <s v="11"/>
    <s v="May"/>
    <n v="5"/>
    <s v="2019"/>
    <s v="20:00"/>
    <d v="2019-05-11T00:00:00"/>
    <d v="2019-05-11T20:00:00"/>
    <d v="2019-05-01T00:00:00"/>
    <m/>
    <n v="1007"/>
  </r>
  <r>
    <n v="1008"/>
    <s v=" 12 May 2019, 16:00"/>
    <s v="Football"/>
    <x v="4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d v="2019-05-01T00:00:00"/>
    <m/>
    <n v="1010"/>
    <s v="AH"/>
    <s v="2018-19"/>
    <s v="12"/>
    <s v="May"/>
    <n v="5"/>
    <s v="2019"/>
    <s v="16:00"/>
    <d v="2019-05-12T00:00:00"/>
    <d v="2019-05-12T16:00:00"/>
    <d v="2019-05-01T00:00:00"/>
    <m/>
    <n v="1008"/>
  </r>
  <r>
    <n v="1009"/>
    <s v=" 12 May 2019, 16:00"/>
    <s v="Football"/>
    <x v="4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d v="2019-05-01T00:00:00"/>
    <m/>
    <n v="1014"/>
    <s v="AH"/>
    <s v="2018-19"/>
    <s v="12"/>
    <s v="May"/>
    <n v="5"/>
    <s v="2019"/>
    <s v="16:00"/>
    <d v="2019-05-12T00:00:00"/>
    <d v="2019-05-12T16:00:00"/>
    <d v="2019-05-01T00:00:00"/>
    <m/>
    <n v="1009"/>
  </r>
  <r>
    <n v="1010"/>
    <s v=" 12 May 2019, 18:00"/>
    <s v="Football"/>
    <x v="0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d v="2019-05-01T00:00:00"/>
    <m/>
    <n v="1003"/>
    <s v="1X2"/>
    <s v="2018-19"/>
    <s v="12"/>
    <s v="May"/>
    <n v="5"/>
    <s v="2019"/>
    <s v="18:00"/>
    <d v="2019-05-12T00:00:00"/>
    <d v="2019-05-12T18:00:00"/>
    <d v="2019-05-01T00:00:00"/>
    <m/>
    <n v="1010"/>
  </r>
  <r>
    <n v="1011"/>
    <s v=" 12 May 2019, 18:30"/>
    <s v="Football"/>
    <x v="2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d v="2019-05-01T00:00:00"/>
    <m/>
    <n v="995"/>
    <s v="1X2"/>
    <s v="2018-19"/>
    <s v="12"/>
    <s v="May"/>
    <n v="5"/>
    <s v="2019"/>
    <s v="18:30"/>
    <d v="2019-05-12T00:00:00"/>
    <d v="2019-05-12T18:30:00"/>
    <d v="2019-05-01T00:00:00"/>
    <m/>
    <n v="1011"/>
  </r>
  <r>
    <n v="1012"/>
    <s v=" 12 May 2019, 18:30"/>
    <s v="Football"/>
    <x v="2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d v="2019-05-01T00:00:00"/>
    <m/>
    <n v="1008"/>
    <s v="AH"/>
    <s v="2018-19"/>
    <s v="12"/>
    <s v="May"/>
    <n v="5"/>
    <s v="2019"/>
    <s v="18:30"/>
    <d v="2019-05-12T00:00:00"/>
    <d v="2019-05-12T18:30:00"/>
    <d v="2019-05-01T00:00:00"/>
    <m/>
    <n v="1012"/>
  </r>
  <r>
    <n v="1013"/>
    <s v=" 12 May 2019, 18:30"/>
    <s v="Football"/>
    <x v="2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d v="2019-05-01T00:00:00"/>
    <m/>
    <n v="1013"/>
    <s v="AH"/>
    <s v="2018-19"/>
    <s v="12"/>
    <s v="May"/>
    <n v="5"/>
    <s v="2019"/>
    <s v="18:30"/>
    <d v="2019-05-12T00:00:00"/>
    <d v="2019-05-12T18:30:00"/>
    <d v="2019-05-01T00:00:00"/>
    <m/>
    <n v="1013"/>
  </r>
  <r>
    <n v="1014"/>
    <s v=" 12 May 2019, 21:00"/>
    <s v="Football"/>
    <x v="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d v="2019-05-01T00:00:00"/>
    <m/>
    <n v="999"/>
    <s v="AH"/>
    <s v="2018-19"/>
    <s v="12"/>
    <s v="May"/>
    <n v="5"/>
    <s v="2019"/>
    <s v="21:00"/>
    <d v="2019-05-12T00:00:00"/>
    <d v="2019-05-12T21:00:00"/>
    <d v="2019-05-01T00:00:00"/>
    <m/>
    <n v="1014"/>
  </r>
  <r>
    <n v="1015"/>
    <s v=" 15 May 2019, 20:45"/>
    <s v="Football"/>
    <x v="11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d v="2019-05-01T00:00:00"/>
    <m/>
    <n v="1016"/>
    <s v="AH"/>
    <s v="2018-19"/>
    <s v="15"/>
    <s v="May"/>
    <n v="5"/>
    <s v="2019"/>
    <s v="20:45"/>
    <d v="2019-05-15T00:00:00"/>
    <d v="2019-05-15T20:45:00"/>
    <d v="2019-05-01T00:00:00"/>
    <m/>
    <n v="1015"/>
  </r>
  <r>
    <n v="1016"/>
    <s v=" 18 May 2019, 15:30"/>
    <s v="Football"/>
    <x v="0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d v="2019-05-01T00:00:00"/>
    <m/>
    <n v="1015"/>
    <s v="AH"/>
    <s v="2018-19"/>
    <s v="18"/>
    <s v="May"/>
    <n v="5"/>
    <s v="2019"/>
    <s v="15:30"/>
    <d v="2019-05-18T00:00:00"/>
    <d v="2019-05-18T15:30:00"/>
    <d v="2019-05-01T00:00:00"/>
    <m/>
    <n v="1016"/>
  </r>
  <r>
    <n v="1017"/>
    <s v=" 18 May 2019, 15:30"/>
    <s v="Football"/>
    <x v="0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d v="2019-05-01T00:00:00"/>
    <m/>
    <n v="1017"/>
    <s v="AH"/>
    <s v="2018-19"/>
    <s v="18"/>
    <s v="May"/>
    <n v="5"/>
    <s v="2019"/>
    <s v="15:30"/>
    <d v="2019-05-18T00:00:00"/>
    <d v="2019-05-18T15:30:00"/>
    <d v="2019-05-01T00:00:00"/>
    <m/>
    <n v="1017"/>
  </r>
  <r>
    <n v="1018"/>
    <s v=" 18 May 2019, 16:15"/>
    <s v="Football"/>
    <x v="2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d v="2019-05-01T00:00:00"/>
    <m/>
    <n v="1018"/>
    <s v="1X2"/>
    <s v="2018-19"/>
    <s v="18"/>
    <s v="May"/>
    <n v="5"/>
    <s v="2019"/>
    <s v="16:15"/>
    <d v="2019-05-18T00:00:00"/>
    <d v="2019-05-18T16:15:00"/>
    <d v="2019-05-01T00:00:00"/>
    <m/>
    <n v="1018"/>
  </r>
  <r>
    <n v="1019"/>
    <s v=" 18 May 2019, 18:00"/>
    <s v="Football"/>
    <x v="8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d v="2019-05-01T00:00:00"/>
    <m/>
    <n v="1019"/>
    <s v="AH"/>
    <s v="2018-19"/>
    <s v="18"/>
    <s v="May"/>
    <n v="5"/>
    <s v="2019"/>
    <s v="18:00"/>
    <d v="2019-05-18T00:00:00"/>
    <d v="2019-05-18T18:00:00"/>
    <d v="2019-05-01T00:00:00"/>
    <m/>
    <n v="1019"/>
  </r>
  <r>
    <n v="1020"/>
    <s v=" 18 May 2019, 20:30"/>
    <s v="Football"/>
    <x v="3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d v="2019-05-01T00:00:00"/>
    <m/>
    <n v="1030"/>
    <s v="AH"/>
    <s v="2018-19"/>
    <s v="18"/>
    <s v="May"/>
    <n v="5"/>
    <s v="2019"/>
    <s v="20:30"/>
    <d v="2019-05-18T00:00:00"/>
    <d v="2019-05-18T20:30:00"/>
    <d v="2019-05-01T00:00:00"/>
    <m/>
    <n v="1020"/>
  </r>
  <r>
    <n v="1021"/>
    <s v=" 18 May 2019, 21:00"/>
    <s v="Football"/>
    <x v="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d v="2019-05-01T00:00:00"/>
    <m/>
    <n v="1032"/>
    <s v="AH"/>
    <s v="2018-19"/>
    <s v="18"/>
    <s v="May"/>
    <n v="5"/>
    <s v="2019"/>
    <s v="21:00"/>
    <d v="2019-05-18T00:00:00"/>
    <d v="2019-05-18T21:00:00"/>
    <d v="2019-05-01T00:00:00"/>
    <m/>
    <n v="1021"/>
  </r>
  <r>
    <n v="1022"/>
    <s v=" 18 May 2019, 21:00"/>
    <s v="Football"/>
    <x v="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d v="2019-05-01T00:00:00"/>
    <m/>
    <n v="1027"/>
    <s v="AH"/>
    <s v="2018-19"/>
    <s v="18"/>
    <s v="May"/>
    <n v="5"/>
    <s v="2019"/>
    <s v="21:00"/>
    <d v="2019-05-18T00:00:00"/>
    <d v="2019-05-18T21:00:00"/>
    <d v="2019-05-01T00:00:00"/>
    <m/>
    <n v="1022"/>
  </r>
  <r>
    <n v="1023"/>
    <s v=" 18 May 2019, 21:00"/>
    <s v="Football"/>
    <x v="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d v="2019-05-01T00:00:00"/>
    <m/>
    <n v="1026"/>
    <s v="AH"/>
    <s v="2018-19"/>
    <s v="18"/>
    <s v="May"/>
    <n v="5"/>
    <s v="2019"/>
    <s v="21:00"/>
    <d v="2019-05-18T00:00:00"/>
    <d v="2019-05-18T21:00:00"/>
    <d v="2019-05-01T00:00:00"/>
    <m/>
    <n v="1023"/>
  </r>
  <r>
    <n v="1024"/>
    <s v=" 18 May 2019, 21:00"/>
    <s v="Football"/>
    <x v="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d v="2019-05-01T00:00:00"/>
    <m/>
    <n v="1028"/>
    <s v="AH"/>
    <s v="2018-19"/>
    <s v="18"/>
    <s v="May"/>
    <n v="5"/>
    <s v="2019"/>
    <s v="21:00"/>
    <d v="2019-05-18T00:00:00"/>
    <d v="2019-05-18T21:00:00"/>
    <d v="2019-05-01T00:00:00"/>
    <m/>
    <n v="1024"/>
  </r>
  <r>
    <n v="1025"/>
    <s v=" 19 May 2019, 15:00"/>
    <s v="Football"/>
    <x v="3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d v="2019-05-01T00:00:00"/>
    <m/>
    <n v="1025"/>
    <s v="AH"/>
    <s v="2018-19"/>
    <s v="19"/>
    <s v="May"/>
    <n v="5"/>
    <s v="2019"/>
    <s v="15:00"/>
    <d v="2019-05-19T00:00:00"/>
    <d v="2019-05-19T15:00:00"/>
    <d v="2019-05-01T00:00:00"/>
    <m/>
    <n v="1025"/>
  </r>
  <r>
    <n v="1026"/>
    <s v=" 19 May 2019, 20:30"/>
    <s v="Football"/>
    <x v="3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d v="2019-05-01T00:00:00"/>
    <m/>
    <n v="1033"/>
    <s v="AH"/>
    <s v="2018-19"/>
    <s v="19"/>
    <s v="May"/>
    <n v="5"/>
    <s v="2019"/>
    <s v="20:30"/>
    <d v="2019-05-19T00:00:00"/>
    <d v="2019-05-19T20:30:00"/>
    <d v="2019-05-01T00:00:00"/>
    <m/>
    <n v="1026"/>
  </r>
  <r>
    <n v="1027"/>
    <s v=" 24 May 2019, 21:05"/>
    <s v="Football"/>
    <x v="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d v="2019-05-01T00:00:00"/>
    <m/>
    <n v="1031"/>
    <s v="AH"/>
    <s v="2018-19"/>
    <s v="24"/>
    <s v="May"/>
    <n v="5"/>
    <s v="2019"/>
    <s v="21:05"/>
    <d v="2019-05-24T00:00:00"/>
    <d v="2019-05-24T21:05:00"/>
    <d v="2019-05-01T00:00:00"/>
    <m/>
    <n v="1027"/>
  </r>
  <r>
    <n v="1028"/>
    <s v=" 24 May 2019, 21:05"/>
    <s v="Football"/>
    <x v="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d v="2019-05-01T00:00:00"/>
    <m/>
    <n v="1035"/>
    <s v="AH"/>
    <s v="2018-19"/>
    <s v="24"/>
    <s v="May"/>
    <n v="5"/>
    <s v="2019"/>
    <s v="21:05"/>
    <d v="2019-05-24T00:00:00"/>
    <d v="2019-05-24T21:05:00"/>
    <d v="2019-05-01T00:00:00"/>
    <m/>
    <n v="1028"/>
  </r>
  <r>
    <n v="1029"/>
    <s v=" 24 May 2019, 21:05"/>
    <s v="Football"/>
    <x v="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d v="2019-05-01T00:00:00"/>
    <m/>
    <n v="1021"/>
    <s v="AH"/>
    <s v="2018-19"/>
    <s v="24"/>
    <s v="May"/>
    <n v="5"/>
    <s v="2019"/>
    <s v="21:05"/>
    <d v="2019-05-24T00:00:00"/>
    <d v="2019-05-24T21:05:00"/>
    <d v="2019-05-01T00:00:00"/>
    <m/>
    <n v="1029"/>
  </r>
  <r>
    <n v="1030"/>
    <s v=" 25 May 2019, 20:00"/>
    <s v="Football"/>
    <x v="13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d v="2019-05-01T00:00:00"/>
    <m/>
    <n v="1034"/>
    <s v="AH"/>
    <s v="2018-19"/>
    <s v="25"/>
    <s v="May"/>
    <n v="5"/>
    <s v="2019"/>
    <s v="20:00"/>
    <d v="2019-05-25T00:00:00"/>
    <d v="2019-05-25T20:00:00"/>
    <d v="2019-05-01T00:00:00"/>
    <m/>
    <n v="1030"/>
  </r>
  <r>
    <n v="1031"/>
    <s v=" 25 May 2019, 20:45"/>
    <s v="Football"/>
    <x v="10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d v="2019-05-01T00:00:00"/>
    <m/>
    <n v="1022"/>
    <s v="AH"/>
    <s v="2018-19"/>
    <s v="25"/>
    <s v="May"/>
    <n v="5"/>
    <s v="2019"/>
    <s v="20:45"/>
    <d v="2019-05-25T00:00:00"/>
    <d v="2019-05-25T20:45:00"/>
    <d v="2019-05-01T00:00:00"/>
    <m/>
    <n v="1031"/>
  </r>
  <r>
    <n v="1032"/>
    <s v=" 26 May 2019, 20:30"/>
    <s v="Football"/>
    <x v="3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d v="2019-05-01T00:00:00"/>
    <m/>
    <n v="1029"/>
    <s v="AH"/>
    <s v="2018-19"/>
    <s v="26"/>
    <s v="May"/>
    <n v="5"/>
    <s v="2019"/>
    <s v="20:30"/>
    <d v="2019-05-26T00:00:00"/>
    <d v="2019-05-26T20:30:00"/>
    <d v="2019-05-01T00:00:00"/>
    <m/>
    <n v="1032"/>
  </r>
  <r>
    <n v="1033"/>
    <s v=" 26 May 2019, 20:30"/>
    <s v="Football"/>
    <x v="3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d v="2019-05-01T00:00:00"/>
    <m/>
    <n v="1023"/>
    <s v="AH"/>
    <s v="2018-19"/>
    <s v="26"/>
    <s v="May"/>
    <n v="5"/>
    <s v="2019"/>
    <s v="20:30"/>
    <d v="2019-05-26T00:00:00"/>
    <d v="2019-05-26T20:30:00"/>
    <d v="2019-05-01T00:00:00"/>
    <m/>
    <n v="1033"/>
  </r>
  <r>
    <n v="1034"/>
    <s v=" 29 May 2019, 21:00"/>
    <s v="Football"/>
    <x v="6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d v="2019-05-01T00:00:00"/>
    <m/>
    <n v="1020"/>
    <s v="AH"/>
    <s v="2018-19"/>
    <s v="29"/>
    <s v="May"/>
    <n v="5"/>
    <s v="2019"/>
    <s v="21:00"/>
    <d v="2019-05-29T00:00:00"/>
    <d v="2019-05-29T21:00:00"/>
    <d v="2019-05-01T00:00:00"/>
    <m/>
    <n v="1034"/>
  </r>
  <r>
    <n v="1035"/>
    <s v=" 01 Jun 2019, 21:00"/>
    <s v="Football"/>
    <x v="5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d v="2019-05-01T00:00:00"/>
    <m/>
    <n v="1024"/>
    <s v="AH"/>
    <s v="2018-19"/>
    <s v="01"/>
    <s v="Jun"/>
    <n v="6"/>
    <s v="2019"/>
    <s v="21:00"/>
    <d v="2019-06-01T00:00:00"/>
    <d v="2019-06-01T21:00:00"/>
    <d v="2019-06-01T00:00:00"/>
    <d v="2019-06-01T00:00:00"/>
    <n v="1035"/>
  </r>
  <r>
    <n v="1036"/>
    <s v=" 03 Aug 2019, 17:00"/>
    <s v="Football"/>
    <x v="9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d v="2019-07-01T00:00:00"/>
    <d v="2019-07-01T00:00:00"/>
    <n v="1036"/>
    <s v="AH"/>
    <s v="2019-20"/>
    <s v="03"/>
    <s v="Aug"/>
    <n v="8"/>
    <s v="2019"/>
    <s v="17:00"/>
    <d v="2019-08-03T00:00:00"/>
    <d v="2019-08-03T17:00:00"/>
    <d v="2019-08-01T00:00:00"/>
    <d v="2019-08-01T00:00:00"/>
    <n v="1036"/>
  </r>
  <r>
    <n v="1037"/>
    <s v=" 03 Aug 2019, 20:45"/>
    <s v="Football"/>
    <x v="15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d v="2019-07-01T00:00:00"/>
    <m/>
    <n v="1037"/>
    <s v="O/U"/>
    <s v="2019-20"/>
    <s v="03"/>
    <s v="Aug"/>
    <n v="8"/>
    <s v="2019"/>
    <s v="20:45"/>
    <d v="2019-08-03T00:00:00"/>
    <d v="2019-08-03T20:45:00"/>
    <d v="2019-08-01T00:00:00"/>
    <m/>
    <n v="1037"/>
  </r>
  <r>
    <n v="1038"/>
    <s v=" 04 Aug 2019, 16:00"/>
    <s v="Football"/>
    <x v="16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d v="2019-08-01T00:00:00"/>
    <d v="2019-08-01T00:00:00"/>
    <n v="1038"/>
    <s v="AH"/>
    <s v="2019-20"/>
    <s v="04"/>
    <s v="Aug"/>
    <n v="8"/>
    <s v="2019"/>
    <s v="16:00"/>
    <d v="2019-08-04T00:00:00"/>
    <d v="2019-08-04T16:00:00"/>
    <d v="2019-08-01T00:00:00"/>
    <m/>
    <n v="1038"/>
  </r>
  <r>
    <n v="1039"/>
    <s v=" 09 Aug 2019, 20:45"/>
    <s v="Football"/>
    <x v="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d v="2019-08-01T00:00:00"/>
    <m/>
    <n v="1045"/>
    <s v="AH"/>
    <s v="2019-20"/>
    <s v="09"/>
    <s v="Aug"/>
    <n v="8"/>
    <s v="2019"/>
    <s v="20:45"/>
    <d v="2019-08-09T00:00:00"/>
    <d v="2019-08-09T20:45:00"/>
    <d v="2019-08-01T00:00:00"/>
    <m/>
    <n v="1039"/>
  </r>
  <r>
    <n v="1040"/>
    <s v=" 09 Aug 2019, 21:00"/>
    <s v="Football"/>
    <x v="4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d v="2019-08-01T00:00:00"/>
    <m/>
    <n v="1055"/>
    <s v="AH"/>
    <s v="2019-20"/>
    <s v="09"/>
    <s v="Aug"/>
    <n v="8"/>
    <s v="2019"/>
    <s v="21:00"/>
    <d v="2019-08-09T00:00:00"/>
    <d v="2019-08-09T21:00:00"/>
    <d v="2019-08-01T00:00:00"/>
    <m/>
    <n v="1040"/>
  </r>
  <r>
    <n v="1041"/>
    <s v=" 10 Aug 2019, 13:30"/>
    <s v="Football"/>
    <x v="4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d v="2019-08-01T00:00:00"/>
    <m/>
    <n v="1039"/>
    <s v="AH"/>
    <s v="2019-20"/>
    <s v="10"/>
    <s v="Aug"/>
    <n v="8"/>
    <s v="2019"/>
    <s v="13:30"/>
    <d v="2019-08-10T00:00:00"/>
    <d v="2019-08-10T13:30:00"/>
    <d v="2019-08-01T00:00:00"/>
    <m/>
    <n v="1041"/>
  </r>
  <r>
    <n v="1042"/>
    <s v=" 10 Aug 2019, 16:00"/>
    <s v="Football"/>
    <x v="4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d v="2019-08-01T00:00:00"/>
    <m/>
    <n v="1048"/>
    <s v="AH"/>
    <s v="2019-20"/>
    <s v="10"/>
    <s v="Aug"/>
    <n v="8"/>
    <s v="2019"/>
    <s v="16:00"/>
    <d v="2019-08-10T00:00:00"/>
    <d v="2019-08-10T16:00:00"/>
    <d v="2019-08-01T00:00:00"/>
    <m/>
    <n v="1042"/>
  </r>
  <r>
    <n v="1043"/>
    <s v=" 10 Aug 2019, 16:00"/>
    <s v="Football"/>
    <x v="4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d v="2019-08-01T00:00:00"/>
    <m/>
    <n v="1053"/>
    <s v="O/U"/>
    <s v="2019-20"/>
    <s v="10"/>
    <s v="Aug"/>
    <n v="8"/>
    <s v="2019"/>
    <s v="16:00"/>
    <d v="2019-08-10T00:00:00"/>
    <d v="2019-08-10T16:00:00"/>
    <d v="2019-08-01T00:00:00"/>
    <m/>
    <n v="1043"/>
  </r>
  <r>
    <n v="1044"/>
    <s v=" 10 Aug 2019, 16:00"/>
    <s v="Football"/>
    <x v="4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d v="2019-08-01T00:00:00"/>
    <m/>
    <n v="1042"/>
    <s v="AH"/>
    <s v="2019-20"/>
    <s v="10"/>
    <s v="Aug"/>
    <n v="8"/>
    <s v="2019"/>
    <s v="16:00"/>
    <d v="2019-08-10T00:00:00"/>
    <d v="2019-08-10T16:00:00"/>
    <d v="2019-08-01T00:00:00"/>
    <m/>
    <n v="1044"/>
  </r>
  <r>
    <n v="1045"/>
    <s v=" 10 Aug 2019, 16:00"/>
    <s v="Football"/>
    <x v="4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d v="2019-08-01T00:00:00"/>
    <m/>
    <n v="1051"/>
    <s v="O/U"/>
    <s v="2019-20"/>
    <s v="10"/>
    <s v="Aug"/>
    <n v="8"/>
    <s v="2019"/>
    <s v="16:00"/>
    <d v="2019-08-10T00:00:00"/>
    <d v="2019-08-10T16:00:00"/>
    <d v="2019-08-01T00:00:00"/>
    <m/>
    <n v="1045"/>
  </r>
  <r>
    <n v="1046"/>
    <s v=" 10 Aug 2019, 17:30"/>
    <s v="Football"/>
    <x v="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d v="2019-08-01T00:00:00"/>
    <m/>
    <n v="1054"/>
    <s v="O/U"/>
    <s v="2019-20"/>
    <s v="10"/>
    <s v="Aug"/>
    <n v="8"/>
    <s v="2019"/>
    <s v="17:30"/>
    <d v="2019-08-10T00:00:00"/>
    <d v="2019-08-10T17:30:00"/>
    <d v="2019-08-01T00:00:00"/>
    <m/>
    <n v="1046"/>
  </r>
  <r>
    <n v="1047"/>
    <s v=" 10 Aug 2019, 18:30"/>
    <s v="Football"/>
    <x v="4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d v="2019-08-01T00:00:00"/>
    <m/>
    <n v="1040"/>
    <s v="AH"/>
    <s v="2019-20"/>
    <s v="10"/>
    <s v="Aug"/>
    <n v="8"/>
    <s v="2019"/>
    <s v="18:30"/>
    <d v="2019-08-10T00:00:00"/>
    <d v="2019-08-10T18:30:00"/>
    <d v="2019-08-01T00:00:00"/>
    <m/>
    <n v="1047"/>
  </r>
  <r>
    <n v="1048"/>
    <s v=" 10 Aug 2019, 20:00"/>
    <s v="Football"/>
    <x v="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d v="2019-08-01T00:00:00"/>
    <m/>
    <n v="1041"/>
    <s v="O/U"/>
    <s v="2019-20"/>
    <s v="10"/>
    <s v="Aug"/>
    <n v="8"/>
    <s v="2019"/>
    <s v="20:00"/>
    <d v="2019-08-10T00:00:00"/>
    <d v="2019-08-10T20:00:00"/>
    <d v="2019-08-01T00:00:00"/>
    <m/>
    <n v="1048"/>
  </r>
  <r>
    <n v="1049"/>
    <s v=" 10 Aug 2019, 20:00"/>
    <s v="Football"/>
    <x v="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d v="2019-08-01T00:00:00"/>
    <m/>
    <n v="1046"/>
    <s v="O/U"/>
    <s v="2019-20"/>
    <s v="10"/>
    <s v="Aug"/>
    <n v="8"/>
    <s v="2019"/>
    <s v="20:00"/>
    <d v="2019-08-10T00:00:00"/>
    <d v="2019-08-10T20:00:00"/>
    <d v="2019-08-01T00:00:00"/>
    <m/>
    <n v="1049"/>
  </r>
  <r>
    <n v="1050"/>
    <s v=" 10 Aug 2019, 20:00"/>
    <s v="Football"/>
    <x v="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d v="2019-08-01T00:00:00"/>
    <m/>
    <n v="1043"/>
    <s v="AH"/>
    <s v="2019-20"/>
    <s v="10"/>
    <s v="Aug"/>
    <n v="8"/>
    <s v="2019"/>
    <s v="20:00"/>
    <d v="2019-08-10T00:00:00"/>
    <d v="2019-08-10T20:00:00"/>
    <d v="2019-08-01T00:00:00"/>
    <m/>
    <n v="1050"/>
  </r>
  <r>
    <n v="1051"/>
    <s v=" 11 Aug 2019, 15:00"/>
    <s v="Football"/>
    <x v="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d v="2019-08-01T00:00:00"/>
    <m/>
    <n v="1044"/>
    <s v="1X2"/>
    <s v="2019-20"/>
    <s v="11"/>
    <s v="Aug"/>
    <n v="8"/>
    <s v="2019"/>
    <s v="15:00"/>
    <d v="2019-08-11T00:00:00"/>
    <d v="2019-08-11T15:00:00"/>
    <d v="2019-08-01T00:00:00"/>
    <m/>
    <n v="1051"/>
  </r>
  <r>
    <n v="1052"/>
    <s v=" 11 Aug 2019, 15:00"/>
    <s v="Football"/>
    <x v="4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d v="2019-08-01T00:00:00"/>
    <m/>
    <n v="1050"/>
    <s v="O/U"/>
    <s v="2019-20"/>
    <s v="11"/>
    <s v="Aug"/>
    <n v="8"/>
    <s v="2019"/>
    <s v="15:00"/>
    <d v="2019-08-11T00:00:00"/>
    <d v="2019-08-11T15:00:00"/>
    <d v="2019-08-01T00:00:00"/>
    <m/>
    <n v="1052"/>
  </r>
  <r>
    <n v="1053"/>
    <s v=" 11 Aug 2019, 15:00"/>
    <s v="Football"/>
    <x v="4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d v="2019-08-01T00:00:00"/>
    <m/>
    <n v="1047"/>
    <s v="AH"/>
    <s v="2019-20"/>
    <s v="11"/>
    <s v="Aug"/>
    <n v="8"/>
    <s v="2019"/>
    <s v="15:00"/>
    <d v="2019-08-11T00:00:00"/>
    <d v="2019-08-11T15:00:00"/>
    <d v="2019-08-01T00:00:00"/>
    <m/>
    <n v="1053"/>
  </r>
  <r>
    <n v="1054"/>
    <s v=" 11 Aug 2019, 17:00"/>
    <s v="Football"/>
    <x v="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d v="2019-08-01T00:00:00"/>
    <m/>
    <n v="1056"/>
    <s v="O/U"/>
    <s v="2019-20"/>
    <s v="11"/>
    <s v="Aug"/>
    <n v="8"/>
    <s v="2019"/>
    <s v="17:00"/>
    <d v="2019-08-11T00:00:00"/>
    <d v="2019-08-11T17:00:00"/>
    <d v="2019-08-01T00:00:00"/>
    <m/>
    <n v="1054"/>
  </r>
  <r>
    <n v="1055"/>
    <s v=" 11 Aug 2019, 17:30"/>
    <s v="Football"/>
    <x v="4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d v="2019-08-01T00:00:00"/>
    <m/>
    <n v="1052"/>
    <s v="AH"/>
    <s v="2019-20"/>
    <s v="11"/>
    <s v="Aug"/>
    <n v="8"/>
    <s v="2019"/>
    <s v="17:30"/>
    <d v="2019-08-11T00:00:00"/>
    <d v="2019-08-11T17:30:00"/>
    <d v="2019-08-01T00:00:00"/>
    <m/>
    <n v="1055"/>
  </r>
  <r>
    <n v="1056"/>
    <s v=" 11 Aug 2019, 21:00"/>
    <s v="Football"/>
    <x v="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d v="2019-08-01T00:00:00"/>
    <m/>
    <n v="1049"/>
    <s v="AH"/>
    <s v="2019-20"/>
    <s v="11"/>
    <s v="Aug"/>
    <n v="8"/>
    <s v="2019"/>
    <s v="21:00"/>
    <d v="2019-08-11T00:00:00"/>
    <d v="2019-08-11T21:00:00"/>
    <d v="2019-08-01T00:00:00"/>
    <m/>
    <n v="1056"/>
  </r>
  <r>
    <n v="1057"/>
    <s v=" 14 Aug 2019, 21:00"/>
    <s v="Football"/>
    <x v="17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d v="2019-08-01T00:00:00"/>
    <m/>
    <n v="1089"/>
    <s v="AH"/>
    <s v="2019-20"/>
    <s v="14"/>
    <s v="Aug"/>
    <n v="8"/>
    <s v="2019"/>
    <s v="21:00"/>
    <d v="2019-08-14T00:00:00"/>
    <d v="2019-08-14T21:00:00"/>
    <d v="2019-08-01T00:00:00"/>
    <m/>
    <n v="1057"/>
  </r>
  <r>
    <n v="1058"/>
    <s v=" 16 Aug 2019, 20:30"/>
    <s v="Football"/>
    <x v="0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d v="2019-08-01T00:00:00"/>
    <m/>
    <n v="1075"/>
    <s v="AH"/>
    <s v="2019-20"/>
    <s v="16"/>
    <s v="Aug"/>
    <n v="8"/>
    <s v="2019"/>
    <s v="20:30"/>
    <d v="2019-08-16T00:00:00"/>
    <d v="2019-08-16T20:30:00"/>
    <d v="2019-08-01T00:00:00"/>
    <m/>
    <n v="1058"/>
  </r>
  <r>
    <n v="1059"/>
    <s v=" 16 Aug 2019, 20:45"/>
    <s v="Football"/>
    <x v="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d v="2019-08-01T00:00:00"/>
    <m/>
    <n v="1057"/>
    <s v="AH"/>
    <s v="2019-20"/>
    <s v="16"/>
    <s v="Aug"/>
    <n v="8"/>
    <s v="2019"/>
    <s v="20:45"/>
    <d v="2019-08-16T00:00:00"/>
    <d v="2019-08-16T20:45:00"/>
    <d v="2019-08-01T00:00:00"/>
    <m/>
    <n v="1059"/>
  </r>
  <r>
    <n v="1060"/>
    <s v=" 16 Aug 2019, 21:00"/>
    <s v="Football"/>
    <x v="2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d v="2019-08-01T00:00:00"/>
    <m/>
    <n v="1080"/>
    <s v="1X2"/>
    <s v="2019-20"/>
    <s v="16"/>
    <s v="Aug"/>
    <n v="8"/>
    <s v="2019"/>
    <s v="21:00"/>
    <d v="2019-08-16T00:00:00"/>
    <d v="2019-08-16T21:00:00"/>
    <d v="2019-08-01T00:00:00"/>
    <m/>
    <n v="1060"/>
  </r>
  <r>
    <n v="1061"/>
    <s v=" 17 Aug 2019, 13:30"/>
    <s v="Football"/>
    <x v="4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d v="2019-08-01T00:00:00"/>
    <m/>
    <n v="1062"/>
    <s v="AH"/>
    <s v="2019-20"/>
    <s v="17"/>
    <s v="Aug"/>
    <n v="8"/>
    <s v="2019"/>
    <s v="13:30"/>
    <d v="2019-08-17T00:00:00"/>
    <d v="2019-08-17T13:30:00"/>
    <d v="2019-08-01T00:00:00"/>
    <m/>
    <n v="1061"/>
  </r>
  <r>
    <n v="1062"/>
    <s v=" 17 Aug 2019, 15:30"/>
    <s v="Football"/>
    <x v="0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d v="2019-08-01T00:00:00"/>
    <m/>
    <n v="1072"/>
    <s v="AH"/>
    <s v="2019-20"/>
    <s v="17"/>
    <s v="Aug"/>
    <n v="8"/>
    <s v="2019"/>
    <s v="15:30"/>
    <d v="2019-08-17T00:00:00"/>
    <d v="2019-08-17T15:30:00"/>
    <d v="2019-08-01T00:00:00"/>
    <m/>
    <n v="1062"/>
  </r>
  <r>
    <n v="1063"/>
    <s v=" 17 Aug 2019, 15:30"/>
    <s v="Football"/>
    <x v="0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d v="2019-08-01T00:00:00"/>
    <m/>
    <n v="1060"/>
    <s v="AH"/>
    <s v="2019-20"/>
    <s v="17"/>
    <s v="Aug"/>
    <n v="8"/>
    <s v="2019"/>
    <s v="15:30"/>
    <d v="2019-08-17T00:00:00"/>
    <d v="2019-08-17T15:30:00"/>
    <d v="2019-08-01T00:00:00"/>
    <m/>
    <n v="1063"/>
  </r>
  <r>
    <n v="1064"/>
    <s v=" 17 Aug 2019, 15:30"/>
    <s v="Football"/>
    <x v="0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d v="2019-08-01T00:00:00"/>
    <m/>
    <n v="1082"/>
    <s v="1X2"/>
    <s v="2019-20"/>
    <s v="17"/>
    <s v="Aug"/>
    <n v="8"/>
    <s v="2019"/>
    <s v="15:30"/>
    <d v="2019-08-17T00:00:00"/>
    <d v="2019-08-17T15:30:00"/>
    <d v="2019-08-01T00:00:00"/>
    <m/>
    <n v="1064"/>
  </r>
  <r>
    <n v="1065"/>
    <s v=" 17 Aug 2019, 16:00"/>
    <s v="Football"/>
    <x v="4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d v="2019-08-01T00:00:00"/>
    <m/>
    <n v="1086"/>
    <s v="AH"/>
    <s v="2019-20"/>
    <s v="17"/>
    <s v="Aug"/>
    <n v="8"/>
    <s v="2019"/>
    <s v="16:00"/>
    <d v="2019-08-17T00:00:00"/>
    <d v="2019-08-17T16:00:00"/>
    <d v="2019-08-01T00:00:00"/>
    <m/>
    <n v="1065"/>
  </r>
  <r>
    <n v="1066"/>
    <s v=" 17 Aug 2019, 16:00"/>
    <s v="Football"/>
    <x v="4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d v="2019-08-01T00:00:00"/>
    <m/>
    <n v="1059"/>
    <s v="O/U"/>
    <s v="2019-20"/>
    <s v="17"/>
    <s v="Aug"/>
    <n v="8"/>
    <s v="2019"/>
    <s v="16:00"/>
    <d v="2019-08-17T00:00:00"/>
    <d v="2019-08-17T16:00:00"/>
    <d v="2019-08-01T00:00:00"/>
    <m/>
    <n v="1066"/>
  </r>
  <r>
    <n v="1067"/>
    <s v=" 17 Aug 2019, 16:00"/>
    <s v="Football"/>
    <x v="4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d v="2019-08-01T00:00:00"/>
    <m/>
    <n v="1065"/>
    <s v="AH"/>
    <s v="2019-20"/>
    <s v="17"/>
    <s v="Aug"/>
    <n v="8"/>
    <s v="2019"/>
    <s v="16:00"/>
    <d v="2019-08-17T00:00:00"/>
    <d v="2019-08-17T16:00:00"/>
    <d v="2019-08-01T00:00:00"/>
    <m/>
    <n v="1067"/>
  </r>
  <r>
    <n v="1068"/>
    <s v=" 17 Aug 2019, 16:00"/>
    <s v="Football"/>
    <x v="4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d v="2019-08-01T00:00:00"/>
    <m/>
    <n v="1061"/>
    <s v="AH"/>
    <s v="2019-20"/>
    <s v="17"/>
    <s v="Aug"/>
    <n v="8"/>
    <s v="2019"/>
    <s v="16:00"/>
    <d v="2019-08-17T00:00:00"/>
    <d v="2019-08-17T16:00:00"/>
    <d v="2019-08-01T00:00:00"/>
    <m/>
    <n v="1068"/>
  </r>
  <r>
    <n v="1069"/>
    <s v=" 17 Aug 2019, 16:00"/>
    <s v="Football"/>
    <x v="4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d v="2019-08-01T00:00:00"/>
    <m/>
    <n v="1068"/>
    <s v="O/U"/>
    <s v="2019-20"/>
    <s v="17"/>
    <s v="Aug"/>
    <n v="8"/>
    <s v="2019"/>
    <s v="16:00"/>
    <d v="2019-08-17T00:00:00"/>
    <d v="2019-08-17T16:00:00"/>
    <d v="2019-08-01T00:00:00"/>
    <m/>
    <n v="1069"/>
  </r>
  <r>
    <n v="1070"/>
    <s v=" 17 Aug 2019, 17:00"/>
    <s v="Football"/>
    <x v="2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d v="2019-08-01T00:00:00"/>
    <m/>
    <n v="1073"/>
    <s v="1X2"/>
    <s v="2019-20"/>
    <s v="17"/>
    <s v="Aug"/>
    <n v="8"/>
    <s v="2019"/>
    <s v="17:00"/>
    <d v="2019-08-17T00:00:00"/>
    <d v="2019-08-17T17:00:00"/>
    <d v="2019-08-01T00:00:00"/>
    <m/>
    <n v="1070"/>
  </r>
  <r>
    <n v="1071"/>
    <s v=" 17 Aug 2019, 17:30"/>
    <s v="Football"/>
    <x v="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d v="2019-08-01T00:00:00"/>
    <m/>
    <n v="1063"/>
    <s v="AH"/>
    <s v="2019-20"/>
    <s v="17"/>
    <s v="Aug"/>
    <n v="8"/>
    <s v="2019"/>
    <s v="17:30"/>
    <d v="2019-08-17T00:00:00"/>
    <d v="2019-08-17T17:30:00"/>
    <d v="2019-08-01T00:00:00"/>
    <m/>
    <n v="1071"/>
  </r>
  <r>
    <n v="1072"/>
    <s v=" 17 Aug 2019, 18:30"/>
    <s v="Football"/>
    <x v="0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d v="2019-08-01T00:00:00"/>
    <m/>
    <n v="1085"/>
    <s v="O/U"/>
    <s v="2019-20"/>
    <s v="17"/>
    <s v="Aug"/>
    <n v="8"/>
    <s v="2019"/>
    <s v="18:30"/>
    <d v="2019-08-17T00:00:00"/>
    <d v="2019-08-17T18:30:00"/>
    <d v="2019-08-01T00:00:00"/>
    <m/>
    <n v="1072"/>
  </r>
  <r>
    <n v="1073"/>
    <s v=" 17 Aug 2019, 18:30"/>
    <s v="Football"/>
    <x v="4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d v="2019-08-01T00:00:00"/>
    <m/>
    <n v="1070"/>
    <s v="AH"/>
    <s v="2019-20"/>
    <s v="17"/>
    <s v="Aug"/>
    <n v="8"/>
    <s v="2019"/>
    <s v="18:30"/>
    <d v="2019-08-17T00:00:00"/>
    <d v="2019-08-17T18:30:00"/>
    <d v="2019-08-01T00:00:00"/>
    <m/>
    <n v="1073"/>
  </r>
  <r>
    <n v="1074"/>
    <s v=" 17 Aug 2019, 19:00"/>
    <s v="Football"/>
    <x v="2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d v="2019-08-01T00:00:00"/>
    <m/>
    <n v="1087"/>
    <s v="O/U"/>
    <s v="2019-20"/>
    <s v="17"/>
    <s v="Aug"/>
    <n v="8"/>
    <s v="2019"/>
    <s v="19:00"/>
    <d v="2019-08-17T00:00:00"/>
    <d v="2019-08-17T19:00:00"/>
    <d v="2019-08-01T00:00:00"/>
    <m/>
    <n v="1074"/>
  </r>
  <r>
    <n v="1075"/>
    <s v=" 17 Aug 2019, 20:00"/>
    <s v="Football"/>
    <x v="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d v="2019-08-01T00:00:00"/>
    <m/>
    <n v="1074"/>
    <s v="1X2"/>
    <s v="2019-20"/>
    <s v="17"/>
    <s v="Aug"/>
    <n v="8"/>
    <s v="2019"/>
    <s v="20:00"/>
    <d v="2019-08-17T00:00:00"/>
    <d v="2019-08-17T20:00:00"/>
    <d v="2019-08-01T00:00:00"/>
    <m/>
    <n v="1075"/>
  </r>
  <r>
    <n v="1076"/>
    <s v=" 17 Aug 2019, 20:00"/>
    <s v="Football"/>
    <x v="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d v="2019-08-01T00:00:00"/>
    <m/>
    <n v="1071"/>
    <s v="AH"/>
    <s v="2019-20"/>
    <s v="17"/>
    <s v="Aug"/>
    <n v="8"/>
    <s v="2019"/>
    <s v="20:00"/>
    <d v="2019-08-17T00:00:00"/>
    <d v="2019-08-17T20:00:00"/>
    <d v="2019-08-01T00:00:00"/>
    <m/>
    <n v="1076"/>
  </r>
  <r>
    <n v="1077"/>
    <s v=" 17 Aug 2019, 20:00"/>
    <s v="Football"/>
    <x v="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d v="2019-08-01T00:00:00"/>
    <m/>
    <n v="1064"/>
    <s v="AH"/>
    <s v="2019-20"/>
    <s v="17"/>
    <s v="Aug"/>
    <n v="8"/>
    <s v="2019"/>
    <s v="20:00"/>
    <d v="2019-08-17T00:00:00"/>
    <d v="2019-08-17T20:00:00"/>
    <d v="2019-08-01T00:00:00"/>
    <m/>
    <n v="1077"/>
  </r>
  <r>
    <n v="1078"/>
    <s v=" 17 Aug 2019, 20:00"/>
    <s v="Football"/>
    <x v="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d v="2019-08-01T00:00:00"/>
    <m/>
    <n v="1076"/>
    <s v="AH"/>
    <s v="2019-20"/>
    <s v="17"/>
    <s v="Aug"/>
    <n v="8"/>
    <s v="2019"/>
    <s v="20:00"/>
    <d v="2019-08-17T00:00:00"/>
    <d v="2019-08-17T20:00:00"/>
    <d v="2019-08-01T00:00:00"/>
    <m/>
    <n v="1078"/>
  </r>
  <r>
    <n v="1079"/>
    <s v=" 17 Aug 2019, 21:00"/>
    <s v="Football"/>
    <x v="2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d v="2019-08-01T00:00:00"/>
    <m/>
    <n v="1084"/>
    <s v="AH"/>
    <s v="2019-20"/>
    <s v="17"/>
    <s v="Aug"/>
    <n v="8"/>
    <s v="2019"/>
    <s v="21:00"/>
    <d v="2019-08-17T00:00:00"/>
    <d v="2019-08-17T21:00:00"/>
    <d v="2019-08-01T00:00:00"/>
    <m/>
    <n v="1079"/>
  </r>
  <r>
    <n v="1080"/>
    <s v=" 18 Aug 2019, 15:00"/>
    <s v="Football"/>
    <x v="4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d v="2019-08-01T00:00:00"/>
    <m/>
    <n v="1078"/>
    <s v="AH"/>
    <s v="2019-20"/>
    <s v="18"/>
    <s v="Aug"/>
    <n v="8"/>
    <s v="2019"/>
    <s v="15:00"/>
    <d v="2019-08-18T00:00:00"/>
    <d v="2019-08-18T15:00:00"/>
    <d v="2019-08-01T00:00:00"/>
    <m/>
    <n v="1080"/>
  </r>
  <r>
    <n v="1081"/>
    <s v=" 18 Aug 2019, 15:00"/>
    <s v="Football"/>
    <x v="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d v="2019-08-01T00:00:00"/>
    <m/>
    <n v="1081"/>
    <s v="AH"/>
    <s v="2019-20"/>
    <s v="18"/>
    <s v="Aug"/>
    <n v="8"/>
    <s v="2019"/>
    <s v="15:00"/>
    <d v="2019-08-18T00:00:00"/>
    <d v="2019-08-18T15:00:00"/>
    <d v="2019-08-01T00:00:00"/>
    <m/>
    <n v="1081"/>
  </r>
  <r>
    <n v="1082"/>
    <s v=" 18 Aug 2019, 15:30"/>
    <s v="Football"/>
    <x v="0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d v="2019-08-01T00:00:00"/>
    <m/>
    <n v="1090"/>
    <s v="AH"/>
    <s v="2019-20"/>
    <s v="18"/>
    <s v="Aug"/>
    <n v="8"/>
    <s v="2019"/>
    <s v="15:30"/>
    <d v="2019-08-18T00:00:00"/>
    <d v="2019-08-18T15:30:00"/>
    <d v="2019-08-01T00:00:00"/>
    <m/>
    <n v="1082"/>
  </r>
  <r>
    <n v="1083"/>
    <s v=" 18 Aug 2019, 17:00"/>
    <s v="Football"/>
    <x v="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d v="2019-08-01T00:00:00"/>
    <m/>
    <n v="1077"/>
    <s v="AH"/>
    <s v="2019-20"/>
    <s v="18"/>
    <s v="Aug"/>
    <n v="8"/>
    <s v="2019"/>
    <s v="17:00"/>
    <d v="2019-08-18T00:00:00"/>
    <d v="2019-08-18T17:00:00"/>
    <d v="2019-08-01T00:00:00"/>
    <m/>
    <n v="1083"/>
  </r>
  <r>
    <n v="1084"/>
    <s v=" 18 Aug 2019, 17:30"/>
    <s v="Football"/>
    <x v="4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d v="2019-08-01T00:00:00"/>
    <m/>
    <n v="1088"/>
    <s v="1X2"/>
    <s v="2019-20"/>
    <s v="18"/>
    <s v="Aug"/>
    <n v="8"/>
    <s v="2019"/>
    <s v="17:30"/>
    <d v="2019-08-18T00:00:00"/>
    <d v="2019-08-18T17:30:00"/>
    <d v="2019-08-01T00:00:00"/>
    <m/>
    <n v="1084"/>
  </r>
  <r>
    <n v="1085"/>
    <s v=" 18 Aug 2019, 18:00"/>
    <s v="Football"/>
    <x v="0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d v="2019-08-01T00:00:00"/>
    <m/>
    <n v="1069"/>
    <s v="AH"/>
    <s v="2019-20"/>
    <s v="18"/>
    <s v="Aug"/>
    <n v="8"/>
    <s v="2019"/>
    <s v="18:00"/>
    <d v="2019-08-18T00:00:00"/>
    <d v="2019-08-18T18:00:00"/>
    <d v="2019-08-01T00:00:00"/>
    <m/>
    <n v="1085"/>
  </r>
  <r>
    <n v="1086"/>
    <s v=" 18 Aug 2019, 19:00"/>
    <s v="Football"/>
    <x v="2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d v="2019-08-01T00:00:00"/>
    <m/>
    <n v="1066"/>
    <s v="AH"/>
    <s v="2019-20"/>
    <s v="18"/>
    <s v="Aug"/>
    <n v="8"/>
    <s v="2019"/>
    <s v="19:00"/>
    <d v="2019-08-18T00:00:00"/>
    <d v="2019-08-18T19:00:00"/>
    <d v="2019-08-01T00:00:00"/>
    <m/>
    <n v="1086"/>
  </r>
  <r>
    <n v="1087"/>
    <s v=" 18 Aug 2019, 21:00"/>
    <s v="Football"/>
    <x v="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d v="2019-08-01T00:00:00"/>
    <m/>
    <n v="1083"/>
    <s v="AH"/>
    <s v="2019-20"/>
    <s v="18"/>
    <s v="Aug"/>
    <n v="8"/>
    <s v="2019"/>
    <s v="21:00"/>
    <d v="2019-08-18T00:00:00"/>
    <d v="2019-08-18T21:00:00"/>
    <d v="2019-08-01T00:00:00"/>
    <m/>
    <n v="1087"/>
  </r>
  <r>
    <n v="1088"/>
    <s v=" 18 Aug 2019, 22:00"/>
    <s v="Football"/>
    <x v="2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d v="2019-08-01T00:00:00"/>
    <m/>
    <n v="1067"/>
    <s v="O/U"/>
    <s v="2019-20"/>
    <s v="18"/>
    <s v="Aug"/>
    <n v="8"/>
    <s v="2019"/>
    <s v="22:00"/>
    <d v="2019-08-18T00:00:00"/>
    <d v="2019-08-18T22:00:00"/>
    <d v="2019-08-01T00:00:00"/>
    <m/>
    <n v="1088"/>
  </r>
  <r>
    <n v="1089"/>
    <s v=" 19 Aug 2019, 21:00"/>
    <s v="Football"/>
    <x v="4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d v="2019-08-01T00:00:00"/>
    <m/>
    <n v="1058"/>
    <s v="AH"/>
    <s v="2019-20"/>
    <s v="19"/>
    <s v="Aug"/>
    <n v="8"/>
    <s v="2019"/>
    <s v="21:00"/>
    <d v="2019-08-19T00:00:00"/>
    <d v="2019-08-19T21:00:00"/>
    <d v="2019-08-01T00:00:00"/>
    <m/>
    <n v="1089"/>
  </r>
  <r>
    <n v="1090"/>
    <s v=" 19 Aug 2019, 22:00"/>
    <s v="Football"/>
    <x v="2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d v="2019-08-01T00:00:00"/>
    <m/>
    <n v="1079"/>
    <s v="AH"/>
    <s v="2019-20"/>
    <s v="19"/>
    <s v="Aug"/>
    <n v="8"/>
    <s v="2019"/>
    <s v="22:00"/>
    <d v="2019-08-19T00:00:00"/>
    <d v="2019-08-19T22:00:00"/>
    <d v="2019-08-01T00:00:00"/>
    <m/>
    <n v="1090"/>
  </r>
  <r>
    <n v="1091"/>
    <s v=" 23 Aug 2019, 20:00"/>
    <s v="Football"/>
    <x v="2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d v="2019-08-01T00:00:00"/>
    <m/>
    <m/>
    <s v="O/U"/>
    <s v="2019-20"/>
    <s v="23"/>
    <s v="Aug"/>
    <n v="8"/>
    <s v="2019"/>
    <s v="20:00"/>
    <d v="2019-08-23T00:00:00"/>
    <d v="2019-08-23T20:00:00"/>
    <d v="2019-08-01T00:00:00"/>
    <m/>
    <n v="1091"/>
  </r>
  <r>
    <n v="1092"/>
    <s v=" 23 Aug 2019, 20:30"/>
    <s v="Football"/>
    <x v="0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d v="2019-08-01T00:00:00"/>
    <m/>
    <m/>
    <s v="AH"/>
    <s v="2019-20"/>
    <s v="23"/>
    <s v="Aug"/>
    <n v="8"/>
    <s v="2019"/>
    <s v="20:30"/>
    <d v="2019-08-23T00:00:00"/>
    <d v="2019-08-23T20:30:00"/>
    <d v="2019-08-01T00:00:00"/>
    <m/>
    <n v="1092"/>
  </r>
  <r>
    <n v="1093"/>
    <s v=" 23 Aug 2019, 21:00"/>
    <s v="Football"/>
    <x v="4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d v="2019-08-01T00:00:00"/>
    <m/>
    <m/>
    <s v="AH"/>
    <s v="2019-20"/>
    <s v="23"/>
    <s v="Aug"/>
    <n v="8"/>
    <s v="2019"/>
    <s v="21:00"/>
    <d v="2019-08-23T00:00:00"/>
    <d v="2019-08-23T21:00:00"/>
    <d v="2019-08-01T00:00:00"/>
    <m/>
    <n v="1093"/>
  </r>
  <r>
    <n v="1094"/>
    <s v=" 23 Aug 2019, 22:00"/>
    <s v="Football"/>
    <x v="2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d v="2019-08-01T00:00:00"/>
    <m/>
    <m/>
    <s v="AH"/>
    <s v="2019-20"/>
    <s v="23"/>
    <s v="Aug"/>
    <n v="8"/>
    <s v="2019"/>
    <s v="22:00"/>
    <d v="2019-08-23T00:00:00"/>
    <d v="2019-08-23T22:00:00"/>
    <d v="2019-08-01T00:00:00"/>
    <m/>
    <n v="1094"/>
  </r>
  <r>
    <n v="1095"/>
    <s v=" 24 Aug 2019, 13:30"/>
    <s v="Football"/>
    <x v="4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d v="2019-08-01T00:00:00"/>
    <m/>
    <m/>
    <s v="AH"/>
    <s v="2019-20"/>
    <s v="24"/>
    <s v="Aug"/>
    <n v="8"/>
    <s v="2019"/>
    <s v="13:30"/>
    <d v="2019-08-24T00:00:00"/>
    <d v="2019-08-24T13:30:00"/>
    <d v="2019-08-01T00:00:00"/>
    <m/>
    <n v="1095"/>
  </r>
  <r>
    <n v="1096"/>
    <s v=" 24 Aug 2019, 15:30"/>
    <s v="Football"/>
    <x v="0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d v="2019-08-01T00:00:00"/>
    <m/>
    <m/>
    <s v="AH"/>
    <s v="2019-20"/>
    <s v="24"/>
    <s v="Aug"/>
    <n v="8"/>
    <s v="2019"/>
    <s v="15:30"/>
    <d v="2019-08-24T00:00:00"/>
    <d v="2019-08-24T15:30:00"/>
    <d v="2019-08-01T00:00:00"/>
    <m/>
    <n v="1096"/>
  </r>
  <r>
    <n v="1097"/>
    <s v=" 24 Aug 2019, 15:30"/>
    <s v="Football"/>
    <x v="0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d v="2019-08-01T00:00:00"/>
    <m/>
    <m/>
    <s v="1X2"/>
    <s v="2019-20"/>
    <s v="24"/>
    <s v="Aug"/>
    <n v="8"/>
    <s v="2019"/>
    <s v="15:30"/>
    <d v="2019-08-24T00:00:00"/>
    <d v="2019-08-24T15:30:00"/>
    <d v="2019-08-01T00:00:00"/>
    <m/>
    <n v="1097"/>
  </r>
  <r>
    <n v="1098"/>
    <s v=" 24 Aug 2019, 16:00"/>
    <s v="Football"/>
    <x v="4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d v="2019-08-01T00:00:00"/>
    <m/>
    <m/>
    <s v="AH"/>
    <s v="2019-20"/>
    <s v="24"/>
    <s v="Aug"/>
    <n v="8"/>
    <s v="2019"/>
    <s v="16:00"/>
    <d v="2019-08-24T00:00:00"/>
    <d v="2019-08-24T16:00:00"/>
    <d v="2019-08-01T00:00:00"/>
    <m/>
    <n v="1098"/>
  </r>
  <r>
    <n v="1099"/>
    <s v=" 24 Aug 2019, 16:00"/>
    <s v="Football"/>
    <x v="4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d v="2019-08-01T00:00:00"/>
    <m/>
    <m/>
    <s v="1X2"/>
    <s v="2019-20"/>
    <s v="24"/>
    <s v="Aug"/>
    <n v="8"/>
    <s v="2019"/>
    <s v="16:00"/>
    <d v="2019-08-24T00:00:00"/>
    <d v="2019-08-24T16:00:00"/>
    <d v="2019-08-01T00:00:00"/>
    <m/>
    <n v="1099"/>
  </r>
  <r>
    <n v="1100"/>
    <s v=" 24 Aug 2019, 16:00"/>
    <s v="Football"/>
    <x v="4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d v="2019-08-01T00:00:00"/>
    <m/>
    <m/>
    <s v="O/U"/>
    <s v="2019-20"/>
    <s v="24"/>
    <s v="Aug"/>
    <n v="8"/>
    <s v="2019"/>
    <s v="16:00"/>
    <d v="2019-08-24T00:00:00"/>
    <d v="2019-08-24T16:00:00"/>
    <d v="2019-08-01T00:00:00"/>
    <m/>
    <n v="1100"/>
  </r>
  <r>
    <n v="1101"/>
    <s v=" 24 Aug 2019, 16:00"/>
    <s v="Football"/>
    <x v="4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d v="2019-08-01T00:00:00"/>
    <m/>
    <m/>
    <s v="AH"/>
    <s v="2019-20"/>
    <s v="24"/>
    <s v="Aug"/>
    <n v="8"/>
    <s v="2019"/>
    <s v="16:00"/>
    <d v="2019-08-24T00:00:00"/>
    <d v="2019-08-24T16:00:00"/>
    <d v="2019-08-01T00:00:00"/>
    <m/>
    <n v="1101"/>
  </r>
  <r>
    <n v="1102"/>
    <s v=" 24 Aug 2019, 18:00"/>
    <s v="Football"/>
    <x v="3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d v="2019-08-01T00:00:00"/>
    <m/>
    <m/>
    <s v="AH"/>
    <s v="2019-20"/>
    <s v="24"/>
    <s v="Aug"/>
    <n v="8"/>
    <s v="2019"/>
    <s v="18:00"/>
    <d v="2019-08-24T00:00:00"/>
    <d v="2019-08-24T18:00:00"/>
    <d v="2019-08-01T00:00:00"/>
    <m/>
    <n v="1102"/>
  </r>
  <r>
    <n v="1103"/>
    <s v=" 24 Aug 2019, 18:30"/>
    <s v="Football"/>
    <x v="4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d v="2019-08-01T00:00:00"/>
    <m/>
    <m/>
    <s v="AH"/>
    <s v="2019-20"/>
    <s v="24"/>
    <s v="Aug"/>
    <n v="8"/>
    <s v="2019"/>
    <s v="18:30"/>
    <d v="2019-08-24T00:00:00"/>
    <d v="2019-08-24T18:30:00"/>
    <d v="2019-08-01T00:00:00"/>
    <m/>
    <n v="1103"/>
  </r>
  <r>
    <n v="1104"/>
    <s v=" 24 Aug 2019, 18:30"/>
    <s v="Football"/>
    <x v="0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d v="2019-08-01T00:00:00"/>
    <m/>
    <m/>
    <s v="AH"/>
    <s v="2019-20"/>
    <s v="24"/>
    <s v="Aug"/>
    <n v="8"/>
    <s v="2019"/>
    <s v="18:30"/>
    <d v="2019-08-24T00:00:00"/>
    <d v="2019-08-24T18:30:00"/>
    <d v="2019-08-01T00:00:00"/>
    <m/>
    <n v="1104"/>
  </r>
  <r>
    <n v="1105"/>
    <s v=" 24 Aug 2019, 19:00"/>
    <s v="Football"/>
    <x v="2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d v="2019-08-01T00:00:00"/>
    <m/>
    <m/>
    <s v="AH"/>
    <s v="2019-20"/>
    <s v="24"/>
    <s v="Aug"/>
    <n v="8"/>
    <s v="2019"/>
    <s v="19:00"/>
    <d v="2019-08-24T00:00:00"/>
    <d v="2019-08-24T19:00:00"/>
    <d v="2019-08-01T00:00:00"/>
    <m/>
    <n v="1105"/>
  </r>
  <r>
    <n v="1106"/>
    <s v=" 24 Aug 2019, 20:45"/>
    <s v="Football"/>
    <x v="3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d v="2019-08-01T00:00:00"/>
    <m/>
    <m/>
    <s v="AH"/>
    <s v="2019-20"/>
    <s v="24"/>
    <s v="Aug"/>
    <n v="8"/>
    <s v="2019"/>
    <s v="20:45"/>
    <d v="2019-08-24T00:00:00"/>
    <d v="2019-08-24T20:45:00"/>
    <d v="2019-08-01T00:00:00"/>
    <m/>
    <n v="1106"/>
  </r>
  <r>
    <n v="1107"/>
    <s v=" 24 Aug 2019, 21:00"/>
    <s v="Football"/>
    <x v="2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d v="2019-08-01T00:00:00"/>
    <m/>
    <m/>
    <s v="AH"/>
    <s v="2019-20"/>
    <s v="24"/>
    <s v="Aug"/>
    <n v="8"/>
    <s v="2019"/>
    <s v="21:00"/>
    <d v="2019-08-24T00:00:00"/>
    <d v="2019-08-24T21:00:00"/>
    <d v="2019-08-01T00:00:00"/>
    <m/>
    <n v="1107"/>
  </r>
  <r>
    <n v="1108"/>
    <s v=" 24 Aug 2019, 21:00"/>
    <s v="Football"/>
    <x v="2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d v="2019-08-01T00:00:00"/>
    <m/>
    <m/>
    <s v="AH"/>
    <s v="2019-20"/>
    <s v="24"/>
    <s v="Aug"/>
    <n v="8"/>
    <s v="2019"/>
    <s v="21:00"/>
    <d v="2019-08-24T00:00:00"/>
    <d v="2019-08-24T21:00:00"/>
    <d v="2019-08-01T00:00:00"/>
    <m/>
    <n v="1108"/>
  </r>
  <r>
    <n v="1109"/>
    <s v=" 25 Aug 2019, 15:00"/>
    <s v="Football"/>
    <x v="4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d v="2019-08-01T00:00:00"/>
    <m/>
    <m/>
    <s v="AH"/>
    <s v="2019-20"/>
    <s v="25"/>
    <s v="Aug"/>
    <n v="8"/>
    <s v="2019"/>
    <s v="15:00"/>
    <d v="2019-08-25T00:00:00"/>
    <d v="2019-08-25T15:00:00"/>
    <d v="2019-08-01T00:00:00"/>
    <m/>
    <n v="1109"/>
  </r>
  <r>
    <n v="1110"/>
    <s v=" 25 Aug 2019, 15:00"/>
    <s v="Football"/>
    <x v="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d v="2019-08-01T00:00:00"/>
    <m/>
    <m/>
    <s v="1X2"/>
    <s v="2019-20"/>
    <s v="25"/>
    <s v="Aug"/>
    <n v="8"/>
    <s v="2019"/>
    <s v="15:00"/>
    <d v="2019-08-25T00:00:00"/>
    <d v="2019-08-25T15:00:00"/>
    <d v="2019-08-01T00:00:00"/>
    <m/>
    <n v="1110"/>
  </r>
  <r>
    <n v="1111"/>
    <s v=" 25 Aug 2019, 15:30"/>
    <s v="Football"/>
    <x v="0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d v="2019-08-01T00:00:00"/>
    <m/>
    <m/>
    <s v="AH"/>
    <s v="2019-20"/>
    <s v="25"/>
    <s v="Aug"/>
    <n v="8"/>
    <s v="2019"/>
    <s v="15:30"/>
    <d v="2019-08-25T00:00:00"/>
    <d v="2019-08-25T15:30:00"/>
    <d v="2019-08-01T00:00:00"/>
    <m/>
    <n v="1111"/>
  </r>
  <r>
    <n v="1112"/>
    <s v=" 25 Aug 2019, 17:00"/>
    <s v="Football"/>
    <x v="2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d v="2019-08-01T00:00:00"/>
    <m/>
    <m/>
    <s v="AH"/>
    <s v="2019-20"/>
    <s v="25"/>
    <s v="Aug"/>
    <n v="8"/>
    <s v="2019"/>
    <s v="17:00"/>
    <d v="2019-08-25T00:00:00"/>
    <d v="2019-08-25T17:00:00"/>
    <d v="2019-08-01T00:00:00"/>
    <m/>
    <n v="1112"/>
  </r>
  <r>
    <n v="1113"/>
    <s v=" 25 Aug 2019, 17:00"/>
    <s v="Football"/>
    <x v="2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d v="2019-08-01T00:00:00"/>
    <m/>
    <m/>
    <s v="O/U"/>
    <s v="2019-20"/>
    <s v="25"/>
    <s v="Aug"/>
    <n v="8"/>
    <s v="2019"/>
    <s v="17:00"/>
    <d v="2019-08-25T00:00:00"/>
    <d v="2019-08-25T17:00:00"/>
    <d v="2019-08-01T00:00:00"/>
    <m/>
    <n v="1113"/>
  </r>
  <r>
    <n v="1114"/>
    <s v=" 25 Aug 2019, 17:00"/>
    <s v="Football"/>
    <x v="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d v="2019-08-01T00:00:00"/>
    <m/>
    <m/>
    <s v="AH"/>
    <s v="2019-20"/>
    <s v="25"/>
    <s v="Aug"/>
    <n v="8"/>
    <s v="2019"/>
    <s v="17:00"/>
    <d v="2019-08-25T00:00:00"/>
    <d v="2019-08-25T17:00:00"/>
    <d v="2019-08-01T00:00:00"/>
    <m/>
    <n v="1114"/>
  </r>
  <r>
    <n v="1115"/>
    <s v=" 25 Aug 2019, 17:30"/>
    <s v="Football"/>
    <x v="4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d v="2019-08-01T00:00:00"/>
    <m/>
    <m/>
    <s v="AH"/>
    <s v="2019-20"/>
    <s v="25"/>
    <s v="Aug"/>
    <n v="8"/>
    <s v="2019"/>
    <s v="17:30"/>
    <d v="2019-08-25T00:00:00"/>
    <d v="2019-08-25T17:30:00"/>
    <d v="2019-08-01T00:00:00"/>
    <m/>
    <n v="1115"/>
  </r>
  <r>
    <n v="1116"/>
    <s v=" 25 Aug 2019, 17:30"/>
    <s v="Football"/>
    <x v="4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d v="2019-08-01T00:00:00"/>
    <m/>
    <m/>
    <s v="AH"/>
    <s v="2019-20"/>
    <s v="25"/>
    <s v="Aug"/>
    <n v="8"/>
    <s v="2019"/>
    <s v="17:30"/>
    <d v="2019-08-25T00:00:00"/>
    <d v="2019-08-25T17:30:00"/>
    <d v="2019-08-01T00:00:00"/>
    <m/>
    <n v="1116"/>
  </r>
  <r>
    <n v="1117"/>
    <s v=" 25 Aug 2019, 18:00"/>
    <s v="Football"/>
    <x v="0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d v="2019-08-01T00:00:00"/>
    <m/>
    <m/>
    <s v="AH"/>
    <s v="2019-20"/>
    <s v="25"/>
    <s v="Aug"/>
    <n v="8"/>
    <s v="2019"/>
    <s v="18:00"/>
    <d v="2019-08-25T00:00:00"/>
    <d v="2019-08-25T18:00:00"/>
    <d v="2019-08-01T00:00:00"/>
    <m/>
    <n v="1117"/>
  </r>
  <r>
    <n v="1118"/>
    <s v=" 25 Aug 2019, 18:00"/>
    <s v="Football"/>
    <x v="3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d v="2019-08-01T00:00:00"/>
    <m/>
    <m/>
    <s v="AH"/>
    <s v="2019-20"/>
    <s v="25"/>
    <s v="Aug"/>
    <n v="8"/>
    <s v="2019"/>
    <s v="18:00"/>
    <d v="2019-08-25T00:00:00"/>
    <d v="2019-08-25T18:00:00"/>
    <d v="2019-08-01T00:00:00"/>
    <m/>
    <n v="1118"/>
  </r>
  <r>
    <n v="1119"/>
    <s v=" 25 Aug 2019, 19:00"/>
    <s v="Football"/>
    <x v="2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d v="2019-08-01T00:00:00"/>
    <m/>
    <m/>
    <s v="1X2"/>
    <s v="2019-20"/>
    <s v="25"/>
    <s v="Aug"/>
    <n v="8"/>
    <s v="2019"/>
    <s v="19:00"/>
    <d v="2019-08-25T00:00:00"/>
    <d v="2019-08-25T19:00:00"/>
    <d v="2019-08-01T00:00:00"/>
    <m/>
    <n v="1119"/>
  </r>
  <r>
    <n v="1120"/>
    <s v=" 25 Aug 2019, 20:45"/>
    <s v="Football"/>
    <x v="3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d v="2019-08-01T00:00:00"/>
    <m/>
    <m/>
    <s v="AH"/>
    <s v="2019-20"/>
    <s v="25"/>
    <s v="Aug"/>
    <n v="8"/>
    <s v="2019"/>
    <s v="20:45"/>
    <d v="2019-08-25T00:00:00"/>
    <d v="2019-08-25T20:45:00"/>
    <d v="2019-08-01T00:00:00"/>
    <m/>
    <n v="1120"/>
  </r>
  <r>
    <n v="1121"/>
    <s v=" 25 Aug 2019, 20:45"/>
    <s v="Football"/>
    <x v="3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d v="2019-08-01T00:00:00"/>
    <m/>
    <m/>
    <s v="1X2"/>
    <s v="2019-20"/>
    <s v="25"/>
    <s v="Aug"/>
    <n v="8"/>
    <s v="2019"/>
    <s v="20:45"/>
    <d v="2019-08-25T00:00:00"/>
    <d v="2019-08-25T20:45:00"/>
    <d v="2019-08-01T00:00:00"/>
    <m/>
    <n v="1121"/>
  </r>
  <r>
    <n v="1122"/>
    <s v=" 25 Aug 2019, 20:45"/>
    <s v="Football"/>
    <x v="3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d v="2019-08-01T00:00:00"/>
    <m/>
    <m/>
    <s v="AH"/>
    <s v="2019-20"/>
    <s v="25"/>
    <s v="Aug"/>
    <n v="8"/>
    <s v="2019"/>
    <s v="20:45"/>
    <d v="2019-08-25T00:00:00"/>
    <d v="2019-08-25T20:45:00"/>
    <d v="2019-08-01T00:00:00"/>
    <m/>
    <n v="1122"/>
  </r>
  <r>
    <n v="1123"/>
    <s v=" 25 Aug 2019, 20:45"/>
    <s v="Football"/>
    <x v="3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d v="2019-08-01T00:00:00"/>
    <m/>
    <m/>
    <s v="1X2"/>
    <s v="2019-20"/>
    <s v="25"/>
    <s v="Aug"/>
    <n v="8"/>
    <s v="2019"/>
    <s v="20:45"/>
    <d v="2019-08-25T00:00:00"/>
    <d v="2019-08-25T20:45:00"/>
    <d v="2019-08-01T00:00:00"/>
    <m/>
    <n v="1123"/>
  </r>
  <r>
    <n v="1124"/>
    <s v=" 25 Aug 2019, 21:00"/>
    <s v="Football"/>
    <x v="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d v="2019-08-01T00:00:00"/>
    <m/>
    <m/>
    <s v="AH"/>
    <s v="2019-20"/>
    <s v="25"/>
    <s v="Aug"/>
    <n v="8"/>
    <s v="2019"/>
    <s v="21:00"/>
    <d v="2019-08-25T00:00:00"/>
    <d v="2019-08-25T21:00:00"/>
    <d v="2019-08-01T00:00:00"/>
    <m/>
    <n v="1124"/>
  </r>
  <r>
    <n v="1125"/>
    <s v=" 25 Aug 2019, 21:00"/>
    <s v="Football"/>
    <x v="2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d v="2019-08-01T00:00:00"/>
    <m/>
    <m/>
    <s v="O/U"/>
    <s v="2019-20"/>
    <s v="25"/>
    <s v="Aug"/>
    <n v="8"/>
    <s v="2019"/>
    <s v="21:00"/>
    <d v="2019-08-25T00:00:00"/>
    <d v="2019-08-25T21:00:00"/>
    <d v="2019-08-01T00:00:00"/>
    <m/>
    <n v="1125"/>
  </r>
  <r>
    <n v="1126"/>
    <s v=" 26 Aug 2019, 20:45"/>
    <s v="Football"/>
    <x v="3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d v="2019-08-01T00:00:00"/>
    <m/>
    <m/>
    <s v="AH"/>
    <s v="2019-20"/>
    <s v="26"/>
    <s v="Aug"/>
    <n v="8"/>
    <s v="2019"/>
    <s v="20:45"/>
    <d v="2019-08-26T00:00:00"/>
    <d v="2019-08-26T20:45:00"/>
    <d v="2019-08-01T00:00:00"/>
    <m/>
    <n v="1126"/>
  </r>
  <r>
    <n v="1127"/>
    <s v=" 27 Aug 2019, 19:00"/>
    <s v="Football"/>
    <x v="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d v="2019-08-01T00:00:00"/>
    <m/>
    <m/>
    <s v="1X2"/>
    <s v="2019-20"/>
    <s v="27"/>
    <s v="Aug"/>
    <n v="8"/>
    <s v="2019"/>
    <s v="19:00"/>
    <d v="2019-08-27T00:00:00"/>
    <d v="2019-08-27T19:00:00"/>
    <d v="2019-08-01T00:00:00"/>
    <m/>
    <n v="1127"/>
  </r>
  <r>
    <n v="1128"/>
    <s v=" 28 Aug 2019, 19:00"/>
    <s v="Football"/>
    <x v="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d v="2019-08-01T00:00:00"/>
    <m/>
    <m/>
    <s v="AH"/>
    <s v="2019-20"/>
    <s v="28"/>
    <s v="Aug"/>
    <n v="8"/>
    <s v="2019"/>
    <s v="19:00"/>
    <d v="2019-08-28T00:00:00"/>
    <d v="2019-08-28T19:00:00"/>
    <d v="2019-08-01T00:00:00"/>
    <m/>
    <n v="1128"/>
  </r>
  <r>
    <n v="1129"/>
    <s v=" 28 Aug 2019, 21:00"/>
    <s v="Football"/>
    <x v="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d v="2019-08-01T00:00:00"/>
    <m/>
    <m/>
    <s v="AH"/>
    <s v="2019-20"/>
    <s v="28"/>
    <s v="Aug"/>
    <n v="8"/>
    <s v="2019"/>
    <s v="21:00"/>
    <d v="2019-08-28T00:00:00"/>
    <d v="2019-08-28T21:00:00"/>
    <d v="2019-08-01T00:00:00"/>
    <m/>
    <n v="1129"/>
  </r>
  <r>
    <n v="1130"/>
    <s v=" 30 Aug 2019, 20:00"/>
    <s v="Football"/>
    <x v="2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d v="2019-08-01T00:00:00"/>
    <m/>
    <m/>
    <s v="AH"/>
    <s v="2019-20"/>
    <s v="30"/>
    <s v="Aug"/>
    <n v="8"/>
    <s v="2019"/>
    <s v="20:00"/>
    <d v="2019-08-30T00:00:00"/>
    <d v="2019-08-30T20:00:00"/>
    <d v="2019-08-01T00:00:00"/>
    <m/>
    <n v="1130"/>
  </r>
  <r>
    <n v="1131"/>
    <s v=" 30 Aug 2019, 20:30"/>
    <s v="Football"/>
    <x v="0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d v="2019-08-01T00:00:00"/>
    <m/>
    <m/>
    <s v="AH"/>
    <s v="2019-20"/>
    <s v="30"/>
    <s v="Aug"/>
    <n v="8"/>
    <s v="2019"/>
    <s v="20:30"/>
    <d v="2019-08-30T00:00:00"/>
    <d v="2019-08-30T20:30:00"/>
    <d v="2019-08-01T00:00:00"/>
    <m/>
    <n v="1131"/>
  </r>
  <r>
    <n v="1132"/>
    <s v=" 30 Aug 2019, 20:45"/>
    <s v="Football"/>
    <x v="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d v="2019-08-01T00:00:00"/>
    <m/>
    <m/>
    <s v="AH"/>
    <s v="2019-20"/>
    <s v="30"/>
    <s v="Aug"/>
    <n v="8"/>
    <s v="2019"/>
    <s v="20:45"/>
    <d v="2019-08-30T00:00:00"/>
    <d v="2019-08-30T20:45:00"/>
    <d v="2019-08-01T00:00:00"/>
    <m/>
    <n v="1132"/>
  </r>
  <r>
    <n v="1133"/>
    <s v=" 30 Aug 2019, 22:00"/>
    <s v="Football"/>
    <x v="2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d v="2019-08-01T00:00:00"/>
    <m/>
    <m/>
    <s v="AH"/>
    <s v="2019-20"/>
    <s v="30"/>
    <s v="Aug"/>
    <n v="8"/>
    <s v="2019"/>
    <s v="22:00"/>
    <d v="2019-08-30T00:00:00"/>
    <d v="2019-08-30T22:00:00"/>
    <d v="2019-08-01T00:00:00"/>
    <m/>
    <n v="1133"/>
  </r>
  <r>
    <n v="1134"/>
    <s v=" 31 Aug 2019, 13:30"/>
    <s v="Football"/>
    <x v="4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d v="2019-08-01T00:00:00"/>
    <m/>
    <m/>
    <s v="1X2"/>
    <s v="2019-20"/>
    <s v="31"/>
    <s v="Aug"/>
    <n v="8"/>
    <s v="2019"/>
    <s v="13:30"/>
    <d v="2019-08-31T00:00:00"/>
    <d v="2019-08-31T13:30:00"/>
    <d v="2019-08-01T00:00:00"/>
    <m/>
    <n v="1134"/>
  </r>
  <r>
    <n v="1135"/>
    <s v=" 31 Aug 2019, 15:30"/>
    <s v="Football"/>
    <x v="0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5"/>
  </r>
  <r>
    <n v="1136"/>
    <s v=" 31 Aug 2019, 15:30"/>
    <s v="Football"/>
    <x v="0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6"/>
  </r>
  <r>
    <n v="1137"/>
    <s v=" 31 Aug 2019, 15:30"/>
    <s v="Football"/>
    <x v="0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7"/>
  </r>
  <r>
    <n v="1138"/>
    <s v=" 31 Aug 2019, 15:30"/>
    <s v="Football"/>
    <x v="0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d v="2019-08-01T00:00:00"/>
    <m/>
    <m/>
    <s v="AH"/>
    <s v="2019-20"/>
    <s v="31"/>
    <s v="Aug"/>
    <n v="8"/>
    <s v="2019"/>
    <s v="15:30"/>
    <d v="2019-08-31T00:00:00"/>
    <d v="2019-08-31T15:30:00"/>
    <d v="2019-08-01T00:00:00"/>
    <m/>
    <n v="1138"/>
  </r>
  <r>
    <n v="1139"/>
    <s v=" 31 Aug 2019, 16:00"/>
    <s v="Football"/>
    <x v="4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39"/>
  </r>
  <r>
    <n v="1140"/>
    <s v=" 31 Aug 2019, 16:00"/>
    <s v="Football"/>
    <x v="4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40"/>
  </r>
  <r>
    <n v="1141"/>
    <s v=" 31 Aug 2019, 16:00"/>
    <s v="Football"/>
    <x v="4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d v="2019-08-01T00:00:00"/>
    <m/>
    <m/>
    <s v="1X2"/>
    <s v="2019-20"/>
    <s v="31"/>
    <s v="Aug"/>
    <n v="8"/>
    <s v="2019"/>
    <s v="16:00"/>
    <d v="2019-08-31T00:00:00"/>
    <d v="2019-08-31T16:00:00"/>
    <d v="2019-08-01T00:00:00"/>
    <m/>
    <n v="1141"/>
  </r>
  <r>
    <n v="1142"/>
    <s v=" 31 Aug 2019, 16:00"/>
    <s v="Football"/>
    <x v="4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42"/>
  </r>
  <r>
    <n v="1143"/>
    <s v=" 31 Aug 2019, 16:00"/>
    <s v="Football"/>
    <x v="4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d v="2019-08-01T00:00:00"/>
    <m/>
    <m/>
    <s v="AH"/>
    <s v="2019-20"/>
    <s v="31"/>
    <s v="Aug"/>
    <n v="8"/>
    <s v="2019"/>
    <s v="16:00"/>
    <d v="2019-08-31T00:00:00"/>
    <d v="2019-08-31T16:00:00"/>
    <d v="2019-08-01T00:00:00"/>
    <m/>
    <n v="1143"/>
  </r>
  <r>
    <n v="1144"/>
    <s v=" 31 Aug 2019, 17:00"/>
    <s v="Football"/>
    <x v="2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d v="2019-08-01T00:00:00"/>
    <m/>
    <m/>
    <s v="AH"/>
    <s v="2019-20"/>
    <s v="31"/>
    <s v="Aug"/>
    <n v="8"/>
    <s v="2019"/>
    <s v="17:00"/>
    <d v="2019-08-31T00:00:00"/>
    <d v="2019-08-31T17:00:00"/>
    <d v="2019-08-01T00:00:00"/>
    <m/>
    <n v="1144"/>
  </r>
  <r>
    <n v="1145"/>
    <s v=" 31 Aug 2019, 17:30"/>
    <s v="Football"/>
    <x v="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d v="2019-08-01T00:00:00"/>
    <m/>
    <m/>
    <s v="AH"/>
    <s v="2019-20"/>
    <s v="31"/>
    <s v="Aug"/>
    <n v="8"/>
    <s v="2019"/>
    <s v="17:30"/>
    <d v="2019-08-31T00:00:00"/>
    <d v="2019-08-31T17:30:00"/>
    <d v="2019-08-01T00:00:00"/>
    <m/>
    <n v="1145"/>
  </r>
  <r>
    <n v="1146"/>
    <s v=" 31 Aug 2019, 18:00"/>
    <s v="Football"/>
    <x v="3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d v="2019-08-01T00:00:00"/>
    <m/>
    <m/>
    <s v="AH"/>
    <s v="2019-20"/>
    <s v="31"/>
    <s v="Aug"/>
    <n v="8"/>
    <s v="2019"/>
    <s v="18:00"/>
    <d v="2019-08-31T00:00:00"/>
    <d v="2019-08-31T18:00:00"/>
    <d v="2019-08-01T00:00:00"/>
    <m/>
    <n v="1146"/>
  </r>
  <r>
    <n v="1147"/>
    <s v=" 31 Aug 2019, 18:30"/>
    <s v="Football"/>
    <x v="0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d v="2019-08-01T00:00:00"/>
    <m/>
    <m/>
    <s v="AH"/>
    <s v="2019-20"/>
    <s v="31"/>
    <s v="Aug"/>
    <n v="8"/>
    <s v="2019"/>
    <s v="18:30"/>
    <d v="2019-08-31T00:00:00"/>
    <d v="2019-08-31T18:30:00"/>
    <d v="2019-08-01T00:00:00"/>
    <m/>
    <n v="1147"/>
  </r>
  <r>
    <n v="1148"/>
    <s v=" 31 Aug 2019, 18:30"/>
    <s v="Football"/>
    <x v="4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d v="2019-08-01T00:00:00"/>
    <m/>
    <m/>
    <s v="AH"/>
    <s v="2019-20"/>
    <s v="31"/>
    <s v="Aug"/>
    <n v="8"/>
    <s v="2019"/>
    <s v="18:30"/>
    <d v="2019-08-31T00:00:00"/>
    <d v="2019-08-31T18:30:00"/>
    <d v="2019-08-01T00:00:00"/>
    <m/>
    <n v="1148"/>
  </r>
  <r>
    <n v="1149"/>
    <s v=" 31 Aug 2019, 19:00"/>
    <s v="Football"/>
    <x v="2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d v="2019-08-01T00:00:00"/>
    <m/>
    <m/>
    <s v="AH"/>
    <s v="2019-20"/>
    <s v="31"/>
    <s v="Aug"/>
    <n v="8"/>
    <s v="2019"/>
    <s v="19:00"/>
    <d v="2019-08-31T00:00:00"/>
    <d v="2019-08-31T19:00:00"/>
    <d v="2019-08-01T00:00:00"/>
    <m/>
    <n v="1149"/>
  </r>
  <r>
    <n v="1150"/>
    <s v=" 31 Aug 2019, 20:00"/>
    <s v="Football"/>
    <x v="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d v="2019-08-01T00:00:00"/>
    <m/>
    <m/>
    <s v="AH"/>
    <s v="2019-20"/>
    <s v="31"/>
    <s v="Aug"/>
    <n v="8"/>
    <s v="2019"/>
    <s v="20:00"/>
    <d v="2019-08-31T00:00:00"/>
    <d v="2019-08-31T20:00:00"/>
    <d v="2019-08-01T00:00:00"/>
    <m/>
    <n v="1150"/>
  </r>
  <r>
    <n v="1151"/>
    <s v=" 31 Aug 2019, 20:45"/>
    <s v="Football"/>
    <x v="3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d v="2019-08-01T00:00:00"/>
    <m/>
    <m/>
    <s v="AH"/>
    <s v="2019-20"/>
    <s v="31"/>
    <s v="Aug"/>
    <n v="8"/>
    <s v="2019"/>
    <s v="20:45"/>
    <d v="2019-08-31T00:00:00"/>
    <d v="2019-08-31T20:45:00"/>
    <d v="2019-08-01T00:00:00"/>
    <m/>
    <n v="1151"/>
  </r>
  <r>
    <n v="1152"/>
    <s v=" 31 Aug 2019, 21:00"/>
    <s v="Football"/>
    <x v="2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d v="2019-08-01T00:00:00"/>
    <m/>
    <m/>
    <s v="AH"/>
    <s v="2019-20"/>
    <s v="31"/>
    <s v="Aug"/>
    <n v="8"/>
    <s v="2019"/>
    <s v="21:00"/>
    <d v="2019-08-31T00:00:00"/>
    <d v="2019-08-31T21:00:00"/>
    <d v="2019-08-01T00:00:00"/>
    <m/>
    <n v="1152"/>
  </r>
  <r>
    <n v="1153"/>
    <s v=" 01 Sep 2019, 15:00"/>
    <s v="Football"/>
    <x v="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d v="2019-08-01T00:00:00"/>
    <m/>
    <m/>
    <s v="AH"/>
    <s v="2019-20"/>
    <s v="01"/>
    <s v="Sep"/>
    <n v="9"/>
    <s v="2019"/>
    <s v="15:00"/>
    <d v="2019-09-01T00:00:00"/>
    <d v="2019-09-01T15:00:00"/>
    <d v="2019-09-01T00:00:00"/>
    <d v="2019-09-01T00:00:00"/>
    <n v="1153"/>
  </r>
  <r>
    <n v="1154"/>
    <s v=" 01 Sep 2019, 15:00"/>
    <s v="Football"/>
    <x v="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d v="2019-08-01T00:00:00"/>
    <m/>
    <m/>
    <s v="1X2"/>
    <s v="2019-20"/>
    <s v="01"/>
    <s v="Sep"/>
    <n v="9"/>
    <s v="2019"/>
    <s v="15:00"/>
    <d v="2019-09-01T00:00:00"/>
    <d v="2019-09-01T15:00:00"/>
    <d v="2019-09-01T00:00:00"/>
    <m/>
    <n v="1154"/>
  </r>
  <r>
    <n v="1155"/>
    <s v=" 01 Sep 2019, 15:00"/>
    <s v="Football"/>
    <x v="4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d v="2019-08-01T00:00:00"/>
    <m/>
    <m/>
    <s v="1X2"/>
    <s v="2019-20"/>
    <s v="01"/>
    <s v="Sep"/>
    <n v="9"/>
    <s v="2019"/>
    <s v="15:00"/>
    <d v="2019-09-01T00:00:00"/>
    <d v="2019-09-01T15:00:00"/>
    <d v="2019-09-01T00:00:00"/>
    <m/>
    <n v="1155"/>
  </r>
  <r>
    <n v="1156"/>
    <s v=" 01 Sep 2019, 15:30"/>
    <s v="Football"/>
    <x v="0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d v="2019-08-01T00:00:00"/>
    <m/>
    <m/>
    <s v="AH"/>
    <s v="2019-20"/>
    <s v="01"/>
    <s v="Sep"/>
    <n v="9"/>
    <s v="2019"/>
    <s v="15:30"/>
    <d v="2019-09-01T00:00:00"/>
    <d v="2019-09-01T15:30:00"/>
    <d v="2019-09-01T00:00:00"/>
    <m/>
    <n v="1156"/>
  </r>
  <r>
    <n v="1157"/>
    <s v=" 01 Sep 2019, 17:00"/>
    <s v="Football"/>
    <x v="2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d v="2019-08-01T00:00:00"/>
    <m/>
    <m/>
    <s v="AH"/>
    <s v="2019-20"/>
    <s v="01"/>
    <s v="Sep"/>
    <n v="9"/>
    <s v="2019"/>
    <s v="17:00"/>
    <d v="2019-09-01T00:00:00"/>
    <d v="2019-09-01T17:00:00"/>
    <d v="2019-09-01T00:00:00"/>
    <m/>
    <n v="1157"/>
  </r>
  <r>
    <n v="1158"/>
    <s v=" 01 Sep 2019, 17:00"/>
    <s v="Football"/>
    <x v="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d v="2019-08-01T00:00:00"/>
    <m/>
    <m/>
    <s v="AH"/>
    <s v="2019-20"/>
    <s v="01"/>
    <s v="Sep"/>
    <n v="9"/>
    <s v="2019"/>
    <s v="17:00"/>
    <d v="2019-09-01T00:00:00"/>
    <d v="2019-09-01T17:00:00"/>
    <d v="2019-09-01T00:00:00"/>
    <m/>
    <n v="1158"/>
  </r>
  <r>
    <n v="1159"/>
    <s v=" 01 Sep 2019, 17:30"/>
    <s v="Football"/>
    <x v="4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d v="2019-08-01T00:00:00"/>
    <m/>
    <m/>
    <s v="AH"/>
    <s v="2019-20"/>
    <s v="01"/>
    <s v="Sep"/>
    <n v="9"/>
    <s v="2019"/>
    <s v="17:30"/>
    <d v="2019-09-01T00:00:00"/>
    <d v="2019-09-01T17:30:00"/>
    <d v="2019-09-01T00:00:00"/>
    <m/>
    <n v="1159"/>
  </r>
  <r>
    <n v="1160"/>
    <s v=" 01 Sep 2019, 18:00"/>
    <s v="Football"/>
    <x v="3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d v="2019-08-01T00:00:00"/>
    <m/>
    <m/>
    <s v="AH"/>
    <s v="2019-20"/>
    <s v="01"/>
    <s v="Sep"/>
    <n v="9"/>
    <s v="2019"/>
    <s v="18:00"/>
    <d v="2019-09-01T00:00:00"/>
    <d v="2019-09-01T18:00:00"/>
    <d v="2019-09-01T00:00:00"/>
    <m/>
    <n v="1160"/>
  </r>
  <r>
    <n v="1161"/>
    <s v=" 01 Sep 2019, 18:00"/>
    <s v="Football"/>
    <x v="0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d v="2019-08-01T00:00:00"/>
    <m/>
    <m/>
    <s v="1X2"/>
    <s v="2019-20"/>
    <s v="01"/>
    <s v="Sep"/>
    <n v="9"/>
    <s v="2019"/>
    <s v="18:00"/>
    <d v="2019-09-01T00:00:00"/>
    <d v="2019-09-01T18:00:00"/>
    <d v="2019-09-01T00:00:00"/>
    <m/>
    <n v="1161"/>
  </r>
  <r>
    <n v="1162"/>
    <s v=" 01 Sep 2019, 19:00"/>
    <s v="Football"/>
    <x v="2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d v="2019-08-01T00:00:00"/>
    <m/>
    <m/>
    <s v="AH"/>
    <s v="2019-20"/>
    <s v="01"/>
    <s v="Sep"/>
    <n v="9"/>
    <s v="2019"/>
    <s v="19:00"/>
    <d v="2019-09-01T00:00:00"/>
    <d v="2019-09-01T19:00:00"/>
    <d v="2019-09-01T00:00:00"/>
    <m/>
    <n v="1162"/>
  </r>
  <r>
    <n v="1163"/>
    <s v=" 01 Sep 2019, 19:00"/>
    <s v="Football"/>
    <x v="2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d v="2019-08-01T00:00:00"/>
    <m/>
    <m/>
    <s v="AH"/>
    <s v="2019-20"/>
    <s v="01"/>
    <s v="Sep"/>
    <n v="9"/>
    <s v="2019"/>
    <s v="19:00"/>
    <d v="2019-09-01T00:00:00"/>
    <d v="2019-09-01T19:00:00"/>
    <d v="2019-09-01T00:00:00"/>
    <m/>
    <n v="1163"/>
  </r>
  <r>
    <n v="1164"/>
    <s v=" 01 Sep 2019, 20:45"/>
    <s v="Football"/>
    <x v="3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d v="2019-08-01T00:00:00"/>
    <m/>
    <m/>
    <s v="AH"/>
    <s v="2019-20"/>
    <s v="01"/>
    <s v="Sep"/>
    <n v="9"/>
    <s v="2019"/>
    <s v="20:45"/>
    <d v="2019-09-01T00:00:00"/>
    <d v="2019-09-01T20:45:00"/>
    <d v="2019-09-01T00:00:00"/>
    <m/>
    <n v="1164"/>
  </r>
  <r>
    <n v="1165"/>
    <s v=" 01 Sep 2019, 20:45"/>
    <s v="Football"/>
    <x v="3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d v="2019-08-01T00:00:00"/>
    <m/>
    <m/>
    <s v="AH"/>
    <s v="2019-20"/>
    <s v="01"/>
    <s v="Sep"/>
    <n v="9"/>
    <s v="2019"/>
    <s v="20:45"/>
    <d v="2019-09-01T00:00:00"/>
    <d v="2019-09-01T20:45:00"/>
    <d v="2019-09-01T00:00:00"/>
    <m/>
    <n v="1165"/>
  </r>
  <r>
    <n v="1166"/>
    <s v=" 01 Sep 2019, 20:45"/>
    <s v="Football"/>
    <x v="3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d v="2019-08-01T00:00:00"/>
    <m/>
    <m/>
    <s v="1X2"/>
    <s v="2019-20"/>
    <s v="01"/>
    <s v="Sep"/>
    <n v="9"/>
    <s v="2019"/>
    <s v="20:45"/>
    <d v="2019-09-01T00:00:00"/>
    <d v="2019-09-01T20:45:00"/>
    <d v="2019-09-01T00:00:00"/>
    <m/>
    <n v="1166"/>
  </r>
  <r>
    <n v="1167"/>
    <s v=" 01 Sep 2019, 20:45"/>
    <s v="Football"/>
    <x v="3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d v="2019-08-01T00:00:00"/>
    <m/>
    <m/>
    <s v="AH"/>
    <s v="2019-20"/>
    <s v="01"/>
    <s v="Sep"/>
    <n v="9"/>
    <s v="2019"/>
    <s v="20:45"/>
    <d v="2019-09-01T00:00:00"/>
    <d v="2019-09-01T20:45:00"/>
    <d v="2019-09-01T00:00:00"/>
    <m/>
    <n v="1167"/>
  </r>
  <r>
    <n v="1168"/>
    <s v=" 01 Sep 2019, 21:00"/>
    <s v="Football"/>
    <x v="2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d v="2019-08-01T00:00:00"/>
    <m/>
    <m/>
    <s v="AH"/>
    <s v="2019-20"/>
    <s v="01"/>
    <s v="Sep"/>
    <n v="9"/>
    <s v="2019"/>
    <s v="21:00"/>
    <d v="2019-09-01T00:00:00"/>
    <d v="2019-09-01T21:00:00"/>
    <d v="2019-09-01T00:00:00"/>
    <m/>
    <n v="1168"/>
  </r>
  <r>
    <n v="1169"/>
    <s v=" 01 Sep 2019, 21:00"/>
    <s v="Football"/>
    <x v="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d v="2019-08-01T00:00:00"/>
    <m/>
    <m/>
    <s v="1X2"/>
    <s v="2019-20"/>
    <s v="01"/>
    <s v="Sep"/>
    <n v="9"/>
    <s v="2019"/>
    <s v="21:00"/>
    <d v="2019-09-01T00:00:00"/>
    <d v="2019-09-01T21:00:00"/>
    <d v="2019-09-01T00:00:00"/>
    <m/>
    <n v="1169"/>
  </r>
  <r>
    <n v="1170"/>
    <s v=" 13 Sep 2019, 19:00"/>
    <s v="Football"/>
    <x v="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d v="2019-09-01T00:00:00"/>
    <m/>
    <m/>
    <s v="AH"/>
    <s v="2019-20"/>
    <s v="13"/>
    <s v="Sep"/>
    <n v="9"/>
    <s v="2019"/>
    <s v="19:00"/>
    <d v="2019-09-13T00:00:00"/>
    <d v="2019-09-13T19:00:00"/>
    <d v="2019-09-01T00:00:00"/>
    <m/>
    <n v="1170"/>
  </r>
  <r>
    <n v="1171"/>
    <s v=" 13 Sep 2019, 20:30"/>
    <s v="Football"/>
    <x v="0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d v="2019-09-01T00:00:00"/>
    <m/>
    <m/>
    <s v="AH"/>
    <s v="2019-20"/>
    <s v="13"/>
    <s v="Sep"/>
    <n v="9"/>
    <s v="2019"/>
    <s v="20:30"/>
    <d v="2019-09-13T00:00:00"/>
    <d v="2019-09-13T20:30:00"/>
    <d v="2019-09-01T00:00:00"/>
    <m/>
    <n v="1171"/>
  </r>
  <r>
    <n v="1172"/>
    <s v=" 13 Sep 2019, 20:45"/>
    <s v="Football"/>
    <x v="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d v="2019-09-01T00:00:00"/>
    <m/>
    <m/>
    <s v="1X2"/>
    <s v="2019-20"/>
    <s v="13"/>
    <s v="Sep"/>
    <n v="9"/>
    <s v="2019"/>
    <s v="20:45"/>
    <d v="2019-09-13T00:00:00"/>
    <d v="2019-09-13T20:45:00"/>
    <d v="2019-09-01T00:00:00"/>
    <m/>
    <n v="1172"/>
  </r>
  <r>
    <n v="1173"/>
    <s v=" 13 Sep 2019, 21:00"/>
    <s v="Football"/>
    <x v="2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d v="2019-09-01T00:00:00"/>
    <m/>
    <m/>
    <s v="1X2"/>
    <s v="2019-20"/>
    <s v="13"/>
    <s v="Sep"/>
    <n v="9"/>
    <s v="2019"/>
    <s v="21:00"/>
    <d v="2019-09-13T00:00:00"/>
    <d v="2019-09-13T21:00:00"/>
    <d v="2019-09-01T00:00:00"/>
    <m/>
    <n v="1173"/>
  </r>
  <r>
    <n v="1174"/>
    <s v=" 14 Sep 2019, 13:00"/>
    <s v="Football"/>
    <x v="2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d v="2019-09-01T00:00:00"/>
    <m/>
    <m/>
    <s v="AH"/>
    <s v="2019-20"/>
    <s v="14"/>
    <s v="Sep"/>
    <n v="9"/>
    <s v="2019"/>
    <s v="13:00"/>
    <d v="2019-09-14T00:00:00"/>
    <d v="2019-09-14T13:00:00"/>
    <d v="2019-09-01T00:00:00"/>
    <m/>
    <n v="1174"/>
  </r>
  <r>
    <n v="1175"/>
    <s v=" 14 Sep 2019, 13:30"/>
    <s v="Football"/>
    <x v="4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d v="2019-09-01T00:00:00"/>
    <m/>
    <m/>
    <s v="AH"/>
    <s v="2019-20"/>
    <s v="14"/>
    <s v="Sep"/>
    <n v="9"/>
    <s v="2019"/>
    <s v="13:30"/>
    <d v="2019-09-14T00:00:00"/>
    <d v="2019-09-14T13:30:00"/>
    <d v="2019-09-01T00:00:00"/>
    <m/>
    <n v="1175"/>
  </r>
  <r>
    <n v="1176"/>
    <s v=" 14 Sep 2019, 15:00"/>
    <s v="Football"/>
    <x v="3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d v="2019-09-01T00:00:00"/>
    <m/>
    <m/>
    <s v="1X2"/>
    <s v="2019-20"/>
    <s v="14"/>
    <s v="Sep"/>
    <n v="9"/>
    <s v="2019"/>
    <s v="15:00"/>
    <d v="2019-09-14T00:00:00"/>
    <d v="2019-09-14T15:00:00"/>
    <d v="2019-09-01T00:00:00"/>
    <m/>
    <n v="1176"/>
  </r>
  <r>
    <n v="1177"/>
    <s v=" 14 Sep 2019, 15:30"/>
    <s v="Football"/>
    <x v="0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d v="2019-09-01T00:00:00"/>
    <m/>
    <m/>
    <s v="1X2"/>
    <s v="2019-20"/>
    <s v="14"/>
    <s v="Sep"/>
    <n v="9"/>
    <s v="2019"/>
    <s v="15:30"/>
    <d v="2019-09-14T00:00:00"/>
    <d v="2019-09-14T15:30:00"/>
    <d v="2019-09-01T00:00:00"/>
    <m/>
    <n v="1177"/>
  </r>
  <r>
    <n v="1178"/>
    <s v=" 14 Sep 2019, 15:30"/>
    <s v="Football"/>
    <x v="0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d v="2019-09-01T00:00:00"/>
    <m/>
    <m/>
    <s v="AH"/>
    <s v="2019-20"/>
    <s v="14"/>
    <s v="Sep"/>
    <n v="9"/>
    <s v="2019"/>
    <s v="15:30"/>
    <d v="2019-09-14T00:00:00"/>
    <d v="2019-09-14T15:30:00"/>
    <d v="2019-09-01T00:00:00"/>
    <m/>
    <n v="1178"/>
  </r>
  <r>
    <n v="1179"/>
    <s v=" 14 Sep 2019, 15:30"/>
    <s v="Football"/>
    <x v="0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d v="2019-09-01T00:00:00"/>
    <m/>
    <m/>
    <s v="AH"/>
    <s v="2019-20"/>
    <s v="14"/>
    <s v="Sep"/>
    <n v="9"/>
    <s v="2019"/>
    <s v="15:30"/>
    <d v="2019-09-14T00:00:00"/>
    <d v="2019-09-14T15:30:00"/>
    <d v="2019-09-01T00:00:00"/>
    <m/>
    <n v="1179"/>
  </r>
  <r>
    <n v="1180"/>
    <s v=" 14 Sep 2019, 16:00"/>
    <s v="Football"/>
    <x v="2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0"/>
  </r>
  <r>
    <n v="1181"/>
    <s v=" 14 Sep 2019, 16:00"/>
    <s v="Football"/>
    <x v="4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1"/>
  </r>
  <r>
    <n v="1182"/>
    <s v=" 14 Sep 2019, 16:00"/>
    <s v="Football"/>
    <x v="4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2"/>
  </r>
  <r>
    <n v="1183"/>
    <s v=" 14 Sep 2019, 16:00"/>
    <s v="Football"/>
    <x v="4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3"/>
  </r>
  <r>
    <n v="1184"/>
    <s v=" 14 Sep 2019, 16:00"/>
    <s v="Football"/>
    <x v="4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4"/>
  </r>
  <r>
    <n v="1185"/>
    <s v=" 14 Sep 2019, 16:00"/>
    <s v="Football"/>
    <x v="4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d v="2019-09-01T00:00:00"/>
    <m/>
    <m/>
    <s v="AH"/>
    <s v="2019-20"/>
    <s v="14"/>
    <s v="Sep"/>
    <n v="9"/>
    <s v="2019"/>
    <s v="16:00"/>
    <d v="2019-09-14T00:00:00"/>
    <d v="2019-09-14T16:00:00"/>
    <d v="2019-09-01T00:00:00"/>
    <m/>
    <n v="1185"/>
  </r>
  <r>
    <n v="1186"/>
    <s v=" 14 Sep 2019, 17:30"/>
    <s v="Football"/>
    <x v="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d v="2019-09-01T00:00:00"/>
    <m/>
    <m/>
    <s v="AH"/>
    <s v="2019-20"/>
    <s v="14"/>
    <s v="Sep"/>
    <n v="9"/>
    <s v="2019"/>
    <s v="17:30"/>
    <d v="2019-09-14T00:00:00"/>
    <d v="2019-09-14T17:30:00"/>
    <d v="2019-09-01T00:00:00"/>
    <m/>
    <n v="1186"/>
  </r>
  <r>
    <n v="1187"/>
    <s v=" 14 Sep 2019, 18:00"/>
    <s v="Football"/>
    <x v="3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d v="2019-09-01T00:00:00"/>
    <m/>
    <m/>
    <s v="AH"/>
    <s v="2019-20"/>
    <s v="14"/>
    <s v="Sep"/>
    <n v="9"/>
    <s v="2019"/>
    <s v="18:00"/>
    <d v="2019-09-14T00:00:00"/>
    <d v="2019-09-14T18:00:00"/>
    <d v="2019-09-01T00:00:00"/>
    <m/>
    <n v="1187"/>
  </r>
  <r>
    <n v="1188"/>
    <s v=" 14 Sep 2019, 18:30"/>
    <s v="Football"/>
    <x v="0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d v="2019-09-01T00:00:00"/>
    <m/>
    <m/>
    <s v="AH"/>
    <s v="2019-20"/>
    <s v="14"/>
    <s v="Sep"/>
    <n v="9"/>
    <s v="2019"/>
    <s v="18:30"/>
    <d v="2019-09-14T00:00:00"/>
    <d v="2019-09-14T18:30:00"/>
    <d v="2019-09-01T00:00:00"/>
    <m/>
    <n v="1188"/>
  </r>
  <r>
    <n v="1189"/>
    <s v=" 14 Sep 2019, 18:30"/>
    <s v="Football"/>
    <x v="2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d v="2019-09-01T00:00:00"/>
    <m/>
    <m/>
    <s v="1X2"/>
    <s v="2019-20"/>
    <s v="14"/>
    <s v="Sep"/>
    <n v="9"/>
    <s v="2019"/>
    <s v="18:30"/>
    <d v="2019-09-14T00:00:00"/>
    <d v="2019-09-14T18:30:00"/>
    <d v="2019-09-01T00:00:00"/>
    <m/>
    <n v="1189"/>
  </r>
  <r>
    <n v="1190"/>
    <s v=" 14 Sep 2019, 18:30"/>
    <s v="Football"/>
    <x v="4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d v="2019-09-01T00:00:00"/>
    <m/>
    <m/>
    <s v="AH"/>
    <s v="2019-20"/>
    <s v="14"/>
    <s v="Sep"/>
    <n v="9"/>
    <s v="2019"/>
    <s v="18:30"/>
    <d v="2019-09-14T00:00:00"/>
    <d v="2019-09-14T18:30:00"/>
    <d v="2019-09-01T00:00:00"/>
    <m/>
    <n v="1190"/>
  </r>
  <r>
    <n v="1191"/>
    <s v=" 14 Sep 2019, 20:00"/>
    <s v="Football"/>
    <x v="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d v="2019-09-01T00:00:00"/>
    <m/>
    <m/>
    <s v="AH"/>
    <s v="2019-20"/>
    <s v="14"/>
    <s v="Sep"/>
    <n v="9"/>
    <s v="2019"/>
    <s v="20:00"/>
    <d v="2019-09-14T00:00:00"/>
    <d v="2019-09-14T20:00:00"/>
    <d v="2019-09-01T00:00:00"/>
    <m/>
    <n v="1191"/>
  </r>
  <r>
    <n v="1192"/>
    <s v=" 14 Sep 2019, 20:00"/>
    <s v="Football"/>
    <x v="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d v="2019-09-01T00:00:00"/>
    <m/>
    <m/>
    <s v="1X2"/>
    <s v="2019-20"/>
    <s v="14"/>
    <s v="Sep"/>
    <n v="9"/>
    <s v="2019"/>
    <s v="20:00"/>
    <d v="2019-09-14T00:00:00"/>
    <d v="2019-09-14T20:00:00"/>
    <d v="2019-09-01T00:00:00"/>
    <m/>
    <n v="1192"/>
  </r>
  <r>
    <n v="1193"/>
    <s v=" 14 Sep 2019, 20:45"/>
    <s v="Football"/>
    <x v="3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d v="2019-09-01T00:00:00"/>
    <m/>
    <m/>
    <s v="AH"/>
    <s v="2019-20"/>
    <s v="14"/>
    <s v="Sep"/>
    <n v="9"/>
    <s v="2019"/>
    <s v="20:45"/>
    <d v="2019-09-14T00:00:00"/>
    <d v="2019-09-14T20:45:00"/>
    <d v="2019-09-01T00:00:00"/>
    <m/>
    <n v="1193"/>
  </r>
  <r>
    <n v="1194"/>
    <s v=" 14 Sep 2019, 21:00"/>
    <s v="Football"/>
    <x v="2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d v="2019-09-01T00:00:00"/>
    <m/>
    <m/>
    <s v="AH"/>
    <s v="2019-20"/>
    <s v="14"/>
    <s v="Sep"/>
    <n v="9"/>
    <s v="2019"/>
    <s v="21:00"/>
    <d v="2019-09-14T00:00:00"/>
    <d v="2019-09-14T21:00:00"/>
    <d v="2019-09-01T00:00:00"/>
    <m/>
    <n v="1194"/>
  </r>
  <r>
    <n v="1195"/>
    <s v=" 15 Sep 2019, 12:00"/>
    <s v="Football"/>
    <x v="2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d v="2019-09-01T00:00:00"/>
    <m/>
    <m/>
    <s v="AH"/>
    <s v="2019-20"/>
    <s v="15"/>
    <s v="Sep"/>
    <n v="9"/>
    <s v="2019"/>
    <s v="12:00"/>
    <d v="2019-09-15T00:00:00"/>
    <d v="2019-09-15T12:00:00"/>
    <d v="2019-09-01T00:00:00"/>
    <m/>
    <n v="1195"/>
  </r>
  <r>
    <n v="1196"/>
    <s v=" 15 Sep 2019, 12:30"/>
    <s v="Football"/>
    <x v="3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d v="2019-09-01T00:00:00"/>
    <m/>
    <m/>
    <s v="1X2"/>
    <s v="2019-20"/>
    <s v="15"/>
    <s v="Sep"/>
    <n v="9"/>
    <s v="2019"/>
    <s v="12:30"/>
    <d v="2019-09-15T00:00:00"/>
    <d v="2019-09-15T12:30:00"/>
    <d v="2019-09-01T00:00:00"/>
    <m/>
    <n v="1196"/>
  </r>
  <r>
    <n v="1197"/>
    <s v=" 15 Sep 2019, 14:00"/>
    <s v="Football"/>
    <x v="2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d v="2019-09-01T00:00:00"/>
    <m/>
    <m/>
    <s v="1X2"/>
    <s v="2019-20"/>
    <s v="15"/>
    <s v="Sep"/>
    <n v="9"/>
    <s v="2019"/>
    <s v="14:00"/>
    <d v="2019-09-15T00:00:00"/>
    <d v="2019-09-15T14:00:00"/>
    <d v="2019-09-01T00:00:00"/>
    <m/>
    <n v="1197"/>
  </r>
  <r>
    <n v="1198"/>
    <s v=" 15 Sep 2019, 15:00"/>
    <s v="Football"/>
    <x v="4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d v="2019-09-01T00:00:00"/>
    <m/>
    <m/>
    <s v="AH"/>
    <s v="2019-20"/>
    <s v="15"/>
    <s v="Sep"/>
    <n v="9"/>
    <s v="2019"/>
    <s v="15:00"/>
    <d v="2019-09-15T00:00:00"/>
    <d v="2019-09-15T15:00:00"/>
    <d v="2019-09-01T00:00:00"/>
    <m/>
    <n v="1198"/>
  </r>
  <r>
    <n v="1199"/>
    <s v=" 15 Sep 2019, 15:00"/>
    <s v="Football"/>
    <x v="3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d v="2019-09-01T00:00:00"/>
    <m/>
    <m/>
    <s v="AH"/>
    <s v="2019-20"/>
    <s v="15"/>
    <s v="Sep"/>
    <n v="9"/>
    <s v="2019"/>
    <s v="15:00"/>
    <d v="2019-09-15T00:00:00"/>
    <d v="2019-09-15T15:00:00"/>
    <d v="2019-09-01T00:00:00"/>
    <m/>
    <n v="1199"/>
  </r>
  <r>
    <n v="1200"/>
    <s v=" 15 Sep 2019, 15:30"/>
    <s v="Football"/>
    <x v="0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d v="2019-09-01T00:00:00"/>
    <m/>
    <m/>
    <s v="AH"/>
    <s v="2019-20"/>
    <s v="15"/>
    <s v="Sep"/>
    <n v="9"/>
    <s v="2019"/>
    <s v="15:30"/>
    <d v="2019-09-15T00:00:00"/>
    <d v="2019-09-15T15:30:00"/>
    <d v="2019-09-01T00:00:00"/>
    <m/>
    <n v="1200"/>
  </r>
  <r>
    <n v="1201"/>
    <s v=" 15 Sep 2019, 17:00"/>
    <s v="Football"/>
    <x v="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d v="2019-09-01T00:00:00"/>
    <m/>
    <m/>
    <s v="AH"/>
    <s v="2019-20"/>
    <s v="15"/>
    <s v="Sep"/>
    <n v="9"/>
    <s v="2019"/>
    <s v="17:00"/>
    <d v="2019-09-15T00:00:00"/>
    <d v="2019-09-15T17:00:00"/>
    <d v="2019-09-01T00:00:00"/>
    <m/>
    <n v="1201"/>
  </r>
  <r>
    <n v="1202"/>
    <s v=" 15 Sep 2019, 17:30"/>
    <s v="Football"/>
    <x v="4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d v="2019-09-01T00:00:00"/>
    <m/>
    <m/>
    <s v="1X2"/>
    <s v="2019-20"/>
    <s v="15"/>
    <s v="Sep"/>
    <n v="9"/>
    <s v="2019"/>
    <s v="17:30"/>
    <d v="2019-09-15T00:00:00"/>
    <d v="2019-09-15T17:30:00"/>
    <d v="2019-09-01T00:00:00"/>
    <m/>
    <n v="1202"/>
  </r>
  <r>
    <n v="1203"/>
    <s v=" 15 Sep 2019, 18:00"/>
    <s v="Football"/>
    <x v="0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d v="2019-09-01T00:00:00"/>
    <m/>
    <m/>
    <s v="AH"/>
    <s v="2019-20"/>
    <s v="15"/>
    <s v="Sep"/>
    <n v="9"/>
    <s v="2019"/>
    <s v="18:00"/>
    <d v="2019-09-15T00:00:00"/>
    <d v="2019-09-15T18:00:00"/>
    <d v="2019-09-01T00:00:00"/>
    <m/>
    <n v="1203"/>
  </r>
  <r>
    <n v="1204"/>
    <s v=" 15 Sep 2019, 18:00"/>
    <s v="Football"/>
    <x v="3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d v="2019-09-01T00:00:00"/>
    <m/>
    <m/>
    <s v="AH"/>
    <s v="2019-20"/>
    <s v="15"/>
    <s v="Sep"/>
    <n v="9"/>
    <s v="2019"/>
    <s v="18:00"/>
    <d v="2019-09-15T00:00:00"/>
    <d v="2019-09-15T18:00:00"/>
    <d v="2019-09-01T00:00:00"/>
    <m/>
    <n v="1204"/>
  </r>
  <r>
    <n v="1205"/>
    <s v=" 15 Sep 2019, 20:45"/>
    <s v="Football"/>
    <x v="3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d v="2019-09-01T00:00:00"/>
    <m/>
    <m/>
    <s v="AH"/>
    <s v="2019-20"/>
    <s v="15"/>
    <s v="Sep"/>
    <n v="9"/>
    <s v="2019"/>
    <s v="20:45"/>
    <d v="2019-09-15T00:00:00"/>
    <d v="2019-09-15T20:45:00"/>
    <d v="2019-09-01T00:00:00"/>
    <m/>
    <n v="1205"/>
  </r>
  <r>
    <n v="1206"/>
    <s v=" 15 Sep 2019, 21:00"/>
    <s v="Football"/>
    <x v="2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d v="2019-09-01T00:00:00"/>
    <m/>
    <m/>
    <s v="AH"/>
    <s v="2019-20"/>
    <s v="15"/>
    <s v="Sep"/>
    <n v="9"/>
    <s v="2019"/>
    <s v="21:00"/>
    <d v="2019-09-15T00:00:00"/>
    <d v="2019-09-15T21:00:00"/>
    <d v="2019-09-01T00:00:00"/>
    <m/>
    <n v="1206"/>
  </r>
  <r>
    <n v="1207"/>
    <s v=" 15 Sep 2019, 21:00"/>
    <s v="Football"/>
    <x v="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d v="2019-09-01T00:00:00"/>
    <m/>
    <m/>
    <s v="AH"/>
    <s v="2019-20"/>
    <s v="15"/>
    <s v="Sep"/>
    <n v="9"/>
    <s v="2019"/>
    <s v="21:00"/>
    <d v="2019-09-15T00:00:00"/>
    <d v="2019-09-15T21:00:00"/>
    <d v="2019-09-01T00:00:00"/>
    <m/>
    <n v="1207"/>
  </r>
  <r>
    <n v="1208"/>
    <s v=" 16 Sep 2019, 20:45"/>
    <s v="Football"/>
    <x v="3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d v="2019-09-01T00:00:00"/>
    <m/>
    <m/>
    <s v="AH"/>
    <s v="2019-20"/>
    <s v="16"/>
    <s v="Sep"/>
    <n v="9"/>
    <s v="2019"/>
    <s v="20:45"/>
    <d v="2019-09-16T00:00:00"/>
    <d v="2019-09-16T20:45:00"/>
    <d v="2019-09-01T00:00:00"/>
    <m/>
    <n v="1208"/>
  </r>
  <r>
    <n v="1209"/>
    <s v=" 16 Sep 2019, 21:00"/>
    <s v="Football"/>
    <x v="4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d v="2019-09-01T00:00:00"/>
    <m/>
    <m/>
    <s v="AH"/>
    <s v="2019-20"/>
    <s v="16"/>
    <s v="Sep"/>
    <n v="9"/>
    <s v="2019"/>
    <s v="21:00"/>
    <d v="2019-09-16T00:00:00"/>
    <d v="2019-09-16T21:00:00"/>
    <d v="2019-09-01T00:00:00"/>
    <m/>
    <n v="1209"/>
  </r>
  <r>
    <n v="1210"/>
    <s v=" 17 Sep 2019, 18:55"/>
    <s v="Football"/>
    <x v="5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d v="2019-09-01T00:00:00"/>
    <m/>
    <m/>
    <s v="AH"/>
    <s v="2019-20"/>
    <s v="17"/>
    <s v="Sep"/>
    <n v="9"/>
    <s v="2019"/>
    <s v="18:55"/>
    <d v="2019-09-17T00:00:00"/>
    <d v="2019-09-17T18:55:00"/>
    <d v="2019-09-01T00:00:00"/>
    <m/>
    <n v="1210"/>
  </r>
  <r>
    <n v="1211"/>
    <s v=" 17 Sep 2019, 18:55"/>
    <s v="Football"/>
    <x v="5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d v="2019-09-01T00:00:00"/>
    <m/>
    <m/>
    <s v="1X2"/>
    <s v="2019-20"/>
    <s v="17"/>
    <s v="Sep"/>
    <n v="9"/>
    <s v="2019"/>
    <s v="18:55"/>
    <d v="2019-09-17T00:00:00"/>
    <d v="2019-09-17T18:55:00"/>
    <d v="2019-09-01T00:00:00"/>
    <m/>
    <n v="1211"/>
  </r>
  <r>
    <n v="1212"/>
    <s v=" 17 Sep 2019, 21:00"/>
    <s v="Football"/>
    <x v="5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2"/>
  </r>
  <r>
    <n v="1213"/>
    <s v=" 17 Sep 2019, 21:00"/>
    <s v="Football"/>
    <x v="5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3"/>
  </r>
  <r>
    <n v="1214"/>
    <s v=" 17 Sep 2019, 21:00"/>
    <s v="Football"/>
    <x v="5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4"/>
  </r>
  <r>
    <n v="1215"/>
    <s v=" 17 Sep 2019, 21:00"/>
    <s v="Football"/>
    <x v="5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d v="2019-09-01T00:00:00"/>
    <m/>
    <m/>
    <s v="1X2"/>
    <s v="2019-20"/>
    <s v="17"/>
    <s v="Sep"/>
    <n v="9"/>
    <s v="2019"/>
    <s v="21:00"/>
    <d v="2019-09-17T00:00:00"/>
    <d v="2019-09-17T21:00:00"/>
    <d v="2019-09-01T00:00:00"/>
    <m/>
    <n v="1215"/>
  </r>
  <r>
    <n v="1216"/>
    <s v=" 17 Sep 2019, 21:00"/>
    <s v="Football"/>
    <x v="5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d v="2019-09-01T00:00:00"/>
    <m/>
    <m/>
    <s v="AH"/>
    <s v="2019-20"/>
    <s v="17"/>
    <s v="Sep"/>
    <n v="9"/>
    <s v="2019"/>
    <s v="21:00"/>
    <d v="2019-09-17T00:00:00"/>
    <d v="2019-09-17T21:00:00"/>
    <d v="2019-09-01T00:00:00"/>
    <m/>
    <n v="1216"/>
  </r>
  <r>
    <n v="1217"/>
    <s v=" 18 Sep 2019, 18:55"/>
    <s v="Football"/>
    <x v="5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d v="2019-09-01T00:00:00"/>
    <m/>
    <m/>
    <s v="1X2"/>
    <s v="2019-20"/>
    <s v="18"/>
    <s v="Sep"/>
    <n v="9"/>
    <s v="2019"/>
    <s v="18:55"/>
    <d v="2019-09-18T00:00:00"/>
    <d v="2019-09-18T18:55:00"/>
    <d v="2019-09-01T00:00:00"/>
    <m/>
    <n v="1217"/>
  </r>
  <r>
    <n v="1218"/>
    <s v=" 18 Sep 2019, 21:00"/>
    <s v="Football"/>
    <x v="5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18"/>
  </r>
  <r>
    <n v="1219"/>
    <s v=" 18 Sep 2019, 21:00"/>
    <s v="Football"/>
    <x v="5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19"/>
  </r>
  <r>
    <n v="1220"/>
    <s v=" 18 Sep 2019, 21:00"/>
    <s v="Football"/>
    <x v="5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20"/>
  </r>
  <r>
    <n v="1221"/>
    <s v=" 18 Sep 2019, 21:00"/>
    <s v="Football"/>
    <x v="5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d v="2019-09-01T00:00:00"/>
    <m/>
    <m/>
    <s v="1X2"/>
    <s v="2019-20"/>
    <s v="18"/>
    <s v="Sep"/>
    <n v="9"/>
    <s v="2019"/>
    <s v="21:00"/>
    <d v="2019-09-18T00:00:00"/>
    <d v="2019-09-18T21:00:00"/>
    <d v="2019-09-01T00:00:00"/>
    <m/>
    <n v="1221"/>
  </r>
  <r>
    <n v="1222"/>
    <s v=" 18 Sep 2019, 21:00"/>
    <s v="Football"/>
    <x v="5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d v="2019-09-01T00:00:00"/>
    <m/>
    <m/>
    <s v="AH"/>
    <s v="2019-20"/>
    <s v="18"/>
    <s v="Sep"/>
    <n v="9"/>
    <s v="2019"/>
    <s v="21:00"/>
    <d v="2019-09-18T00:00:00"/>
    <d v="2019-09-18T21:00:00"/>
    <d v="2019-09-01T00:00:00"/>
    <m/>
    <n v="1222"/>
  </r>
  <r>
    <n v="1223"/>
    <s v=" 19 Sep 2019, 18:55"/>
    <s v="Football"/>
    <x v="6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3"/>
  </r>
  <r>
    <n v="1224"/>
    <s v=" 19 Sep 2019, 18:55"/>
    <s v="Football"/>
    <x v="6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4"/>
  </r>
  <r>
    <n v="1225"/>
    <s v=" 19 Sep 2019, 18:55"/>
    <s v="Football"/>
    <x v="6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5"/>
  </r>
  <r>
    <n v="1226"/>
    <s v=" 19 Sep 2019, 18:55"/>
    <s v="Football"/>
    <x v="6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6"/>
  </r>
  <r>
    <n v="1227"/>
    <s v=" 19 Sep 2019, 18:55"/>
    <s v="Football"/>
    <x v="6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d v="2019-09-01T00:00:00"/>
    <m/>
    <m/>
    <s v="AH"/>
    <s v="2019-20"/>
    <s v="19"/>
    <s v="Sep"/>
    <n v="9"/>
    <s v="2019"/>
    <s v="18:55"/>
    <d v="2019-09-19T00:00:00"/>
    <d v="2019-09-19T18:55:00"/>
    <d v="2019-09-01T00:00:00"/>
    <m/>
    <n v="1227"/>
  </r>
  <r>
    <n v="1228"/>
    <s v=" 19 Sep 2019, 21:00"/>
    <s v="Football"/>
    <x v="6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28"/>
  </r>
  <r>
    <n v="1229"/>
    <s v=" 19 Sep 2019, 21:00"/>
    <s v="Football"/>
    <x v="6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29"/>
  </r>
  <r>
    <n v="1230"/>
    <s v=" 19 Sep 2019, 21:00"/>
    <s v="Football"/>
    <x v="6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0"/>
  </r>
  <r>
    <n v="1231"/>
    <s v=" 19 Sep 2019, 21:00"/>
    <s v="Football"/>
    <x v="6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1"/>
  </r>
  <r>
    <n v="1232"/>
    <s v=" 19 Sep 2019, 21:00"/>
    <s v="Football"/>
    <x v="6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2"/>
  </r>
  <r>
    <n v="1233"/>
    <s v=" 19 Sep 2019, 21:00"/>
    <s v="Football"/>
    <x v="6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3"/>
  </r>
  <r>
    <n v="1234"/>
    <s v=" 19 Sep 2019, 21:00"/>
    <s v="Football"/>
    <x v="6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d v="2019-09-01T00:00:00"/>
    <m/>
    <m/>
    <s v="AH"/>
    <s v="2019-20"/>
    <s v="19"/>
    <s v="Sep"/>
    <n v="9"/>
    <s v="2019"/>
    <s v="21:00"/>
    <d v="2019-09-19T00:00:00"/>
    <d v="2019-09-19T21:00:00"/>
    <d v="2019-09-01T00:00:00"/>
    <m/>
    <n v="1234"/>
  </r>
  <r>
    <n v="1235"/>
    <s v=" 20 Sep 2019, 20:30"/>
    <s v="Football"/>
    <x v="0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d v="2019-09-01T00:00:00"/>
    <m/>
    <m/>
    <s v="1X2"/>
    <s v="2019-20"/>
    <s v="20"/>
    <s v="Sep"/>
    <n v="9"/>
    <s v="2019"/>
    <s v="20:30"/>
    <d v="2019-09-20T00:00:00"/>
    <d v="2019-09-20T20:30:00"/>
    <d v="2019-09-01T00:00:00"/>
    <m/>
    <n v="1235"/>
  </r>
  <r>
    <n v="1236"/>
    <s v=" 20 Sep 2019, 21:00"/>
    <s v="Football"/>
    <x v="4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d v="2019-09-01T00:00:00"/>
    <m/>
    <m/>
    <s v="1X2"/>
    <s v="2019-20"/>
    <s v="20"/>
    <s v="Sep"/>
    <n v="9"/>
    <s v="2019"/>
    <s v="21:00"/>
    <d v="2019-09-20T00:00:00"/>
    <d v="2019-09-20T21:00:00"/>
    <d v="2019-09-01T00:00:00"/>
    <m/>
    <n v="1236"/>
  </r>
  <r>
    <n v="1237"/>
    <s v=" 20 Sep 2019, 21:00"/>
    <s v="Football"/>
    <x v="2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d v="2019-09-01T00:00:00"/>
    <m/>
    <m/>
    <s v="AH"/>
    <s v="2019-20"/>
    <s v="20"/>
    <s v="Sep"/>
    <n v="9"/>
    <s v="2019"/>
    <s v="21:00"/>
    <d v="2019-09-20T00:00:00"/>
    <d v="2019-09-20T21:00:00"/>
    <d v="2019-09-01T00:00:00"/>
    <m/>
    <n v="1237"/>
  </r>
  <r>
    <n v="1238"/>
    <s v=" 21 Sep 2019, 13:00"/>
    <s v="Football"/>
    <x v="2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d v="2019-09-01T00:00:00"/>
    <m/>
    <m/>
    <s v="AH"/>
    <s v="2019-20"/>
    <s v="21"/>
    <s v="Sep"/>
    <n v="9"/>
    <s v="2019"/>
    <s v="13:00"/>
    <d v="2019-09-21T00:00:00"/>
    <d v="2019-09-21T13:00:00"/>
    <d v="2019-09-01T00:00:00"/>
    <m/>
    <n v="1238"/>
  </r>
  <r>
    <n v="1239"/>
    <s v=" 21 Sep 2019, 13:30"/>
    <s v="Football"/>
    <x v="4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d v="2019-09-01T00:00:00"/>
    <m/>
    <m/>
    <s v="AH"/>
    <s v="2019-20"/>
    <s v="21"/>
    <s v="Sep"/>
    <n v="9"/>
    <s v="2019"/>
    <s v="13:30"/>
    <d v="2019-09-21T00:00:00"/>
    <d v="2019-09-21T13:30:00"/>
    <d v="2019-09-01T00:00:00"/>
    <m/>
    <n v="1239"/>
  </r>
  <r>
    <n v="1240"/>
    <s v=" 21 Sep 2019, 15:30"/>
    <s v="Football"/>
    <x v="0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d v="2019-09-01T00:00:00"/>
    <m/>
    <m/>
    <s v="AH"/>
    <s v="2019-20"/>
    <s v="21"/>
    <s v="Sep"/>
    <n v="9"/>
    <s v="2019"/>
    <s v="15:30"/>
    <d v="2019-09-21T00:00:00"/>
    <d v="2019-09-21T15:30:00"/>
    <d v="2019-09-01T00:00:00"/>
    <m/>
    <n v="1240"/>
  </r>
  <r>
    <n v="1241"/>
    <s v=" 21 Sep 2019, 15:30"/>
    <s v="Football"/>
    <x v="0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d v="2019-09-01T00:00:00"/>
    <m/>
    <m/>
    <s v="AH"/>
    <s v="2019-20"/>
    <s v="21"/>
    <s v="Sep"/>
    <n v="9"/>
    <s v="2019"/>
    <s v="15:30"/>
    <d v="2019-09-21T00:00:00"/>
    <d v="2019-09-21T15:30:00"/>
    <d v="2019-09-01T00:00:00"/>
    <m/>
    <n v="1241"/>
  </r>
  <r>
    <n v="1242"/>
    <s v=" 21 Sep 2019, 16:00"/>
    <s v="Football"/>
    <x v="4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d v="2019-09-01T00:00:00"/>
    <m/>
    <m/>
    <s v="1X2"/>
    <s v="2019-20"/>
    <s v="21"/>
    <s v="Sep"/>
    <n v="9"/>
    <s v="2019"/>
    <s v="16:00"/>
    <d v="2019-09-21T00:00:00"/>
    <d v="2019-09-21T16:00:00"/>
    <d v="2019-09-01T00:00:00"/>
    <m/>
    <n v="1242"/>
  </r>
  <r>
    <n v="1243"/>
    <s v=" 21 Sep 2019, 16:00"/>
    <s v="Football"/>
    <x v="4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d v="2019-09-01T00:00:00"/>
    <m/>
    <m/>
    <s v="AH"/>
    <s v="2019-20"/>
    <s v="21"/>
    <s v="Sep"/>
    <n v="9"/>
    <s v="2019"/>
    <s v="16:00"/>
    <d v="2019-09-21T00:00:00"/>
    <d v="2019-09-21T16:00:00"/>
    <d v="2019-09-01T00:00:00"/>
    <m/>
    <n v="1243"/>
  </r>
  <r>
    <n v="1244"/>
    <s v=" 21 Sep 2019, 16:00"/>
    <s v="Football"/>
    <x v="4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d v="2019-09-01T00:00:00"/>
    <m/>
    <m/>
    <s v="AH"/>
    <s v="2019-20"/>
    <s v="21"/>
    <s v="Sep"/>
    <n v="9"/>
    <s v="2019"/>
    <s v="16:00"/>
    <d v="2019-09-21T00:00:00"/>
    <d v="2019-09-21T16:00:00"/>
    <d v="2019-09-01T00:00:00"/>
    <m/>
    <n v="1244"/>
  </r>
  <r>
    <n v="1245"/>
    <s v=" 21 Sep 2019, 17:30"/>
    <s v="Football"/>
    <x v="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d v="2019-09-01T00:00:00"/>
    <m/>
    <m/>
    <s v="AH"/>
    <s v="2019-20"/>
    <s v="21"/>
    <s v="Sep"/>
    <n v="9"/>
    <s v="2019"/>
    <s v="17:30"/>
    <d v="2019-09-21T00:00:00"/>
    <d v="2019-09-21T17:30:00"/>
    <d v="2019-09-01T00:00:00"/>
    <m/>
    <n v="1245"/>
  </r>
  <r>
    <n v="1246"/>
    <s v=" 21 Sep 2019, 18:00"/>
    <s v="Football"/>
    <x v="3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d v="2019-09-01T00:00:00"/>
    <m/>
    <m/>
    <s v="AH"/>
    <s v="2019-20"/>
    <s v="21"/>
    <s v="Sep"/>
    <n v="9"/>
    <s v="2019"/>
    <s v="18:00"/>
    <d v="2019-09-21T00:00:00"/>
    <d v="2019-09-21T18:00:00"/>
    <d v="2019-09-01T00:00:00"/>
    <m/>
    <n v="1246"/>
  </r>
  <r>
    <n v="1247"/>
    <s v=" 21 Sep 2019, 18:30"/>
    <s v="Football"/>
    <x v="4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d v="2019-09-01T00:00:00"/>
    <m/>
    <m/>
    <s v="AH"/>
    <s v="2019-20"/>
    <s v="21"/>
    <s v="Sep"/>
    <n v="9"/>
    <s v="2019"/>
    <s v="18:30"/>
    <d v="2019-09-21T00:00:00"/>
    <d v="2019-09-21T18:30:00"/>
    <d v="2019-09-01T00:00:00"/>
    <m/>
    <n v="1247"/>
  </r>
  <r>
    <n v="1248"/>
    <s v=" 21 Sep 2019, 18:30"/>
    <s v="Football"/>
    <x v="0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d v="2019-09-01T00:00:00"/>
    <m/>
    <m/>
    <s v="1X2"/>
    <s v="2019-20"/>
    <s v="21"/>
    <s v="Sep"/>
    <n v="9"/>
    <s v="2019"/>
    <s v="18:30"/>
    <d v="2019-09-21T00:00:00"/>
    <d v="2019-09-21T18:30:00"/>
    <d v="2019-09-01T00:00:00"/>
    <m/>
    <n v="1248"/>
  </r>
  <r>
    <n v="1249"/>
    <s v=" 21 Sep 2019, 18:30"/>
    <s v="Football"/>
    <x v="2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d v="2019-09-01T00:00:00"/>
    <m/>
    <m/>
    <s v="AH"/>
    <s v="2019-20"/>
    <s v="21"/>
    <s v="Sep"/>
    <n v="9"/>
    <s v="2019"/>
    <s v="18:30"/>
    <d v="2019-09-21T00:00:00"/>
    <d v="2019-09-21T18:30:00"/>
    <d v="2019-09-01T00:00:00"/>
    <m/>
    <n v="1249"/>
  </r>
  <r>
    <n v="1250"/>
    <s v=" 21 Sep 2019, 20:00"/>
    <s v="Football"/>
    <x v="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d v="2019-09-01T00:00:00"/>
    <m/>
    <m/>
    <s v="1X2"/>
    <s v="2019-20"/>
    <s v="21"/>
    <s v="Sep"/>
    <n v="9"/>
    <s v="2019"/>
    <s v="20:00"/>
    <d v="2019-09-21T00:00:00"/>
    <d v="2019-09-21T20:00:00"/>
    <d v="2019-09-01T00:00:00"/>
    <m/>
    <n v="1250"/>
  </r>
  <r>
    <n v="1251"/>
    <s v=" 21 Sep 2019, 20:00"/>
    <s v="Football"/>
    <x v="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d v="2019-09-01T00:00:00"/>
    <m/>
    <m/>
    <s v="AH"/>
    <s v="2019-20"/>
    <s v="21"/>
    <s v="Sep"/>
    <n v="9"/>
    <s v="2019"/>
    <s v="20:00"/>
    <d v="2019-09-21T00:00:00"/>
    <d v="2019-09-21T20:00:00"/>
    <d v="2019-09-01T00:00:00"/>
    <m/>
    <n v="1251"/>
  </r>
  <r>
    <n v="1252"/>
    <s v=" 21 Sep 2019, 20:45"/>
    <s v="Football"/>
    <x v="3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d v="2019-09-01T00:00:00"/>
    <m/>
    <m/>
    <s v="AH"/>
    <s v="2019-20"/>
    <s v="21"/>
    <s v="Sep"/>
    <n v="9"/>
    <s v="2019"/>
    <s v="20:45"/>
    <d v="2019-09-21T00:00:00"/>
    <d v="2019-09-21T20:45:00"/>
    <d v="2019-09-01T00:00:00"/>
    <m/>
    <n v="1252"/>
  </r>
  <r>
    <n v="1253"/>
    <s v=" 21 Sep 2019, 21:00"/>
    <s v="Football"/>
    <x v="2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d v="2019-09-01T00:00:00"/>
    <m/>
    <m/>
    <s v="AH"/>
    <s v="2019-20"/>
    <s v="21"/>
    <s v="Sep"/>
    <n v="9"/>
    <s v="2019"/>
    <s v="21:00"/>
    <d v="2019-09-21T00:00:00"/>
    <d v="2019-09-21T21:00:00"/>
    <d v="2019-09-01T00:00:00"/>
    <m/>
    <n v="1253"/>
  </r>
  <r>
    <n v="1254"/>
    <s v=" 22 Sep 2019, 12:00"/>
    <s v="Football"/>
    <x v="2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d v="2019-09-01T00:00:00"/>
    <m/>
    <m/>
    <s v="1X2"/>
    <s v="2019-20"/>
    <s v="22"/>
    <s v="Sep"/>
    <n v="9"/>
    <s v="2019"/>
    <s v="12:00"/>
    <d v="2019-09-22T00:00:00"/>
    <d v="2019-09-22T12:00:00"/>
    <d v="2019-09-01T00:00:00"/>
    <m/>
    <n v="1254"/>
  </r>
  <r>
    <n v="1255"/>
    <s v=" 22 Sep 2019, 14:00"/>
    <s v="Football"/>
    <x v="2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d v="2019-09-01T00:00:00"/>
    <m/>
    <m/>
    <s v="AH"/>
    <s v="2019-20"/>
    <s v="22"/>
    <s v="Sep"/>
    <n v="9"/>
    <s v="2019"/>
    <s v="14:00"/>
    <d v="2019-09-22T00:00:00"/>
    <d v="2019-09-22T14:00:00"/>
    <d v="2019-09-01T00:00:00"/>
    <m/>
    <n v="1255"/>
  </r>
  <r>
    <n v="1256"/>
    <s v=" 22 Sep 2019, 15:00"/>
    <s v="Football"/>
    <x v="3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6"/>
  </r>
  <r>
    <n v="1257"/>
    <s v=" 22 Sep 2019, 15:00"/>
    <s v="Football"/>
    <x v="3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7"/>
  </r>
  <r>
    <n v="1258"/>
    <s v=" 22 Sep 2019, 15:00"/>
    <s v="Football"/>
    <x v="4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8"/>
  </r>
  <r>
    <n v="1259"/>
    <s v=" 22 Sep 2019, 15:00"/>
    <s v="Football"/>
    <x v="4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59"/>
  </r>
  <r>
    <n v="1260"/>
    <s v=" 22 Sep 2019, 15:00"/>
    <s v="Football"/>
    <x v="3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60"/>
  </r>
  <r>
    <n v="1261"/>
    <s v=" 22 Sep 2019, 15:00"/>
    <s v="Football"/>
    <x v="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d v="2019-09-01T00:00:00"/>
    <m/>
    <m/>
    <s v="AH"/>
    <s v="2019-20"/>
    <s v="22"/>
    <s v="Sep"/>
    <n v="9"/>
    <s v="2019"/>
    <s v="15:00"/>
    <d v="2019-09-22T00:00:00"/>
    <d v="2019-09-22T15:00:00"/>
    <d v="2019-09-01T00:00:00"/>
    <m/>
    <n v="1261"/>
  </r>
  <r>
    <n v="1262"/>
    <s v=" 22 Sep 2019, 15:30"/>
    <s v="Football"/>
    <x v="0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d v="2019-09-01T00:00:00"/>
    <m/>
    <m/>
    <s v="AH"/>
    <s v="2019-20"/>
    <s v="22"/>
    <s v="Sep"/>
    <n v="9"/>
    <s v="2019"/>
    <s v="15:30"/>
    <d v="2019-09-22T00:00:00"/>
    <d v="2019-09-22T15:30:00"/>
    <d v="2019-09-01T00:00:00"/>
    <m/>
    <n v="1262"/>
  </r>
  <r>
    <n v="1263"/>
    <s v=" 22 Sep 2019, 16:00"/>
    <s v="Football"/>
    <x v="2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d v="2019-09-01T00:00:00"/>
    <m/>
    <m/>
    <s v="AH"/>
    <s v="2019-20"/>
    <s v="22"/>
    <s v="Sep"/>
    <n v="9"/>
    <s v="2019"/>
    <s v="16:00"/>
    <d v="2019-09-22T00:00:00"/>
    <d v="2019-09-22T16:00:00"/>
    <d v="2019-09-01T00:00:00"/>
    <m/>
    <n v="1263"/>
  </r>
  <r>
    <n v="1264"/>
    <s v=" 22 Sep 2019, 17:00"/>
    <s v="Football"/>
    <x v="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d v="2019-09-01T00:00:00"/>
    <m/>
    <m/>
    <s v="AH"/>
    <s v="2019-20"/>
    <s v="22"/>
    <s v="Sep"/>
    <n v="9"/>
    <s v="2019"/>
    <s v="17:00"/>
    <d v="2019-09-22T00:00:00"/>
    <d v="2019-09-22T17:00:00"/>
    <d v="2019-09-01T00:00:00"/>
    <m/>
    <n v="1264"/>
  </r>
  <r>
    <n v="1265"/>
    <s v=" 22 Sep 2019, 17:30"/>
    <s v="Football"/>
    <x v="4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d v="2019-09-01T00:00:00"/>
    <m/>
    <m/>
    <s v="1X2"/>
    <s v="2019-20"/>
    <s v="22"/>
    <s v="Sep"/>
    <n v="9"/>
    <s v="2019"/>
    <s v="17:30"/>
    <d v="2019-09-22T00:00:00"/>
    <d v="2019-09-22T17:30:00"/>
    <d v="2019-09-01T00:00:00"/>
    <m/>
    <n v="1265"/>
  </r>
  <r>
    <n v="1266"/>
    <s v=" 22 Sep 2019, 17:30"/>
    <s v="Football"/>
    <x v="4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d v="2019-09-01T00:00:00"/>
    <m/>
    <m/>
    <s v="AH"/>
    <s v="2019-20"/>
    <s v="22"/>
    <s v="Sep"/>
    <n v="9"/>
    <s v="2019"/>
    <s v="17:30"/>
    <d v="2019-09-22T00:00:00"/>
    <d v="2019-09-22T17:30:00"/>
    <d v="2019-09-01T00:00:00"/>
    <m/>
    <n v="1266"/>
  </r>
  <r>
    <n v="1267"/>
    <s v=" 22 Sep 2019, 18:00"/>
    <s v="Football"/>
    <x v="3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d v="2019-09-01T00:00:00"/>
    <m/>
    <m/>
    <s v="AH"/>
    <s v="2019-20"/>
    <s v="22"/>
    <s v="Sep"/>
    <n v="9"/>
    <s v="2019"/>
    <s v="18:00"/>
    <d v="2019-09-22T00:00:00"/>
    <d v="2019-09-22T18:00:00"/>
    <d v="2019-09-01T00:00:00"/>
    <m/>
    <n v="1267"/>
  </r>
  <r>
    <n v="1268"/>
    <s v=" 22 Sep 2019, 18:00"/>
    <s v="Football"/>
    <x v="0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d v="2019-09-01T00:00:00"/>
    <m/>
    <m/>
    <s v="1X2"/>
    <s v="2019-20"/>
    <s v="22"/>
    <s v="Sep"/>
    <n v="9"/>
    <s v="2019"/>
    <s v="18:00"/>
    <d v="2019-09-22T00:00:00"/>
    <d v="2019-09-22T18:00:00"/>
    <d v="2019-09-01T00:00:00"/>
    <m/>
    <n v="1268"/>
  </r>
  <r>
    <n v="1269"/>
    <s v=" 22 Sep 2019, 18:30"/>
    <s v="Football"/>
    <x v="2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d v="2019-09-01T00:00:00"/>
    <m/>
    <m/>
    <s v="AH"/>
    <s v="2019-20"/>
    <s v="22"/>
    <s v="Sep"/>
    <n v="9"/>
    <s v="2019"/>
    <s v="18:30"/>
    <d v="2019-09-22T00:00:00"/>
    <d v="2019-09-22T18:30:00"/>
    <d v="2019-09-01T00:00:00"/>
    <m/>
    <n v="1269"/>
  </r>
  <r>
    <n v="1270"/>
    <s v=" 22 Sep 2019, 20:45"/>
    <s v="Football"/>
    <x v="3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d v="2019-09-01T00:00:00"/>
    <m/>
    <m/>
    <s v="AH"/>
    <s v="2019-20"/>
    <s v="22"/>
    <s v="Sep"/>
    <n v="9"/>
    <s v="2019"/>
    <s v="20:45"/>
    <d v="2019-09-22T00:00:00"/>
    <d v="2019-09-22T20:45:00"/>
    <d v="2019-09-01T00:00:00"/>
    <m/>
    <n v="1270"/>
  </r>
  <r>
    <n v="1271"/>
    <s v=" 22 Sep 2019, 21:00"/>
    <s v="Football"/>
    <x v="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d v="2019-09-01T00:00:00"/>
    <m/>
    <m/>
    <s v="1X2"/>
    <s v="2019-20"/>
    <s v="22"/>
    <s v="Sep"/>
    <n v="9"/>
    <s v="2019"/>
    <s v="21:00"/>
    <d v="2019-09-22T00:00:00"/>
    <d v="2019-09-22T21:00:00"/>
    <d v="2019-09-01T00:00:00"/>
    <m/>
    <n v="1271"/>
  </r>
  <r>
    <n v="1272"/>
    <s v=" 22 Sep 2019, 21:00"/>
    <s v="Football"/>
    <x v="2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d v="2019-09-01T00:00:00"/>
    <m/>
    <m/>
    <s v="AH"/>
    <s v="2019-20"/>
    <s v="22"/>
    <s v="Sep"/>
    <n v="9"/>
    <s v="2019"/>
    <s v="21:00"/>
    <d v="2019-09-22T00:00:00"/>
    <d v="2019-09-22T21:00:00"/>
    <d v="2019-09-01T00:00:00"/>
    <m/>
    <n v="1272"/>
  </r>
  <r>
    <n v="1273"/>
    <s v=" 23 Sep 2019, 20:30"/>
    <s v="Football"/>
    <x v="0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d v="2019-09-01T00:00:00"/>
    <m/>
    <m/>
    <s v="1X2"/>
    <s v="2019-20"/>
    <s v="23"/>
    <s v="Sep"/>
    <n v="9"/>
    <s v="2019"/>
    <s v="20:30"/>
    <d v="2019-09-23T00:00:00"/>
    <d v="2019-09-23T20:30:00"/>
    <d v="2019-09-01T00:00:00"/>
    <m/>
    <n v="1273"/>
  </r>
  <r>
    <n v="1274"/>
    <s v=" 24 Sep 2019, 19:00"/>
    <s v="Football"/>
    <x v="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d v="2019-09-01T00:00:00"/>
    <m/>
    <m/>
    <s v="AH"/>
    <s v="2019-20"/>
    <s v="24"/>
    <s v="Sep"/>
    <n v="9"/>
    <s v="2019"/>
    <s v="19:00"/>
    <d v="2019-09-24T00:00:00"/>
    <d v="2019-09-24T19:00:00"/>
    <d v="2019-09-01T00:00:00"/>
    <m/>
    <n v="1274"/>
  </r>
  <r>
    <n v="1275"/>
    <s v=" 24 Sep 2019, 21:00"/>
    <s v="Football"/>
    <x v="2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d v="2019-09-01T00:00:00"/>
    <m/>
    <m/>
    <s v="AH"/>
    <s v="2019-20"/>
    <s v="24"/>
    <s v="Sep"/>
    <n v="9"/>
    <s v="2019"/>
    <s v="21:00"/>
    <d v="2019-09-24T00:00:00"/>
    <d v="2019-09-24T21:00:00"/>
    <d v="2019-09-01T00:00:00"/>
    <m/>
    <n v="1275"/>
  </r>
  <r>
    <n v="1276"/>
    <s v=" 24 Sep 2019, 21:00"/>
    <s v="Football"/>
    <x v="3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d v="2019-09-01T00:00:00"/>
    <m/>
    <m/>
    <s v="AH"/>
    <s v="2019-20"/>
    <s v="24"/>
    <s v="Sep"/>
    <n v="9"/>
    <s v="2019"/>
    <s v="21:00"/>
    <d v="2019-09-24T00:00:00"/>
    <d v="2019-09-24T21:00:00"/>
    <d v="2019-09-01T00:00:00"/>
    <m/>
    <n v="1276"/>
  </r>
  <r>
    <n v="1277"/>
    <s v=" 24 Sep 2019, 21:00"/>
    <s v="Football"/>
    <x v="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d v="2019-09-01T00:00:00"/>
    <m/>
    <m/>
    <s v="AH"/>
    <s v="2019-20"/>
    <s v="24"/>
    <s v="Sep"/>
    <n v="9"/>
    <s v="2019"/>
    <s v="21:00"/>
    <d v="2019-09-24T00:00:00"/>
    <d v="2019-09-24T21:00:00"/>
    <d v="2019-09-01T00:00:00"/>
    <m/>
    <n v="1277"/>
  </r>
  <r>
    <n v="1278"/>
    <s v=" 25 Sep 2019, 19:00"/>
    <s v="Football"/>
    <x v="3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d v="2019-09-01T00:00:00"/>
    <m/>
    <m/>
    <s v="1X2"/>
    <s v="2019-20"/>
    <s v="25"/>
    <s v="Sep"/>
    <n v="9"/>
    <s v="2019"/>
    <s v="19:00"/>
    <d v="2019-09-25T00:00:00"/>
    <d v="2019-09-25T19:00:00"/>
    <d v="2019-09-01T00:00:00"/>
    <m/>
    <n v="1278"/>
  </r>
  <r>
    <n v="1279"/>
    <s v=" 25 Sep 2019, 19:00"/>
    <s v="Football"/>
    <x v="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79"/>
  </r>
  <r>
    <n v="1280"/>
    <s v=" 25 Sep 2019, 19:00"/>
    <s v="Football"/>
    <x v="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d v="2019-09-01T00:00:00"/>
    <m/>
    <m/>
    <s v="1X2"/>
    <s v="2019-20"/>
    <s v="25"/>
    <s v="Sep"/>
    <n v="9"/>
    <s v="2019"/>
    <s v="19:00"/>
    <d v="2019-09-25T00:00:00"/>
    <d v="2019-09-25T19:00:00"/>
    <d v="2019-09-01T00:00:00"/>
    <m/>
    <n v="1280"/>
  </r>
  <r>
    <n v="1281"/>
    <s v=" 25 Sep 2019, 19:00"/>
    <s v="Football"/>
    <x v="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81"/>
  </r>
  <r>
    <n v="1282"/>
    <s v=" 25 Sep 2019, 19:00"/>
    <s v="Football"/>
    <x v="2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82"/>
  </r>
  <r>
    <n v="1283"/>
    <s v=" 25 Sep 2019, 19:00"/>
    <s v="Football"/>
    <x v="2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d v="2019-09-01T00:00:00"/>
    <m/>
    <m/>
    <s v="AH"/>
    <s v="2019-20"/>
    <s v="25"/>
    <s v="Sep"/>
    <n v="9"/>
    <s v="2019"/>
    <s v="19:00"/>
    <d v="2019-09-25T00:00:00"/>
    <d v="2019-09-25T19:00:00"/>
    <d v="2019-09-01T00:00:00"/>
    <m/>
    <n v="1283"/>
  </r>
  <r>
    <n v="1284"/>
    <s v=" 25 Sep 2019, 20:00"/>
    <s v="Football"/>
    <x v="2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d v="2019-09-01T00:00:00"/>
    <m/>
    <m/>
    <s v="AH"/>
    <s v="2019-20"/>
    <s v="25"/>
    <s v="Sep"/>
    <n v="9"/>
    <s v="2019"/>
    <s v="20:00"/>
    <d v="2019-09-25T00:00:00"/>
    <d v="2019-09-25T20:00:00"/>
    <d v="2019-09-01T00:00:00"/>
    <m/>
    <n v="1284"/>
  </r>
  <r>
    <n v="1285"/>
    <s v=" 25 Sep 2019, 20:45"/>
    <s v="Football"/>
    <x v="7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d v="2019-09-01T00:00:00"/>
    <m/>
    <m/>
    <s v="1X2"/>
    <s v="2019-20"/>
    <s v="25"/>
    <s v="Sep"/>
    <n v="9"/>
    <s v="2019"/>
    <s v="20:45"/>
    <d v="2019-09-25T00:00:00"/>
    <d v="2019-09-25T20:45:00"/>
    <d v="2019-09-01T00:00:00"/>
    <m/>
    <n v="1285"/>
  </r>
  <r>
    <n v="1286"/>
    <s v=" 25 Sep 2019, 21:00"/>
    <s v="Football"/>
    <x v="3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d v="2019-09-01T00:00:00"/>
    <m/>
    <m/>
    <s v="1X2"/>
    <s v="2019-20"/>
    <s v="25"/>
    <s v="Sep"/>
    <n v="9"/>
    <s v="2019"/>
    <s v="21:00"/>
    <d v="2019-09-25T00:00:00"/>
    <d v="2019-09-25T21:00:00"/>
    <d v="2019-09-01T00:00:00"/>
    <m/>
    <n v="1286"/>
  </r>
  <r>
    <n v="1287"/>
    <s v=" 25 Sep 2019, 21:00"/>
    <s v="Football"/>
    <x v="3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87"/>
  </r>
  <r>
    <n v="1288"/>
    <s v=" 25 Sep 2019, 21:00"/>
    <s v="Football"/>
    <x v="3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88"/>
  </r>
  <r>
    <n v="1289"/>
    <s v=" 25 Sep 2019, 21:00"/>
    <s v="Football"/>
    <x v="2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89"/>
  </r>
  <r>
    <n v="1290"/>
    <s v=" 25 Sep 2019, 21:00"/>
    <s v="Football"/>
    <x v="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d v="2019-09-01T00:00:00"/>
    <m/>
    <m/>
    <s v="AH"/>
    <s v="2019-20"/>
    <s v="25"/>
    <s v="Sep"/>
    <n v="9"/>
    <s v="2019"/>
    <s v="21:00"/>
    <d v="2019-09-25T00:00:00"/>
    <d v="2019-09-25T21:00:00"/>
    <d v="2019-09-01T00:00:00"/>
    <m/>
    <n v="1290"/>
  </r>
  <r>
    <n v="1291"/>
    <s v=" 26 Sep 2019, 19:00"/>
    <s v="Football"/>
    <x v="2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d v="2019-09-01T00:00:00"/>
    <m/>
    <m/>
    <s v="AH"/>
    <s v="2019-20"/>
    <s v="26"/>
    <s v="Sep"/>
    <n v="9"/>
    <s v="2019"/>
    <s v="19:00"/>
    <d v="2019-09-26T00:00:00"/>
    <d v="2019-09-26T19:00:00"/>
    <d v="2019-09-01T00:00:00"/>
    <m/>
    <n v="1291"/>
  </r>
  <r>
    <n v="1292"/>
    <s v=" 26 Sep 2019, 21:00"/>
    <s v="Football"/>
    <x v="3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d v="2019-09-01T00:00:00"/>
    <m/>
    <m/>
    <s v="AH"/>
    <s v="2019-20"/>
    <s v="26"/>
    <s v="Sep"/>
    <n v="9"/>
    <s v="2019"/>
    <s v="21:00"/>
    <d v="2019-09-26T00:00:00"/>
    <d v="2019-09-26T21:00:00"/>
    <d v="2019-09-01T00:00:00"/>
    <m/>
    <n v="1292"/>
  </r>
  <r>
    <n v="1293"/>
    <s v=" 27 Sep 2019, 20:30"/>
    <s v="Football"/>
    <x v="0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d v="2019-09-01T00:00:00"/>
    <m/>
    <m/>
    <s v="AH"/>
    <s v="2019-20"/>
    <s v="27"/>
    <s v="Sep"/>
    <n v="9"/>
    <s v="2019"/>
    <s v="20:30"/>
    <d v="2019-09-27T00:00:00"/>
    <d v="2019-09-27T20:30:00"/>
    <d v="2019-09-01T00:00:00"/>
    <m/>
    <n v="1293"/>
  </r>
  <r>
    <n v="1294"/>
    <s v=" 28 Sep 2019, 13:00"/>
    <s v="Football"/>
    <x v="2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d v="2019-09-01T00:00:00"/>
    <m/>
    <m/>
    <s v="1X2"/>
    <s v="2019-20"/>
    <s v="28"/>
    <s v="Sep"/>
    <n v="9"/>
    <s v="2019"/>
    <s v="13:00"/>
    <d v="2019-09-28T00:00:00"/>
    <d v="2019-09-28T13:00:00"/>
    <d v="2019-09-01T00:00:00"/>
    <m/>
    <n v="1294"/>
  </r>
  <r>
    <n v="1295"/>
    <s v=" 28 Sep 2019, 13:30"/>
    <s v="Football"/>
    <x v="4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d v="2019-09-01T00:00:00"/>
    <m/>
    <m/>
    <s v="AH"/>
    <s v="2019-20"/>
    <s v="28"/>
    <s v="Sep"/>
    <n v="9"/>
    <s v="2019"/>
    <s v="13:30"/>
    <d v="2019-09-28T00:00:00"/>
    <d v="2019-09-28T13:30:00"/>
    <d v="2019-09-01T00:00:00"/>
    <m/>
    <n v="1295"/>
  </r>
  <r>
    <n v="1296"/>
    <s v=" 28 Sep 2019, 13:30"/>
    <s v="Football"/>
    <x v="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d v="2019-09-01T00:00:00"/>
    <m/>
    <m/>
    <s v="AH"/>
    <s v="2019-20"/>
    <s v="28"/>
    <s v="Sep"/>
    <n v="9"/>
    <s v="2019"/>
    <s v="13:30"/>
    <d v="2019-09-28T00:00:00"/>
    <d v="2019-09-28T13:30:00"/>
    <d v="2019-09-01T00:00:00"/>
    <m/>
    <n v="1296"/>
  </r>
  <r>
    <n v="1297"/>
    <s v=" 28 Sep 2019, 15:00"/>
    <s v="Football"/>
    <x v="3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d v="2019-09-01T00:00:00"/>
    <m/>
    <m/>
    <s v="AH"/>
    <s v="2019-20"/>
    <s v="28"/>
    <s v="Sep"/>
    <n v="9"/>
    <s v="2019"/>
    <s v="15:00"/>
    <d v="2019-09-28T00:00:00"/>
    <d v="2019-09-28T15:00:00"/>
    <d v="2019-09-01T00:00:00"/>
    <m/>
    <n v="1297"/>
  </r>
  <r>
    <n v="1298"/>
    <s v=" 28 Sep 2019, 15:30"/>
    <s v="Football"/>
    <x v="0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298"/>
  </r>
  <r>
    <n v="1299"/>
    <s v=" 28 Sep 2019, 15:30"/>
    <s v="Football"/>
    <x v="0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299"/>
  </r>
  <r>
    <n v="1300"/>
    <s v=" 28 Sep 2019, 15:30"/>
    <s v="Football"/>
    <x v="0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300"/>
  </r>
  <r>
    <n v="1301"/>
    <s v=" 28 Sep 2019, 15:30"/>
    <s v="Football"/>
    <x v="0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d v="2019-09-01T00:00:00"/>
    <m/>
    <m/>
    <s v="AH"/>
    <s v="2019-20"/>
    <s v="28"/>
    <s v="Sep"/>
    <n v="9"/>
    <s v="2019"/>
    <s v="15:30"/>
    <d v="2019-09-28T00:00:00"/>
    <d v="2019-09-28T15:30:00"/>
    <d v="2019-09-01T00:00:00"/>
    <m/>
    <n v="1301"/>
  </r>
  <r>
    <n v="1302"/>
    <s v=" 28 Sep 2019, 16:00"/>
    <s v="Football"/>
    <x v="4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2"/>
  </r>
  <r>
    <n v="1303"/>
    <s v=" 28 Sep 2019, 16:00"/>
    <s v="Football"/>
    <x v="4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3"/>
  </r>
  <r>
    <n v="1304"/>
    <s v=" 28 Sep 2019, 16:00"/>
    <s v="Football"/>
    <x v="4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4"/>
  </r>
  <r>
    <n v="1305"/>
    <s v=" 28 Sep 2019, 16:00"/>
    <s v="Football"/>
    <x v="4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5"/>
  </r>
  <r>
    <n v="1306"/>
    <s v=" 28 Sep 2019, 16:00"/>
    <s v="Football"/>
    <x v="4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6"/>
  </r>
  <r>
    <n v="1307"/>
    <s v=" 28 Sep 2019, 16:00"/>
    <s v="Football"/>
    <x v="4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d v="2019-09-01T00:00:00"/>
    <m/>
    <m/>
    <s v="1X2"/>
    <s v="2019-20"/>
    <s v="28"/>
    <s v="Sep"/>
    <n v="9"/>
    <s v="2019"/>
    <s v="16:00"/>
    <d v="2019-09-28T00:00:00"/>
    <d v="2019-09-28T16:00:00"/>
    <d v="2019-09-01T00:00:00"/>
    <m/>
    <n v="1307"/>
  </r>
  <r>
    <n v="1308"/>
    <s v=" 28 Sep 2019, 16:00"/>
    <s v="Football"/>
    <x v="2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d v="2019-09-01T00:00:00"/>
    <m/>
    <m/>
    <s v="AH"/>
    <s v="2019-20"/>
    <s v="28"/>
    <s v="Sep"/>
    <n v="9"/>
    <s v="2019"/>
    <s v="16:00"/>
    <d v="2019-09-28T00:00:00"/>
    <d v="2019-09-28T16:00:00"/>
    <d v="2019-09-01T00:00:00"/>
    <m/>
    <n v="1308"/>
  </r>
  <r>
    <n v="1309"/>
    <s v=" 28 Sep 2019, 17:30"/>
    <s v="Football"/>
    <x v="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d v="2019-09-01T00:00:00"/>
    <m/>
    <m/>
    <s v="AH"/>
    <s v="2019-20"/>
    <s v="28"/>
    <s v="Sep"/>
    <n v="9"/>
    <s v="2019"/>
    <s v="17:30"/>
    <d v="2019-09-28T00:00:00"/>
    <d v="2019-09-28T17:30:00"/>
    <d v="2019-09-01T00:00:00"/>
    <m/>
    <n v="1309"/>
  </r>
  <r>
    <n v="1310"/>
    <s v=" 28 Sep 2019, 18:00"/>
    <s v="Football"/>
    <x v="3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d v="2019-09-01T00:00:00"/>
    <m/>
    <m/>
    <s v="AH"/>
    <s v="2019-20"/>
    <s v="28"/>
    <s v="Sep"/>
    <n v="9"/>
    <s v="2019"/>
    <s v="18:00"/>
    <d v="2019-09-28T00:00:00"/>
    <d v="2019-09-28T18:00:00"/>
    <d v="2019-09-01T00:00:00"/>
    <m/>
    <n v="1310"/>
  </r>
  <r>
    <n v="1311"/>
    <s v=" 28 Sep 2019, 18:30"/>
    <s v="Football"/>
    <x v="0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d v="2019-09-01T00:00:00"/>
    <m/>
    <m/>
    <s v="AH"/>
    <s v="2019-20"/>
    <s v="28"/>
    <s v="Sep"/>
    <n v="9"/>
    <s v="2019"/>
    <s v="18:30"/>
    <d v="2019-09-28T00:00:00"/>
    <d v="2019-09-28T18:30:00"/>
    <d v="2019-09-01T00:00:00"/>
    <m/>
    <n v="1311"/>
  </r>
  <r>
    <n v="1312"/>
    <s v=" 28 Sep 2019, 18:30"/>
    <s v="Football"/>
    <x v="4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d v="2019-09-01T00:00:00"/>
    <m/>
    <m/>
    <s v="AH"/>
    <s v="2019-20"/>
    <s v="28"/>
    <s v="Sep"/>
    <n v="9"/>
    <s v="2019"/>
    <s v="18:30"/>
    <d v="2019-09-28T00:00:00"/>
    <d v="2019-09-28T18:30:00"/>
    <d v="2019-09-01T00:00:00"/>
    <m/>
    <n v="1312"/>
  </r>
  <r>
    <n v="1313"/>
    <s v=" 28 Sep 2019, 20:00"/>
    <s v="Football"/>
    <x v="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d v="2019-09-01T00:00:00"/>
    <m/>
    <m/>
    <s v="AH"/>
    <s v="2019-20"/>
    <s v="28"/>
    <s v="Sep"/>
    <n v="9"/>
    <s v="2019"/>
    <s v="20:00"/>
    <d v="2019-09-28T00:00:00"/>
    <d v="2019-09-28T20:00:00"/>
    <d v="2019-09-01T00:00:00"/>
    <m/>
    <n v="1313"/>
  </r>
  <r>
    <n v="1314"/>
    <s v=" 28 Sep 2019, 20:00"/>
    <s v="Football"/>
    <x v="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d v="2019-09-01T00:00:00"/>
    <m/>
    <m/>
    <s v="AH"/>
    <s v="2019-20"/>
    <s v="28"/>
    <s v="Sep"/>
    <n v="9"/>
    <s v="2019"/>
    <s v="20:00"/>
    <d v="2019-09-28T00:00:00"/>
    <d v="2019-09-28T20:00:00"/>
    <d v="2019-09-01T00:00:00"/>
    <m/>
    <n v="1314"/>
  </r>
  <r>
    <n v="1315"/>
    <s v=" 28 Sep 2019, 20:45"/>
    <s v="Football"/>
    <x v="3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d v="2019-09-01T00:00:00"/>
    <m/>
    <m/>
    <s v="AH"/>
    <s v="2019-20"/>
    <s v="28"/>
    <s v="Sep"/>
    <n v="9"/>
    <s v="2019"/>
    <s v="20:45"/>
    <d v="2019-09-28T00:00:00"/>
    <d v="2019-09-28T20:45:00"/>
    <d v="2019-09-01T00:00:00"/>
    <m/>
    <n v="1315"/>
  </r>
  <r>
    <n v="1316"/>
    <s v=" 28 Sep 2019, 21:00"/>
    <s v="Football"/>
    <x v="2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d v="2019-09-01T00:00:00"/>
    <m/>
    <m/>
    <s v="AH"/>
    <s v="2019-20"/>
    <s v="28"/>
    <s v="Sep"/>
    <n v="9"/>
    <s v="2019"/>
    <s v="21:00"/>
    <d v="2019-09-28T00:00:00"/>
    <d v="2019-09-28T21:00:00"/>
    <d v="2019-09-01T00:00:00"/>
    <m/>
    <n v="1316"/>
  </r>
  <r>
    <n v="1317"/>
    <s v=" 29 Sep 2019, 12:30"/>
    <s v="Football"/>
    <x v="3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d v="2019-09-01T00:00:00"/>
    <m/>
    <m/>
    <s v="AH"/>
    <s v="2019-20"/>
    <s v="29"/>
    <s v="Sep"/>
    <n v="9"/>
    <s v="2019"/>
    <s v="12:30"/>
    <d v="2019-09-29T00:00:00"/>
    <d v="2019-09-29T12:30:00"/>
    <d v="2019-09-01T00:00:00"/>
    <m/>
    <n v="1317"/>
  </r>
  <r>
    <n v="1318"/>
    <s v=" 29 Sep 2019, 15:00"/>
    <s v="Football"/>
    <x v="3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d v="2019-09-01T00:00:00"/>
    <m/>
    <m/>
    <s v="AH"/>
    <s v="2019-20"/>
    <s v="29"/>
    <s v="Sep"/>
    <n v="9"/>
    <s v="2019"/>
    <s v="15:00"/>
    <d v="2019-09-29T00:00:00"/>
    <d v="2019-09-29T15:00:00"/>
    <d v="2019-09-01T00:00:00"/>
    <m/>
    <n v="1318"/>
  </r>
  <r>
    <n v="1319"/>
    <s v=" 29 Sep 2019, 15:00"/>
    <s v="Football"/>
    <x v="3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d v="2019-09-01T00:00:00"/>
    <m/>
    <m/>
    <s v="AH"/>
    <s v="2019-20"/>
    <s v="29"/>
    <s v="Sep"/>
    <n v="9"/>
    <s v="2019"/>
    <s v="15:00"/>
    <d v="2019-09-29T00:00:00"/>
    <d v="2019-09-29T15:00:00"/>
    <d v="2019-09-01T00:00:00"/>
    <m/>
    <n v="1319"/>
  </r>
  <r>
    <n v="1320"/>
    <s v=" 29 Sep 2019, 17:30"/>
    <s v="Football"/>
    <x v="4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d v="2019-09-01T00:00:00"/>
    <m/>
    <m/>
    <s v="AH"/>
    <s v="2019-20"/>
    <s v="29"/>
    <s v="Sep"/>
    <n v="9"/>
    <s v="2019"/>
    <s v="17:30"/>
    <d v="2019-09-29T00:00:00"/>
    <d v="2019-09-29T17:30:00"/>
    <d v="2019-09-01T00:00:00"/>
    <m/>
    <n v="1320"/>
  </r>
  <r>
    <n v="1321"/>
    <s v=" 29 Sep 2019, 20:45"/>
    <s v="Football"/>
    <x v="3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d v="2019-09-01T00:00:00"/>
    <m/>
    <m/>
    <s v="1X2"/>
    <s v="2019-20"/>
    <s v="29"/>
    <s v="Sep"/>
    <n v="9"/>
    <s v="2019"/>
    <s v="20:45"/>
    <d v="2019-09-29T00:00:00"/>
    <d v="2019-09-29T20:45:00"/>
    <d v="2019-09-01T00:00:00"/>
    <m/>
    <n v="1321"/>
  </r>
  <r>
    <n v="1322"/>
    <s v=" 29 Sep 2019, 21:00"/>
    <s v="Football"/>
    <x v="2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d v="2019-09-01T00:00:00"/>
    <m/>
    <m/>
    <s v="AH"/>
    <s v="2019-20"/>
    <s v="29"/>
    <s v="Sep"/>
    <n v="9"/>
    <s v="2019"/>
    <s v="21:00"/>
    <d v="2019-09-29T00:00:00"/>
    <d v="2019-09-29T21:00:00"/>
    <d v="2019-09-01T00:00:00"/>
    <m/>
    <n v="1322"/>
  </r>
  <r>
    <n v="1323"/>
    <s v=" 29 Sep 2019, 21:00"/>
    <s v="Football"/>
    <x v="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d v="2019-09-01T00:00:00"/>
    <m/>
    <m/>
    <s v="AH"/>
    <s v="2019-20"/>
    <s v="29"/>
    <s v="Sep"/>
    <n v="9"/>
    <s v="2019"/>
    <s v="21:00"/>
    <d v="2019-09-29T00:00:00"/>
    <d v="2019-09-29T21:00:00"/>
    <d v="2019-09-01T00:00:00"/>
    <m/>
    <n v="1323"/>
  </r>
  <r>
    <n v="1324"/>
    <s v=" 30 Sep 2019, 21:00"/>
    <s v="Football"/>
    <x v="4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d v="2019-09-01T00:00:00"/>
    <m/>
    <m/>
    <s v="AH"/>
    <s v="2019-20"/>
    <s v="30"/>
    <s v="Sep"/>
    <n v="9"/>
    <s v="2019"/>
    <s v="21:00"/>
    <d v="2019-09-30T00:00:00"/>
    <d v="2019-09-30T21:00:00"/>
    <d v="2019-09-01T00:00:00"/>
    <m/>
    <n v="1324"/>
  </r>
  <r>
    <n v="1325"/>
    <s v=" 01 Oct 2019, 18:55"/>
    <s v="Football"/>
    <x v="5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d v="2019-09-01T00:00:00"/>
    <m/>
    <m/>
    <s v="AH"/>
    <s v="2019-20"/>
    <s v="01"/>
    <s v="Oct"/>
    <n v="10"/>
    <s v="2019"/>
    <s v="18:55"/>
    <d v="2019-10-01T00:00:00"/>
    <d v="2019-10-01T18:55:00"/>
    <d v="2019-10-01T00:00:00"/>
    <d v="2019-10-01T00:00:00"/>
    <n v="1325"/>
  </r>
  <r>
    <n v="1326"/>
    <s v=" 01 Oct 2019, 18:55"/>
    <s v="Football"/>
    <x v="5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d v="2019-09-01T00:00:00"/>
    <m/>
    <m/>
    <s v="AH"/>
    <s v="2019-20"/>
    <s v="01"/>
    <s v="Oct"/>
    <n v="10"/>
    <s v="2019"/>
    <s v="18:55"/>
    <d v="2019-10-01T00:00:00"/>
    <d v="2019-10-01T18:55:00"/>
    <d v="2019-10-01T00:00:00"/>
    <m/>
    <n v="1326"/>
  </r>
  <r>
    <n v="1327"/>
    <s v=" 01 Oct 2019, 21:00"/>
    <s v="Football"/>
    <x v="5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27"/>
  </r>
  <r>
    <n v="1328"/>
    <s v=" 01 Oct 2019, 21:00"/>
    <s v="Football"/>
    <x v="5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28"/>
  </r>
  <r>
    <n v="1329"/>
    <s v=" 01 Oct 2019, 21:00"/>
    <s v="Football"/>
    <x v="5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29"/>
  </r>
  <r>
    <n v="1330"/>
    <s v=" 01 Oct 2019, 21:00"/>
    <s v="Football"/>
    <x v="5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30"/>
  </r>
  <r>
    <n v="1331"/>
    <s v=" 01 Oct 2019, 21:00"/>
    <s v="Football"/>
    <x v="5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d v="2019-09-01T00:00:00"/>
    <m/>
    <m/>
    <s v="AH"/>
    <s v="2019-20"/>
    <s v="01"/>
    <s v="Oct"/>
    <n v="10"/>
    <s v="2019"/>
    <s v="21:00"/>
    <d v="2019-10-01T00:00:00"/>
    <d v="2019-10-01T21:00:00"/>
    <d v="2019-10-01T00:00:00"/>
    <m/>
    <n v="1331"/>
  </r>
  <r>
    <n v="1332"/>
    <s v=" 02 Oct 2019, 18:55"/>
    <s v="Football"/>
    <x v="5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d v="2019-09-01T00:00:00"/>
    <m/>
    <m/>
    <s v="AH"/>
    <s v="2019-20"/>
    <s v="02"/>
    <s v="Oct"/>
    <n v="10"/>
    <s v="2019"/>
    <s v="18:55"/>
    <d v="2019-10-02T00:00:00"/>
    <d v="2019-10-02T18:55:00"/>
    <d v="2019-10-01T00:00:00"/>
    <m/>
    <n v="1332"/>
  </r>
  <r>
    <n v="1333"/>
    <s v=" 02 Oct 2019, 18:55"/>
    <s v="Football"/>
    <x v="5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d v="2019-09-01T00:00:00"/>
    <m/>
    <m/>
    <s v="AH"/>
    <s v="2019-20"/>
    <s v="02"/>
    <s v="Oct"/>
    <n v="10"/>
    <s v="2019"/>
    <s v="18:55"/>
    <d v="2019-10-02T00:00:00"/>
    <d v="2019-10-02T18:55:00"/>
    <d v="2019-10-01T00:00:00"/>
    <m/>
    <n v="1333"/>
  </r>
  <r>
    <n v="1334"/>
    <s v=" 02 Oct 2019, 21:00"/>
    <s v="Football"/>
    <x v="5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4"/>
  </r>
  <r>
    <n v="1335"/>
    <s v=" 02 Oct 2019, 21:00"/>
    <s v="Football"/>
    <x v="5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5"/>
  </r>
  <r>
    <n v="1336"/>
    <s v=" 02 Oct 2019, 21:00"/>
    <s v="Football"/>
    <x v="5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6"/>
  </r>
  <r>
    <n v="1337"/>
    <s v=" 02 Oct 2019, 21:00"/>
    <s v="Football"/>
    <x v="5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7"/>
  </r>
  <r>
    <n v="1338"/>
    <s v=" 02 Oct 2019, 21:00"/>
    <s v="Football"/>
    <x v="5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d v="2019-09-01T00:00:00"/>
    <m/>
    <m/>
    <s v="AH"/>
    <s v="2019-20"/>
    <s v="02"/>
    <s v="Oct"/>
    <n v="10"/>
    <s v="2019"/>
    <s v="21:00"/>
    <d v="2019-10-02T00:00:00"/>
    <d v="2019-10-02T21:00:00"/>
    <d v="2019-10-01T00:00:00"/>
    <m/>
    <n v="1338"/>
  </r>
  <r>
    <n v="1339"/>
    <s v=" 03 Oct 2019, 21:00"/>
    <s v="Football"/>
    <x v="6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d v="2019-09-01T00:00:00"/>
    <m/>
    <m/>
    <s v="AH"/>
    <s v="2019-20"/>
    <s v="03"/>
    <s v="Oct"/>
    <n v="10"/>
    <s v="2019"/>
    <s v="21:00"/>
    <d v="2019-10-03T00:00:00"/>
    <d v="2019-10-03T21:00:00"/>
    <d v="2019-10-01T00:00:00"/>
    <m/>
    <n v="1339"/>
  </r>
  <r>
    <n v="1340"/>
    <s v=" 04 Oct 2019, 20:45"/>
    <s v="Football"/>
    <x v="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d v="2019-09-01T00:00:00"/>
    <m/>
    <m/>
    <s v="AH"/>
    <s v="2019-20"/>
    <s v="04"/>
    <s v="Oct"/>
    <n v="10"/>
    <s v="2019"/>
    <s v="20:45"/>
    <d v="2019-10-04T00:00:00"/>
    <d v="2019-10-04T20:45:00"/>
    <d v="2019-10-01T00:00:00"/>
    <m/>
    <n v="1340"/>
  </r>
  <r>
    <n v="1341"/>
    <s v=" 05 Oct 2019, 13:30"/>
    <s v="Football"/>
    <x v="4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d v="2019-10-01T00:00:00"/>
    <m/>
    <m/>
    <s v="AH"/>
    <s v="2019-20"/>
    <s v="05"/>
    <s v="Oct"/>
    <n v="10"/>
    <s v="2019"/>
    <s v="13:30"/>
    <d v="2019-10-05T00:00:00"/>
    <d v="2019-10-05T13:30:00"/>
    <d v="2019-10-01T00:00:00"/>
    <m/>
    <n v="1341"/>
  </r>
  <r>
    <n v="1342"/>
    <s v=" 05 Oct 2019, 16:00"/>
    <s v="Football"/>
    <x v="4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d v="2019-09-01T00:00:00"/>
    <m/>
    <m/>
    <s v="AH"/>
    <s v="2019-20"/>
    <s v="05"/>
    <s v="Oct"/>
    <n v="10"/>
    <s v="2019"/>
    <s v="16:00"/>
    <d v="2019-10-05T00:00:00"/>
    <d v="2019-10-05T16:00:00"/>
    <d v="2019-10-01T00:00:00"/>
    <m/>
    <n v="1342"/>
  </r>
  <r>
    <n v="1343"/>
    <s v=" 05 Oct 2019, 16:00"/>
    <s v="Football"/>
    <x v="4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d v="2019-09-01T00:00:00"/>
    <m/>
    <m/>
    <s v="AH"/>
    <s v="2019-20"/>
    <s v="05"/>
    <s v="Oct"/>
    <n v="10"/>
    <s v="2019"/>
    <s v="16:00"/>
    <d v="2019-10-05T00:00:00"/>
    <d v="2019-10-05T16:00:00"/>
    <d v="2019-10-01T00:00:00"/>
    <m/>
    <n v="1343"/>
  </r>
  <r>
    <n v="1344"/>
    <s v=" 05 Oct 2019, 16:00"/>
    <s v="Football"/>
    <x v="4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d v="2019-09-01T00:00:00"/>
    <m/>
    <m/>
    <s v="AH"/>
    <s v="2019-20"/>
    <s v="05"/>
    <s v="Oct"/>
    <n v="10"/>
    <s v="2019"/>
    <s v="16:00"/>
    <d v="2019-10-05T00:00:00"/>
    <d v="2019-10-05T16:00:00"/>
    <d v="2019-10-01T00:00:00"/>
    <m/>
    <n v="1344"/>
  </r>
  <r>
    <n v="1345"/>
    <s v=" 05 Oct 2019, 16:00"/>
    <s v="Football"/>
    <x v="2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d v="2019-10-01T00:00:00"/>
    <m/>
    <m/>
    <s v="AH"/>
    <s v="2019-20"/>
    <s v="05"/>
    <s v="Oct"/>
    <n v="10"/>
    <s v="2019"/>
    <s v="16:00"/>
    <d v="2019-10-05T00:00:00"/>
    <d v="2019-10-05T16:00:00"/>
    <d v="2019-10-01T00:00:00"/>
    <m/>
    <n v="1345"/>
  </r>
  <r>
    <n v="1346"/>
    <s v=" 05 Oct 2019, 17:30"/>
    <s v="Football"/>
    <x v="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d v="2019-10-01T00:00:00"/>
    <m/>
    <m/>
    <s v="AH"/>
    <s v="2019-20"/>
    <s v="05"/>
    <s v="Oct"/>
    <n v="10"/>
    <s v="2019"/>
    <s v="17:30"/>
    <d v="2019-10-05T00:00:00"/>
    <d v="2019-10-05T17:30:00"/>
    <d v="2019-10-01T00:00:00"/>
    <m/>
    <n v="1346"/>
  </r>
  <r>
    <n v="1347"/>
    <s v=" 05 Oct 2019, 18:30"/>
    <s v="Football"/>
    <x v="4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d v="2019-09-01T00:00:00"/>
    <m/>
    <m/>
    <s v="AH"/>
    <s v="2019-20"/>
    <s v="05"/>
    <s v="Oct"/>
    <n v="10"/>
    <s v="2019"/>
    <s v="18:30"/>
    <d v="2019-10-05T00:00:00"/>
    <d v="2019-10-05T18:30:00"/>
    <d v="2019-10-01T00:00:00"/>
    <m/>
    <n v="1347"/>
  </r>
  <r>
    <n v="1348"/>
    <s v=" 05 Oct 2019, 18:30"/>
    <s v="Football"/>
    <x v="2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d v="2019-10-01T00:00:00"/>
    <m/>
    <m/>
    <s v="AH"/>
    <s v="2019-20"/>
    <s v="05"/>
    <s v="Oct"/>
    <n v="10"/>
    <s v="2019"/>
    <s v="18:30"/>
    <d v="2019-10-05T00:00:00"/>
    <d v="2019-10-05T18:30:00"/>
    <d v="2019-10-01T00:00:00"/>
    <m/>
    <n v="1348"/>
  </r>
  <r>
    <n v="1349"/>
    <s v=" 05 Oct 2019, 20:00"/>
    <s v="Football"/>
    <x v="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d v="2019-09-01T00:00:00"/>
    <m/>
    <m/>
    <s v="AH"/>
    <s v="2019-20"/>
    <s v="05"/>
    <s v="Oct"/>
    <n v="10"/>
    <s v="2019"/>
    <s v="20:00"/>
    <d v="2019-10-05T00:00:00"/>
    <d v="2019-10-05T20:00:00"/>
    <d v="2019-10-01T00:00:00"/>
    <m/>
    <n v="1349"/>
  </r>
  <r>
    <n v="1350"/>
    <s v=" 05 Oct 2019, 20:45"/>
    <s v="Football"/>
    <x v="3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d v="2019-09-01T00:00:00"/>
    <m/>
    <m/>
    <s v="AH"/>
    <s v="2019-20"/>
    <s v="05"/>
    <s v="Oct"/>
    <n v="10"/>
    <s v="2019"/>
    <s v="20:45"/>
    <d v="2019-10-05T00:00:00"/>
    <d v="2019-10-05T20:45:00"/>
    <d v="2019-10-01T00:00:00"/>
    <m/>
    <n v="1350"/>
  </r>
  <r>
    <n v="1351"/>
    <s v=" 06 Oct 2019, 15:00"/>
    <s v="Football"/>
    <x v="3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d v="2019-10-01T00:00:00"/>
    <m/>
    <m/>
    <s v="AH"/>
    <s v="2019-20"/>
    <s v="06"/>
    <s v="Oct"/>
    <n v="10"/>
    <s v="2019"/>
    <s v="15:00"/>
    <d v="2019-10-06T00:00:00"/>
    <d v="2019-10-06T15:00:00"/>
    <d v="2019-10-01T00:00:00"/>
    <m/>
    <n v="1351"/>
  </r>
  <r>
    <n v="1352"/>
    <s v=" 06 Oct 2019, 15:00"/>
    <s v="Football"/>
    <x v="3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d v="2019-10-01T00:00:00"/>
    <m/>
    <m/>
    <s v="AH"/>
    <s v="2019-20"/>
    <s v="06"/>
    <s v="Oct"/>
    <n v="10"/>
    <s v="2019"/>
    <s v="15:00"/>
    <d v="2019-10-06T00:00:00"/>
    <d v="2019-10-06T15:00:00"/>
    <d v="2019-10-01T00:00:00"/>
    <m/>
    <n v="1352"/>
  </r>
  <r>
    <n v="1353"/>
    <s v=" 06 Oct 2019, 15:00"/>
    <s v="Football"/>
    <x v="3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d v="2019-10-01T00:00:00"/>
    <m/>
    <m/>
    <s v="AH"/>
    <s v="2019-20"/>
    <s v="06"/>
    <s v="Oct"/>
    <n v="10"/>
    <s v="2019"/>
    <s v="15:00"/>
    <d v="2019-10-06T00:00:00"/>
    <d v="2019-10-06T15:00:00"/>
    <d v="2019-10-01T00:00:00"/>
    <m/>
    <n v="1353"/>
  </r>
  <r>
    <n v="1354"/>
    <s v=" 06 Oct 2019, 16:00"/>
    <s v="Football"/>
    <x v="2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d v="2019-10-01T00:00:00"/>
    <m/>
    <m/>
    <s v="1X2"/>
    <s v="2019-20"/>
    <s v="06"/>
    <s v="Oct"/>
    <n v="10"/>
    <s v="2019"/>
    <s v="16:00"/>
    <d v="2019-10-06T00:00:00"/>
    <d v="2019-10-06T16:00:00"/>
    <d v="2019-10-01T00:00:00"/>
    <m/>
    <n v="1354"/>
  </r>
  <r>
    <n v="1355"/>
    <s v=" 06 Oct 2019, 17:00"/>
    <s v="Football"/>
    <x v="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d v="2019-10-01T00:00:00"/>
    <m/>
    <m/>
    <s v="AH"/>
    <s v="2019-20"/>
    <s v="06"/>
    <s v="Oct"/>
    <n v="10"/>
    <s v="2019"/>
    <s v="17:00"/>
    <d v="2019-10-06T00:00:00"/>
    <d v="2019-10-06T17:00:00"/>
    <d v="2019-10-01T00:00:00"/>
    <m/>
    <n v="1355"/>
  </r>
  <r>
    <n v="1356"/>
    <s v=" 06 Oct 2019, 18:00"/>
    <s v="Football"/>
    <x v="3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d v="2019-10-01T00:00:00"/>
    <m/>
    <m/>
    <s v="AH"/>
    <s v="2019-20"/>
    <s v="06"/>
    <s v="Oct"/>
    <n v="10"/>
    <s v="2019"/>
    <s v="18:00"/>
    <d v="2019-10-06T00:00:00"/>
    <d v="2019-10-06T18:00:00"/>
    <d v="2019-10-01T00:00:00"/>
    <m/>
    <n v="1356"/>
  </r>
  <r>
    <n v="1357"/>
    <s v=" 06 Oct 2019, 18:30"/>
    <s v="Football"/>
    <x v="2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d v="2019-10-01T00:00:00"/>
    <m/>
    <m/>
    <s v="1X2"/>
    <s v="2019-20"/>
    <s v="06"/>
    <s v="Oct"/>
    <n v="10"/>
    <s v="2019"/>
    <s v="18:30"/>
    <d v="2019-10-06T00:00:00"/>
    <d v="2019-10-06T18:30:00"/>
    <d v="2019-10-01T00:00:00"/>
    <m/>
    <n v="1357"/>
  </r>
  <r>
    <n v="1358"/>
    <s v=" 06 Oct 2019, 20:45"/>
    <s v="Football"/>
    <x v="3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d v="2019-10-01T00:00:00"/>
    <m/>
    <m/>
    <s v="AH"/>
    <s v="2019-20"/>
    <s v="06"/>
    <s v="Oct"/>
    <n v="10"/>
    <s v="2019"/>
    <s v="20:45"/>
    <d v="2019-10-06T00:00:00"/>
    <d v="2019-10-06T20:45:00"/>
    <d v="2019-10-01T00:00:00"/>
    <m/>
    <n v="1358"/>
  </r>
  <r>
    <n v="1359"/>
    <s v=" 06 Oct 2019, 21:00"/>
    <s v="Football"/>
    <x v="2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d v="2019-10-01T00:00:00"/>
    <m/>
    <m/>
    <s v="AH"/>
    <s v="2019-20"/>
    <s v="06"/>
    <s v="Oct"/>
    <n v="10"/>
    <s v="2019"/>
    <s v="21:00"/>
    <d v="2019-10-06T00:00:00"/>
    <d v="2019-10-06T21:00:00"/>
    <d v="2019-10-01T00:00:00"/>
    <m/>
    <n v="1359"/>
  </r>
  <r>
    <n v="1360"/>
    <s v=" 18 Oct 2019, 18:45"/>
    <s v="Football"/>
    <x v="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d v="2019-10-01T00:00:00"/>
    <m/>
    <m/>
    <s v="AH"/>
    <s v="2019-20"/>
    <s v="18"/>
    <s v="Oct"/>
    <n v="10"/>
    <s v="2019"/>
    <s v="18:45"/>
    <d v="2019-10-18T00:00:00"/>
    <d v="2019-10-18T18:45:00"/>
    <d v="2019-10-01T00:00:00"/>
    <m/>
    <n v="1360"/>
  </r>
  <r>
    <n v="1361"/>
    <s v=" 19 Oct 2019, 11:00"/>
    <s v="Football"/>
    <x v="2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d v="2019-10-01T00:00:00"/>
    <m/>
    <m/>
    <s v="AH"/>
    <s v="2019-20"/>
    <s v="19"/>
    <s v="Oct"/>
    <n v="10"/>
    <s v="2019"/>
    <s v="11:00"/>
    <d v="2019-10-19T00:00:00"/>
    <d v="2019-10-19T11:00:00"/>
    <d v="2019-10-01T00:00:00"/>
    <m/>
    <n v="1361"/>
  </r>
  <r>
    <n v="1362"/>
    <s v=" 19 Oct 2019, 13:00"/>
    <s v="Football"/>
    <x v="3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d v="2019-10-01T00:00:00"/>
    <m/>
    <m/>
    <s v="1X2"/>
    <s v="2019-20"/>
    <s v="19"/>
    <s v="Oct"/>
    <n v="10"/>
    <s v="2019"/>
    <s v="13:00"/>
    <d v="2019-10-19T00:00:00"/>
    <d v="2019-10-19T13:00:00"/>
    <d v="2019-10-01T00:00:00"/>
    <m/>
    <n v="1362"/>
  </r>
  <r>
    <n v="1363"/>
    <s v=" 19 Oct 2019, 14:00"/>
    <s v="Football"/>
    <x v="2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d v="2019-10-01T00:00:00"/>
    <m/>
    <m/>
    <s v="AH"/>
    <s v="2019-20"/>
    <s v="19"/>
    <s v="Oct"/>
    <n v="10"/>
    <s v="2019"/>
    <s v="14:00"/>
    <d v="2019-10-19T00:00:00"/>
    <d v="2019-10-19T14:00:00"/>
    <d v="2019-10-01T00:00:00"/>
    <m/>
    <n v="1363"/>
  </r>
  <r>
    <n v="1364"/>
    <s v=" 19 Oct 2019, 18:00"/>
    <s v="Football"/>
    <x v="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d v="2019-10-01T00:00:00"/>
    <m/>
    <m/>
    <s v="AH"/>
    <s v="2019-20"/>
    <s v="19"/>
    <s v="Oct"/>
    <n v="10"/>
    <s v="2019"/>
    <s v="18:00"/>
    <d v="2019-10-19T00:00:00"/>
    <d v="2019-10-19T18:00:00"/>
    <d v="2019-10-01T00:00:00"/>
    <m/>
    <n v="1364"/>
  </r>
  <r>
    <n v="1365"/>
    <s v=" 19 Oct 2019, 19:00"/>
    <s v="Football"/>
    <x v="2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d v="2019-10-01T00:00:00"/>
    <m/>
    <m/>
    <s v="AH"/>
    <s v="2019-20"/>
    <s v="19"/>
    <s v="Oct"/>
    <n v="10"/>
    <s v="2019"/>
    <s v="19:00"/>
    <d v="2019-10-19T00:00:00"/>
    <d v="2019-10-19T19:00:00"/>
    <d v="2019-10-01T00:00:00"/>
    <m/>
    <n v="1365"/>
  </r>
  <r>
    <n v="1366"/>
    <s v=" 20 Oct 2019, 10:30"/>
    <s v="Football"/>
    <x v="3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d v="2019-10-01T00:00:00"/>
    <m/>
    <m/>
    <s v="AH"/>
    <s v="2019-20"/>
    <s v="20"/>
    <s v="Oct"/>
    <n v="10"/>
    <s v="2019"/>
    <s v="10:30"/>
    <d v="2019-10-20T00:00:00"/>
    <d v="2019-10-20T10:30:00"/>
    <d v="2019-10-01T00:00:00"/>
    <m/>
    <n v="1366"/>
  </r>
  <r>
    <n v="1367"/>
    <s v=" 20 Oct 2019, 12:00"/>
    <s v="Football"/>
    <x v="2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d v="2019-10-01T00:00:00"/>
    <m/>
    <m/>
    <s v="AH"/>
    <s v="2019-20"/>
    <s v="20"/>
    <s v="Oct"/>
    <n v="10"/>
    <s v="2019"/>
    <s v="12:00"/>
    <d v="2019-10-20T00:00:00"/>
    <d v="2019-10-20T12:00:00"/>
    <d v="2019-10-01T00:00:00"/>
    <m/>
    <n v="1367"/>
  </r>
  <r>
    <n v="1368"/>
    <s v=" 20 Oct 2019, 13:00"/>
    <s v="Football"/>
    <x v="3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d v="2019-10-01T00:00:00"/>
    <m/>
    <m/>
    <s v="AH"/>
    <s v="2019-20"/>
    <s v="20"/>
    <s v="Oct"/>
    <n v="10"/>
    <s v="2019"/>
    <s v="13:00"/>
    <d v="2019-10-20T00:00:00"/>
    <d v="2019-10-20T13:00:00"/>
    <d v="2019-10-01T00:00:00"/>
    <m/>
    <n v="1368"/>
  </r>
  <r>
    <n v="1369"/>
    <s v=" 20 Oct 2019, 15:00"/>
    <s v="Football"/>
    <x v="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d v="2019-10-01T00:00:00"/>
    <m/>
    <m/>
    <s v="AH"/>
    <s v="2019-20"/>
    <s v="20"/>
    <s v="Oct"/>
    <n v="10"/>
    <s v="2019"/>
    <s v="15:00"/>
    <d v="2019-10-20T00:00:00"/>
    <d v="2019-10-20T15:00:00"/>
    <d v="2019-10-01T00:00:00"/>
    <m/>
    <n v="1369"/>
  </r>
  <r>
    <n v="1370"/>
    <s v=" 26 Oct 2019, 15:30"/>
    <s v="Football"/>
    <x v="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d v="2019-10-01T00:00:00"/>
    <m/>
    <m/>
    <s v="1X2"/>
    <s v="2019-20"/>
    <s v="26"/>
    <s v="Oct"/>
    <n v="10"/>
    <s v="2019"/>
    <s v="15:30"/>
    <d v="2019-10-26T00:00:00"/>
    <d v="2019-10-26T15:30:00"/>
    <d v="2019-10-01T00:00:00"/>
    <m/>
    <n v="1370"/>
  </r>
  <r>
    <n v="1371"/>
    <s v=" 26 Oct 2019, 18:00"/>
    <s v="Football"/>
    <x v="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d v="2019-10-01T00:00:00"/>
    <m/>
    <m/>
    <s v="1X2"/>
    <s v="2019-20"/>
    <s v="26"/>
    <s v="Oct"/>
    <n v="10"/>
    <s v="2019"/>
    <s v="18:00"/>
    <d v="2019-10-26T00:00:00"/>
    <d v="2019-10-26T18:00:00"/>
    <d v="2019-10-01T00:00:00"/>
    <m/>
    <n v="1371"/>
  </r>
  <r>
    <n v="1372"/>
    <s v=" 26 Oct 2019, 18:00"/>
    <s v="Football"/>
    <x v="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d v="2019-10-01T00:00:00"/>
    <m/>
    <m/>
    <s v="AH"/>
    <s v="2019-20"/>
    <s v="26"/>
    <s v="Oct"/>
    <n v="10"/>
    <s v="2019"/>
    <s v="18:00"/>
    <d v="2019-10-26T00:00:00"/>
    <d v="2019-10-26T18:00:00"/>
    <d v="2019-10-01T00:00:00"/>
    <m/>
    <n v="1372"/>
  </r>
  <r>
    <n v="1373"/>
    <s v=" 26 Oct 2019, 19:00"/>
    <s v="Football"/>
    <x v="2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d v="2019-10-01T00:00:00"/>
    <m/>
    <m/>
    <s v="AH"/>
    <s v="2019-20"/>
    <s v="26"/>
    <s v="Oct"/>
    <n v="10"/>
    <s v="2019"/>
    <s v="19:00"/>
    <d v="2019-10-26T00:00:00"/>
    <d v="2019-10-26T19:00:00"/>
    <d v="2019-10-01T00:00:00"/>
    <m/>
    <n v="1373"/>
  </r>
  <r>
    <n v="1374"/>
    <s v=" 27 Oct 2019, 11:30"/>
    <s v="Football"/>
    <x v="3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d v="2019-10-01T00:00:00"/>
    <m/>
    <m/>
    <s v="AH"/>
    <s v="2019-20"/>
    <s v="27"/>
    <s v="Oct"/>
    <n v="10"/>
    <s v="2019"/>
    <s v="11:30"/>
    <d v="2019-10-27T00:00:00"/>
    <d v="2019-10-27T11:30:00"/>
    <d v="2019-10-01T00:00:00"/>
    <m/>
    <n v="1374"/>
  </r>
  <r>
    <n v="1375"/>
    <s v=" 27 Oct 2019, 14:00"/>
    <s v="Football"/>
    <x v="3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d v="2019-10-01T00:00:00"/>
    <m/>
    <m/>
    <s v="AH"/>
    <s v="2019-20"/>
    <s v="27"/>
    <s v="Oct"/>
    <n v="10"/>
    <s v="2019"/>
    <s v="14:00"/>
    <d v="2019-10-27T00:00:00"/>
    <d v="2019-10-27T14:00:00"/>
    <d v="2019-10-01T00:00:00"/>
    <m/>
    <n v="1375"/>
  </r>
  <r>
    <n v="1376"/>
    <s v=" 27 Oct 2019, 14:00"/>
    <s v="Football"/>
    <x v="3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d v="2019-10-01T00:00:00"/>
    <m/>
    <m/>
    <s v="AH"/>
    <s v="2019-20"/>
    <s v="27"/>
    <s v="Oct"/>
    <n v="10"/>
    <s v="2019"/>
    <s v="14:00"/>
    <d v="2019-10-27T00:00:00"/>
    <d v="2019-10-27T14:00:00"/>
    <d v="2019-10-01T00:00:00"/>
    <m/>
    <n v="1376"/>
  </r>
  <r>
    <n v="1377"/>
    <s v=" 27 Oct 2019, 14:00"/>
    <s v="Football"/>
    <x v="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d v="2019-10-01T00:00:00"/>
    <m/>
    <m/>
    <s v="1X2"/>
    <s v="2019-20"/>
    <s v="27"/>
    <s v="Oct"/>
    <n v="10"/>
    <s v="2019"/>
    <s v="14:00"/>
    <d v="2019-10-27T00:00:00"/>
    <d v="2019-10-27T14:00:00"/>
    <d v="2019-10-01T00:00:00"/>
    <m/>
    <n v="1377"/>
  </r>
  <r>
    <n v="1378"/>
    <s v=" 27 Oct 2019, 17:00"/>
    <s v="Football"/>
    <x v="3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d v="2019-10-01T00:00:00"/>
    <m/>
    <m/>
    <s v="AH"/>
    <s v="2019-20"/>
    <s v="27"/>
    <s v="Oct"/>
    <n v="10"/>
    <s v="2019"/>
    <s v="17:00"/>
    <d v="2019-10-27T00:00:00"/>
    <d v="2019-10-27T17:00:00"/>
    <d v="2019-10-01T00:00:00"/>
    <m/>
    <n v="1378"/>
  </r>
  <r>
    <n v="1379"/>
    <s v=" 27 Oct 2019, 17:30"/>
    <s v="Football"/>
    <x v="2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d v="2019-10-01T00:00:00"/>
    <m/>
    <m/>
    <s v="1X2"/>
    <s v="2019-20"/>
    <s v="27"/>
    <s v="Oct"/>
    <n v="10"/>
    <s v="2019"/>
    <s v="17:30"/>
    <d v="2019-10-27T00:00:00"/>
    <d v="2019-10-27T17:30:00"/>
    <d v="2019-10-01T00:00:00"/>
    <m/>
    <n v="1379"/>
  </r>
  <r>
    <n v="1380"/>
    <s v=" 27 Oct 2019, 19:45"/>
    <s v="Football"/>
    <x v="3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d v="2019-10-01T00:00:00"/>
    <m/>
    <m/>
    <s v="AH"/>
    <s v="2019-20"/>
    <s v="27"/>
    <s v="Oct"/>
    <n v="10"/>
    <s v="2019"/>
    <s v="19:45"/>
    <d v="2019-10-27T00:00:00"/>
    <d v="2019-10-27T19:45:00"/>
    <d v="2019-10-01T00:00:00"/>
    <m/>
    <n v="1380"/>
  </r>
  <r>
    <n v="1381"/>
    <s v=" 27 Oct 2019, 20:00"/>
    <s v="Football"/>
    <x v="2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d v="2019-10-01T00:00:00"/>
    <m/>
    <m/>
    <s v="AH"/>
    <s v="2019-20"/>
    <s v="27"/>
    <s v="Oct"/>
    <n v="10"/>
    <s v="2019"/>
    <s v="20:00"/>
    <d v="2019-10-27T00:00:00"/>
    <d v="2019-10-27T20:00:00"/>
    <d v="2019-10-01T00:00:00"/>
    <m/>
    <n v="1381"/>
  </r>
  <r>
    <n v="1382"/>
    <s v=" 29 Oct 2019, 18:00"/>
    <s v="Football"/>
    <x v="2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d v="2019-10-01T00:00:00"/>
    <m/>
    <m/>
    <s v="AH"/>
    <s v="2019-20"/>
    <s v="29"/>
    <s v="Oct"/>
    <n v="10"/>
    <s v="2019"/>
    <s v="18:00"/>
    <d v="2019-10-29T00:00:00"/>
    <d v="2019-10-29T18:00:00"/>
    <d v="2019-10-01T00:00:00"/>
    <m/>
    <n v="1382"/>
  </r>
  <r>
    <n v="1384"/>
    <s v=" 29 Oct 2019, 20:00"/>
    <s v="Football"/>
    <x v="3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d v="2019-10-01T00:00:00"/>
    <m/>
    <m/>
    <s v="AH"/>
    <s v="2019-20"/>
    <s v="29"/>
    <s v="Oct"/>
    <n v="10"/>
    <s v="2019"/>
    <s v="20:00"/>
    <d v="2019-10-29T00:00:00"/>
    <d v="2019-10-29T20:00:00"/>
    <d v="2019-10-01T00:00:00"/>
    <m/>
    <n v="1383"/>
  </r>
  <r>
    <n v="1385"/>
    <s v=" 30 Oct 2019, 18:00"/>
    <s v="Football"/>
    <x v="2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d v="2019-10-01T00:00:00"/>
    <m/>
    <m/>
    <s v="AH"/>
    <s v="2019-20"/>
    <s v="30"/>
    <s v="Oct"/>
    <n v="10"/>
    <s v="2019"/>
    <s v="18:00"/>
    <d v="2019-10-30T00:00:00"/>
    <d v="2019-10-30T18:00:00"/>
    <d v="2019-10-01T00:00:00"/>
    <m/>
    <n v="1384"/>
  </r>
  <r>
    <n v="1386"/>
    <s v=" 30 Oct 2019, 18:00"/>
    <s v="Football"/>
    <x v="2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d v="2019-10-01T00:00:00"/>
    <m/>
    <m/>
    <s v="AH"/>
    <s v="2019-20"/>
    <s v="30"/>
    <s v="Oct"/>
    <n v="10"/>
    <s v="2019"/>
    <s v="18:00"/>
    <d v="2019-10-30T00:00:00"/>
    <d v="2019-10-30T18:00:00"/>
    <d v="2019-10-01T00:00:00"/>
    <m/>
    <n v="1385"/>
  </r>
  <r>
    <n v="1388"/>
    <s v=" 30 Oct 2019, 18:00"/>
    <s v="Football"/>
    <x v="3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d v="2019-10-01T00:00:00"/>
    <m/>
    <m/>
    <s v="AH"/>
    <s v="2019-20"/>
    <s v="30"/>
    <s v="Oct"/>
    <n v="10"/>
    <s v="2019"/>
    <s v="18:00"/>
    <d v="2019-10-30T00:00:00"/>
    <d v="2019-10-30T18:00:00"/>
    <d v="2019-10-01T00:00:00"/>
    <m/>
    <n v="1386"/>
  </r>
  <r>
    <n v="1387"/>
    <s v=" 30 Oct 2019, 20:00"/>
    <s v="Football"/>
    <x v="2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d v="2019-10-01T00:00:00"/>
    <m/>
    <m/>
    <s v="AH"/>
    <s v="2019-20"/>
    <s v="30"/>
    <s v="Oct"/>
    <n v="10"/>
    <s v="2019"/>
    <s v="20:00"/>
    <d v="2019-10-30T00:00:00"/>
    <d v="2019-10-30T20:00:00"/>
    <d v="2019-10-01T00:00:00"/>
    <m/>
    <n v="1387"/>
  </r>
  <r>
    <n v="1389"/>
    <s v=" 30 Oct 2019, 20:00"/>
    <s v="Football"/>
    <x v="3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d v="2019-10-01T00:00:00"/>
    <m/>
    <m/>
    <s v="AH"/>
    <s v="2019-20"/>
    <s v="30"/>
    <s v="Oct"/>
    <n v="10"/>
    <s v="2019"/>
    <s v="20:00"/>
    <d v="2019-10-30T00:00:00"/>
    <d v="2019-10-30T20:00:00"/>
    <d v="2019-10-01T00:00:00"/>
    <m/>
    <n v="1388"/>
  </r>
  <r>
    <n v="1390"/>
    <s v=" 30 Oct 2019, 20:00"/>
    <s v="Football"/>
    <x v="3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d v="2019-10-01T00:00:00"/>
    <m/>
    <m/>
    <s v="1X2"/>
    <s v="2019-20"/>
    <s v="30"/>
    <s v="Oct"/>
    <n v="10"/>
    <s v="2019"/>
    <s v="20:00"/>
    <d v="2019-10-30T00:00:00"/>
    <d v="2019-10-30T20:00:00"/>
    <d v="2019-10-01T00:00:00"/>
    <m/>
    <n v="1389"/>
  </r>
  <r>
    <n v="1383"/>
    <s v=" 31 Oct 2019, 18:00"/>
    <s v="Football"/>
    <x v="2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d v="2019-10-01T00:00:00"/>
    <m/>
    <m/>
    <s v="AH"/>
    <s v="2019-20"/>
    <s v="31"/>
    <s v="Oct"/>
    <n v="10"/>
    <s v="2019"/>
    <s v="18:00"/>
    <d v="2019-10-31T00:00:00"/>
    <d v="2019-10-31T18:00:00"/>
    <d v="2019-10-01T00:00:00"/>
    <m/>
    <n v="1390"/>
  </r>
  <r>
    <n v="1391"/>
    <s v=" 31 Oct 2019, 20:00"/>
    <s v="Football"/>
    <x v="3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d v="2019-10-01T00:00:00"/>
    <m/>
    <m/>
    <s v="AH"/>
    <s v="2019-20"/>
    <s v="31"/>
    <s v="Oct"/>
    <n v="10"/>
    <s v="2019"/>
    <s v="20:00"/>
    <d v="2019-10-31T00:00:00"/>
    <d v="2019-10-31T20:00:00"/>
    <d v="2019-10-01T00:00:00"/>
    <m/>
    <n v="1391"/>
  </r>
  <r>
    <n v="1392"/>
    <s v=" 02 Nov 2019, 12:00"/>
    <s v="Football"/>
    <x v="2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d v="2019-10-01T00:00:00"/>
    <m/>
    <m/>
    <s v="AH"/>
    <s v="2019-20"/>
    <s v="02"/>
    <s v="Nov"/>
    <n v="11"/>
    <s v="2019"/>
    <s v="12:00"/>
    <d v="2019-11-02T00:00:00"/>
    <d v="2019-11-02T12:00:00"/>
    <d v="2019-11-01T00:00:00"/>
    <d v="2019-11-01T00:00:00"/>
    <n v="1392"/>
  </r>
  <r>
    <n v="1394"/>
    <s v=" 02 Nov 2019, 14:00"/>
    <s v="Football"/>
    <x v="3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d v="2019-10-01T00:00:00"/>
    <m/>
    <m/>
    <s v="AH"/>
    <s v="2019-20"/>
    <s v="02"/>
    <s v="Nov"/>
    <n v="11"/>
    <s v="2019"/>
    <s v="14:00"/>
    <d v="2019-11-02T00:00:00"/>
    <d v="2019-11-02T14:00:00"/>
    <d v="2019-11-01T00:00:00"/>
    <m/>
    <n v="1393"/>
  </r>
  <r>
    <n v="1396"/>
    <s v=" 02 Nov 2019, 16:30"/>
    <s v="Football"/>
    <x v="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d v="2019-10-01T00:00:00"/>
    <m/>
    <m/>
    <s v="AH"/>
    <s v="2019-20"/>
    <s v="02"/>
    <s v="Nov"/>
    <n v="11"/>
    <s v="2019"/>
    <s v="16:30"/>
    <d v="2019-11-02T00:00:00"/>
    <d v="2019-11-02T16:30:00"/>
    <d v="2019-11-01T00:00:00"/>
    <m/>
    <n v="1394"/>
  </r>
  <r>
    <n v="1395"/>
    <s v=" 02 Nov 2019, 17:00"/>
    <s v="Football"/>
    <x v="3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d v="2019-10-01T00:00:00"/>
    <m/>
    <m/>
    <s v="AH"/>
    <s v="2019-20"/>
    <s v="02"/>
    <s v="Nov"/>
    <n v="11"/>
    <s v="2019"/>
    <s v="17:00"/>
    <d v="2019-11-02T00:00:00"/>
    <d v="2019-11-02T17:00:00"/>
    <d v="2019-11-01T00:00:00"/>
    <m/>
    <n v="1395"/>
  </r>
  <r>
    <n v="1393"/>
    <s v=" 02 Nov 2019, 17:30"/>
    <s v="Football"/>
    <x v="2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d v="2019-10-01T00:00:00"/>
    <m/>
    <m/>
    <s v="AH"/>
    <s v="2019-20"/>
    <s v="02"/>
    <s v="Nov"/>
    <n v="11"/>
    <s v="2019"/>
    <s v="17:30"/>
    <d v="2019-11-02T00:00:00"/>
    <d v="2019-11-02T17:30:00"/>
    <d v="2019-11-01T00:00:00"/>
    <m/>
    <n v="1396"/>
  </r>
  <r>
    <n v="1397"/>
    <s v=" 02 Nov 2019, 19:00"/>
    <s v="Football"/>
    <x v="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d v="2019-10-01T00:00:00"/>
    <m/>
    <m/>
    <s v="AH"/>
    <s v="2019-20"/>
    <s v="02"/>
    <s v="Nov"/>
    <n v="11"/>
    <s v="2019"/>
    <s v="19:00"/>
    <d v="2019-11-02T00:00:00"/>
    <d v="2019-11-02T19:00:00"/>
    <d v="2019-11-01T00:00:00"/>
    <m/>
    <n v="1397"/>
  </r>
  <r>
    <n v="1398"/>
    <s v=" 02 Nov 2019, 19:00"/>
    <s v="Football"/>
    <x v="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d v="2019-10-01T00:00:00"/>
    <m/>
    <m/>
    <s v="AH"/>
    <s v="2019-20"/>
    <s v="02"/>
    <s v="Nov"/>
    <n v="11"/>
    <s v="2019"/>
    <s v="19:00"/>
    <d v="2019-11-02T00:00:00"/>
    <d v="2019-11-02T19:00:00"/>
    <d v="2019-11-01T00:00:00"/>
    <m/>
    <n v="1398"/>
  </r>
  <r>
    <n v="1399"/>
    <s v=" 02 Nov 2019, 19:00"/>
    <s v="Football"/>
    <x v="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d v="2019-10-01T00:00:00"/>
    <m/>
    <m/>
    <s v="1X2"/>
    <s v="2019-20"/>
    <s v="02"/>
    <s v="Nov"/>
    <n v="11"/>
    <s v="2019"/>
    <s v="19:00"/>
    <d v="2019-11-02T00:00:00"/>
    <d v="2019-11-02T19:00:00"/>
    <d v="2019-11-01T00:00:00"/>
    <m/>
    <n v="1399"/>
  </r>
  <r>
    <n v="1400"/>
    <s v=" 03 Nov 2019, 17:30"/>
    <s v="Football"/>
    <x v="2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d v="2019-11-01T00:00:00"/>
    <m/>
    <m/>
    <s v="AH"/>
    <s v="2019-20"/>
    <s v="03"/>
    <s v="Nov"/>
    <n v="11"/>
    <s v="2019"/>
    <s v="17:30"/>
    <d v="2019-11-03T00:00:00"/>
    <d v="2019-11-03T17:30:00"/>
    <d v="2019-11-01T00:00:00"/>
    <m/>
    <n v="1400"/>
  </r>
  <r>
    <n v="1401"/>
    <s v=" 03 Nov 2019, 19:45"/>
    <s v="Football"/>
    <x v="3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d v="2019-11-01T00:00:00"/>
    <m/>
    <m/>
    <s v="AH"/>
    <s v="2019-20"/>
    <s v="03"/>
    <s v="Nov"/>
    <n v="11"/>
    <s v="2019"/>
    <s v="19:45"/>
    <d v="2019-11-03T00:00:00"/>
    <d v="2019-11-03T19:45:00"/>
    <d v="2019-11-01T00:00:00"/>
    <m/>
    <n v="1401"/>
  </r>
  <r>
    <n v="1402"/>
    <s v=" 03 Nov 2019, 20:00"/>
    <s v="Football"/>
    <x v="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d v="2019-11-01T00:00:00"/>
    <m/>
    <m/>
    <s v="AH"/>
    <s v="2019-20"/>
    <s v="03"/>
    <s v="Nov"/>
    <n v="11"/>
    <s v="2019"/>
    <s v="20:00"/>
    <d v="2019-11-03T00:00:00"/>
    <d v="2019-11-03T20:00:00"/>
    <d v="2019-11-01T00:00:00"/>
    <m/>
    <n v="1402"/>
  </r>
  <r>
    <n v="1403"/>
    <s v=" 09 Nov 2019, 15:00"/>
    <s v="Football"/>
    <x v="2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d v="2019-11-01T00:00:00"/>
    <m/>
    <m/>
    <s v="AH"/>
    <s v="2019-20"/>
    <s v="09"/>
    <s v="Nov"/>
    <n v="11"/>
    <s v="2019"/>
    <s v="15:00"/>
    <d v="2019-11-09T00:00:00"/>
    <d v="2019-11-09T15:00:00"/>
    <d v="2019-11-01T00:00:00"/>
    <m/>
    <n v="1403"/>
  </r>
  <r>
    <n v="1405"/>
    <s v=" 09 Nov 2019, 17:30"/>
    <s v="Football"/>
    <x v="2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d v="2019-11-01T00:00:00"/>
    <m/>
    <m/>
    <s v="AH"/>
    <s v="2019-20"/>
    <s v="09"/>
    <s v="Nov"/>
    <n v="11"/>
    <s v="2019"/>
    <s v="17:30"/>
    <d v="2019-11-09T00:00:00"/>
    <d v="2019-11-09T17:30:00"/>
    <d v="2019-11-01T00:00:00"/>
    <m/>
    <n v="1404"/>
  </r>
  <r>
    <n v="1406"/>
    <s v=" 10 Nov 2019, 14:00"/>
    <s v="Football"/>
    <x v="3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d v="2019-11-01T00:00:00"/>
    <m/>
    <m/>
    <s v="AH"/>
    <s v="2019-20"/>
    <s v="10"/>
    <s v="Nov"/>
    <n v="11"/>
    <s v="2019"/>
    <s v="14:00"/>
    <d v="2019-11-10T00:00:00"/>
    <d v="2019-11-10T14:00:00"/>
    <d v="2019-11-01T00:00:00"/>
    <m/>
    <n v="1405"/>
  </r>
  <r>
    <n v="1409"/>
    <s v=" 10 Nov 2019, 14:00"/>
    <s v="Football"/>
    <x v="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d v="2019-11-01T00:00:00"/>
    <m/>
    <m/>
    <s v="1X2"/>
    <s v="2019-20"/>
    <s v="10"/>
    <s v="Nov"/>
    <n v="11"/>
    <s v="2019"/>
    <s v="14:00"/>
    <d v="2019-11-10T00:00:00"/>
    <d v="2019-11-10T14:00:00"/>
    <d v="2019-11-01T00:00:00"/>
    <m/>
    <n v="1406"/>
  </r>
  <r>
    <n v="1408"/>
    <s v=" 10 Nov 2019, 15:00"/>
    <s v="Football"/>
    <x v="2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d v="2019-11-01T00:00:00"/>
    <m/>
    <m/>
    <s v="AH"/>
    <s v="2019-20"/>
    <s v="10"/>
    <s v="Nov"/>
    <n v="11"/>
    <s v="2019"/>
    <s v="15:00"/>
    <d v="2019-11-10T00:00:00"/>
    <d v="2019-11-10T15:00:00"/>
    <d v="2019-11-01T00:00:00"/>
    <m/>
    <n v="1407"/>
  </r>
  <r>
    <n v="1407"/>
    <s v=" 10 Nov 2019, 19:45"/>
    <s v="Football"/>
    <x v="3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d v="2019-11-01T00:00:00"/>
    <m/>
    <m/>
    <s v="AH"/>
    <s v="2019-20"/>
    <s v="10"/>
    <s v="Nov"/>
    <n v="11"/>
    <s v="2019"/>
    <s v="19:45"/>
    <d v="2019-11-10T00:00:00"/>
    <d v="2019-11-10T19:45:00"/>
    <d v="2019-11-01T00:00:00"/>
    <m/>
    <n v="1408"/>
  </r>
  <r>
    <n v="1404"/>
    <s v=" 10 Nov 2019, 20:00"/>
    <s v="Football"/>
    <x v="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d v="2019-11-01T00:00:00"/>
    <m/>
    <m/>
    <s v="AH"/>
    <s v="2019-20"/>
    <s v="10"/>
    <s v="Nov"/>
    <n v="11"/>
    <s v="2019"/>
    <s v="20:00"/>
    <d v="2019-11-10T00:00:00"/>
    <d v="2019-11-10T20:00:00"/>
    <d v="2019-11-01T00:00:00"/>
    <m/>
    <n v="1409"/>
  </r>
  <r>
    <n v="1410"/>
    <s v=" 23 Nov 2019, 12:00"/>
    <s v="Football"/>
    <x v="2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d v="2019-11-01T00:00:00"/>
    <m/>
    <m/>
    <s v="AH"/>
    <s v="2019-20"/>
    <s v="23"/>
    <s v="Nov"/>
    <n v="11"/>
    <s v="2019"/>
    <s v="12:00"/>
    <d v="2019-11-23T00:00:00"/>
    <d v="2019-11-23T12:00:00"/>
    <d v="2019-11-01T00:00:00"/>
    <m/>
    <n v="1410"/>
  </r>
  <r>
    <n v="1411"/>
    <s v=" 23 Nov 2019, 14:00"/>
    <s v="Football"/>
    <x v="3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d v="2019-11-01T00:00:00"/>
    <m/>
    <m/>
    <s v="AH"/>
    <s v="2019-20"/>
    <s v="23"/>
    <s v="Nov"/>
    <n v="11"/>
    <s v="2019"/>
    <s v="14:00"/>
    <d v="2019-11-23T00:00:00"/>
    <d v="2019-11-23T14:00:00"/>
    <d v="2019-11-01T00:00:00"/>
    <m/>
    <n v="1411"/>
  </r>
  <r>
    <n v="1412"/>
    <s v=" 23 Nov 2019, 15:00"/>
    <s v="Football"/>
    <x v="2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d v="2019-11-01T00:00:00"/>
    <m/>
    <m/>
    <s v="AH"/>
    <s v="2019-20"/>
    <s v="23"/>
    <s v="Nov"/>
    <n v="11"/>
    <s v="2019"/>
    <s v="15:00"/>
    <d v="2019-11-23T00:00:00"/>
    <d v="2019-11-23T15:00:00"/>
    <d v="2019-11-01T00:00:00"/>
    <m/>
    <n v="1412"/>
  </r>
  <r>
    <n v="1413"/>
    <s v=" 23 Nov 2019, 16:30"/>
    <s v="Football"/>
    <x v="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d v="2019-11-01T00:00:00"/>
    <m/>
    <m/>
    <s v="AH"/>
    <s v="2019-20"/>
    <s v="23"/>
    <s v="Nov"/>
    <n v="11"/>
    <s v="2019"/>
    <s v="16:30"/>
    <d v="2019-11-23T00:00:00"/>
    <d v="2019-11-23T16:30:00"/>
    <d v="2019-11-01T00:00:00"/>
    <m/>
    <n v="1413"/>
  </r>
  <r>
    <n v="1414"/>
    <s v=" 23 Nov 2019, 17:00"/>
    <s v="Football"/>
    <x v="3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d v="2019-11-01T00:00:00"/>
    <m/>
    <m/>
    <s v="1X2"/>
    <s v="2019-20"/>
    <s v="23"/>
    <s v="Nov"/>
    <n v="11"/>
    <s v="2019"/>
    <s v="17:00"/>
    <d v="2019-11-23T00:00:00"/>
    <d v="2019-11-23T17:00:00"/>
    <d v="2019-11-01T00:00:00"/>
    <m/>
    <n v="1414"/>
  </r>
  <r>
    <n v="1415"/>
    <s v=" 23 Nov 2019, 17:30"/>
    <s v="Football"/>
    <x v="2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d v="2019-11-01T00:00:00"/>
    <m/>
    <m/>
    <s v="AH"/>
    <s v="2019-20"/>
    <s v="23"/>
    <s v="Nov"/>
    <n v="11"/>
    <s v="2019"/>
    <s v="17:30"/>
    <d v="2019-11-23T00:00:00"/>
    <d v="2019-11-23T17:30:00"/>
    <d v="2019-11-01T00:00:00"/>
    <m/>
    <n v="1415"/>
  </r>
  <r>
    <n v="1416"/>
    <s v=" 24 Nov 2019, 13:00"/>
    <s v="Football"/>
    <x v="2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d v="2019-11-01T00:00:00"/>
    <m/>
    <m/>
    <s v="AH"/>
    <s v="2019-20"/>
    <s v="24"/>
    <s v="Nov"/>
    <n v="11"/>
    <s v="2019"/>
    <s v="13:00"/>
    <d v="2019-11-24T00:00:00"/>
    <d v="2019-11-24T13:00:00"/>
    <d v="2019-11-01T00:00:00"/>
    <m/>
    <n v="1416"/>
  </r>
  <r>
    <n v="1417"/>
    <s v=" 24 Nov 2019, 14:00"/>
    <s v="Football"/>
    <x v="3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d v="2019-11-01T00:00:00"/>
    <m/>
    <m/>
    <s v="AH"/>
    <s v="2019-20"/>
    <s v="24"/>
    <s v="Nov"/>
    <n v="11"/>
    <s v="2019"/>
    <s v="14:00"/>
    <d v="2019-11-24T00:00:00"/>
    <d v="2019-11-24T14:00:00"/>
    <d v="2019-11-01T00:00:00"/>
    <m/>
    <n v="1417"/>
  </r>
  <r>
    <n v="1418"/>
    <s v=" 24 Nov 2019, 14:00"/>
    <s v="Football"/>
    <x v="3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d v="2019-11-01T00:00:00"/>
    <m/>
    <m/>
    <s v="1X2"/>
    <s v="2019-20"/>
    <s v="24"/>
    <s v="Nov"/>
    <n v="11"/>
    <s v="2019"/>
    <s v="14:00"/>
    <d v="2019-11-24T00:00:00"/>
    <d v="2019-11-24T14:00:00"/>
    <d v="2019-11-01T00:00:00"/>
    <m/>
    <n v="1418"/>
  </r>
  <r>
    <n v="1419"/>
    <s v=" 24 Nov 2019, 14:00"/>
    <s v="Football"/>
    <x v="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d v="2019-11-01T00:00:00"/>
    <m/>
    <m/>
    <s v="AH"/>
    <s v="2019-20"/>
    <s v="24"/>
    <s v="Nov"/>
    <n v="11"/>
    <s v="2019"/>
    <s v="14:00"/>
    <d v="2019-11-24T00:00:00"/>
    <d v="2019-11-24T14:00:00"/>
    <d v="2019-11-01T00:00:00"/>
    <m/>
    <n v="1419"/>
  </r>
  <r>
    <n v="1420"/>
    <s v=" 24 Nov 2019, 20:00"/>
    <s v="Football"/>
    <x v="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d v="2019-11-01T00:00:00"/>
    <m/>
    <m/>
    <s v="1X2"/>
    <s v="2019-20"/>
    <s v="24"/>
    <s v="Nov"/>
    <n v="11"/>
    <s v="2019"/>
    <s v="20:00"/>
    <d v="2019-11-24T00:00:00"/>
    <d v="2019-11-24T20:00:00"/>
    <d v="2019-11-01T00:00:00"/>
    <m/>
    <n v="1420"/>
  </r>
  <r>
    <n v="1423"/>
    <s v=" 29 Nov 2019, 19:45"/>
    <s v="Football"/>
    <x v="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d v="2019-11-01T00:00:00"/>
    <m/>
    <m/>
    <s v="AH"/>
    <s v="2019-20"/>
    <s v="29"/>
    <s v="Nov"/>
    <n v="11"/>
    <s v="2019"/>
    <s v="19:45"/>
    <d v="2019-11-29T00:00:00"/>
    <d v="2019-11-29T19:45:00"/>
    <d v="2019-11-01T00:00:00"/>
    <m/>
    <n v="1421"/>
  </r>
  <r>
    <n v="1426"/>
    <s v=" 30 Nov 2019, 12:00"/>
    <s v="Football"/>
    <x v="2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d v="2019-11-01T00:00:00"/>
    <m/>
    <m/>
    <s v="AH"/>
    <s v="2019-20"/>
    <s v="30"/>
    <s v="Nov"/>
    <n v="11"/>
    <s v="2019"/>
    <s v="12:00"/>
    <d v="2019-11-30T00:00:00"/>
    <d v="2019-11-30T12:00:00"/>
    <d v="2019-11-01T00:00:00"/>
    <m/>
    <n v="1422"/>
  </r>
  <r>
    <n v="1428"/>
    <s v=" 30 Nov 2019, 14:00"/>
    <s v="Football"/>
    <x v="3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d v="2019-11-01T00:00:00"/>
    <m/>
    <m/>
    <s v="AH"/>
    <s v="2019-20"/>
    <s v="30"/>
    <s v="Nov"/>
    <n v="11"/>
    <s v="2019"/>
    <s v="14:00"/>
    <d v="2019-11-30T00:00:00"/>
    <d v="2019-11-30T14:00:00"/>
    <d v="2019-11-01T00:00:00"/>
    <m/>
    <n v="1423"/>
  </r>
  <r>
    <n v="1421"/>
    <s v=" 30 Nov 2019, 15:00"/>
    <s v="Football"/>
    <x v="2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d v="2019-11-01T00:00:00"/>
    <m/>
    <m/>
    <s v="1X2"/>
    <s v="2019-20"/>
    <s v="30"/>
    <s v="Nov"/>
    <n v="11"/>
    <s v="2019"/>
    <s v="15:00"/>
    <d v="2019-11-30T00:00:00"/>
    <d v="2019-11-30T15:00:00"/>
    <d v="2019-11-01T00:00:00"/>
    <m/>
    <n v="1424"/>
  </r>
  <r>
    <n v="1432"/>
    <s v=" 30 Nov 2019, 16:30"/>
    <s v="Football"/>
    <x v="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d v="2019-11-01T00:00:00"/>
    <m/>
    <m/>
    <s v="AH"/>
    <s v="2019-20"/>
    <s v="30"/>
    <s v="Nov"/>
    <n v="11"/>
    <s v="2019"/>
    <s v="16:30"/>
    <d v="2019-11-30T00:00:00"/>
    <d v="2019-11-30T16:30:00"/>
    <d v="2019-11-01T00:00:00"/>
    <m/>
    <n v="1425"/>
  </r>
  <r>
    <n v="1424"/>
    <s v=" 30 Nov 2019, 19:00"/>
    <s v="Football"/>
    <x v="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d v="2019-11-01T00:00:00"/>
    <m/>
    <m/>
    <s v="1X2"/>
    <s v="2019-20"/>
    <s v="30"/>
    <s v="Nov"/>
    <n v="11"/>
    <s v="2019"/>
    <s v="19:00"/>
    <d v="2019-11-30T00:00:00"/>
    <d v="2019-11-30T19:00:00"/>
    <d v="2019-11-01T00:00:00"/>
    <m/>
    <n v="1426"/>
  </r>
  <r>
    <n v="1425"/>
    <s v=" 30 Nov 2019, 19:00"/>
    <s v="Football"/>
    <x v="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d v="2019-11-01T00:00:00"/>
    <m/>
    <m/>
    <s v="AH"/>
    <s v="2019-20"/>
    <s v="30"/>
    <s v="Nov"/>
    <n v="11"/>
    <s v="2019"/>
    <s v="19:00"/>
    <d v="2019-11-30T00:00:00"/>
    <d v="2019-11-30T19:00:00"/>
    <d v="2019-11-01T00:00:00"/>
    <m/>
    <n v="1427"/>
  </r>
  <r>
    <n v="1433"/>
    <s v=" 30 Nov 2019, 19:00"/>
    <s v="Football"/>
    <x v="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d v="2019-11-01T00:00:00"/>
    <m/>
    <m/>
    <s v="AH"/>
    <s v="2019-20"/>
    <s v="30"/>
    <s v="Nov"/>
    <n v="11"/>
    <s v="2019"/>
    <s v="19:00"/>
    <d v="2019-11-30T00:00:00"/>
    <d v="2019-11-30T19:00:00"/>
    <d v="2019-11-01T00:00:00"/>
    <m/>
    <n v="1428"/>
  </r>
  <r>
    <n v="1430"/>
    <s v=" 30 Nov 2019, 20:00"/>
    <s v="Football"/>
    <x v="2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d v="2019-11-01T00:00:00"/>
    <m/>
    <m/>
    <s v="AH"/>
    <s v="2019-20"/>
    <s v="30"/>
    <s v="Nov"/>
    <n v="11"/>
    <s v="2019"/>
    <s v="20:00"/>
    <d v="2019-11-30T00:00:00"/>
    <d v="2019-11-30T20:00:00"/>
    <d v="2019-11-01T00:00:00"/>
    <m/>
    <n v="1429"/>
  </r>
  <r>
    <n v="1434"/>
    <s v=" 01 Dec 2019, 11:00"/>
    <s v="Football"/>
    <x v="2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d v="2019-11-01T00:00:00"/>
    <m/>
    <m/>
    <s v="AH"/>
    <s v="2019-20"/>
    <s v="01"/>
    <s v="Dec"/>
    <n v="12"/>
    <s v="2019"/>
    <s v="11:00"/>
    <d v="2019-12-01T00:00:00"/>
    <d v="2019-12-01T11:00:00"/>
    <d v="2019-12-01T00:00:00"/>
    <d v="2019-12-01T00:00:00"/>
    <n v="1430"/>
  </r>
  <r>
    <n v="1427"/>
    <s v=" 01 Dec 2019, 13:00"/>
    <s v="Football"/>
    <x v="2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d v="2019-11-01T00:00:00"/>
    <m/>
    <m/>
    <s v="1X2"/>
    <s v="2019-20"/>
    <s v="01"/>
    <s v="Dec"/>
    <n v="12"/>
    <s v="2019"/>
    <s v="13:00"/>
    <d v="2019-12-01T00:00:00"/>
    <d v="2019-12-01T13:00:00"/>
    <d v="2019-12-01T00:00:00"/>
    <m/>
    <n v="1431"/>
  </r>
  <r>
    <n v="1422"/>
    <s v=" 01 Dec 2019, 14:00"/>
    <s v="Football"/>
    <x v="3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d v="2019-11-01T00:00:00"/>
    <m/>
    <m/>
    <s v="AH"/>
    <s v="2019-20"/>
    <s v="01"/>
    <s v="Dec"/>
    <n v="12"/>
    <s v="2019"/>
    <s v="14:00"/>
    <d v="2019-12-01T00:00:00"/>
    <d v="2019-12-01T14:00:00"/>
    <d v="2019-12-01T00:00:00"/>
    <m/>
    <n v="1432"/>
  </r>
  <r>
    <n v="1435"/>
    <s v=" 01 Dec 2019, 19:45"/>
    <s v="Football"/>
    <x v="3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d v="2019-11-01T00:00:00"/>
    <m/>
    <m/>
    <s v="AH"/>
    <s v="2019-20"/>
    <s v="01"/>
    <s v="Dec"/>
    <n v="12"/>
    <s v="2019"/>
    <s v="19:45"/>
    <d v="2019-12-01T00:00:00"/>
    <d v="2019-12-01T19:45:00"/>
    <d v="2019-12-01T00:00:00"/>
    <m/>
    <n v="1433"/>
  </r>
  <r>
    <n v="1429"/>
    <s v=" 01 Dec 2019, 20:00"/>
    <s v="Football"/>
    <x v="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d v="2019-11-01T00:00:00"/>
    <m/>
    <m/>
    <s v="AH"/>
    <s v="2019-20"/>
    <s v="01"/>
    <s v="Dec"/>
    <n v="12"/>
    <s v="2019"/>
    <s v="20:00"/>
    <d v="2019-12-01T00:00:00"/>
    <d v="2019-12-01T20:00:00"/>
    <d v="2019-12-01T00:00:00"/>
    <m/>
    <n v="1434"/>
  </r>
  <r>
    <n v="1431"/>
    <s v=" 01 Dec 2019, 20:00"/>
    <s v="Football"/>
    <x v="2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d v="2019-11-01T00:00:00"/>
    <m/>
    <m/>
    <s v="AH"/>
    <s v="2019-20"/>
    <s v="01"/>
    <s v="Dec"/>
    <n v="12"/>
    <s v="2019"/>
    <s v="20:00"/>
    <d v="2019-12-01T00:00:00"/>
    <d v="2019-12-01T20:00:00"/>
    <d v="2019-12-01T00:00:00"/>
    <m/>
    <n v="1435"/>
  </r>
  <r>
    <n v="1436"/>
    <s v=" 03 Dec 2019, 20:05"/>
    <s v="Football"/>
    <x v="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d v="2019-12-01T00:00:00"/>
    <m/>
    <m/>
    <s v="AH"/>
    <s v="2019-20"/>
    <s v="03"/>
    <s v="Dec"/>
    <n v="12"/>
    <s v="2019"/>
    <s v="20:05"/>
    <d v="2019-12-03T00:00:00"/>
    <d v="2019-12-03T20:05:00"/>
    <d v="2019-12-01T00:00:00"/>
    <m/>
    <n v="1436"/>
  </r>
  <r>
    <n v="1437"/>
    <s v=" 04 Dec 2019, 18:00"/>
    <s v="Football"/>
    <x v="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d v="2019-12-01T00:00:00"/>
    <m/>
    <m/>
    <s v="AH"/>
    <s v="2019-20"/>
    <s v="04"/>
    <s v="Dec"/>
    <n v="12"/>
    <s v="2019"/>
    <s v="18:00"/>
    <d v="2019-12-04T00:00:00"/>
    <d v="2019-12-04T18:00:00"/>
    <d v="2019-12-01T00:00:00"/>
    <m/>
    <n v="1437"/>
  </r>
  <r>
    <n v="1438"/>
    <s v=" 04 Dec 2019, 18:00"/>
    <s v="Football"/>
    <x v="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d v="2019-12-01T00:00:00"/>
    <m/>
    <m/>
    <s v="AH"/>
    <s v="2019-20"/>
    <s v="04"/>
    <s v="Dec"/>
    <n v="12"/>
    <s v="2019"/>
    <s v="18:00"/>
    <d v="2019-12-04T00:00:00"/>
    <d v="2019-12-04T18:00:00"/>
    <d v="2019-12-01T00:00:00"/>
    <m/>
    <n v="1438"/>
  </r>
  <r>
    <n v="1439"/>
    <s v=" 06 Dec 2019, 19:45"/>
    <s v="Football"/>
    <x v="3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d v="2019-12-01T00:00:00"/>
    <m/>
    <m/>
    <s v="AH"/>
    <s v="2019-20"/>
    <s v="06"/>
    <s v="Dec"/>
    <n v="12"/>
    <s v="2019"/>
    <s v="19:45"/>
    <d v="2019-12-06T00:00:00"/>
    <d v="2019-12-06T19:45:00"/>
    <d v="2019-12-01T00:00:00"/>
    <m/>
    <n v="1439"/>
  </r>
  <r>
    <n v="1440"/>
    <s v=" 06 Dec 2019, 20:00"/>
    <s v="Football"/>
    <x v="2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d v="2019-12-01T00:00:00"/>
    <m/>
    <m/>
    <s v="AH"/>
    <s v="2019-20"/>
    <s v="06"/>
    <s v="Dec"/>
    <n v="12"/>
    <s v="2019"/>
    <s v="20:00"/>
    <d v="2019-12-06T00:00:00"/>
    <d v="2019-12-06T20:00:00"/>
    <d v="2019-12-01T00:00:00"/>
    <m/>
    <n v="1440"/>
  </r>
  <r>
    <n v="1441"/>
    <s v=" 07 Dec 2019, 16:30"/>
    <s v="Football"/>
    <x v="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d v="2019-12-01T00:00:00"/>
    <m/>
    <m/>
    <s v="AH"/>
    <s v="2019-20"/>
    <s v="07"/>
    <s v="Dec"/>
    <n v="12"/>
    <s v="2019"/>
    <s v="16:30"/>
    <d v="2019-12-07T00:00:00"/>
    <d v="2019-12-07T16:30:00"/>
    <d v="2019-12-01T00:00:00"/>
    <m/>
    <n v="1441"/>
  </r>
  <r>
    <n v="1442"/>
    <s v=" 07 Dec 2019, 19:00"/>
    <s v="Football"/>
    <x v="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d v="2019-12-01T00:00:00"/>
    <m/>
    <m/>
    <s v="1X2"/>
    <s v="2019-20"/>
    <s v="07"/>
    <s v="Dec"/>
    <n v="12"/>
    <s v="2019"/>
    <s v="19:00"/>
    <d v="2019-12-07T00:00:00"/>
    <d v="2019-12-07T19:00:00"/>
    <d v="2019-12-01T00:00:00"/>
    <m/>
    <n v="1442"/>
  </r>
  <r>
    <n v="1443"/>
    <s v=" 07 Dec 2019, 19:45"/>
    <s v="Football"/>
    <x v="3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d v="2019-12-01T00:00:00"/>
    <m/>
    <m/>
    <s v="AH"/>
    <s v="2019-20"/>
    <s v="07"/>
    <s v="Dec"/>
    <n v="12"/>
    <s v="2019"/>
    <s v="19:45"/>
    <d v="2019-12-07T00:00:00"/>
    <d v="2019-12-07T19:45:00"/>
    <d v="2019-12-01T00:00:00"/>
    <m/>
    <n v="1443"/>
  </r>
  <r>
    <n v="1444"/>
    <s v=" 08 Dec 2019, 14:00"/>
    <s v="Football"/>
    <x v="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d v="2019-12-01T00:00:00"/>
    <m/>
    <m/>
    <s v="AH"/>
    <s v="2019-20"/>
    <s v="08"/>
    <s v="Dec"/>
    <n v="12"/>
    <s v="2019"/>
    <s v="14:00"/>
    <d v="2019-12-08T00:00:00"/>
    <d v="2019-12-08T14:00:00"/>
    <d v="2019-12-01T00:00:00"/>
    <m/>
    <n v="1444"/>
  </r>
  <r>
    <n v="1445"/>
    <s v=" 08 Dec 2019, 19:45"/>
    <s v="Football"/>
    <x v="3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d v="2019-12-01T00:00:00"/>
    <m/>
    <m/>
    <s v="AH"/>
    <s v="2019-20"/>
    <s v="08"/>
    <s v="Dec"/>
    <n v="12"/>
    <s v="2019"/>
    <s v="19:45"/>
    <d v="2019-12-08T00:00:00"/>
    <d v="2019-12-08T19:45:00"/>
    <d v="2019-12-01T00:00:00"/>
    <m/>
    <n v="1445"/>
  </r>
  <r>
    <n v="1446"/>
    <s v=" 08 Dec 2019, 20:00"/>
    <s v="Football"/>
    <x v="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d v="2019-12-01T00:00:00"/>
    <m/>
    <m/>
    <s v="AH"/>
    <s v="2019-20"/>
    <s v="08"/>
    <s v="Dec"/>
    <n v="12"/>
    <s v="2019"/>
    <s v="20:00"/>
    <d v="2019-12-08T00:00:00"/>
    <d v="2019-12-08T20:00:00"/>
    <d v="2019-12-01T00:00:00"/>
    <m/>
    <n v="1446"/>
  </r>
  <r>
    <n v="1452"/>
    <s v=" 13 Dec 2019, 19:45"/>
    <s v="Football"/>
    <x v="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d v="2019-12-01T00:00:00"/>
    <m/>
    <m/>
    <s v="1X2"/>
    <s v="2019-20"/>
    <s v="13"/>
    <s v="Dec"/>
    <n v="12"/>
    <s v="2019"/>
    <s v="19:45"/>
    <d v="2019-12-13T00:00:00"/>
    <d v="2019-12-13T19:45:00"/>
    <d v="2019-12-01T00:00:00"/>
    <m/>
    <n v="1447"/>
  </r>
  <r>
    <n v="1451"/>
    <s v=" 14 Dec 2019, 15:00"/>
    <s v="Football"/>
    <x v="2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d v="2019-12-01T00:00:00"/>
    <m/>
    <m/>
    <s v="AH"/>
    <s v="2019-20"/>
    <s v="14"/>
    <s v="Dec"/>
    <n v="12"/>
    <s v="2019"/>
    <s v="15:00"/>
    <d v="2019-12-14T00:00:00"/>
    <d v="2019-12-14T15:00:00"/>
    <d v="2019-12-01T00:00:00"/>
    <m/>
    <n v="1448"/>
  </r>
  <r>
    <n v="1449"/>
    <s v=" 14 Dec 2019, 16:30"/>
    <s v="Football"/>
    <x v="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d v="2019-12-01T00:00:00"/>
    <m/>
    <m/>
    <s v="1X2"/>
    <s v="2019-20"/>
    <s v="14"/>
    <s v="Dec"/>
    <n v="12"/>
    <s v="2019"/>
    <s v="16:30"/>
    <d v="2019-12-14T00:00:00"/>
    <d v="2019-12-14T16:30:00"/>
    <d v="2019-12-01T00:00:00"/>
    <m/>
    <n v="1449"/>
  </r>
  <r>
    <n v="1447"/>
    <s v=" 14 Dec 2019, 17:30"/>
    <s v="Football"/>
    <x v="2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d v="2019-12-01T00:00:00"/>
    <m/>
    <m/>
    <s v="1X2"/>
    <s v="2019-20"/>
    <s v="14"/>
    <s v="Dec"/>
    <n v="12"/>
    <s v="2019"/>
    <s v="17:30"/>
    <d v="2019-12-14T00:00:00"/>
    <d v="2019-12-14T17:30:00"/>
    <d v="2019-12-01T00:00:00"/>
    <m/>
    <n v="1450"/>
  </r>
  <r>
    <n v="1450"/>
    <s v=" 14 Dec 2019, 19:00"/>
    <s v="Football"/>
    <x v="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d v="2019-12-01T00:00:00"/>
    <m/>
    <m/>
    <s v="AH"/>
    <s v="2019-20"/>
    <s v="14"/>
    <s v="Dec"/>
    <n v="12"/>
    <s v="2019"/>
    <s v="19:00"/>
    <d v="2019-12-14T00:00:00"/>
    <d v="2019-12-14T19:00:00"/>
    <d v="2019-12-01T00:00:00"/>
    <m/>
    <n v="1451"/>
  </r>
  <r>
    <n v="1453"/>
    <s v=" 14 Dec 2019, 20:00"/>
    <s v="Football"/>
    <x v="2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d v="2019-12-01T00:00:00"/>
    <m/>
    <m/>
    <s v="AH"/>
    <s v="2019-20"/>
    <s v="14"/>
    <s v="Dec"/>
    <n v="12"/>
    <s v="2019"/>
    <s v="20:00"/>
    <d v="2019-12-14T00:00:00"/>
    <d v="2019-12-14T20:00:00"/>
    <d v="2019-12-01T00:00:00"/>
    <m/>
    <n v="1452"/>
  </r>
  <r>
    <n v="1448"/>
    <s v=" 15 Dec 2019, 14:00"/>
    <s v="Football"/>
    <x v="3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d v="2019-12-01T00:00:00"/>
    <m/>
    <m/>
    <s v="AH"/>
    <s v="2019-20"/>
    <s v="15"/>
    <s v="Dec"/>
    <n v="12"/>
    <s v="2019"/>
    <s v="14:00"/>
    <d v="2019-12-15T00:00:00"/>
    <d v="2019-12-15T14:00:00"/>
    <d v="2019-12-01T00:00:00"/>
    <m/>
    <n v="1453"/>
  </r>
  <r>
    <n v="1456"/>
    <s v=" 15 Dec 2019, 16:00"/>
    <s v="Football"/>
    <x v="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d v="2019-12-01T00:00:00"/>
    <m/>
    <m/>
    <s v="AH"/>
    <s v="2019-20"/>
    <s v="15"/>
    <s v="Dec"/>
    <n v="12"/>
    <s v="2019"/>
    <s v="16:00"/>
    <d v="2019-12-15T00:00:00"/>
    <d v="2019-12-15T16:00:00"/>
    <d v="2019-12-01T00:00:00"/>
    <m/>
    <n v="1454"/>
  </r>
  <r>
    <n v="1455"/>
    <s v=" 15 Dec 2019, 17:30"/>
    <s v="Football"/>
    <x v="2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d v="2019-12-01T00:00:00"/>
    <m/>
    <m/>
    <s v="AH"/>
    <s v="2019-20"/>
    <s v="15"/>
    <s v="Dec"/>
    <n v="12"/>
    <s v="2019"/>
    <s v="17:30"/>
    <d v="2019-12-15T00:00:00"/>
    <d v="2019-12-15T17:30:00"/>
    <d v="2019-12-01T00:00:00"/>
    <m/>
    <n v="1455"/>
  </r>
  <r>
    <n v="1454"/>
    <s v=" 15 Dec 2019, 20:00"/>
    <s v="Football"/>
    <x v="2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d v="2019-12-01T00:00:00"/>
    <m/>
    <m/>
    <s v="AH"/>
    <s v="2019-20"/>
    <s v="15"/>
    <s v="Dec"/>
    <n v="12"/>
    <s v="2019"/>
    <s v="20:00"/>
    <d v="2019-12-15T00:00:00"/>
    <d v="2019-12-15T20:00:00"/>
    <d v="2019-12-01T00:00:00"/>
    <m/>
    <n v="1456"/>
  </r>
  <r>
    <n v="1457"/>
    <s v=" 18 Dec 2019, 19:00"/>
    <s v="Football"/>
    <x v="2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d v="2019-12-01T00:00:00"/>
    <m/>
    <m/>
    <s v="AH"/>
    <s v="2019-20"/>
    <s v="18"/>
    <s v="Dec"/>
    <n v="12"/>
    <s v="2019"/>
    <s v="19:00"/>
    <d v="2019-12-18T00:00:00"/>
    <d v="2019-12-18T19:00:00"/>
    <d v="2019-12-01T00:00:00"/>
    <m/>
    <n v="1457"/>
  </r>
  <r>
    <n v="1458"/>
    <s v=" 20 Dec 2019, 19:45"/>
    <s v="Football"/>
    <x v="3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d v="2019-12-01T00:00:00"/>
    <m/>
    <m/>
    <s v="AH"/>
    <s v="2019-20"/>
    <s v="20"/>
    <s v="Dec"/>
    <n v="12"/>
    <s v="2019"/>
    <s v="19:45"/>
    <d v="2019-12-20T00:00:00"/>
    <d v="2019-12-20T19:45:00"/>
    <d v="2019-12-01T00:00:00"/>
    <m/>
    <n v="1458"/>
  </r>
  <r>
    <n v="1460"/>
    <s v=" 21 Dec 2019, 12:00"/>
    <s v="Football"/>
    <x v="2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d v="2019-12-01T00:00:00"/>
    <m/>
    <m/>
    <s v="AH"/>
    <s v="2019-20"/>
    <s v="21"/>
    <s v="Dec"/>
    <n v="12"/>
    <s v="2019"/>
    <s v="12:00"/>
    <d v="2019-12-21T00:00:00"/>
    <d v="2019-12-21T12:00:00"/>
    <d v="2019-12-01T00:00:00"/>
    <m/>
    <n v="1459"/>
  </r>
  <r>
    <n v="1459"/>
    <s v=" 22 Dec 2019, 11:30"/>
    <s v="Football"/>
    <x v="3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d v="2019-12-01T00:00:00"/>
    <m/>
    <m/>
    <s v="1X2"/>
    <s v="2019-20"/>
    <s v="22"/>
    <s v="Dec"/>
    <n v="12"/>
    <s v="2019"/>
    <s v="11:30"/>
    <d v="2019-12-22T00:00:00"/>
    <d v="2019-12-22T11:30:00"/>
    <d v="2019-12-01T00:00:00"/>
    <m/>
    <n v="1460"/>
  </r>
  <r>
    <n v="1462"/>
    <s v=" 22 Dec 2019, 13:00"/>
    <s v="Football"/>
    <x v="2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d v="2019-12-01T00:00:00"/>
    <m/>
    <m/>
    <s v="AH"/>
    <s v="2019-20"/>
    <s v="22"/>
    <s v="Dec"/>
    <n v="12"/>
    <s v="2019"/>
    <s v="13:00"/>
    <d v="2019-12-22T00:00:00"/>
    <d v="2019-12-22T13:00:00"/>
    <d v="2019-12-01T00:00:00"/>
    <m/>
    <n v="1461"/>
  </r>
  <r>
    <n v="1461"/>
    <s v=" 22 Dec 2019, 19:45"/>
    <s v="Football"/>
    <x v="3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d v="2019-12-01T00:00:00"/>
    <m/>
    <m/>
    <s v="AH"/>
    <s v="2019-20"/>
    <s v="22"/>
    <s v="Dec"/>
    <n v="12"/>
    <s v="2019"/>
    <s v="19:45"/>
    <d v="2019-12-22T00:00:00"/>
    <d v="2019-12-22T19:45:00"/>
    <d v="2019-12-01T00:00:00"/>
    <m/>
    <n v="1462"/>
  </r>
  <r>
    <n v="1463"/>
    <s v=" 04 Jan 2020, 15:00"/>
    <s v="Football"/>
    <x v="2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d v="2020-01-01T00:00:00"/>
    <m/>
    <m/>
    <s v="AH"/>
    <s v="2019-20"/>
    <s v="04"/>
    <s v="Jan"/>
    <n v="1"/>
    <s v="2020"/>
    <s v="15:00"/>
    <d v="2020-01-04T00:00:00"/>
    <d v="2020-01-04T15:00:00"/>
    <d v="2020-01-01T00:00:00"/>
    <d v="2020-01-01T00:00:00"/>
    <n v="1463"/>
  </r>
  <r>
    <n v="1464"/>
    <s v=" 05 Jan 2020, 11:30"/>
    <s v="Football"/>
    <x v="3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d v="2020-01-01T00:00:00"/>
    <m/>
    <m/>
    <s v="AH"/>
    <s v="2019-20"/>
    <s v="05"/>
    <s v="Jan"/>
    <n v="1"/>
    <s v="2020"/>
    <s v="11:30"/>
    <d v="2020-01-05T00:00:00"/>
    <d v="2020-01-05T11:30:00"/>
    <d v="2020-01-01T00:00:00"/>
    <m/>
    <n v="1464"/>
  </r>
  <r>
    <n v="1465"/>
    <s v=" 05 Jan 2020, 19:45"/>
    <s v="Football"/>
    <x v="3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d v="2020-01-01T00:00:00"/>
    <m/>
    <m/>
    <s v="AH"/>
    <s v="2019-20"/>
    <s v="05"/>
    <s v="Jan"/>
    <n v="1"/>
    <s v="2020"/>
    <s v="19:45"/>
    <d v="2020-01-05T00:00:00"/>
    <d v="2020-01-05T19:45:00"/>
    <d v="2020-01-01T00:00:00"/>
    <m/>
    <n v="1465"/>
  </r>
  <r>
    <n v="1466"/>
    <s v=" 06 Jan 2020, 19:45"/>
    <s v="Football"/>
    <x v="3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d v="2020-01-01T00:00:00"/>
    <m/>
    <m/>
    <s v="AH"/>
    <s v="2019-20"/>
    <s v="06"/>
    <s v="Jan"/>
    <n v="1"/>
    <s v="2020"/>
    <s v="19:45"/>
    <d v="2020-01-06T00:00:00"/>
    <d v="2020-01-06T19:45:00"/>
    <d v="2020-01-01T00:00:00"/>
    <m/>
    <n v="1466"/>
  </r>
  <r>
    <n v="1467"/>
    <s v=" 10 Jan 2020, 19:45"/>
    <s v="Football"/>
    <x v="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d v="2020-01-01T00:00:00"/>
    <m/>
    <m/>
    <s v="AH"/>
    <s v="2019-20"/>
    <s v="10"/>
    <s v="Jan"/>
    <n v="1"/>
    <s v="2020"/>
    <s v="19:45"/>
    <d v="2020-01-10T00:00:00"/>
    <d v="2020-01-10T19:45:00"/>
    <d v="2020-01-01T00:00:00"/>
    <m/>
    <n v="1467"/>
  </r>
  <r>
    <n v="1468"/>
    <s v=" 11 Jan 2020, 19:45"/>
    <s v="Football"/>
    <x v="3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d v="2020-01-01T00:00:00"/>
    <m/>
    <m/>
    <s v="AH"/>
    <s v="2019-20"/>
    <s v="11"/>
    <s v="Jan"/>
    <n v="1"/>
    <s v="2020"/>
    <s v="19:45"/>
    <d v="2020-01-11T00:00:00"/>
    <d v="2020-01-11T19:45:00"/>
    <d v="2020-01-01T00:00:00"/>
    <m/>
    <n v="1468"/>
  </r>
  <r>
    <n v="1469"/>
    <s v=" 12 Jan 2020, 19:45"/>
    <s v="Football"/>
    <x v="3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d v="2020-01-01T00:00:00"/>
    <m/>
    <m/>
    <s v="AH"/>
    <s v="2019-20"/>
    <s v="12"/>
    <s v="Jan"/>
    <n v="1"/>
    <s v="2020"/>
    <s v="19:45"/>
    <d v="2020-01-12T00:00:00"/>
    <d v="2020-01-12T19:45:00"/>
    <d v="2020-01-01T00:00:00"/>
    <m/>
    <n v="1469"/>
  </r>
  <r>
    <n v="1470"/>
    <s v=" 15 Jan 2020, 20:00"/>
    <s v="Football"/>
    <x v="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d v="2020-01-01T00:00:00"/>
    <m/>
    <m/>
    <s v="AH"/>
    <s v="2019-20"/>
    <s v="15"/>
    <s v="Jan"/>
    <n v="1"/>
    <s v="2020"/>
    <s v="20:00"/>
    <d v="2020-01-15T00:00:00"/>
    <d v="2020-01-15T20:00:00"/>
    <d v="2020-01-01T00:00:00"/>
    <m/>
    <n v="1470"/>
  </r>
  <r>
    <n v="1471"/>
    <s v=" 18 Jan 2020, 19:45"/>
    <s v="Football"/>
    <x v="3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d v="2020-01-01T00:00:00"/>
    <m/>
    <m/>
    <s v="AH"/>
    <s v="2019-20"/>
    <s v="18"/>
    <s v="Jan"/>
    <n v="1"/>
    <s v="2020"/>
    <s v="19:45"/>
    <d v="2020-01-18T00:00:00"/>
    <d v="2020-01-18T19:45:00"/>
    <d v="2020-01-01T00:00:00"/>
    <m/>
    <n v="1471"/>
  </r>
  <r>
    <n v="1472"/>
    <s v=" 18 Jan 2020, 20:00"/>
    <s v="Football"/>
    <x v="2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d v="2020-01-01T00:00:00"/>
    <m/>
    <m/>
    <s v="1X2"/>
    <s v="2019-20"/>
    <s v="18"/>
    <s v="Jan"/>
    <n v="1"/>
    <s v="2020"/>
    <s v="20:00"/>
    <d v="2020-01-18T00:00:00"/>
    <d v="2020-01-18T20:00:00"/>
    <d v="2020-01-01T00:00:00"/>
    <m/>
    <n v="1472"/>
  </r>
  <r>
    <n v="1473"/>
    <s v=" 19 Jan 2020, 11:00"/>
    <s v="Football"/>
    <x v="2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d v="2020-01-01T00:00:00"/>
    <m/>
    <m/>
    <s v="AH"/>
    <s v="2019-20"/>
    <s v="19"/>
    <s v="Jan"/>
    <n v="1"/>
    <s v="2020"/>
    <s v="11:00"/>
    <d v="2020-01-19T00:00:00"/>
    <d v="2020-01-19T11:00:00"/>
    <d v="2020-01-01T00:00:00"/>
    <m/>
    <n v="1473"/>
  </r>
  <r>
    <n v="1476"/>
    <s v=" 24 Jan 2020, 20:45"/>
    <s v="Football"/>
    <x v="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d v="2020-01-01T00:00:00"/>
    <m/>
    <m/>
    <s v="AH"/>
    <s v="2019-20"/>
    <s v="24"/>
    <s v="Jan"/>
    <n v="1"/>
    <s v="2020"/>
    <s v="20:45"/>
    <d v="2020-01-24T00:00:00"/>
    <d v="2020-01-24T20:45:00"/>
    <d v="2020-01-01T00:00:00"/>
    <m/>
    <n v="1474"/>
  </r>
  <r>
    <n v="1474"/>
    <s v=" 25 Jan 2020, 17:30"/>
    <s v="Football"/>
    <x v="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d v="2020-01-01T00:00:00"/>
    <m/>
    <m/>
    <s v="AH"/>
    <s v="2019-20"/>
    <s v="25"/>
    <s v="Jan"/>
    <n v="1"/>
    <s v="2020"/>
    <s v="17:30"/>
    <d v="2020-01-25T00:00:00"/>
    <d v="2020-01-25T17:30:00"/>
    <d v="2020-01-01T00:00:00"/>
    <m/>
    <n v="1475"/>
  </r>
  <r>
    <n v="1475"/>
    <s v=" 25 Jan 2020, 18:00"/>
    <s v="Football"/>
    <x v="3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d v="2020-01-01T00:00:00"/>
    <m/>
    <m/>
    <s v="1X2"/>
    <s v="2019-20"/>
    <s v="25"/>
    <s v="Jan"/>
    <n v="1"/>
    <s v="2020"/>
    <s v="18:00"/>
    <d v="2020-01-25T00:00:00"/>
    <d v="2020-01-25T18:00:00"/>
    <d v="2020-01-01T00:00:00"/>
    <m/>
    <n v="1476"/>
  </r>
  <r>
    <n v="1477"/>
    <s v=" 25 Jan 2020, 18:30"/>
    <s v="Football"/>
    <x v="2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d v="2020-01-01T00:00:00"/>
    <m/>
    <m/>
    <s v="AH"/>
    <s v="2019-20"/>
    <s v="25"/>
    <s v="Jan"/>
    <n v="1"/>
    <s v="2020"/>
    <s v="18:30"/>
    <d v="2020-01-25T00:00:00"/>
    <d v="2020-01-25T18:30:00"/>
    <d v="2020-01-01T00:00:00"/>
    <m/>
    <n v="1477"/>
  </r>
  <r>
    <n v="1479"/>
    <s v=" 26 Jan 2020, 18:00"/>
    <s v="Football"/>
    <x v="3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d v="2020-01-01T00:00:00"/>
    <m/>
    <m/>
    <s v="AH"/>
    <s v="2019-20"/>
    <s v="26"/>
    <s v="Jan"/>
    <n v="1"/>
    <s v="2020"/>
    <s v="18:00"/>
    <d v="2020-01-26T00:00:00"/>
    <d v="2020-01-26T18:00:00"/>
    <d v="2020-01-01T00:00:00"/>
    <m/>
    <n v="1478"/>
  </r>
  <r>
    <n v="1478"/>
    <s v=" 26 Jan 2020, 21:00"/>
    <s v="Football"/>
    <x v="2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d v="2020-01-01T00:00:00"/>
    <m/>
    <m/>
    <s v="AH"/>
    <s v="2019-20"/>
    <s v="26"/>
    <s v="Jan"/>
    <n v="1"/>
    <s v="2020"/>
    <s v="21:00"/>
    <d v="2020-01-26T00:00:00"/>
    <d v="2020-01-26T21:00:00"/>
    <d v="2020-01-01T00:00:00"/>
    <m/>
    <n v="1479"/>
  </r>
  <r>
    <n v="1481"/>
    <s v=" 31 Jan 2020, 19:45"/>
    <s v="Football"/>
    <x v="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d v="2020-01-01T00:00:00"/>
    <m/>
    <m/>
    <s v="1X2"/>
    <s v="2019-20"/>
    <s v="31"/>
    <s v="Jan"/>
    <n v="1"/>
    <s v="2020"/>
    <s v="19:45"/>
    <d v="2020-01-31T00:00:00"/>
    <d v="2020-01-31T19:45:00"/>
    <d v="2020-01-01T00:00:00"/>
    <m/>
    <n v="1480"/>
  </r>
  <r>
    <n v="1485"/>
    <s v=" 01 Feb 2020, 15:00"/>
    <s v="Football"/>
    <x v="2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d v="2020-01-01T00:00:00"/>
    <m/>
    <m/>
    <s v="1X2"/>
    <s v="2019-20"/>
    <s v="01"/>
    <s v="Feb"/>
    <n v="2"/>
    <s v="2020"/>
    <s v="15:00"/>
    <d v="2020-02-01T00:00:00"/>
    <d v="2020-02-01T15:00:00"/>
    <d v="2020-02-01T00:00:00"/>
    <d v="2020-02-01T00:00:00"/>
    <n v="1481"/>
  </r>
  <r>
    <n v="1482"/>
    <s v=" 01 Feb 2020, 19:00"/>
    <s v="Football"/>
    <x v="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d v="2020-01-01T00:00:00"/>
    <m/>
    <m/>
    <s v="1X2"/>
    <s v="2019-20"/>
    <s v="01"/>
    <s v="Feb"/>
    <n v="2"/>
    <s v="2020"/>
    <s v="19:00"/>
    <d v="2020-02-01T00:00:00"/>
    <d v="2020-02-01T19:00:00"/>
    <d v="2020-02-01T00:00:00"/>
    <m/>
    <n v="1482"/>
  </r>
  <r>
    <n v="1480"/>
    <s v=" 01 Feb 2020, 20:00"/>
    <s v="Football"/>
    <x v="2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d v="2020-01-01T00:00:00"/>
    <m/>
    <m/>
    <s v="AH"/>
    <s v="2019-20"/>
    <s v="01"/>
    <s v="Feb"/>
    <n v="2"/>
    <s v="2020"/>
    <s v="20:00"/>
    <d v="2020-02-01T00:00:00"/>
    <d v="2020-02-01T20:00:00"/>
    <d v="2020-02-01T00:00:00"/>
    <m/>
    <n v="1483"/>
  </r>
  <r>
    <n v="1483"/>
    <s v=" 02 Feb 2020, 14:00"/>
    <s v="Football"/>
    <x v="3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d v="2020-01-01T00:00:00"/>
    <m/>
    <m/>
    <s v="AH"/>
    <s v="2019-20"/>
    <s v="02"/>
    <s v="Feb"/>
    <n v="2"/>
    <s v="2020"/>
    <s v="14:00"/>
    <d v="2020-02-02T00:00:00"/>
    <d v="2020-02-02T14:00:00"/>
    <d v="2020-02-01T00:00:00"/>
    <m/>
    <n v="1484"/>
  </r>
  <r>
    <n v="1487"/>
    <s v=" 02 Feb 2020, 14:00"/>
    <s v="Football"/>
    <x v="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d v="2020-01-01T00:00:00"/>
    <m/>
    <m/>
    <s v="1X2"/>
    <s v="2019-20"/>
    <s v="02"/>
    <s v="Feb"/>
    <n v="2"/>
    <s v="2020"/>
    <s v="14:00"/>
    <d v="2020-02-02T00:00:00"/>
    <d v="2020-02-02T14:00:00"/>
    <d v="2020-02-01T00:00:00"/>
    <m/>
    <n v="1485"/>
  </r>
  <r>
    <n v="1486"/>
    <s v=" 02 Feb 2020, 20:00"/>
    <s v="Football"/>
    <x v="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d v="2020-01-01T00:00:00"/>
    <m/>
    <m/>
    <s v="1X2"/>
    <s v="2019-20"/>
    <s v="02"/>
    <s v="Feb"/>
    <n v="2"/>
    <s v="2020"/>
    <s v="20:00"/>
    <d v="2020-02-02T00:00:00"/>
    <d v="2020-02-02T20:00:00"/>
    <d v="2020-02-01T00:00:00"/>
    <m/>
    <n v="1486"/>
  </r>
  <r>
    <n v="1484"/>
    <s v=" 03 Feb 2020, 19:45"/>
    <s v="Football"/>
    <x v="3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d v="2020-01-01T00:00:00"/>
    <m/>
    <m/>
    <s v="1X2"/>
    <s v="2019-20"/>
    <s v="03"/>
    <s v="Feb"/>
    <n v="2"/>
    <s v="2020"/>
    <s v="19:45"/>
    <d v="2020-02-03T00:00:00"/>
    <d v="2020-02-03T19:45:00"/>
    <d v="2020-02-01T00:00:00"/>
    <m/>
    <n v="1487"/>
  </r>
  <r>
    <m/>
    <m/>
    <m/>
    <x v="18"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x v="18"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9">
  <r>
    <n v="1"/>
    <s v=" 01 Dec 2018, 15:30"/>
    <s v="Football"/>
    <x v="0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d v="2018-11-01T00:00:00"/>
    <m/>
    <n v="12"/>
    <x v="0"/>
  </r>
  <r>
    <n v="2"/>
    <s v=" 01 Dec 2018, 20:00"/>
    <s v="Football"/>
    <x v="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d v="2018-11-01T00:00:00"/>
    <m/>
    <n v="9"/>
    <x v="1"/>
  </r>
  <r>
    <n v="3"/>
    <s v=" 01 Dec 2018, 20:45"/>
    <s v="Football"/>
    <x v="2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d v="2018-11-01T00:00:00"/>
    <m/>
    <n v="11"/>
    <x v="1"/>
  </r>
  <r>
    <n v="4"/>
    <s v=" 02 Dec 2018, 12:30"/>
    <s v="Football"/>
    <x v="3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d v="2018-11-01T00:00:00"/>
    <m/>
    <n v="8"/>
    <x v="1"/>
  </r>
  <r>
    <n v="5"/>
    <s v=" 02 Dec 2018, 13:00"/>
    <s v="Football"/>
    <x v="4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d v="2018-11-01T00:00:00"/>
    <m/>
    <n v="2"/>
    <x v="1"/>
  </r>
  <r>
    <n v="6"/>
    <s v=" 02 Dec 2018, 15:05"/>
    <s v="Football"/>
    <x v="4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d v="2018-11-01T00:00:00"/>
    <m/>
    <n v="4"/>
    <x v="1"/>
  </r>
  <r>
    <n v="7"/>
    <s v=" 02 Dec 2018, 15:30"/>
    <s v="Football"/>
    <x v="0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d v="2018-11-01T00:00:00"/>
    <m/>
    <n v="3"/>
    <x v="1"/>
  </r>
  <r>
    <n v="8"/>
    <s v=" 02 Dec 2018, 16:15"/>
    <s v="Football"/>
    <x v="2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d v="2018-11-01T00:00:00"/>
    <m/>
    <n v="18"/>
    <x v="0"/>
  </r>
  <r>
    <n v="9"/>
    <s v=" 02 Dec 2018, 17:00"/>
    <s v="Football"/>
    <x v="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d v="2018-11-01T00:00:00"/>
    <m/>
    <n v="6"/>
    <x v="1"/>
  </r>
  <r>
    <n v="10"/>
    <s v=" 02 Dec 2018, 17:00"/>
    <s v="Football"/>
    <x v="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d v="2018-11-01T00:00:00"/>
    <m/>
    <n v="7"/>
    <x v="0"/>
  </r>
  <r>
    <n v="11"/>
    <s v=" 02 Dec 2018, 17:15"/>
    <s v="Football"/>
    <x v="4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d v="2018-11-01T00:00:00"/>
    <m/>
    <n v="17"/>
    <x v="1"/>
  </r>
  <r>
    <n v="12"/>
    <s v=" 02 Dec 2018, 18:00"/>
    <s v="Football"/>
    <x v="0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d v="2018-11-01T00:00:00"/>
    <m/>
    <n v="14"/>
    <x v="0"/>
  </r>
  <r>
    <n v="13"/>
    <s v=" 02 Dec 2018, 18:00"/>
    <s v="Football"/>
    <x v="3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d v="2018-11-01T00:00:00"/>
    <m/>
    <n v="10"/>
    <x v="1"/>
  </r>
  <r>
    <n v="14"/>
    <s v=" 02 Dec 2018, 18:30"/>
    <s v="Football"/>
    <x v="2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d v="2018-11-01T00:00:00"/>
    <m/>
    <n v="16"/>
    <x v="1"/>
  </r>
  <r>
    <n v="15"/>
    <s v=" 02 Dec 2018, 20:30"/>
    <s v="Football"/>
    <x v="3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d v="2018-11-01T00:00:00"/>
    <d v="2018-11-01T00:00:00"/>
    <n v="1"/>
    <x v="2"/>
  </r>
  <r>
    <n v="16"/>
    <s v=" 02 Dec 2018, 20:45"/>
    <s v="Football"/>
    <x v="2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d v="2018-11-01T00:00:00"/>
    <m/>
    <n v="5"/>
    <x v="1"/>
  </r>
  <r>
    <n v="17"/>
    <s v=" 02 Dec 2018, 21:00"/>
    <s v="Football"/>
    <x v="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d v="2018-11-01T00:00:00"/>
    <m/>
    <n v="13"/>
    <x v="1"/>
  </r>
  <r>
    <n v="18"/>
    <s v=" 03 Dec 2018, 20:30"/>
    <s v="Football"/>
    <x v="3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d v="2018-11-01T00:00:00"/>
    <m/>
    <n v="19"/>
    <x v="0"/>
  </r>
  <r>
    <n v="19"/>
    <s v=" 03 Dec 2018, 20:30"/>
    <s v="Football"/>
    <x v="0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d v="2018-11-01T00:00:00"/>
    <m/>
    <n v="15"/>
    <x v="1"/>
  </r>
  <r>
    <n v="20"/>
    <s v=" 04 Dec 2018, 19:00"/>
    <s v="Football"/>
    <x v="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d v="2018-12-01T00:00:00"/>
    <m/>
    <n v="72"/>
    <x v="1"/>
  </r>
  <r>
    <n v="21"/>
    <s v=" 04 Dec 2018, 19:00"/>
    <s v="Football"/>
    <x v="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d v="2018-12-01T00:00:00"/>
    <m/>
    <n v="21"/>
    <x v="1"/>
  </r>
  <r>
    <n v="22"/>
    <s v=" 04 Dec 2018, 20:45"/>
    <s v="Football"/>
    <x v="4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d v="2018-12-01T00:00:00"/>
    <m/>
    <n v="65"/>
    <x v="0"/>
  </r>
  <r>
    <n v="23"/>
    <s v=" 04 Dec 2018, 20:45"/>
    <s v="Football"/>
    <x v="4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d v="2018-12-01T00:00:00"/>
    <m/>
    <n v="23"/>
    <x v="0"/>
  </r>
  <r>
    <n v="24"/>
    <s v=" 04 Dec 2018, 20:45"/>
    <s v="Football"/>
    <x v="4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d v="2018-12-01T00:00:00"/>
    <m/>
    <n v="39"/>
    <x v="1"/>
  </r>
  <r>
    <n v="25"/>
    <s v=" 04 Dec 2018, 21:00"/>
    <s v="Football"/>
    <x v="4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d v="2018-12-01T00:00:00"/>
    <m/>
    <n v="25"/>
    <x v="1"/>
  </r>
  <r>
    <n v="26"/>
    <s v=" 04 Dec 2018, 21:00"/>
    <s v="Football"/>
    <x v="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d v="2018-12-01T00:00:00"/>
    <m/>
    <n v="27"/>
    <x v="1"/>
  </r>
  <r>
    <n v="27"/>
    <s v=" 05 Dec 2018, 19:00"/>
    <s v="Football"/>
    <x v="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d v="2018-12-01T00:00:00"/>
    <m/>
    <n v="31"/>
    <x v="1"/>
  </r>
  <r>
    <n v="28"/>
    <s v=" 05 Dec 2018, 19:00"/>
    <s v="Football"/>
    <x v="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d v="2018-12-01T00:00:00"/>
    <m/>
    <n v="70"/>
    <x v="1"/>
  </r>
  <r>
    <n v="29"/>
    <s v=" 05 Dec 2018, 19:00"/>
    <s v="Football"/>
    <x v="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d v="2018-12-01T00:00:00"/>
    <m/>
    <n v="64"/>
    <x v="1"/>
  </r>
  <r>
    <n v="30"/>
    <s v=" 05 Dec 2018, 20:45"/>
    <s v="Football"/>
    <x v="4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d v="2018-12-01T00:00:00"/>
    <m/>
    <n v="30"/>
    <x v="1"/>
  </r>
  <r>
    <n v="31"/>
    <s v=" 05 Dec 2018, 20:45"/>
    <s v="Football"/>
    <x v="4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d v="2018-12-01T00:00:00"/>
    <m/>
    <n v="32"/>
    <x v="1"/>
  </r>
  <r>
    <n v="32"/>
    <s v=" 05 Dec 2018, 20:45"/>
    <s v="Football"/>
    <x v="4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d v="2018-12-01T00:00:00"/>
    <m/>
    <n v="43"/>
    <x v="1"/>
  </r>
  <r>
    <n v="33"/>
    <s v=" 05 Dec 2018, 20:45"/>
    <s v="Football"/>
    <x v="4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d v="2018-12-01T00:00:00"/>
    <m/>
    <n v="59"/>
    <x v="0"/>
  </r>
  <r>
    <n v="34"/>
    <s v=" 05 Dec 2018, 21:00"/>
    <s v="Football"/>
    <x v="4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d v="2018-12-01T00:00:00"/>
    <m/>
    <n v="53"/>
    <x v="0"/>
  </r>
  <r>
    <n v="35"/>
    <s v=" 05 Dec 2018, 21:00"/>
    <s v="Football"/>
    <x v="4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d v="2018-12-01T00:00:00"/>
    <m/>
    <n v="35"/>
    <x v="1"/>
  </r>
  <r>
    <n v="36"/>
    <s v=" 05 Dec 2018, 21:00"/>
    <s v="Football"/>
    <x v="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d v="2018-12-01T00:00:00"/>
    <m/>
    <n v="37"/>
    <x v="1"/>
  </r>
  <r>
    <n v="37"/>
    <s v=" 07 Dec 2018, 20:30"/>
    <s v="Football"/>
    <x v="3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d v="2018-12-01T00:00:00"/>
    <m/>
    <n v="26"/>
    <x v="1"/>
  </r>
  <r>
    <n v="38"/>
    <s v=" 07 Dec 2018, 20:45"/>
    <s v="Football"/>
    <x v="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d v="2018-12-01T00:00:00"/>
    <m/>
    <n v="71"/>
    <x v="1"/>
  </r>
  <r>
    <n v="39"/>
    <s v=" 08 Dec 2018, 13:00"/>
    <s v="Football"/>
    <x v="2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d v="2018-12-01T00:00:00"/>
    <m/>
    <n v="51"/>
    <x v="1"/>
  </r>
  <r>
    <n v="40"/>
    <s v=" 08 Dec 2018, 13:30"/>
    <s v="Football"/>
    <x v="4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d v="2018-12-01T00:00:00"/>
    <m/>
    <n v="41"/>
    <x v="1"/>
  </r>
  <r>
    <n v="41"/>
    <s v=" 08 Dec 2018, 15:00"/>
    <s v="Football"/>
    <x v="3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d v="2018-12-01T00:00:00"/>
    <m/>
    <n v="36"/>
    <x v="1"/>
  </r>
  <r>
    <n v="42"/>
    <s v=" 08 Dec 2018, 15:30"/>
    <s v="Football"/>
    <x v="0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d v="2018-12-01T00:00:00"/>
    <m/>
    <n v="29"/>
    <x v="0"/>
  </r>
  <r>
    <n v="43"/>
    <s v=" 08 Dec 2018, 15:30"/>
    <s v="Football"/>
    <x v="0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d v="2018-12-01T00:00:00"/>
    <m/>
    <n v="54"/>
    <x v="0"/>
  </r>
  <r>
    <n v="44"/>
    <s v=" 08 Dec 2018, 15:30"/>
    <s v="Football"/>
    <x v="0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d v="2018-12-01T00:00:00"/>
    <m/>
    <n v="34"/>
    <x v="2"/>
  </r>
  <r>
    <n v="45"/>
    <s v=" 08 Dec 2018, 15:30"/>
    <s v="Football"/>
    <x v="0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d v="2018-12-01T00:00:00"/>
    <m/>
    <n v="40"/>
    <x v="1"/>
  </r>
  <r>
    <n v="46"/>
    <s v=" 08 Dec 2018, 15:30"/>
    <s v="Football"/>
    <x v="0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d v="2018-12-01T00:00:00"/>
    <d v="2018-12-01T00:00:00"/>
    <n v="20"/>
    <x v="1"/>
  </r>
  <r>
    <n v="47"/>
    <s v=" 08 Dec 2018, 16:00"/>
    <s v="Football"/>
    <x v="4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d v="2018-12-01T00:00:00"/>
    <m/>
    <n v="47"/>
    <x v="2"/>
  </r>
  <r>
    <n v="48"/>
    <s v=" 08 Dec 2018, 16:00"/>
    <s v="Football"/>
    <x v="4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d v="2018-12-01T00:00:00"/>
    <m/>
    <n v="74"/>
    <x v="1"/>
  </r>
  <r>
    <n v="49"/>
    <s v=" 08 Dec 2018, 16:00"/>
    <s v="Football"/>
    <x v="4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d v="2018-12-01T00:00:00"/>
    <m/>
    <n v="68"/>
    <x v="1"/>
  </r>
  <r>
    <n v="50"/>
    <s v=" 08 Dec 2018, 16:00"/>
    <s v="Football"/>
    <x v="4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d v="2018-12-01T00:00:00"/>
    <m/>
    <n v="61"/>
    <x v="1"/>
  </r>
  <r>
    <n v="51"/>
    <s v=" 08 Dec 2018, 16:00"/>
    <s v="Football"/>
    <x v="4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d v="2018-12-01T00:00:00"/>
    <m/>
    <n v="56"/>
    <x v="1"/>
  </r>
  <r>
    <n v="52"/>
    <s v=" 08 Dec 2018, 16:15"/>
    <s v="Football"/>
    <x v="2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d v="2018-12-01T00:00:00"/>
    <m/>
    <n v="66"/>
    <x v="1"/>
  </r>
  <r>
    <n v="53"/>
    <s v=" 08 Dec 2018, 18:00"/>
    <s v="Football"/>
    <x v="3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d v="2018-12-01T00:00:00"/>
    <m/>
    <n v="57"/>
    <x v="1"/>
  </r>
  <r>
    <n v="54"/>
    <s v=" 08 Dec 2018, 18:30"/>
    <s v="Football"/>
    <x v="0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d v="2018-12-01T00:00:00"/>
    <m/>
    <n v="45"/>
    <x v="1"/>
  </r>
  <r>
    <n v="55"/>
    <s v=" 08 Dec 2018, 18:30"/>
    <s v="Football"/>
    <x v="4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d v="2018-12-01T00:00:00"/>
    <m/>
    <n v="73"/>
    <x v="0"/>
  </r>
  <r>
    <n v="56"/>
    <s v=" 08 Dec 2018, 18:30"/>
    <s v="Football"/>
    <x v="2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d v="2018-12-01T00:00:00"/>
    <m/>
    <n v="33"/>
    <x v="0"/>
  </r>
  <r>
    <n v="57"/>
    <s v=" 08 Dec 2018, 20:00"/>
    <s v="Football"/>
    <x v="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d v="2018-12-01T00:00:00"/>
    <m/>
    <n v="69"/>
    <x v="1"/>
  </r>
  <r>
    <n v="58"/>
    <s v=" 08 Dec 2018, 20:00"/>
    <s v="Football"/>
    <x v="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d v="2018-12-01T00:00:00"/>
    <m/>
    <n v="67"/>
    <x v="1"/>
  </r>
  <r>
    <n v="59"/>
    <s v=" 08 Dec 2018, 20:30"/>
    <s v="Football"/>
    <x v="3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d v="2018-12-01T00:00:00"/>
    <m/>
    <n v="62"/>
    <x v="1"/>
  </r>
  <r>
    <n v="60"/>
    <s v=" 08 Dec 2018, 20:45"/>
    <s v="Football"/>
    <x v="4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d v="2018-12-01T00:00:00"/>
    <m/>
    <n v="60"/>
    <x v="1"/>
  </r>
  <r>
    <n v="61"/>
    <s v=" 08 Dec 2018, 20:45"/>
    <s v="Football"/>
    <x v="2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d v="2018-12-01T00:00:00"/>
    <m/>
    <n v="38"/>
    <x v="1"/>
  </r>
  <r>
    <n v="62"/>
    <s v=" 09 Dec 2018, 12:30"/>
    <s v="Football"/>
    <x v="3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d v="2018-12-01T00:00:00"/>
    <m/>
    <n v="24"/>
    <x v="1"/>
  </r>
  <r>
    <n v="63"/>
    <s v=" 09 Dec 2018, 15:00"/>
    <s v="Football"/>
    <x v="3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d v="2018-12-01T00:00:00"/>
    <m/>
    <n v="22"/>
    <x v="1"/>
  </r>
  <r>
    <n v="64"/>
    <s v=" 09 Dec 2018, 15:00"/>
    <s v="Football"/>
    <x v="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d v="2018-12-01T00:00:00"/>
    <m/>
    <n v="49"/>
    <x v="0"/>
  </r>
  <r>
    <n v="65"/>
    <s v=" 09 Dec 2018, 16:15"/>
    <s v="Football"/>
    <x v="2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d v="2018-12-01T00:00:00"/>
    <m/>
    <n v="58"/>
    <x v="1"/>
  </r>
  <r>
    <n v="66"/>
    <s v=" 09 Dec 2018, 17:00"/>
    <s v="Football"/>
    <x v="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d v="2018-12-01T00:00:00"/>
    <m/>
    <n v="52"/>
    <x v="0"/>
  </r>
  <r>
    <n v="67"/>
    <s v=" 09 Dec 2018, 17:00"/>
    <s v="Football"/>
    <x v="4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d v="2018-12-01T00:00:00"/>
    <m/>
    <n v="28"/>
    <x v="1"/>
  </r>
  <r>
    <n v="68"/>
    <s v=" 09 Dec 2018, 18:00"/>
    <s v="Football"/>
    <x v="0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d v="2018-12-01T00:00:00"/>
    <m/>
    <n v="55"/>
    <x v="1"/>
  </r>
  <r>
    <n v="69"/>
    <s v=" 09 Dec 2018, 18:30"/>
    <s v="Football"/>
    <x v="2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d v="2018-12-01T00:00:00"/>
    <m/>
    <n v="48"/>
    <x v="1"/>
  </r>
  <r>
    <n v="70"/>
    <s v=" 09 Dec 2018, 20:30"/>
    <s v="Football"/>
    <x v="3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d v="2018-12-01T00:00:00"/>
    <m/>
    <n v="63"/>
    <x v="1"/>
  </r>
  <r>
    <n v="71"/>
    <s v=" 09 Dec 2018, 20:45"/>
    <s v="Football"/>
    <x v="2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d v="2018-12-01T00:00:00"/>
    <m/>
    <n v="46"/>
    <x v="1"/>
  </r>
  <r>
    <n v="72"/>
    <s v=" 09 Dec 2018, 21:00"/>
    <s v="Football"/>
    <x v="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d v="2018-12-01T00:00:00"/>
    <m/>
    <n v="50"/>
    <x v="1"/>
  </r>
  <r>
    <n v="73"/>
    <s v=" 10 Dec 2018, 21:00"/>
    <s v="Football"/>
    <x v="4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d v="2018-12-01T00:00:00"/>
    <m/>
    <n v="42"/>
    <x v="0"/>
  </r>
  <r>
    <n v="74"/>
    <s v=" 10 Dec 2018, 21:00"/>
    <s v="Football"/>
    <x v="2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d v="2018-12-01T00:00:00"/>
    <m/>
    <n v="44"/>
    <x v="1"/>
  </r>
  <r>
    <n v="75"/>
    <s v=" 11 Dec 2018, 21:00"/>
    <s v="Football"/>
    <x v="5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d v="2018-12-01T00:00:00"/>
    <m/>
    <n v="75"/>
    <x v="1"/>
  </r>
  <r>
    <n v="76"/>
    <s v=" 11 Dec 2018, 21:00"/>
    <s v="Football"/>
    <x v="5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d v="2018-12-01T00:00:00"/>
    <m/>
    <n v="76"/>
    <x v="1"/>
  </r>
  <r>
    <n v="77"/>
    <s v=" 11 Dec 2018, 21:00"/>
    <s v="Football"/>
    <x v="5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d v="2018-12-01T00:00:00"/>
    <m/>
    <n v="77"/>
    <x v="0"/>
  </r>
  <r>
    <n v="78"/>
    <s v=" 11 Dec 2018, 21:00"/>
    <s v="Football"/>
    <x v="5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d v="2018-12-01T00:00:00"/>
    <m/>
    <n v="103"/>
    <x v="1"/>
  </r>
  <r>
    <n v="79"/>
    <s v=" 12 Dec 2018, 21:00"/>
    <s v="Football"/>
    <x v="5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d v="2018-12-01T00:00:00"/>
    <m/>
    <n v="117"/>
    <x v="2"/>
  </r>
  <r>
    <n v="80"/>
    <s v=" 13 Dec 2018, 18:55"/>
    <s v="Football"/>
    <x v="6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d v="2018-12-01T00:00:00"/>
    <m/>
    <n v="88"/>
    <x v="2"/>
  </r>
  <r>
    <n v="81"/>
    <s v=" 13 Dec 2018, 18:55"/>
    <s v="Football"/>
    <x v="6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d v="2018-12-01T00:00:00"/>
    <m/>
    <n v="111"/>
    <x v="2"/>
  </r>
  <r>
    <n v="82"/>
    <s v=" 13 Dec 2018, 18:55"/>
    <s v="Football"/>
    <x v="6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d v="2018-12-01T00:00:00"/>
    <m/>
    <n v="114"/>
    <x v="1"/>
  </r>
  <r>
    <n v="83"/>
    <s v=" 13 Dec 2018, 21:00"/>
    <s v="Football"/>
    <x v="6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d v="2018-12-01T00:00:00"/>
    <m/>
    <n v="98"/>
    <x v="1"/>
  </r>
  <r>
    <n v="84"/>
    <s v=" 14 Dec 2018, 20:45"/>
    <s v="Football"/>
    <x v="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d v="2018-12-01T00:00:00"/>
    <m/>
    <n v="120"/>
    <x v="0"/>
  </r>
  <r>
    <n v="85"/>
    <s v=" 15 Dec 2018, 13:00"/>
    <s v="Football"/>
    <x v="2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d v="2018-12-01T00:00:00"/>
    <m/>
    <n v="106"/>
    <x v="1"/>
  </r>
  <r>
    <n v="86"/>
    <s v=" 15 Dec 2018, 13:30"/>
    <s v="Football"/>
    <x v="4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d v="2018-12-01T00:00:00"/>
    <m/>
    <n v="105"/>
    <x v="1"/>
  </r>
  <r>
    <n v="87"/>
    <s v=" 15 Dec 2018, 15:30"/>
    <s v="Football"/>
    <x v="0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d v="2018-12-01T00:00:00"/>
    <m/>
    <n v="87"/>
    <x v="1"/>
  </r>
  <r>
    <n v="88"/>
    <s v=" 15 Dec 2018, 15:30"/>
    <s v="Football"/>
    <x v="0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d v="2018-12-01T00:00:00"/>
    <m/>
    <n v="116"/>
    <x v="1"/>
  </r>
  <r>
    <n v="89"/>
    <s v=" 15 Dec 2018, 15:30"/>
    <s v="Football"/>
    <x v="0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d v="2018-12-01T00:00:00"/>
    <m/>
    <n v="126"/>
    <x v="0"/>
  </r>
  <r>
    <n v="90"/>
    <s v=" 15 Dec 2018, 15:30"/>
    <s v="Football"/>
    <x v="0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d v="2018-12-01T00:00:00"/>
    <m/>
    <n v="118"/>
    <x v="1"/>
  </r>
  <r>
    <n v="91"/>
    <s v=" 15 Dec 2018, 16:00"/>
    <s v="Football"/>
    <x v="4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d v="2018-12-01T00:00:00"/>
    <m/>
    <n v="91"/>
    <x v="1"/>
  </r>
  <r>
    <n v="92"/>
    <s v=" 15 Dec 2018, 16:00"/>
    <s v="Football"/>
    <x v="4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d v="2018-12-01T00:00:00"/>
    <m/>
    <n v="92"/>
    <x v="1"/>
  </r>
  <r>
    <n v="93"/>
    <s v=" 15 Dec 2018, 16:00"/>
    <s v="Football"/>
    <x v="4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d v="2018-12-01T00:00:00"/>
    <m/>
    <n v="93"/>
    <x v="0"/>
  </r>
  <r>
    <n v="94"/>
    <s v=" 15 Dec 2018, 16:00"/>
    <s v="Football"/>
    <x v="4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d v="2018-12-01T00:00:00"/>
    <m/>
    <n v="90"/>
    <x v="2"/>
  </r>
  <r>
    <n v="95"/>
    <s v=" 15 Dec 2018, 16:00"/>
    <s v="Football"/>
    <x v="4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d v="2018-12-01T00:00:00"/>
    <m/>
    <n v="113"/>
    <x v="1"/>
  </r>
  <r>
    <n v="96"/>
    <s v=" 15 Dec 2018, 16:15"/>
    <s v="Football"/>
    <x v="2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d v="2018-12-01T00:00:00"/>
    <m/>
    <n v="101"/>
    <x v="0"/>
  </r>
  <r>
    <n v="97"/>
    <s v=" 15 Dec 2018, 17:00"/>
    <s v="Football"/>
    <x v="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d v="2018-12-01T00:00:00"/>
    <m/>
    <n v="97"/>
    <x v="1"/>
  </r>
  <r>
    <n v="98"/>
    <s v=" 15 Dec 2018, 18:00"/>
    <s v="Football"/>
    <x v="3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d v="2018-12-01T00:00:00"/>
    <m/>
    <n v="119"/>
    <x v="0"/>
  </r>
  <r>
    <n v="99"/>
    <s v=" 15 Dec 2018, 18:30"/>
    <s v="Football"/>
    <x v="4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d v="2018-12-01T00:00:00"/>
    <m/>
    <n v="112"/>
    <x v="1"/>
  </r>
  <r>
    <n v="100"/>
    <s v=" 15 Dec 2018, 18:30"/>
    <s v="Football"/>
    <x v="0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d v="2018-12-01T00:00:00"/>
    <m/>
    <n v="89"/>
    <x v="0"/>
  </r>
  <r>
    <n v="101"/>
    <s v=" 15 Dec 2018, 18:30"/>
    <s v="Football"/>
    <x v="2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d v="2018-12-01T00:00:00"/>
    <m/>
    <n v="108"/>
    <x v="3"/>
  </r>
  <r>
    <n v="102"/>
    <s v=" 15 Dec 2018, 20:00"/>
    <s v="Football"/>
    <x v="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d v="2018-12-01T00:00:00"/>
    <m/>
    <n v="122"/>
    <x v="1"/>
  </r>
  <r>
    <n v="103"/>
    <s v=" 15 Dec 2018, 20:30"/>
    <s v="Football"/>
    <x v="3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d v="2018-12-01T00:00:00"/>
    <m/>
    <n v="100"/>
    <x v="1"/>
  </r>
  <r>
    <n v="104"/>
    <s v=" 15 Dec 2018, 20:45"/>
    <s v="Football"/>
    <x v="2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d v="2018-12-01T00:00:00"/>
    <m/>
    <n v="86"/>
    <x v="2"/>
  </r>
  <r>
    <n v="105"/>
    <s v=" 16 Dec 2018, 12:00"/>
    <s v="Football"/>
    <x v="2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d v="2018-12-01T00:00:00"/>
    <m/>
    <n v="82"/>
    <x v="1"/>
  </r>
  <r>
    <n v="106"/>
    <s v=" 16 Dec 2018, 13:00"/>
    <s v="Football"/>
    <x v="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d v="2018-12-01T00:00:00"/>
    <m/>
    <n v="79"/>
    <x v="1"/>
  </r>
  <r>
    <n v="107"/>
    <s v=" 16 Dec 2018, 14:30"/>
    <s v="Football"/>
    <x v="4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d v="2018-12-01T00:00:00"/>
    <m/>
    <n v="115"/>
    <x v="1"/>
  </r>
  <r>
    <n v="108"/>
    <s v=" 16 Dec 2018, 14:30"/>
    <s v="Football"/>
    <x v="4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d v="2018-12-01T00:00:00"/>
    <m/>
    <n v="121"/>
    <x v="2"/>
  </r>
  <r>
    <n v="109"/>
    <s v=" 16 Dec 2018, 15:00"/>
    <s v="Football"/>
    <x v="3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d v="2018-12-01T00:00:00"/>
    <m/>
    <n v="107"/>
    <x v="0"/>
  </r>
  <r>
    <n v="110"/>
    <s v=" 16 Dec 2018, 15:00"/>
    <s v="Football"/>
    <x v="3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d v="2018-12-01T00:00:00"/>
    <m/>
    <n v="84"/>
    <x v="0"/>
  </r>
  <r>
    <n v="111"/>
    <s v=" 16 Dec 2018, 15:30"/>
    <s v="Football"/>
    <x v="0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d v="2018-12-01T00:00:00"/>
    <m/>
    <n v="99"/>
    <x v="2"/>
  </r>
  <r>
    <n v="112"/>
    <s v=" 16 Dec 2018, 16:00"/>
    <s v="Football"/>
    <x v="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d v="2018-12-01T00:00:00"/>
    <m/>
    <n v="123"/>
    <x v="1"/>
  </r>
  <r>
    <n v="113"/>
    <s v=" 16 Dec 2018, 16:15"/>
    <s v="Football"/>
    <x v="2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d v="2018-12-01T00:00:00"/>
    <m/>
    <n v="110"/>
    <x v="1"/>
  </r>
  <r>
    <n v="114"/>
    <s v=" 16 Dec 2018, 17:00"/>
    <s v="Football"/>
    <x v="4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d v="2018-12-01T00:00:00"/>
    <m/>
    <n v="109"/>
    <x v="1"/>
  </r>
  <r>
    <n v="115"/>
    <s v=" 16 Dec 2018, 18:00"/>
    <s v="Football"/>
    <x v="3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d v="2018-12-01T00:00:00"/>
    <m/>
    <n v="85"/>
    <x v="1"/>
  </r>
  <r>
    <n v="116"/>
    <s v=" 16 Dec 2018, 18:00"/>
    <s v="Football"/>
    <x v="0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d v="2018-12-01T00:00:00"/>
    <m/>
    <n v="95"/>
    <x v="2"/>
  </r>
  <r>
    <n v="117"/>
    <s v=" 16 Dec 2018, 18:30"/>
    <s v="Football"/>
    <x v="2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d v="2018-12-01T00:00:00"/>
    <m/>
    <n v="104"/>
    <x v="0"/>
  </r>
  <r>
    <n v="118"/>
    <s v=" 16 Dec 2018, 20:30"/>
    <s v="Football"/>
    <x v="3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d v="2018-12-01T00:00:00"/>
    <m/>
    <n v="81"/>
    <x v="1"/>
  </r>
  <r>
    <n v="119"/>
    <s v=" 16 Dec 2018, 20:45"/>
    <s v="Football"/>
    <x v="2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d v="2018-12-01T00:00:00"/>
    <m/>
    <n v="102"/>
    <x v="0"/>
  </r>
  <r>
    <n v="120"/>
    <s v=" 17 Dec 2018, 20:30"/>
    <s v="Football"/>
    <x v="3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d v="2018-12-01T00:00:00"/>
    <m/>
    <n v="94"/>
    <x v="0"/>
  </r>
  <r>
    <n v="121"/>
    <s v=" 17 Dec 2018, 21:00"/>
    <s v="Football"/>
    <x v="2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d v="2018-12-01T00:00:00"/>
    <m/>
    <n v="96"/>
    <x v="1"/>
  </r>
  <r>
    <n v="122"/>
    <s v=" 18 Dec 2018, 18:30"/>
    <s v="Football"/>
    <x v="0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d v="2018-12-01T00:00:00"/>
    <m/>
    <n v="80"/>
    <x v="1"/>
  </r>
  <r>
    <n v="123"/>
    <s v=" 18 Dec 2018, 20:30"/>
    <s v="Football"/>
    <x v="3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d v="2018-12-01T00:00:00"/>
    <m/>
    <n v="78"/>
    <x v="0"/>
  </r>
  <r>
    <n v="124"/>
    <s v=" 18 Dec 2018, 20:30"/>
    <s v="Football"/>
    <x v="0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d v="2018-12-01T00:00:00"/>
    <m/>
    <n v="151"/>
    <x v="1"/>
  </r>
  <r>
    <n v="125"/>
    <s v=" 18 Dec 2018, 20:30"/>
    <s v="Football"/>
    <x v="0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d v="2018-12-01T00:00:00"/>
    <m/>
    <n v="143"/>
    <x v="0"/>
  </r>
  <r>
    <n v="126"/>
    <s v=" 18 Dec 2018, 20:45"/>
    <s v="Football"/>
    <x v="7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d v="2018-12-01T00:00:00"/>
    <m/>
    <n v="83"/>
    <x v="0"/>
  </r>
  <r>
    <n v="127"/>
    <s v=" 19 Dec 2018, 18:30"/>
    <s v="Football"/>
    <x v="0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d v="2018-12-01T00:00:00"/>
    <m/>
    <n v="165"/>
    <x v="1"/>
  </r>
  <r>
    <n v="128"/>
    <s v=" 19 Dec 2018, 20:30"/>
    <s v="Football"/>
    <x v="0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d v="2018-12-01T00:00:00"/>
    <m/>
    <n v="161"/>
    <x v="0"/>
  </r>
  <r>
    <n v="129"/>
    <s v=" 19 Dec 2018, 20:30"/>
    <s v="Football"/>
    <x v="0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d v="2018-12-01T00:00:00"/>
    <m/>
    <n v="153"/>
    <x v="1"/>
  </r>
  <r>
    <n v="130"/>
    <s v=" 19 Dec 2018, 20:30"/>
    <s v="Football"/>
    <x v="0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d v="2018-12-01T00:00:00"/>
    <m/>
    <n v="127"/>
    <x v="0"/>
  </r>
  <r>
    <n v="131"/>
    <s v=" 19 Dec 2018, 20:45"/>
    <s v="Football"/>
    <x v="7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d v="2018-12-01T00:00:00"/>
    <m/>
    <n v="128"/>
    <x v="1"/>
  </r>
  <r>
    <n v="132"/>
    <s v=" 19 Dec 2018, 20:45"/>
    <s v="Football"/>
    <x v="7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d v="2018-12-01T00:00:00"/>
    <m/>
    <n v="124"/>
    <x v="1"/>
  </r>
  <r>
    <n v="133"/>
    <s v=" 21 Dec 2018, 20:30"/>
    <s v="Football"/>
    <x v="0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d v="2018-12-01T00:00:00"/>
    <m/>
    <n v="158"/>
    <x v="1"/>
  </r>
  <r>
    <n v="134"/>
    <s v=" 21 Dec 2018, 21:00"/>
    <s v="Football"/>
    <x v="4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d v="2018-12-01T00:00:00"/>
    <m/>
    <n v="134"/>
    <x v="1"/>
  </r>
  <r>
    <n v="135"/>
    <s v=" 21 Dec 2018, 21:00"/>
    <s v="Football"/>
    <x v="2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d v="2018-12-01T00:00:00"/>
    <m/>
    <n v="133"/>
    <x v="1"/>
  </r>
  <r>
    <n v="136"/>
    <s v=" 22 Dec 2018, 12:30"/>
    <s v="Football"/>
    <x v="3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d v="2018-12-01T00:00:00"/>
    <m/>
    <n v="137"/>
    <x v="1"/>
  </r>
  <r>
    <n v="137"/>
    <s v=" 22 Dec 2018, 13:00"/>
    <s v="Football"/>
    <x v="2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d v="2018-12-01T00:00:00"/>
    <m/>
    <n v="169"/>
    <x v="0"/>
  </r>
  <r>
    <n v="138"/>
    <s v=" 22 Dec 2018, 13:30"/>
    <s v="Football"/>
    <x v="4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d v="2018-12-01T00:00:00"/>
    <m/>
    <n v="147"/>
    <x v="1"/>
  </r>
  <r>
    <n v="139"/>
    <s v=" 22 Dec 2018, 15:00"/>
    <s v="Football"/>
    <x v="3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d v="2018-12-01T00:00:00"/>
    <m/>
    <n v="141"/>
    <x v="1"/>
  </r>
  <r>
    <n v="140"/>
    <s v=" 22 Dec 2018, 15:00"/>
    <s v="Football"/>
    <x v="3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d v="2018-12-01T00:00:00"/>
    <m/>
    <n v="167"/>
    <x v="1"/>
  </r>
  <r>
    <n v="141"/>
    <s v=" 22 Dec 2018, 15:00"/>
    <s v="Football"/>
    <x v="3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d v="2018-12-01T00:00:00"/>
    <m/>
    <n v="149"/>
    <x v="2"/>
  </r>
  <r>
    <n v="142"/>
    <s v=" 22 Dec 2018, 15:00"/>
    <s v="Football"/>
    <x v="3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d v="2018-12-01T00:00:00"/>
    <m/>
    <n v="157"/>
    <x v="1"/>
  </r>
  <r>
    <n v="143"/>
    <s v=" 22 Dec 2018, 15:30"/>
    <s v="Football"/>
    <x v="0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d v="2018-12-01T00:00:00"/>
    <m/>
    <n v="164"/>
    <x v="0"/>
  </r>
  <r>
    <n v="144"/>
    <s v=" 22 Dec 2018, 15:30"/>
    <s v="Football"/>
    <x v="0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d v="2018-12-01T00:00:00"/>
    <m/>
    <n v="140"/>
    <x v="1"/>
  </r>
  <r>
    <n v="145"/>
    <s v=" 22 Dec 2018, 15:30"/>
    <s v="Football"/>
    <x v="0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d v="2018-12-01T00:00:00"/>
    <m/>
    <n v="138"/>
    <x v="1"/>
  </r>
  <r>
    <n v="146"/>
    <s v=" 22 Dec 2018, 16:00"/>
    <s v="Football"/>
    <x v="4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d v="2018-12-01T00:00:00"/>
    <m/>
    <n v="142"/>
    <x v="0"/>
  </r>
  <r>
    <n v="147"/>
    <s v=" 22 Dec 2018, 16:00"/>
    <s v="Football"/>
    <x v="4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d v="2018-12-01T00:00:00"/>
    <m/>
    <n v="152"/>
    <x v="2"/>
  </r>
  <r>
    <n v="148"/>
    <s v=" 22 Dec 2018, 16:00"/>
    <s v="Football"/>
    <x v="4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d v="2018-12-01T00:00:00"/>
    <m/>
    <n v="146"/>
    <x v="1"/>
  </r>
  <r>
    <n v="149"/>
    <s v=" 22 Dec 2018, 16:00"/>
    <s v="Football"/>
    <x v="4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d v="2018-12-01T00:00:00"/>
    <m/>
    <n v="150"/>
    <x v="1"/>
  </r>
  <r>
    <n v="150"/>
    <s v=" 22 Dec 2018, 16:00"/>
    <s v="Football"/>
    <x v="4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d v="2018-12-01T00:00:00"/>
    <m/>
    <n v="162"/>
    <x v="0"/>
  </r>
  <r>
    <n v="151"/>
    <s v=" 22 Dec 2018, 16:00"/>
    <s v="Football"/>
    <x v="4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d v="2018-12-01T00:00:00"/>
    <m/>
    <n v="148"/>
    <x v="1"/>
  </r>
  <r>
    <n v="152"/>
    <s v=" 22 Dec 2018, 16:15"/>
    <s v="Football"/>
    <x v="2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d v="2018-12-01T00:00:00"/>
    <m/>
    <n v="160"/>
    <x v="1"/>
  </r>
  <r>
    <n v="153"/>
    <s v=" 22 Dec 2018, 18:30"/>
    <s v="Football"/>
    <x v="4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d v="2018-12-01T00:00:00"/>
    <m/>
    <n v="168"/>
    <x v="1"/>
  </r>
  <r>
    <n v="154"/>
    <s v=" 22 Dec 2018, 18:30"/>
    <s v="Football"/>
    <x v="2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d v="2018-12-01T00:00:00"/>
    <m/>
    <n v="139"/>
    <x v="2"/>
  </r>
  <r>
    <n v="155"/>
    <s v=" 22 Dec 2018, 18:30"/>
    <s v="Football"/>
    <x v="0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d v="2018-12-01T00:00:00"/>
    <m/>
    <n v="159"/>
    <x v="1"/>
  </r>
  <r>
    <n v="156"/>
    <s v=" 22 Dec 2018, 20:30"/>
    <s v="Football"/>
    <x v="3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d v="2018-12-01T00:00:00"/>
    <m/>
    <n v="163"/>
    <x v="1"/>
  </r>
  <r>
    <n v="157"/>
    <s v=" 22 Dec 2018, 20:45"/>
    <s v="Football"/>
    <x v="2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d v="2018-12-01T00:00:00"/>
    <m/>
    <n v="136"/>
    <x v="0"/>
  </r>
  <r>
    <n v="158"/>
    <s v=" 22 Dec 2018, 21:00"/>
    <s v="Football"/>
    <x v="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d v="2018-12-01T00:00:00"/>
    <m/>
    <n v="145"/>
    <x v="1"/>
  </r>
  <r>
    <n v="159"/>
    <s v=" 22 Dec 2018, 21:00"/>
    <s v="Football"/>
    <x v="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d v="2018-12-01T00:00:00"/>
    <m/>
    <n v="125"/>
    <x v="1"/>
  </r>
  <r>
    <n v="160"/>
    <s v=" 22 Dec 2018, 21:00"/>
    <s v="Football"/>
    <x v="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d v="2018-12-01T00:00:00"/>
    <m/>
    <n v="166"/>
    <x v="1"/>
  </r>
  <r>
    <n v="161"/>
    <s v=" 22 Dec 2018, 21:00"/>
    <s v="Football"/>
    <x v="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d v="2018-12-01T00:00:00"/>
    <m/>
    <n v="132"/>
    <x v="1"/>
  </r>
  <r>
    <n v="162"/>
    <s v=" 22 Dec 2018, 21:00"/>
    <s v="Football"/>
    <x v="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d v="2018-12-01T00:00:00"/>
    <m/>
    <n v="155"/>
    <x v="1"/>
  </r>
  <r>
    <n v="163"/>
    <s v=" 22 Dec 2018, 21:00"/>
    <s v="Football"/>
    <x v="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d v="2018-12-01T00:00:00"/>
    <m/>
    <n v="129"/>
    <x v="1"/>
  </r>
  <r>
    <n v="164"/>
    <s v=" 22 Dec 2018, 21:00"/>
    <s v="Football"/>
    <x v="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d v="2018-12-01T00:00:00"/>
    <m/>
    <n v="144"/>
    <x v="1"/>
  </r>
  <r>
    <n v="165"/>
    <s v=" 22 Dec 2018, 21:00"/>
    <s v="Football"/>
    <x v="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d v="2018-12-01T00:00:00"/>
    <m/>
    <n v="131"/>
    <x v="1"/>
  </r>
  <r>
    <n v="166"/>
    <s v=" 23 Dec 2018, 12:00"/>
    <s v="Football"/>
    <x v="2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d v="2018-12-01T00:00:00"/>
    <m/>
    <n v="156"/>
    <x v="1"/>
  </r>
  <r>
    <n v="167"/>
    <s v=" 23 Dec 2018, 16:15"/>
    <s v="Football"/>
    <x v="2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d v="2018-12-01T00:00:00"/>
    <m/>
    <n v="135"/>
    <x v="1"/>
  </r>
  <r>
    <n v="168"/>
    <s v=" 23 Dec 2018, 17:00"/>
    <s v="Football"/>
    <x v="4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d v="2018-12-01T00:00:00"/>
    <m/>
    <n v="154"/>
    <x v="0"/>
  </r>
  <r>
    <n v="169"/>
    <s v=" 23 Dec 2018, 18:00"/>
    <s v="Football"/>
    <x v="0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d v="2018-12-01T00:00:00"/>
    <m/>
    <n v="130"/>
    <x v="1"/>
  </r>
  <r>
    <n v="170"/>
    <s v=" 26 Dec 2018, 12:30"/>
    <s v="Football"/>
    <x v="3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d v="2018-12-01T00:00:00"/>
    <m/>
    <n v="172"/>
    <x v="0"/>
  </r>
  <r>
    <n v="171"/>
    <s v=" 26 Dec 2018, 13:30"/>
    <s v="Football"/>
    <x v="4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d v="2018-12-01T00:00:00"/>
    <m/>
    <n v="177"/>
    <x v="1"/>
  </r>
  <r>
    <n v="172"/>
    <s v=" 26 Dec 2018, 15:00"/>
    <s v="Football"/>
    <x v="3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d v="2018-12-01T00:00:00"/>
    <m/>
    <n v="180"/>
    <x v="0"/>
  </r>
  <r>
    <n v="173"/>
    <s v=" 26 Dec 2018, 15:00"/>
    <s v="Football"/>
    <x v="3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d v="2018-12-01T00:00:00"/>
    <m/>
    <n v="182"/>
    <x v="0"/>
  </r>
  <r>
    <n v="174"/>
    <s v=" 26 Dec 2018, 15:00"/>
    <s v="Football"/>
    <x v="3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d v="2018-12-01T00:00:00"/>
    <m/>
    <n v="174"/>
    <x v="1"/>
  </r>
  <r>
    <n v="175"/>
    <s v=" 26 Dec 2018, 15:00"/>
    <s v="Football"/>
    <x v="3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d v="2018-12-01T00:00:00"/>
    <m/>
    <n v="176"/>
    <x v="0"/>
  </r>
  <r>
    <n v="176"/>
    <s v=" 26 Dec 2018, 16:00"/>
    <s v="Football"/>
    <x v="4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d v="2018-12-01T00:00:00"/>
    <m/>
    <n v="184"/>
    <x v="1"/>
  </r>
  <r>
    <n v="177"/>
    <s v=" 26 Dec 2018, 16:00"/>
    <s v="Football"/>
    <x v="4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d v="2018-12-01T00:00:00"/>
    <m/>
    <n v="170"/>
    <x v="1"/>
  </r>
  <r>
    <n v="178"/>
    <s v=" 26 Dec 2018, 16:00"/>
    <s v="Football"/>
    <x v="4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d v="2018-12-01T00:00:00"/>
    <m/>
    <n v="173"/>
    <x v="1"/>
  </r>
  <r>
    <n v="179"/>
    <s v=" 26 Dec 2018, 16:00"/>
    <s v="Football"/>
    <x v="4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d v="2018-12-01T00:00:00"/>
    <m/>
    <n v="179"/>
    <x v="1"/>
  </r>
  <r>
    <n v="180"/>
    <s v=" 26 Dec 2018, 16:00"/>
    <s v="Football"/>
    <x v="4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d v="2018-12-01T00:00:00"/>
    <m/>
    <n v="181"/>
    <x v="1"/>
  </r>
  <r>
    <n v="181"/>
    <s v=" 26 Dec 2018, 16:00"/>
    <s v="Football"/>
    <x v="4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d v="2018-12-01T00:00:00"/>
    <m/>
    <n v="175"/>
    <x v="1"/>
  </r>
  <r>
    <n v="182"/>
    <s v=" 26 Dec 2018, 18:00"/>
    <s v="Football"/>
    <x v="3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d v="2018-12-01T00:00:00"/>
    <m/>
    <n v="185"/>
    <x v="1"/>
  </r>
  <r>
    <n v="183"/>
    <s v=" 26 Dec 2018, 18:00"/>
    <s v="Football"/>
    <x v="3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d v="2018-12-01T00:00:00"/>
    <m/>
    <n v="183"/>
    <x v="0"/>
  </r>
  <r>
    <n v="184"/>
    <s v=" 26 Dec 2018, 18:15"/>
    <s v="Football"/>
    <x v="4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d v="2018-12-01T00:00:00"/>
    <m/>
    <n v="171"/>
    <x v="0"/>
  </r>
  <r>
    <n v="185"/>
    <s v=" 26 Dec 2018, 20:30"/>
    <s v="Football"/>
    <x v="4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d v="2018-12-01T00:00:00"/>
    <m/>
    <n v="178"/>
    <x v="1"/>
  </r>
  <r>
    <n v="186"/>
    <s v=" 26 Dec 2018, 20:30"/>
    <s v="Football"/>
    <x v="3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d v="2018-12-01T00:00:00"/>
    <m/>
    <n v="186"/>
    <x v="1"/>
  </r>
  <r>
    <n v="187"/>
    <s v=" 27 Dec 2018, 20:45"/>
    <s v="Football"/>
    <x v="4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d v="2018-12-01T00:00:00"/>
    <m/>
    <n v="187"/>
    <x v="1"/>
  </r>
  <r>
    <n v="188"/>
    <s v=" 29 Dec 2018, 12:30"/>
    <s v="Football"/>
    <x v="3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d v="2018-12-01T00:00:00"/>
    <m/>
    <n v="188"/>
    <x v="1"/>
  </r>
  <r>
    <n v="189"/>
    <s v=" 29 Dec 2018, 15:00"/>
    <s v="Football"/>
    <x v="3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d v="2018-12-01T00:00:00"/>
    <m/>
    <n v="189"/>
    <x v="1"/>
  </r>
  <r>
    <n v="190"/>
    <s v=" 29 Dec 2018, 15:00"/>
    <s v="Football"/>
    <x v="3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d v="2018-12-01T00:00:00"/>
    <m/>
    <n v="190"/>
    <x v="1"/>
  </r>
  <r>
    <n v="191"/>
    <s v=" 29 Dec 2018, 15:00"/>
    <s v="Football"/>
    <x v="3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d v="2018-12-01T00:00:00"/>
    <m/>
    <n v="191"/>
    <x v="1"/>
  </r>
  <r>
    <n v="192"/>
    <s v=" 29 Dec 2018, 15:00"/>
    <s v="Football"/>
    <x v="3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d v="2018-12-01T00:00:00"/>
    <m/>
    <n v="192"/>
    <x v="1"/>
  </r>
  <r>
    <n v="193"/>
    <s v=" 29 Dec 2018, 15:00"/>
    <s v="Football"/>
    <x v="3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d v="2018-12-01T00:00:00"/>
    <m/>
    <n v="193"/>
    <x v="2"/>
  </r>
  <r>
    <n v="194"/>
    <s v=" 29 Dec 2018, 16:00"/>
    <s v="Football"/>
    <x v="4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d v="2018-12-01T00:00:00"/>
    <m/>
    <n v="204"/>
    <x v="1"/>
  </r>
  <r>
    <n v="195"/>
    <s v=" 29 Dec 2018, 16:00"/>
    <s v="Football"/>
    <x v="4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d v="2018-12-01T00:00:00"/>
    <m/>
    <n v="198"/>
    <x v="0"/>
  </r>
  <r>
    <n v="196"/>
    <s v=" 29 Dec 2018, 16:00"/>
    <s v="Football"/>
    <x v="4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d v="2018-12-01T00:00:00"/>
    <m/>
    <n v="205"/>
    <x v="1"/>
  </r>
  <r>
    <n v="197"/>
    <s v=" 29 Dec 2018, 16:00"/>
    <s v="Football"/>
    <x v="4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d v="2018-12-01T00:00:00"/>
    <m/>
    <n v="200"/>
    <x v="0"/>
  </r>
  <r>
    <n v="198"/>
    <s v=" 29 Dec 2018, 16:00"/>
    <s v="Football"/>
    <x v="4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d v="2018-12-01T00:00:00"/>
    <m/>
    <n v="202"/>
    <x v="0"/>
  </r>
  <r>
    <n v="199"/>
    <s v=" 29 Dec 2018, 18:00"/>
    <s v="Football"/>
    <x v="3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d v="2018-12-01T00:00:00"/>
    <m/>
    <n v="203"/>
    <x v="1"/>
  </r>
  <r>
    <n v="200"/>
    <s v=" 29 Dec 2018, 18:30"/>
    <s v="Football"/>
    <x v="4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d v="2018-12-01T00:00:00"/>
    <m/>
    <n v="201"/>
    <x v="0"/>
  </r>
  <r>
    <n v="201"/>
    <s v=" 29 Dec 2018, 20:30"/>
    <s v="Football"/>
    <x v="3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d v="2018-12-01T00:00:00"/>
    <m/>
    <n v="196"/>
    <x v="1"/>
  </r>
  <r>
    <n v="202"/>
    <s v=" 30 Dec 2018, 13:00"/>
    <s v="Football"/>
    <x v="4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d v="2018-12-01T00:00:00"/>
    <m/>
    <n v="194"/>
    <x v="1"/>
  </r>
  <r>
    <n v="203"/>
    <s v=" 30 Dec 2018, 15:15"/>
    <s v="Football"/>
    <x v="4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d v="2018-12-01T00:00:00"/>
    <m/>
    <n v="195"/>
    <x v="1"/>
  </r>
  <r>
    <n v="204"/>
    <s v=" 30 Dec 2018, 15:15"/>
    <s v="Football"/>
    <x v="4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d v="2018-12-01T00:00:00"/>
    <m/>
    <n v="197"/>
    <x v="2"/>
  </r>
  <r>
    <n v="205"/>
    <s v=" 30 Dec 2018, 17:30"/>
    <s v="Football"/>
    <x v="4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d v="2018-12-01T00:00:00"/>
    <m/>
    <n v="199"/>
    <x v="0"/>
  </r>
  <r>
    <n v="206"/>
    <s v=" 01 Jan 2019, 13:30"/>
    <s v="Football"/>
    <x v="4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d v="2018-12-01T00:00:00"/>
    <m/>
    <n v="206"/>
    <x v="1"/>
  </r>
  <r>
    <n v="207"/>
    <s v=" 01 Jan 2019, 16:00"/>
    <s v="Football"/>
    <x v="4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d v="2018-12-01T00:00:00"/>
    <m/>
    <n v="207"/>
    <x v="1"/>
  </r>
  <r>
    <n v="208"/>
    <s v=" 01 Jan 2019, 18:30"/>
    <s v="Football"/>
    <x v="4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d v="2018-12-01T00:00:00"/>
    <m/>
    <n v="208"/>
    <x v="1"/>
  </r>
  <r>
    <n v="209"/>
    <s v=" 02 Jan 2019, 20:45"/>
    <s v="Football"/>
    <x v="4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d v="2018-12-01T00:00:00"/>
    <m/>
    <n v="209"/>
    <x v="1"/>
  </r>
  <r>
    <n v="210"/>
    <s v=" 02 Jan 2019, 20:45"/>
    <s v="Football"/>
    <x v="4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d v="2018-12-01T00:00:00"/>
    <m/>
    <n v="210"/>
    <x v="1"/>
  </r>
  <r>
    <n v="211"/>
    <s v=" 02 Jan 2019, 20:45"/>
    <s v="Football"/>
    <x v="4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d v="2018-12-01T00:00:00"/>
    <m/>
    <n v="211"/>
    <x v="1"/>
  </r>
  <r>
    <n v="212"/>
    <s v=" 02 Jan 2019, 20:45"/>
    <s v="Football"/>
    <x v="4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d v="2018-12-01T00:00:00"/>
    <m/>
    <n v="212"/>
    <x v="0"/>
  </r>
  <r>
    <n v="213"/>
    <s v=" 02 Jan 2019, 20:45"/>
    <s v="Football"/>
    <x v="4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d v="2018-12-01T00:00:00"/>
    <m/>
    <n v="213"/>
    <x v="0"/>
  </r>
  <r>
    <n v="214"/>
    <s v=" 02 Jan 2019, 21:00"/>
    <s v="Football"/>
    <x v="4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d v="2018-12-01T00:00:00"/>
    <m/>
    <n v="214"/>
    <x v="1"/>
  </r>
  <r>
    <n v="215"/>
    <s v=" 03 Jan 2019, 21:00"/>
    <s v="Football"/>
    <x v="4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d v="2018-12-01T00:00:00"/>
    <m/>
    <n v="215"/>
    <x v="1"/>
  </r>
  <r>
    <n v="216"/>
    <s v=" 03 Jan 2019, 21:30"/>
    <s v="Football"/>
    <x v="2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d v="2019-01-01T00:00:00"/>
    <d v="2019-01-01T00:00:00"/>
    <n v="216"/>
    <x v="0"/>
  </r>
  <r>
    <n v="217"/>
    <s v=" 05 Jan 2019, 16:15"/>
    <s v="Football"/>
    <x v="2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d v="2019-01-01T00:00:00"/>
    <m/>
    <n v="222"/>
    <x v="1"/>
  </r>
  <r>
    <n v="218"/>
    <s v=" 05 Jan 2019, 20:45"/>
    <s v="Football"/>
    <x v="2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d v="2019-01-01T00:00:00"/>
    <m/>
    <n v="223"/>
    <x v="1"/>
  </r>
  <r>
    <n v="219"/>
    <s v=" 06 Jan 2019, 12:00"/>
    <s v="Football"/>
    <x v="2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d v="2019-01-01T00:00:00"/>
    <m/>
    <n v="229"/>
    <x v="1"/>
  </r>
  <r>
    <n v="220"/>
    <s v=" 06 Jan 2019, 16:15"/>
    <s v="Football"/>
    <x v="2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d v="2019-01-01T00:00:00"/>
    <m/>
    <n v="236"/>
    <x v="1"/>
  </r>
  <r>
    <n v="221"/>
    <s v=" 06 Jan 2019, 18:30"/>
    <s v="Football"/>
    <x v="2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d v="2019-01-01T00:00:00"/>
    <m/>
    <n v="228"/>
    <x v="2"/>
  </r>
  <r>
    <n v="222"/>
    <s v=" 06 Jan 2019, 20:45"/>
    <s v="Football"/>
    <x v="2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d v="2019-01-01T00:00:00"/>
    <m/>
    <n v="235"/>
    <x v="1"/>
  </r>
  <r>
    <n v="223"/>
    <s v=" 07 Jan 2019, 20:45"/>
    <s v="Football"/>
    <x v="8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d v="2019-01-01T00:00:00"/>
    <m/>
    <n v="227"/>
    <x v="1"/>
  </r>
  <r>
    <n v="224"/>
    <s v=" 07 Jan 2019, 21:00"/>
    <s v="Football"/>
    <x v="2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d v="2019-01-01T00:00:00"/>
    <m/>
    <n v="221"/>
    <x v="1"/>
  </r>
  <r>
    <n v="225"/>
    <s v=" 08 Jan 2019, 19:00"/>
    <s v="Football"/>
    <x v="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d v="2019-01-01T00:00:00"/>
    <m/>
    <n v="242"/>
    <x v="2"/>
  </r>
  <r>
    <n v="226"/>
    <s v=" 08 Jan 2019, 21:00"/>
    <s v="Football"/>
    <x v="7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d v="2019-01-01T00:00:00"/>
    <m/>
    <n v="220"/>
    <x v="0"/>
  </r>
  <r>
    <n v="227"/>
    <s v=" 08 Jan 2019, 21:00"/>
    <s v="Football"/>
    <x v="9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d v="2019-01-01T00:00:00"/>
    <m/>
    <n v="234"/>
    <x v="1"/>
  </r>
  <r>
    <n v="228"/>
    <s v=" 09 Jan 2019, 18:45"/>
    <s v="Football"/>
    <x v="9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d v="2019-01-01T00:00:00"/>
    <m/>
    <n v="237"/>
    <x v="1"/>
  </r>
  <r>
    <n v="229"/>
    <s v=" 09 Jan 2019, 19:30"/>
    <s v="Football"/>
    <x v="10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d v="2019-01-01T00:00:00"/>
    <m/>
    <n v="225"/>
    <x v="0"/>
  </r>
  <r>
    <n v="230"/>
    <s v=" 09 Jan 2019, 21:05"/>
    <s v="Football"/>
    <x v="9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d v="2019-01-01T00:00:00"/>
    <m/>
    <n v="260"/>
    <x v="1"/>
  </r>
  <r>
    <n v="231"/>
    <s v=" 09 Jan 2019, 21:30"/>
    <s v="Football"/>
    <x v="10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d v="2019-01-01T00:00:00"/>
    <m/>
    <n v="238"/>
    <x v="1"/>
  </r>
  <r>
    <n v="232"/>
    <s v=" 10 Jan 2019, 19:30"/>
    <s v="Football"/>
    <x v="10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d v="2019-01-01T00:00:00"/>
    <m/>
    <n v="259"/>
    <x v="1"/>
  </r>
  <r>
    <n v="233"/>
    <s v=" 10 Jan 2019, 21:30"/>
    <s v="Football"/>
    <x v="10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d v="2019-01-01T00:00:00"/>
    <m/>
    <n v="248"/>
    <x v="1"/>
  </r>
  <r>
    <n v="234"/>
    <s v=" 11 Jan 2019, 20:45"/>
    <s v="Football"/>
    <x v="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d v="2019-01-01T00:00:00"/>
    <m/>
    <n v="252"/>
    <x v="1"/>
  </r>
  <r>
    <n v="235"/>
    <s v=" 12 Jan 2019, 13:30"/>
    <s v="Football"/>
    <x v="4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d v="2019-01-01T00:00:00"/>
    <m/>
    <n v="230"/>
    <x v="2"/>
  </r>
  <r>
    <n v="236"/>
    <s v=" 12 Jan 2019, 16:00"/>
    <s v="Football"/>
    <x v="4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d v="2019-01-01T00:00:00"/>
    <m/>
    <n v="233"/>
    <x v="0"/>
  </r>
  <r>
    <n v="237"/>
    <s v=" 12 Jan 2019, 16:00"/>
    <s v="Football"/>
    <x v="4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d v="2019-01-01T00:00:00"/>
    <m/>
    <n v="250"/>
    <x v="2"/>
  </r>
  <r>
    <n v="238"/>
    <s v=" 12 Jan 2019, 16:00"/>
    <s v="Football"/>
    <x v="4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d v="2019-01-01T00:00:00"/>
    <m/>
    <n v="231"/>
    <x v="1"/>
  </r>
  <r>
    <n v="239"/>
    <s v=" 12 Jan 2019, 16:00"/>
    <s v="Football"/>
    <x v="4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d v="2019-01-01T00:00:00"/>
    <m/>
    <n v="243"/>
    <x v="0"/>
  </r>
  <r>
    <n v="240"/>
    <s v=" 12 Jan 2019, 16:00"/>
    <s v="Football"/>
    <x v="4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d v="2019-01-01T00:00:00"/>
    <m/>
    <n v="262"/>
    <x v="1"/>
  </r>
  <r>
    <n v="241"/>
    <s v=" 12 Jan 2019, 16:15"/>
    <s v="Football"/>
    <x v="2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d v="2019-01-01T00:00:00"/>
    <m/>
    <n v="253"/>
    <x v="1"/>
  </r>
  <r>
    <n v="242"/>
    <s v=" 12 Jan 2019, 17:00"/>
    <s v="Football"/>
    <x v="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d v="2019-01-01T00:00:00"/>
    <m/>
    <n v="251"/>
    <x v="1"/>
  </r>
  <r>
    <n v="243"/>
    <s v=" 12 Jan 2019, 18:00"/>
    <s v="Football"/>
    <x v="11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d v="2019-01-01T00:00:00"/>
    <m/>
    <n v="263"/>
    <x v="1"/>
  </r>
  <r>
    <n v="244"/>
    <s v=" 12 Jan 2019, 18:30"/>
    <s v="Football"/>
    <x v="4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d v="2019-01-01T00:00:00"/>
    <m/>
    <n v="244"/>
    <x v="0"/>
  </r>
  <r>
    <n v="245"/>
    <s v=" 12 Jan 2019, 20:00"/>
    <s v="Football"/>
    <x v="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d v="2019-01-01T00:00:00"/>
    <m/>
    <n v="246"/>
    <x v="0"/>
  </r>
  <r>
    <n v="246"/>
    <s v=" 12 Jan 2019, 20:00"/>
    <s v="Football"/>
    <x v="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d v="2019-01-01T00:00:00"/>
    <m/>
    <n v="261"/>
    <x v="1"/>
  </r>
  <r>
    <n v="247"/>
    <s v=" 12 Jan 2019, 20:00"/>
    <s v="Football"/>
    <x v="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d v="2019-01-01T00:00:00"/>
    <m/>
    <n v="249"/>
    <x v="2"/>
  </r>
  <r>
    <n v="248"/>
    <s v=" 12 Jan 2019, 20:00"/>
    <s v="Football"/>
    <x v="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d v="2019-01-01T00:00:00"/>
    <m/>
    <n v="254"/>
    <x v="2"/>
  </r>
  <r>
    <n v="249"/>
    <s v=" 12 Jan 2019, 20:45"/>
    <s v="Football"/>
    <x v="2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d v="2019-01-01T00:00:00"/>
    <m/>
    <n v="247"/>
    <x v="1"/>
  </r>
  <r>
    <n v="250"/>
    <s v=" 12 Jan 2019, 20:45"/>
    <s v="Football"/>
    <x v="11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d v="2019-01-01T00:00:00"/>
    <m/>
    <n v="226"/>
    <x v="0"/>
  </r>
  <r>
    <n v="251"/>
    <s v=" 13 Jan 2019, 12:00"/>
    <s v="Football"/>
    <x v="2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d v="2019-01-01T00:00:00"/>
    <m/>
    <n v="218"/>
    <x v="1"/>
  </r>
  <r>
    <n v="252"/>
    <s v=" 13 Jan 2019, 15:00"/>
    <s v="Football"/>
    <x v="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d v="2019-01-01T00:00:00"/>
    <m/>
    <n v="217"/>
    <x v="2"/>
  </r>
  <r>
    <n v="253"/>
    <s v=" 13 Jan 2019, 15:00"/>
    <s v="Football"/>
    <x v="11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d v="2019-01-01T00:00:00"/>
    <m/>
    <n v="256"/>
    <x v="1"/>
  </r>
  <r>
    <n v="254"/>
    <s v=" 13 Jan 2019, 15:15"/>
    <s v="Football"/>
    <x v="4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d v="2019-01-01T00:00:00"/>
    <m/>
    <n v="219"/>
    <x v="0"/>
  </r>
  <r>
    <n v="255"/>
    <s v=" 13 Jan 2019, 16:15"/>
    <s v="Football"/>
    <x v="2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d v="2019-01-01T00:00:00"/>
    <m/>
    <n v="255"/>
    <x v="1"/>
  </r>
  <r>
    <n v="256"/>
    <s v=" 13 Jan 2019, 17:30"/>
    <s v="Football"/>
    <x v="4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d v="2019-01-01T00:00:00"/>
    <m/>
    <n v="241"/>
    <x v="2"/>
  </r>
  <r>
    <n v="257"/>
    <s v=" 13 Jan 2019, 18:30"/>
    <s v="Football"/>
    <x v="2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d v="2019-01-01T00:00:00"/>
    <m/>
    <n v="240"/>
    <x v="1"/>
  </r>
  <r>
    <n v="258"/>
    <s v=" 13 Jan 2019, 20:45"/>
    <s v="Football"/>
    <x v="2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d v="2019-01-01T00:00:00"/>
    <m/>
    <n v="232"/>
    <x v="1"/>
  </r>
  <r>
    <n v="259"/>
    <s v=" 13 Jan 2019, 20:45"/>
    <s v="Football"/>
    <x v="11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d v="2019-01-01T00:00:00"/>
    <m/>
    <n v="258"/>
    <x v="0"/>
  </r>
  <r>
    <n v="260"/>
    <s v=" 13 Jan 2019, 21:00"/>
    <s v="Football"/>
    <x v="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d v="2019-01-01T00:00:00"/>
    <m/>
    <n v="224"/>
    <x v="1"/>
  </r>
  <r>
    <n v="261"/>
    <s v=" 14 Jan 2019, 17:30"/>
    <s v="Football"/>
    <x v="11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d v="2019-01-01T00:00:00"/>
    <m/>
    <n v="245"/>
    <x v="0"/>
  </r>
  <r>
    <n v="262"/>
    <s v=" 14 Jan 2019, 21:00"/>
    <s v="Football"/>
    <x v="4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d v="2019-01-01T00:00:00"/>
    <m/>
    <n v="257"/>
    <x v="1"/>
  </r>
  <r>
    <n v="263"/>
    <s v=" 14 Jan 2019, 21:00"/>
    <s v="Football"/>
    <x v="2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d v="2019-01-01T00:00:00"/>
    <m/>
    <n v="239"/>
    <x v="1"/>
  </r>
  <r>
    <n v="264"/>
    <s v=" 15 Jan 2019, 19:00"/>
    <s v="Football"/>
    <x v="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d v="2019-01-01T00:00:00"/>
    <m/>
    <n v="306"/>
    <x v="1"/>
  </r>
  <r>
    <n v="265"/>
    <s v=" 16 Jan 2019, 18:30"/>
    <s v="Football"/>
    <x v="12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d v="2019-01-01T00:00:00"/>
    <m/>
    <n v="294"/>
    <x v="1"/>
  </r>
  <r>
    <n v="266"/>
    <s v=" 16 Jan 2019, 19:00"/>
    <s v="Football"/>
    <x v="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d v="2019-01-01T00:00:00"/>
    <m/>
    <n v="287"/>
    <x v="0"/>
  </r>
  <r>
    <n v="267"/>
    <s v=" 16 Jan 2019, 19:00"/>
    <s v="Football"/>
    <x v="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d v="2019-01-01T00:00:00"/>
    <m/>
    <n v="297"/>
    <x v="0"/>
  </r>
  <r>
    <n v="268"/>
    <s v=" 16 Jan 2019, 19:00"/>
    <s v="Football"/>
    <x v="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d v="2019-01-01T00:00:00"/>
    <m/>
    <n v="310"/>
    <x v="2"/>
  </r>
  <r>
    <n v="269"/>
    <s v=" 16 Jan 2019, 19:30"/>
    <s v="Football"/>
    <x v="10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d v="2019-01-01T00:00:00"/>
    <m/>
    <n v="292"/>
    <x v="1"/>
  </r>
  <r>
    <n v="270"/>
    <s v=" 16 Jan 2019, 21:00"/>
    <s v="Football"/>
    <x v="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d v="2019-01-01T00:00:00"/>
    <m/>
    <n v="308"/>
    <x v="0"/>
  </r>
  <r>
    <n v="271"/>
    <s v=" 17 Jan 2019, 19:30"/>
    <s v="Football"/>
    <x v="10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d v="2019-01-01T00:00:00"/>
    <m/>
    <n v="301"/>
    <x v="1"/>
  </r>
  <r>
    <n v="272"/>
    <s v=" 17 Jan 2019, 20:30"/>
    <s v="Football"/>
    <x v="10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d v="2019-01-01T00:00:00"/>
    <m/>
    <n v="311"/>
    <x v="1"/>
  </r>
  <r>
    <n v="273"/>
    <s v=" 17 Jan 2019, 21:30"/>
    <s v="Football"/>
    <x v="10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d v="2019-01-01T00:00:00"/>
    <m/>
    <n v="296"/>
    <x v="1"/>
  </r>
  <r>
    <n v="274"/>
    <s v=" 18 Jan 2019, 20:30"/>
    <s v="Football"/>
    <x v="0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d v="2019-01-01T00:00:00"/>
    <m/>
    <n v="277"/>
    <x v="1"/>
  </r>
  <r>
    <n v="275"/>
    <s v=" 18 Jan 2019, 20:45"/>
    <s v="Football"/>
    <x v="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d v="2019-01-01T00:00:00"/>
    <m/>
    <n v="293"/>
    <x v="2"/>
  </r>
  <r>
    <n v="276"/>
    <s v=" 18 Jan 2019, 21:00"/>
    <s v="Football"/>
    <x v="2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d v="2019-01-01T00:00:00"/>
    <m/>
    <n v="266"/>
    <x v="0"/>
  </r>
  <r>
    <n v="277"/>
    <s v=" 19 Jan 2019, 13:30"/>
    <s v="Football"/>
    <x v="4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d v="2019-01-01T00:00:00"/>
    <m/>
    <n v="275"/>
    <x v="1"/>
  </r>
  <r>
    <n v="278"/>
    <s v=" 19 Jan 2019, 15:00"/>
    <s v="Football"/>
    <x v="3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d v="2019-01-01T00:00:00"/>
    <m/>
    <n v="304"/>
    <x v="0"/>
  </r>
  <r>
    <n v="279"/>
    <s v=" 19 Jan 2019, 15:30"/>
    <s v="Football"/>
    <x v="0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d v="2019-01-01T00:00:00"/>
    <m/>
    <n v="303"/>
    <x v="1"/>
  </r>
  <r>
    <n v="280"/>
    <s v=" 19 Jan 2019, 15:30"/>
    <s v="Football"/>
    <x v="0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d v="2019-01-01T00:00:00"/>
    <m/>
    <n v="299"/>
    <x v="0"/>
  </r>
  <r>
    <n v="281"/>
    <s v=" 19 Jan 2019, 16:00"/>
    <s v="Football"/>
    <x v="4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d v="2019-01-01T00:00:00"/>
    <m/>
    <n v="286"/>
    <x v="2"/>
  </r>
  <r>
    <n v="282"/>
    <s v=" 19 Jan 2019, 16:00"/>
    <s v="Football"/>
    <x v="4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d v="2019-01-01T00:00:00"/>
    <m/>
    <n v="273"/>
    <x v="1"/>
  </r>
  <r>
    <n v="283"/>
    <s v=" 19 Jan 2019, 16:00"/>
    <s v="Football"/>
    <x v="4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d v="2019-01-01T00:00:00"/>
    <m/>
    <n v="295"/>
    <x v="1"/>
  </r>
  <r>
    <n v="284"/>
    <s v=" 19 Jan 2019, 16:00"/>
    <s v="Football"/>
    <x v="4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d v="2019-01-01T00:00:00"/>
    <m/>
    <n v="290"/>
    <x v="0"/>
  </r>
  <r>
    <n v="285"/>
    <s v=" 19 Jan 2019, 16:00"/>
    <s v="Football"/>
    <x v="4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d v="2019-01-01T00:00:00"/>
    <m/>
    <n v="298"/>
    <x v="1"/>
  </r>
  <r>
    <n v="286"/>
    <s v=" 19 Jan 2019, 16:00"/>
    <s v="Football"/>
    <x v="4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d v="2019-01-01T00:00:00"/>
    <m/>
    <n v="302"/>
    <x v="1"/>
  </r>
  <r>
    <n v="287"/>
    <s v=" 19 Jan 2019, 16:15"/>
    <s v="Football"/>
    <x v="2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d v="2019-01-01T00:00:00"/>
    <m/>
    <n v="289"/>
    <x v="1"/>
  </r>
  <r>
    <n v="288"/>
    <s v=" 19 Jan 2019, 17:00"/>
    <s v="Football"/>
    <x v="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d v="2019-01-01T00:00:00"/>
    <m/>
    <n v="269"/>
    <x v="2"/>
  </r>
  <r>
    <n v="289"/>
    <s v=" 19 Jan 2019, 18:30"/>
    <s v="Football"/>
    <x v="4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d v="2019-01-01T00:00:00"/>
    <m/>
    <n v="291"/>
    <x v="1"/>
  </r>
  <r>
    <n v="290"/>
    <s v=" 19 Jan 2019, 18:30"/>
    <s v="Football"/>
    <x v="2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d v="2019-01-01T00:00:00"/>
    <m/>
    <n v="268"/>
    <x v="0"/>
  </r>
  <r>
    <n v="291"/>
    <s v=" 19 Jan 2019, 18:30"/>
    <s v="Football"/>
    <x v="0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d v="2019-01-01T00:00:00"/>
    <m/>
    <n v="281"/>
    <x v="2"/>
  </r>
  <r>
    <n v="292"/>
    <s v=" 19 Jan 2019, 20:00"/>
    <s v="Football"/>
    <x v="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d v="2019-01-01T00:00:00"/>
    <m/>
    <n v="264"/>
    <x v="1"/>
  </r>
  <r>
    <n v="293"/>
    <s v=" 19 Jan 2019, 20:00"/>
    <s v="Football"/>
    <x v="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d v="2019-01-01T00:00:00"/>
    <m/>
    <n v="271"/>
    <x v="1"/>
  </r>
  <r>
    <n v="294"/>
    <s v=" 19 Jan 2019, 20:00"/>
    <s v="Football"/>
    <x v="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d v="2019-01-01T00:00:00"/>
    <m/>
    <n v="309"/>
    <x v="2"/>
  </r>
  <r>
    <n v="295"/>
    <s v=" 19 Jan 2019, 20:30"/>
    <s v="Football"/>
    <x v="3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d v="2019-01-01T00:00:00"/>
    <m/>
    <n v="284"/>
    <x v="1"/>
  </r>
  <r>
    <n v="296"/>
    <s v=" 19 Jan 2019, 20:45"/>
    <s v="Football"/>
    <x v="2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d v="2019-01-01T00:00:00"/>
    <m/>
    <n v="285"/>
    <x v="1"/>
  </r>
  <r>
    <n v="297"/>
    <s v=" 20 Jan 2019, 12:00"/>
    <s v="Football"/>
    <x v="2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d v="2019-01-01T00:00:00"/>
    <m/>
    <n v="300"/>
    <x v="1"/>
  </r>
  <r>
    <n v="298"/>
    <s v=" 20 Jan 2019, 12:30"/>
    <s v="Football"/>
    <x v="3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d v="2019-01-01T00:00:00"/>
    <m/>
    <n v="272"/>
    <x v="1"/>
  </r>
  <r>
    <n v="299"/>
    <s v=" 20 Jan 2019, 14:30"/>
    <s v="Football"/>
    <x v="4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d v="2019-01-01T00:00:00"/>
    <m/>
    <n v="288"/>
    <x v="1"/>
  </r>
  <r>
    <n v="300"/>
    <s v=" 20 Jan 2019, 15:00"/>
    <s v="Football"/>
    <x v="3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d v="2019-01-01T00:00:00"/>
    <m/>
    <n v="279"/>
    <x v="0"/>
  </r>
  <r>
    <n v="301"/>
    <s v=" 20 Jan 2019, 15:00"/>
    <s v="Football"/>
    <x v="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d v="2019-01-01T00:00:00"/>
    <m/>
    <n v="270"/>
    <x v="1"/>
  </r>
  <r>
    <n v="302"/>
    <s v=" 20 Jan 2019, 16:15"/>
    <s v="Football"/>
    <x v="2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d v="2019-01-01T00:00:00"/>
    <m/>
    <n v="305"/>
    <x v="1"/>
  </r>
  <r>
    <n v="303"/>
    <s v=" 20 Jan 2019, 17:00"/>
    <s v="Football"/>
    <x v="4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d v="2019-01-01T00:00:00"/>
    <m/>
    <n v="282"/>
    <x v="2"/>
  </r>
  <r>
    <n v="304"/>
    <s v=" 20 Jan 2019, 17:00"/>
    <s v="Football"/>
    <x v="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d v="2019-01-01T00:00:00"/>
    <m/>
    <n v="276"/>
    <x v="0"/>
  </r>
  <r>
    <n v="305"/>
    <s v=" 20 Jan 2019, 18:00"/>
    <s v="Football"/>
    <x v="0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d v="2019-01-01T00:00:00"/>
    <m/>
    <n v="283"/>
    <x v="1"/>
  </r>
  <r>
    <n v="306"/>
    <s v=" 20 Jan 2019, 18:30"/>
    <s v="Football"/>
    <x v="2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d v="2019-01-01T00:00:00"/>
    <m/>
    <n v="265"/>
    <x v="2"/>
  </r>
  <r>
    <n v="307"/>
    <s v=" 20 Jan 2019, 20:30"/>
    <s v="Football"/>
    <x v="3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d v="2019-01-01T00:00:00"/>
    <m/>
    <n v="274"/>
    <x v="1"/>
  </r>
  <r>
    <n v="308"/>
    <s v=" 20 Jan 2019, 20:45"/>
    <s v="Football"/>
    <x v="2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d v="2019-01-01T00:00:00"/>
    <m/>
    <n v="278"/>
    <x v="1"/>
  </r>
  <r>
    <n v="309"/>
    <s v=" 20 Jan 2019, 21:00"/>
    <s v="Football"/>
    <x v="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d v="2019-01-01T00:00:00"/>
    <m/>
    <n v="307"/>
    <x v="2"/>
  </r>
  <r>
    <n v="310"/>
    <s v=" 21 Jan 2019, 15:00"/>
    <s v="Football"/>
    <x v="3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d v="2019-01-01T00:00:00"/>
    <m/>
    <n v="267"/>
    <x v="0"/>
  </r>
  <r>
    <n v="311"/>
    <s v=" 21 Jan 2019, 20:30"/>
    <s v="Football"/>
    <x v="3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d v="2019-01-01T00:00:00"/>
    <m/>
    <n v="280"/>
    <x v="1"/>
  </r>
  <r>
    <n v="312"/>
    <s v=" 21 Jan 2019, 21:00"/>
    <s v="Football"/>
    <x v="2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d v="2019-01-01T00:00:00"/>
    <m/>
    <n v="312"/>
    <x v="1"/>
  </r>
  <r>
    <n v="313"/>
    <s v=" 22 Jan 2019, 21:30"/>
    <s v="Football"/>
    <x v="10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d v="2019-01-01T00:00:00"/>
    <m/>
    <n v="349"/>
    <x v="1"/>
  </r>
  <r>
    <n v="314"/>
    <s v=" 23 Jan 2019, 21:30"/>
    <s v="Football"/>
    <x v="10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d v="2019-01-01T00:00:00"/>
    <m/>
    <n v="322"/>
    <x v="0"/>
  </r>
  <r>
    <n v="315"/>
    <s v=" 24 Jan 2019, 19:30"/>
    <s v="Football"/>
    <x v="10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d v="2019-01-01T00:00:00"/>
    <m/>
    <n v="336"/>
    <x v="1"/>
  </r>
  <r>
    <n v="316"/>
    <s v=" 24 Jan 2019, 20:45"/>
    <s v="Football"/>
    <x v="7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d v="2019-01-01T00:00:00"/>
    <m/>
    <n v="324"/>
    <x v="1"/>
  </r>
  <r>
    <n v="317"/>
    <s v=" 24 Jan 2019, 21:30"/>
    <s v="Football"/>
    <x v="10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d v="2019-01-01T00:00:00"/>
    <m/>
    <n v="330"/>
    <x v="1"/>
  </r>
  <r>
    <n v="318"/>
    <s v=" 25 Jan 2019, 20:30"/>
    <s v="Football"/>
    <x v="0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d v="2019-01-01T00:00:00"/>
    <m/>
    <n v="343"/>
    <x v="1"/>
  </r>
  <r>
    <n v="319"/>
    <s v=" 25 Jan 2019, 20:45"/>
    <s v="Football"/>
    <x v="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d v="2019-01-01T00:00:00"/>
    <m/>
    <n v="326"/>
    <x v="1"/>
  </r>
  <r>
    <n v="320"/>
    <s v=" 25 Jan 2019, 20:55"/>
    <s v="Football"/>
    <x v="8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d v="2019-01-01T00:00:00"/>
    <m/>
    <n v="340"/>
    <x v="1"/>
  </r>
  <r>
    <n v="321"/>
    <s v=" 26 Jan 2019, 13:00"/>
    <s v="Football"/>
    <x v="2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d v="2019-01-01T00:00:00"/>
    <m/>
    <n v="335"/>
    <x v="1"/>
  </r>
  <r>
    <n v="322"/>
    <s v=" 26 Jan 2019, 15:30"/>
    <s v="Football"/>
    <x v="0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d v="2019-01-01T00:00:00"/>
    <m/>
    <n v="316"/>
    <x v="1"/>
  </r>
  <r>
    <n v="323"/>
    <s v=" 26 Jan 2019, 15:30"/>
    <s v="Football"/>
    <x v="0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d v="2019-01-01T00:00:00"/>
    <m/>
    <n v="319"/>
    <x v="1"/>
  </r>
  <r>
    <n v="324"/>
    <s v=" 26 Jan 2019, 15:30"/>
    <s v="Football"/>
    <x v="0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d v="2019-01-01T00:00:00"/>
    <m/>
    <n v="325"/>
    <x v="1"/>
  </r>
  <r>
    <n v="325"/>
    <s v=" 26 Jan 2019, 15:30"/>
    <s v="Football"/>
    <x v="0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d v="2019-01-01T00:00:00"/>
    <m/>
    <n v="329"/>
    <x v="1"/>
  </r>
  <r>
    <n v="326"/>
    <s v=" 26 Jan 2019, 16:00"/>
    <s v="Football"/>
    <x v="8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d v="2019-01-01T00:00:00"/>
    <m/>
    <n v="353"/>
    <x v="1"/>
  </r>
  <r>
    <n v="327"/>
    <s v=" 26 Jan 2019, 16:00"/>
    <s v="Football"/>
    <x v="8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d v="2019-01-01T00:00:00"/>
    <m/>
    <n v="355"/>
    <x v="1"/>
  </r>
  <r>
    <n v="328"/>
    <s v=" 26 Jan 2019, 16:15"/>
    <s v="Football"/>
    <x v="2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d v="2019-01-01T00:00:00"/>
    <m/>
    <n v="344"/>
    <x v="1"/>
  </r>
  <r>
    <n v="329"/>
    <s v=" 26 Jan 2019, 18:00"/>
    <s v="Football"/>
    <x v="3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d v="2019-01-01T00:00:00"/>
    <m/>
    <n v="314"/>
    <x v="0"/>
  </r>
  <r>
    <n v="330"/>
    <s v=" 26 Jan 2019, 18:30"/>
    <s v="Football"/>
    <x v="0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d v="2019-01-01T00:00:00"/>
    <m/>
    <n v="317"/>
    <x v="1"/>
  </r>
  <r>
    <n v="331"/>
    <s v=" 26 Jan 2019, 20:00"/>
    <s v="Football"/>
    <x v="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d v="2019-01-01T00:00:00"/>
    <m/>
    <n v="313"/>
    <x v="1"/>
  </r>
  <r>
    <n v="332"/>
    <s v=" 26 Jan 2019, 20:00"/>
    <s v="Football"/>
    <x v="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d v="2019-01-01T00:00:00"/>
    <m/>
    <n v="332"/>
    <x v="1"/>
  </r>
  <r>
    <n v="333"/>
    <s v=" 26 Jan 2019, 20:00"/>
    <s v="Football"/>
    <x v="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d v="2019-01-01T00:00:00"/>
    <m/>
    <n v="327"/>
    <x v="1"/>
  </r>
  <r>
    <n v="334"/>
    <s v=" 26 Jan 2019, 20:30"/>
    <s v="Football"/>
    <x v="3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d v="2019-01-01T00:00:00"/>
    <m/>
    <n v="334"/>
    <x v="0"/>
  </r>
  <r>
    <n v="335"/>
    <s v=" 26 Jan 2019, 20:45"/>
    <s v="Football"/>
    <x v="2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d v="2019-01-01T00:00:00"/>
    <m/>
    <n v="333"/>
    <x v="1"/>
  </r>
  <r>
    <n v="336"/>
    <s v=" 27 Jan 2019, 12:30"/>
    <s v="Football"/>
    <x v="3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d v="2019-01-01T00:00:00"/>
    <m/>
    <n v="350"/>
    <x v="0"/>
  </r>
  <r>
    <n v="337"/>
    <s v=" 27 Jan 2019, 15:00"/>
    <s v="Football"/>
    <x v="3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d v="2019-01-01T00:00:00"/>
    <m/>
    <n v="320"/>
    <x v="0"/>
  </r>
  <r>
    <n v="338"/>
    <s v=" 27 Jan 2019, 15:00"/>
    <s v="Football"/>
    <x v="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d v="2019-01-01T00:00:00"/>
    <m/>
    <n v="342"/>
    <x v="0"/>
  </r>
  <r>
    <n v="339"/>
    <s v=" 27 Jan 2019, 15:30"/>
    <s v="Football"/>
    <x v="0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d v="2019-01-01T00:00:00"/>
    <m/>
    <n v="338"/>
    <x v="1"/>
  </r>
  <r>
    <n v="340"/>
    <s v=" 27 Jan 2019, 16:00"/>
    <s v="Football"/>
    <x v="8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d v="2019-01-01T00:00:00"/>
    <m/>
    <n v="328"/>
    <x v="1"/>
  </r>
  <r>
    <n v="341"/>
    <s v=" 27 Jan 2019, 16:15"/>
    <s v="Football"/>
    <x v="2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d v="2019-01-01T00:00:00"/>
    <m/>
    <n v="341"/>
    <x v="1"/>
  </r>
  <r>
    <n v="342"/>
    <s v=" 27 Jan 2019, 17:00"/>
    <s v="Football"/>
    <x v="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d v="2019-01-01T00:00:00"/>
    <m/>
    <n v="351"/>
    <x v="1"/>
  </r>
  <r>
    <n v="343"/>
    <s v=" 27 Jan 2019, 18:00"/>
    <s v="Football"/>
    <x v="0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d v="2019-01-01T00:00:00"/>
    <m/>
    <n v="345"/>
    <x v="1"/>
  </r>
  <r>
    <n v="344"/>
    <s v=" 27 Jan 2019, 18:00"/>
    <s v="Football"/>
    <x v="3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d v="2019-01-01T00:00:00"/>
    <m/>
    <n v="331"/>
    <x v="1"/>
  </r>
  <r>
    <n v="345"/>
    <s v=" 27 Jan 2019, 18:30"/>
    <s v="Football"/>
    <x v="2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d v="2019-01-01T00:00:00"/>
    <m/>
    <n v="352"/>
    <x v="1"/>
  </r>
  <r>
    <n v="346"/>
    <s v=" 27 Jan 2019, 18:30"/>
    <s v="Football"/>
    <x v="2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d v="2019-01-01T00:00:00"/>
    <m/>
    <n v="346"/>
    <x v="1"/>
  </r>
  <r>
    <n v="347"/>
    <s v=" 27 Jan 2019, 20:30"/>
    <s v="Football"/>
    <x v="3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d v="2019-01-01T00:00:00"/>
    <m/>
    <n v="347"/>
    <x v="0"/>
  </r>
  <r>
    <n v="348"/>
    <s v=" 27 Jan 2019, 20:45"/>
    <s v="Football"/>
    <x v="2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d v="2019-01-01T00:00:00"/>
    <m/>
    <n v="348"/>
    <x v="0"/>
  </r>
  <r>
    <n v="349"/>
    <s v=" 27 Jan 2019, 21:00"/>
    <s v="Football"/>
    <x v="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d v="2019-01-01T00:00:00"/>
    <m/>
    <n v="337"/>
    <x v="1"/>
  </r>
  <r>
    <n v="350"/>
    <s v=" 28 Jan 2019, 21:00"/>
    <s v="Football"/>
    <x v="2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d v="2019-01-01T00:00:00"/>
    <m/>
    <n v="356"/>
    <x v="1"/>
  </r>
  <r>
    <n v="351"/>
    <s v=" 29 Jan 2019, 20:45"/>
    <s v="Football"/>
    <x v="4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d v="2019-01-01T00:00:00"/>
    <m/>
    <n v="354"/>
    <x v="1"/>
  </r>
  <r>
    <n v="352"/>
    <s v=" 29 Jan 2019, 20:45"/>
    <s v="Football"/>
    <x v="4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d v="2019-01-01T00:00:00"/>
    <m/>
    <n v="374"/>
    <x v="0"/>
  </r>
  <r>
    <n v="353"/>
    <s v=" 29 Jan 2019, 20:45"/>
    <s v="Football"/>
    <x v="4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d v="2019-01-01T00:00:00"/>
    <m/>
    <n v="357"/>
    <x v="1"/>
  </r>
  <r>
    <n v="354"/>
    <s v=" 29 Jan 2019, 20:45"/>
    <s v="Football"/>
    <x v="11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d v="2019-01-01T00:00:00"/>
    <m/>
    <n v="373"/>
    <x v="1"/>
  </r>
  <r>
    <n v="355"/>
    <s v=" 29 Jan 2019, 21:00"/>
    <s v="Football"/>
    <x v="4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d v="2019-01-01T00:00:00"/>
    <m/>
    <n v="358"/>
    <x v="0"/>
  </r>
  <r>
    <n v="356"/>
    <s v=" 29 Jan 2019, 21:00"/>
    <s v="Football"/>
    <x v="4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d v="2019-01-01T00:00:00"/>
    <m/>
    <n v="375"/>
    <x v="1"/>
  </r>
  <r>
    <n v="357"/>
    <s v=" 29 Jan 2019, 21:05"/>
    <s v="Football"/>
    <x v="9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d v="2019-01-01T00:00:00"/>
    <m/>
    <n v="365"/>
    <x v="1"/>
  </r>
  <r>
    <n v="358"/>
    <s v=" 29 Jan 2019, 21:30"/>
    <s v="Football"/>
    <x v="10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d v="2019-01-01T00:00:00"/>
    <m/>
    <n v="339"/>
    <x v="0"/>
  </r>
  <r>
    <n v="359"/>
    <s v=" 30 Jan 2019, 18:15"/>
    <s v="Football"/>
    <x v="11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d v="2019-01-01T00:00:00"/>
    <m/>
    <n v="397"/>
    <x v="2"/>
  </r>
  <r>
    <n v="360"/>
    <s v=" 30 Jan 2019, 18:45"/>
    <s v="Football"/>
    <x v="9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d v="2019-01-01T00:00:00"/>
    <m/>
    <n v="400"/>
    <x v="1"/>
  </r>
  <r>
    <n v="361"/>
    <s v=" 30 Jan 2019, 19:30"/>
    <s v="Football"/>
    <x v="10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d v="2019-01-01T00:00:00"/>
    <m/>
    <n v="382"/>
    <x v="0"/>
  </r>
  <r>
    <n v="362"/>
    <s v=" 30 Jan 2019, 20:45"/>
    <s v="Football"/>
    <x v="4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d v="2019-01-01T00:00:00"/>
    <m/>
    <n v="390"/>
    <x v="1"/>
  </r>
  <r>
    <n v="363"/>
    <s v=" 30 Jan 2019, 20:45"/>
    <s v="Football"/>
    <x v="4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d v="2019-01-01T00:00:00"/>
    <m/>
    <n v="369"/>
    <x v="0"/>
  </r>
  <r>
    <n v="364"/>
    <s v=" 30 Jan 2019, 20:45"/>
    <s v="Football"/>
    <x v="11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d v="2019-01-01T00:00:00"/>
    <m/>
    <n v="368"/>
    <x v="1"/>
  </r>
  <r>
    <n v="365"/>
    <s v=" 30 Jan 2019, 21:00"/>
    <s v="Football"/>
    <x v="4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d v="2019-01-01T00:00:00"/>
    <m/>
    <n v="315"/>
    <x v="1"/>
  </r>
  <r>
    <n v="366"/>
    <s v=" 30 Jan 2019, 21:00"/>
    <s v="Football"/>
    <x v="4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d v="2019-01-01T00:00:00"/>
    <m/>
    <n v="380"/>
    <x v="1"/>
  </r>
  <r>
    <n v="367"/>
    <s v=" 30 Jan 2019, 21:30"/>
    <s v="Football"/>
    <x v="10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d v="2019-01-01T00:00:00"/>
    <m/>
    <n v="396"/>
    <x v="1"/>
  </r>
  <r>
    <n v="368"/>
    <s v=" 31 Jan 2019, 21:00"/>
    <s v="Football"/>
    <x v="11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d v="2019-01-01T00:00:00"/>
    <m/>
    <n v="372"/>
    <x v="1"/>
  </r>
  <r>
    <n v="369"/>
    <s v=" 31 Jan 2019, 21:30"/>
    <s v="Football"/>
    <x v="10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d v="2019-01-01T00:00:00"/>
    <m/>
    <n v="360"/>
    <x v="2"/>
  </r>
  <r>
    <n v="370"/>
    <s v=" 01 Feb 2019, 20:30"/>
    <s v="Football"/>
    <x v="0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d v="2019-01-01T00:00:00"/>
    <m/>
    <n v="377"/>
    <x v="1"/>
  </r>
  <r>
    <n v="371"/>
    <s v=" 01 Feb 2019, 20:45"/>
    <s v="Football"/>
    <x v="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d v="2019-01-01T00:00:00"/>
    <m/>
    <n v="383"/>
    <x v="1"/>
  </r>
  <r>
    <n v="372"/>
    <s v=" 02 Feb 2019, 13:00"/>
    <s v="Football"/>
    <x v="2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d v="2019-01-01T00:00:00"/>
    <m/>
    <n v="399"/>
    <x v="2"/>
  </r>
  <r>
    <n v="373"/>
    <s v=" 02 Feb 2019, 13:30"/>
    <s v="Football"/>
    <x v="4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d v="2019-01-01T00:00:00"/>
    <m/>
    <n v="318"/>
    <x v="1"/>
  </r>
  <r>
    <n v="374"/>
    <s v=" 02 Feb 2019, 15:30"/>
    <s v="Football"/>
    <x v="0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d v="2019-01-01T00:00:00"/>
    <m/>
    <n v="388"/>
    <x v="0"/>
  </r>
  <r>
    <n v="375"/>
    <s v=" 02 Feb 2019, 15:30"/>
    <s v="Football"/>
    <x v="0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d v="2019-01-01T00:00:00"/>
    <m/>
    <n v="321"/>
    <x v="1"/>
  </r>
  <r>
    <n v="376"/>
    <s v=" 02 Feb 2019, 15:30"/>
    <s v="Football"/>
    <x v="0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d v="2019-01-01T00:00:00"/>
    <m/>
    <n v="387"/>
    <x v="1"/>
  </r>
  <r>
    <n v="377"/>
    <s v=" 02 Feb 2019, 15:30"/>
    <s v="Football"/>
    <x v="0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d v="2019-01-01T00:00:00"/>
    <m/>
    <n v="394"/>
    <x v="1"/>
  </r>
  <r>
    <n v="378"/>
    <s v=" 02 Feb 2019, 16:00"/>
    <s v="Football"/>
    <x v="4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d v="2019-01-01T00:00:00"/>
    <m/>
    <n v="381"/>
    <x v="1"/>
  </r>
  <r>
    <n v="379"/>
    <s v=" 02 Feb 2019, 16:00"/>
    <s v="Football"/>
    <x v="4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d v="2019-01-01T00:00:00"/>
    <m/>
    <n v="392"/>
    <x v="1"/>
  </r>
  <r>
    <n v="380"/>
    <s v=" 02 Feb 2019, 16:00"/>
    <s v="Football"/>
    <x v="4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d v="2019-01-01T00:00:00"/>
    <m/>
    <n v="401"/>
    <x v="1"/>
  </r>
  <r>
    <n v="381"/>
    <s v=" 02 Feb 2019, 16:00"/>
    <s v="Football"/>
    <x v="4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d v="2019-01-01T00:00:00"/>
    <m/>
    <n v="384"/>
    <x v="1"/>
  </r>
  <r>
    <n v="382"/>
    <s v=" 02 Feb 2019, 16:00"/>
    <s v="Football"/>
    <x v="4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d v="2019-01-01T00:00:00"/>
    <m/>
    <n v="376"/>
    <x v="1"/>
  </r>
  <r>
    <n v="383"/>
    <s v=" 02 Feb 2019, 16:15"/>
    <s v="Football"/>
    <x v="2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d v="2019-01-01T00:00:00"/>
    <m/>
    <n v="362"/>
    <x v="1"/>
  </r>
  <r>
    <n v="384"/>
    <s v=" 02 Feb 2019, 18:00"/>
    <s v="Football"/>
    <x v="3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d v="2019-01-01T00:00:00"/>
    <m/>
    <n v="404"/>
    <x v="1"/>
  </r>
  <r>
    <n v="385"/>
    <s v=" 02 Feb 2019, 18:30"/>
    <s v="Football"/>
    <x v="0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d v="2019-01-01T00:00:00"/>
    <m/>
    <n v="391"/>
    <x v="1"/>
  </r>
  <r>
    <n v="386"/>
    <s v=" 02 Feb 2019, 18:30"/>
    <s v="Football"/>
    <x v="4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d v="2019-01-01T00:00:00"/>
    <m/>
    <n v="371"/>
    <x v="1"/>
  </r>
  <r>
    <n v="387"/>
    <s v=" 02 Feb 2019, 18:30"/>
    <s v="Football"/>
    <x v="2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d v="2019-01-01T00:00:00"/>
    <m/>
    <n v="370"/>
    <x v="1"/>
  </r>
  <r>
    <n v="388"/>
    <s v=" 02 Feb 2019, 20:00"/>
    <s v="Football"/>
    <x v="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d v="2019-01-01T00:00:00"/>
    <m/>
    <n v="323"/>
    <x v="1"/>
  </r>
  <r>
    <n v="389"/>
    <s v=" 02 Feb 2019, 20:00"/>
    <s v="Football"/>
    <x v="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d v="2019-01-01T00:00:00"/>
    <m/>
    <n v="366"/>
    <x v="1"/>
  </r>
  <r>
    <n v="390"/>
    <s v=" 02 Feb 2019, 20:30"/>
    <s v="Football"/>
    <x v="3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d v="2019-02-01T00:00:00"/>
    <m/>
    <n v="406"/>
    <x v="1"/>
  </r>
  <r>
    <n v="391"/>
    <s v=" 02 Feb 2019, 20:45"/>
    <s v="Football"/>
    <x v="2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d v="2019-01-01T00:00:00"/>
    <m/>
    <n v="386"/>
    <x v="2"/>
  </r>
  <r>
    <n v="392"/>
    <s v=" 02 Feb 2019, 21:00"/>
    <s v="Football"/>
    <x v="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d v="2019-01-01T00:00:00"/>
    <m/>
    <n v="367"/>
    <x v="1"/>
  </r>
  <r>
    <n v="393"/>
    <s v=" 03 Feb 2019, 12:00"/>
    <s v="Football"/>
    <x v="2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d v="2019-01-01T00:00:00"/>
    <m/>
    <n v="363"/>
    <x v="1"/>
  </r>
  <r>
    <n v="394"/>
    <s v=" 03 Feb 2019, 12:30"/>
    <s v="Football"/>
    <x v="3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d v="2019-01-01T00:00:00"/>
    <m/>
    <n v="398"/>
    <x v="1"/>
  </r>
  <r>
    <n v="395"/>
    <s v=" 03 Feb 2019, 15:00"/>
    <s v="Football"/>
    <x v="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d v="2019-01-01T00:00:00"/>
    <m/>
    <n v="359"/>
    <x v="1"/>
  </r>
  <r>
    <n v="396"/>
    <s v=" 03 Feb 2019, 15:00"/>
    <s v="Football"/>
    <x v="3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d v="2019-01-01T00:00:00"/>
    <m/>
    <n v="364"/>
    <x v="0"/>
  </r>
  <r>
    <n v="397"/>
    <s v=" 03 Feb 2019, 15:05"/>
    <s v="Football"/>
    <x v="4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d v="2019-01-01T00:00:00"/>
    <m/>
    <n v="393"/>
    <x v="0"/>
  </r>
  <r>
    <n v="398"/>
    <s v=" 03 Feb 2019, 16:15"/>
    <s v="Football"/>
    <x v="2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d v="2019-01-01T00:00:00"/>
    <m/>
    <n v="361"/>
    <x v="0"/>
  </r>
  <r>
    <n v="399"/>
    <s v=" 03 Feb 2019, 17:00"/>
    <s v="Football"/>
    <x v="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d v="2019-01-01T00:00:00"/>
    <m/>
    <n v="379"/>
    <x v="1"/>
  </r>
  <r>
    <n v="400"/>
    <s v=" 03 Feb 2019, 17:30"/>
    <s v="Football"/>
    <x v="4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d v="2019-01-01T00:00:00"/>
    <m/>
    <n v="395"/>
    <x v="0"/>
  </r>
  <r>
    <n v="401"/>
    <s v=" 03 Feb 2019, 18:00"/>
    <s v="Football"/>
    <x v="3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d v="2019-01-01T00:00:00"/>
    <m/>
    <n v="378"/>
    <x v="1"/>
  </r>
  <r>
    <n v="402"/>
    <s v=" 03 Feb 2019, 20:30"/>
    <s v="Football"/>
    <x v="3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d v="2019-01-01T00:00:00"/>
    <m/>
    <n v="402"/>
    <x v="1"/>
  </r>
  <r>
    <n v="403"/>
    <s v=" 03 Feb 2019, 20:45"/>
    <s v="Football"/>
    <x v="2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d v="2019-02-01T00:00:00"/>
    <m/>
    <n v="407"/>
    <x v="1"/>
  </r>
  <r>
    <n v="404"/>
    <s v=" 03 Feb 2019, 21:00"/>
    <s v="Football"/>
    <x v="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d v="2019-01-01T00:00:00"/>
    <m/>
    <n v="389"/>
    <x v="1"/>
  </r>
  <r>
    <n v="405"/>
    <s v=" 04 Feb 2019, 19:00"/>
    <s v="Football"/>
    <x v="3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d v="2019-01-01T00:00:00"/>
    <m/>
    <n v="403"/>
    <x v="1"/>
  </r>
  <r>
    <n v="406"/>
    <s v=" 04 Feb 2019, 21:00"/>
    <s v="Football"/>
    <x v="4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d v="2019-01-01T00:00:00"/>
    <m/>
    <n v="385"/>
    <x v="1"/>
  </r>
  <r>
    <n v="407"/>
    <s v=" 04 Feb 2019, 21:00"/>
    <s v="Football"/>
    <x v="3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d v="2019-02-01T00:00:00"/>
    <d v="2019-02-01T00:00:00"/>
    <n v="405"/>
    <x v="0"/>
  </r>
  <r>
    <n v="408"/>
    <s v=" 05 Feb 2019, 19:00"/>
    <s v="Football"/>
    <x v="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d v="2019-02-01T00:00:00"/>
    <m/>
    <n v="408"/>
    <x v="1"/>
  </r>
  <r>
    <n v="409"/>
    <s v=" 05 Feb 2019, 20:45"/>
    <s v="Football"/>
    <x v="13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d v="2019-02-01T00:00:00"/>
    <m/>
    <n v="431"/>
    <x v="1"/>
  </r>
  <r>
    <n v="410"/>
    <s v=" 06 Feb 2019, 18:30"/>
    <s v="Football"/>
    <x v="13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d v="2019-02-01T00:00:00"/>
    <m/>
    <n v="449"/>
    <x v="1"/>
  </r>
  <r>
    <n v="411"/>
    <s v=" 06 Feb 2019, 20:45"/>
    <s v="Football"/>
    <x v="4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d v="2019-02-01T00:00:00"/>
    <m/>
    <n v="435"/>
    <x v="0"/>
  </r>
  <r>
    <n v="412"/>
    <s v=" 06 Feb 2019, 20:45"/>
    <s v="Football"/>
    <x v="13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d v="2019-02-01T00:00:00"/>
    <m/>
    <n v="452"/>
    <x v="1"/>
  </r>
  <r>
    <n v="413"/>
    <s v=" 06 Feb 2019, 20:45"/>
    <s v="Football"/>
    <x v="13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d v="2019-02-01T00:00:00"/>
    <m/>
    <n v="426"/>
    <x v="1"/>
  </r>
  <r>
    <n v="414"/>
    <s v=" 06 Feb 2019, 21:00"/>
    <s v="Football"/>
    <x v="10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d v="2019-02-01T00:00:00"/>
    <m/>
    <n v="414"/>
    <x v="1"/>
  </r>
  <r>
    <n v="415"/>
    <s v=" 07 Feb 2019, 20:30"/>
    <s v="Football"/>
    <x v="3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d v="2019-02-01T00:00:00"/>
    <m/>
    <n v="450"/>
    <x v="1"/>
  </r>
  <r>
    <n v="416"/>
    <s v=" 07 Feb 2019, 21:00"/>
    <s v="Football"/>
    <x v="10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d v="2019-02-01T00:00:00"/>
    <m/>
    <n v="447"/>
    <x v="1"/>
  </r>
  <r>
    <n v="417"/>
    <s v=" 08 Feb 2019, 20:30"/>
    <s v="Football"/>
    <x v="3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d v="2019-02-01T00:00:00"/>
    <m/>
    <n v="412"/>
    <x v="1"/>
  </r>
  <r>
    <n v="418"/>
    <s v=" 08 Feb 2019, 20:30"/>
    <s v="Football"/>
    <x v="0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d v="2019-02-01T00:00:00"/>
    <m/>
    <n v="434"/>
    <x v="1"/>
  </r>
  <r>
    <n v="419"/>
    <s v=" 08 Feb 2019, 20:45"/>
    <s v="Football"/>
    <x v="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d v="2019-02-01T00:00:00"/>
    <m/>
    <n v="425"/>
    <x v="0"/>
  </r>
  <r>
    <n v="420"/>
    <s v=" 08 Feb 2019, 21:00"/>
    <s v="Football"/>
    <x v="2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d v="2019-02-01T00:00:00"/>
    <m/>
    <n v="424"/>
    <x v="1"/>
  </r>
  <r>
    <n v="421"/>
    <s v=" 09 Feb 2019, 13:00"/>
    <s v="Football"/>
    <x v="2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d v="2019-02-01T00:00:00"/>
    <m/>
    <n v="427"/>
    <x v="1"/>
  </r>
  <r>
    <n v="422"/>
    <s v=" 09 Feb 2019, 13:30"/>
    <s v="Football"/>
    <x v="4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d v="2019-02-01T00:00:00"/>
    <m/>
    <n v="436"/>
    <x v="0"/>
  </r>
  <r>
    <n v="423"/>
    <s v=" 09 Feb 2019, 15:30"/>
    <s v="Football"/>
    <x v="0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d v="2019-02-01T00:00:00"/>
    <m/>
    <n v="444"/>
    <x v="1"/>
  </r>
  <r>
    <n v="424"/>
    <s v=" 09 Feb 2019, 15:30"/>
    <s v="Football"/>
    <x v="0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d v="2019-02-01T00:00:00"/>
    <m/>
    <n v="445"/>
    <x v="1"/>
  </r>
  <r>
    <n v="425"/>
    <s v=" 09 Feb 2019, 15:30"/>
    <s v="Football"/>
    <x v="0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d v="2019-02-01T00:00:00"/>
    <m/>
    <n v="451"/>
    <x v="1"/>
  </r>
  <r>
    <n v="426"/>
    <s v=" 09 Feb 2019, 16:00"/>
    <s v="Football"/>
    <x v="4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d v="2019-02-01T00:00:00"/>
    <m/>
    <n v="429"/>
    <x v="1"/>
  </r>
  <r>
    <n v="427"/>
    <s v=" 09 Feb 2019, 16:00"/>
    <s v="Football"/>
    <x v="4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d v="2019-02-01T00:00:00"/>
    <m/>
    <n v="438"/>
    <x v="1"/>
  </r>
  <r>
    <n v="428"/>
    <s v=" 09 Feb 2019, 16:00"/>
    <s v="Football"/>
    <x v="4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d v="2019-02-01T00:00:00"/>
    <m/>
    <n v="410"/>
    <x v="1"/>
  </r>
  <r>
    <n v="429"/>
    <s v=" 09 Feb 2019, 16:00"/>
    <s v="Football"/>
    <x v="4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d v="2019-02-01T00:00:00"/>
    <m/>
    <n v="430"/>
    <x v="1"/>
  </r>
  <r>
    <n v="430"/>
    <s v=" 09 Feb 2019, 16:00"/>
    <s v="Football"/>
    <x v="4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d v="2019-02-01T00:00:00"/>
    <m/>
    <n v="432"/>
    <x v="0"/>
  </r>
  <r>
    <n v="431"/>
    <s v=" 09 Feb 2019, 16:15"/>
    <s v="Football"/>
    <x v="2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d v="2019-02-01T00:00:00"/>
    <m/>
    <n v="440"/>
    <x v="1"/>
  </r>
  <r>
    <n v="432"/>
    <s v=" 09 Feb 2019, 17:00"/>
    <s v="Football"/>
    <x v="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d v="2019-02-01T00:00:00"/>
    <m/>
    <n v="418"/>
    <x v="1"/>
  </r>
  <r>
    <n v="433"/>
    <s v=" 09 Feb 2019, 18:00"/>
    <s v="Football"/>
    <x v="3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d v="2019-02-01T00:00:00"/>
    <m/>
    <n v="409"/>
    <x v="0"/>
  </r>
  <r>
    <n v="434"/>
    <s v=" 09 Feb 2019, 18:30"/>
    <s v="Football"/>
    <x v="4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d v="2019-02-01T00:00:00"/>
    <m/>
    <n v="448"/>
    <x v="0"/>
  </r>
  <r>
    <n v="435"/>
    <s v=" 09 Feb 2019, 18:30"/>
    <s v="Football"/>
    <x v="0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d v="2019-02-01T00:00:00"/>
    <m/>
    <n v="417"/>
    <x v="1"/>
  </r>
  <r>
    <n v="436"/>
    <s v=" 09 Feb 2019, 20:00"/>
    <s v="Football"/>
    <x v="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d v="2019-02-01T00:00:00"/>
    <m/>
    <n v="421"/>
    <x v="1"/>
  </r>
  <r>
    <n v="437"/>
    <s v=" 09 Feb 2019, 20:30"/>
    <s v="Football"/>
    <x v="3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d v="2019-02-01T00:00:00"/>
    <m/>
    <n v="441"/>
    <x v="1"/>
  </r>
  <r>
    <n v="438"/>
    <s v=" 10 Feb 2019, 12:00"/>
    <s v="Football"/>
    <x v="2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d v="2019-02-01T00:00:00"/>
    <m/>
    <n v="453"/>
    <x v="0"/>
  </r>
  <r>
    <n v="439"/>
    <s v=" 10 Feb 2019, 14:30"/>
    <s v="Football"/>
    <x v="4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d v="2019-02-01T00:00:00"/>
    <m/>
    <n v="415"/>
    <x v="1"/>
  </r>
  <r>
    <n v="440"/>
    <s v=" 10 Feb 2019, 15:00"/>
    <s v="Football"/>
    <x v="3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d v="2019-02-01T00:00:00"/>
    <m/>
    <n v="443"/>
    <x v="1"/>
  </r>
  <r>
    <n v="441"/>
    <s v=" 10 Feb 2019, 15:00"/>
    <s v="Football"/>
    <x v="3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d v="2019-02-01T00:00:00"/>
    <m/>
    <n v="423"/>
    <x v="0"/>
  </r>
  <r>
    <n v="442"/>
    <s v=" 10 Feb 2019, 15:00"/>
    <s v="Football"/>
    <x v="3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d v="2019-02-01T00:00:00"/>
    <m/>
    <n v="411"/>
    <x v="1"/>
  </r>
  <r>
    <n v="443"/>
    <s v=" 10 Feb 2019, 15:00"/>
    <s v="Football"/>
    <x v="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d v="2019-02-01T00:00:00"/>
    <m/>
    <n v="437"/>
    <x v="1"/>
  </r>
  <r>
    <n v="444"/>
    <s v=" 10 Feb 2019, 16:15"/>
    <s v="Football"/>
    <x v="2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d v="2019-02-01T00:00:00"/>
    <m/>
    <n v="420"/>
    <x v="1"/>
  </r>
  <r>
    <n v="445"/>
    <s v=" 10 Feb 2019, 17:00"/>
    <s v="Football"/>
    <x v="4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d v="2019-02-01T00:00:00"/>
    <m/>
    <n v="422"/>
    <x v="1"/>
  </r>
  <r>
    <n v="446"/>
    <s v=" 10 Feb 2019, 17:00"/>
    <s v="Football"/>
    <x v="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d v="2019-02-01T00:00:00"/>
    <m/>
    <n v="433"/>
    <x v="1"/>
  </r>
  <r>
    <n v="447"/>
    <s v=" 10 Feb 2019, 17:00"/>
    <s v="Football"/>
    <x v="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d v="2019-02-01T00:00:00"/>
    <m/>
    <n v="442"/>
    <x v="0"/>
  </r>
  <r>
    <n v="448"/>
    <s v=" 10 Feb 2019, 18:00"/>
    <s v="Football"/>
    <x v="3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d v="2019-02-01T00:00:00"/>
    <m/>
    <n v="446"/>
    <x v="1"/>
  </r>
  <r>
    <n v="449"/>
    <s v=" 10 Feb 2019, 18:30"/>
    <s v="Football"/>
    <x v="2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d v="2019-02-01T00:00:00"/>
    <m/>
    <n v="419"/>
    <x v="1"/>
  </r>
  <r>
    <n v="450"/>
    <s v=" 10 Feb 2019, 20:30"/>
    <s v="Football"/>
    <x v="3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d v="2019-02-01T00:00:00"/>
    <m/>
    <n v="428"/>
    <x v="1"/>
  </r>
  <r>
    <n v="451"/>
    <s v=" 10 Feb 2019, 20:45"/>
    <s v="Football"/>
    <x v="2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d v="2019-02-01T00:00:00"/>
    <m/>
    <n v="413"/>
    <x v="1"/>
  </r>
  <r>
    <n v="452"/>
    <s v=" 10 Feb 2019, 21:00"/>
    <s v="Football"/>
    <x v="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d v="2019-02-01T00:00:00"/>
    <m/>
    <n v="439"/>
    <x v="0"/>
  </r>
  <r>
    <n v="453"/>
    <s v=" 11 Feb 2019, 21:00"/>
    <s v="Football"/>
    <x v="4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d v="2019-02-01T00:00:00"/>
    <m/>
    <n v="416"/>
    <x v="1"/>
  </r>
  <r>
    <n v="454"/>
    <s v=" 12 Feb 2019, 21:00"/>
    <s v="Football"/>
    <x v="5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d v="2019-02-01T00:00:00"/>
    <m/>
    <n v="454"/>
    <x v="0"/>
  </r>
  <r>
    <n v="455"/>
    <s v=" 12 Feb 2019, 21:00"/>
    <s v="Football"/>
    <x v="5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d v="2019-02-01T00:00:00"/>
    <m/>
    <n v="464"/>
    <x v="1"/>
  </r>
  <r>
    <n v="456"/>
    <s v=" 13 Feb 2019, 19:00"/>
    <s v="Football"/>
    <x v="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d v="2019-02-01T00:00:00"/>
    <m/>
    <n v="460"/>
    <x v="1"/>
  </r>
  <r>
    <n v="457"/>
    <s v=" 13 Feb 2019, 21:00"/>
    <s v="Football"/>
    <x v="5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d v="2019-02-01T00:00:00"/>
    <m/>
    <n v="457"/>
    <x v="0"/>
  </r>
  <r>
    <n v="458"/>
    <s v=" 13 Feb 2019, 21:00"/>
    <s v="Football"/>
    <x v="5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d v="2019-02-01T00:00:00"/>
    <m/>
    <n v="468"/>
    <x v="1"/>
  </r>
  <r>
    <n v="459"/>
    <s v=" 14 Feb 2019, 18:55"/>
    <s v="Football"/>
    <x v="6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d v="2019-02-01T00:00:00"/>
    <m/>
    <n v="477"/>
    <x v="0"/>
  </r>
  <r>
    <n v="460"/>
    <s v=" 14 Feb 2019, 18:55"/>
    <s v="Football"/>
    <x v="6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d v="2019-02-01T00:00:00"/>
    <m/>
    <n v="462"/>
    <x v="1"/>
  </r>
  <r>
    <n v="461"/>
    <s v=" 14 Feb 2019, 18:55"/>
    <s v="Football"/>
    <x v="6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d v="2019-02-01T00:00:00"/>
    <m/>
    <n v="475"/>
    <x v="1"/>
  </r>
  <r>
    <n v="462"/>
    <s v=" 14 Feb 2019, 18:55"/>
    <s v="Football"/>
    <x v="6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d v="2019-02-01T00:00:00"/>
    <m/>
    <n v="474"/>
    <x v="1"/>
  </r>
  <r>
    <n v="463"/>
    <s v=" 14 Feb 2019, 18:55"/>
    <s v="Football"/>
    <x v="6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d v="2019-02-01T00:00:00"/>
    <m/>
    <n v="459"/>
    <x v="1"/>
  </r>
  <r>
    <n v="464"/>
    <s v=" 14 Feb 2019, 21:00"/>
    <s v="Football"/>
    <x v="6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d v="2019-02-01T00:00:00"/>
    <m/>
    <n v="473"/>
    <x v="1"/>
  </r>
  <r>
    <n v="465"/>
    <s v=" 14 Feb 2019, 21:00"/>
    <s v="Football"/>
    <x v="6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d v="2019-02-01T00:00:00"/>
    <m/>
    <n v="486"/>
    <x v="1"/>
  </r>
  <r>
    <n v="466"/>
    <s v=" 14 Feb 2019, 21:00"/>
    <s v="Football"/>
    <x v="6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d v="2019-02-01T00:00:00"/>
    <m/>
    <n v="491"/>
    <x v="0"/>
  </r>
  <r>
    <n v="467"/>
    <s v=" 14 Feb 2019, 21:00"/>
    <s v="Football"/>
    <x v="6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d v="2019-02-01T00:00:00"/>
    <m/>
    <n v="472"/>
    <x v="1"/>
  </r>
  <r>
    <n v="468"/>
    <s v=" 14 Feb 2019, 21:00"/>
    <s v="Football"/>
    <x v="6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d v="2019-02-01T00:00:00"/>
    <m/>
    <n v="463"/>
    <x v="0"/>
  </r>
  <r>
    <n v="469"/>
    <s v=" 15 Feb 2019, 20:30"/>
    <s v="Football"/>
    <x v="0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d v="2019-02-01T00:00:00"/>
    <m/>
    <n v="455"/>
    <x v="0"/>
  </r>
  <r>
    <n v="470"/>
    <s v=" 15 Feb 2019, 20:30"/>
    <s v="Football"/>
    <x v="3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d v="2019-02-01T00:00:00"/>
    <m/>
    <n v="498"/>
    <x v="1"/>
  </r>
  <r>
    <n v="471"/>
    <s v=" 15 Feb 2019, 20:45"/>
    <s v="Football"/>
    <x v="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d v="2019-02-01T00:00:00"/>
    <m/>
    <n v="482"/>
    <x v="1"/>
  </r>
  <r>
    <n v="472"/>
    <s v=" 15 Feb 2019, 21:00"/>
    <s v="Football"/>
    <x v="2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d v="2019-02-01T00:00:00"/>
    <m/>
    <n v="469"/>
    <x v="1"/>
  </r>
  <r>
    <n v="473"/>
    <s v=" 16 Feb 2019, 15:30"/>
    <s v="Football"/>
    <x v="0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d v="2019-02-01T00:00:00"/>
    <m/>
    <n v="480"/>
    <x v="1"/>
  </r>
  <r>
    <n v="474"/>
    <s v=" 16 Feb 2019, 15:30"/>
    <s v="Football"/>
    <x v="0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d v="2019-02-01T00:00:00"/>
    <m/>
    <n v="461"/>
    <x v="1"/>
  </r>
  <r>
    <n v="475"/>
    <s v=" 16 Feb 2019, 15:30"/>
    <s v="Football"/>
    <x v="0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d v="2019-02-01T00:00:00"/>
    <m/>
    <n v="467"/>
    <x v="0"/>
  </r>
  <r>
    <n v="476"/>
    <s v=" 16 Feb 2019, 16:15"/>
    <s v="Football"/>
    <x v="2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d v="2019-02-01T00:00:00"/>
    <m/>
    <n v="456"/>
    <x v="0"/>
  </r>
  <r>
    <n v="477"/>
    <s v=" 16 Feb 2019, 17:00"/>
    <s v="Football"/>
    <x v="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d v="2019-02-01T00:00:00"/>
    <m/>
    <n v="471"/>
    <x v="1"/>
  </r>
  <r>
    <n v="478"/>
    <s v=" 16 Feb 2019, 18:30"/>
    <s v="Football"/>
    <x v="0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d v="2019-02-01T00:00:00"/>
    <m/>
    <n v="478"/>
    <x v="1"/>
  </r>
  <r>
    <n v="479"/>
    <s v=" 16 Feb 2019, 18:30"/>
    <s v="Football"/>
    <x v="2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d v="2019-02-01T00:00:00"/>
    <m/>
    <n v="492"/>
    <x v="1"/>
  </r>
  <r>
    <n v="480"/>
    <s v=" 16 Feb 2019, 20:00"/>
    <s v="Football"/>
    <x v="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d v="2019-02-01T00:00:00"/>
    <m/>
    <n v="465"/>
    <x v="1"/>
  </r>
  <r>
    <n v="481"/>
    <s v=" 16 Feb 2019, 20:00"/>
    <s v="Football"/>
    <x v="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d v="2019-02-01T00:00:00"/>
    <m/>
    <n v="513"/>
    <x v="1"/>
  </r>
  <r>
    <n v="482"/>
    <s v=" 16 Feb 2019, 20:30"/>
    <s v="Football"/>
    <x v="3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d v="2019-02-01T00:00:00"/>
    <m/>
    <n v="476"/>
    <x v="1"/>
  </r>
  <r>
    <n v="483"/>
    <s v=" 16 Feb 2019, 20:45"/>
    <s v="Football"/>
    <x v="2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d v="2019-02-01T00:00:00"/>
    <m/>
    <n v="501"/>
    <x v="1"/>
  </r>
  <r>
    <n v="484"/>
    <s v=" 17 Feb 2019, 12:00"/>
    <s v="Football"/>
    <x v="2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d v="2019-02-01T00:00:00"/>
    <m/>
    <n v="504"/>
    <x v="1"/>
  </r>
  <r>
    <n v="485"/>
    <s v=" 17 Feb 2019, 12:30"/>
    <s v="Football"/>
    <x v="3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d v="2019-02-01T00:00:00"/>
    <m/>
    <n v="503"/>
    <x v="0"/>
  </r>
  <r>
    <n v="486"/>
    <s v=" 17 Feb 2019, 15:00"/>
    <s v="Football"/>
    <x v="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d v="2019-02-01T00:00:00"/>
    <m/>
    <n v="458"/>
    <x v="0"/>
  </r>
  <r>
    <n v="487"/>
    <s v=" 17 Feb 2019, 15:00"/>
    <s v="Football"/>
    <x v="3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d v="2019-02-01T00:00:00"/>
    <m/>
    <n v="481"/>
    <x v="1"/>
  </r>
  <r>
    <n v="488"/>
    <s v=" 17 Feb 2019, 15:30"/>
    <s v="Football"/>
    <x v="0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d v="2019-02-01T00:00:00"/>
    <m/>
    <n v="494"/>
    <x v="1"/>
  </r>
  <r>
    <n v="489"/>
    <s v=" 17 Feb 2019, 16:15"/>
    <s v="Football"/>
    <x v="2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d v="2019-02-01T00:00:00"/>
    <m/>
    <n v="519"/>
    <x v="1"/>
  </r>
  <r>
    <n v="490"/>
    <s v=" 17 Feb 2019, 17:00"/>
    <s v="Football"/>
    <x v="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d v="2019-02-01T00:00:00"/>
    <m/>
    <n v="515"/>
    <x v="1"/>
  </r>
  <r>
    <n v="491"/>
    <s v=" 17 Feb 2019, 18:00"/>
    <s v="Football"/>
    <x v="3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d v="2019-02-01T00:00:00"/>
    <m/>
    <n v="508"/>
    <x v="1"/>
  </r>
  <r>
    <n v="492"/>
    <s v=" 17 Feb 2019, 18:00"/>
    <s v="Football"/>
    <x v="0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d v="2019-02-01T00:00:00"/>
    <m/>
    <n v="520"/>
    <x v="1"/>
  </r>
  <r>
    <n v="493"/>
    <s v=" 17 Feb 2019, 18:30"/>
    <s v="Football"/>
    <x v="2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d v="2019-02-01T00:00:00"/>
    <m/>
    <n v="507"/>
    <x v="1"/>
  </r>
  <r>
    <n v="494"/>
    <s v=" 17 Feb 2019, 20:30"/>
    <s v="Football"/>
    <x v="3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d v="2019-02-01T00:00:00"/>
    <m/>
    <n v="506"/>
    <x v="1"/>
  </r>
  <r>
    <n v="495"/>
    <s v=" 17 Feb 2019, 20:45"/>
    <s v="Football"/>
    <x v="2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d v="2019-02-01T00:00:00"/>
    <m/>
    <n v="505"/>
    <x v="1"/>
  </r>
  <r>
    <n v="496"/>
    <s v=" 17 Feb 2019, 21:00"/>
    <s v="Football"/>
    <x v="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d v="2019-02-01T00:00:00"/>
    <m/>
    <n v="509"/>
    <x v="1"/>
  </r>
  <r>
    <n v="497"/>
    <s v=" 18 Feb 2019, 20:30"/>
    <s v="Football"/>
    <x v="3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d v="2019-02-01T00:00:00"/>
    <m/>
    <n v="489"/>
    <x v="1"/>
  </r>
  <r>
    <n v="498"/>
    <s v=" 18 Feb 2019, 20:30"/>
    <s v="Football"/>
    <x v="0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d v="2019-02-01T00:00:00"/>
    <m/>
    <n v="514"/>
    <x v="1"/>
  </r>
  <r>
    <n v="499"/>
    <s v=" 18 Feb 2019, 20:30"/>
    <s v="Football"/>
    <x v="8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d v="2019-02-01T00:00:00"/>
    <m/>
    <n v="521"/>
    <x v="0"/>
  </r>
  <r>
    <n v="500"/>
    <s v=" 18 Feb 2019, 21:00"/>
    <s v="Football"/>
    <x v="2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d v="2019-02-01T00:00:00"/>
    <m/>
    <n v="499"/>
    <x v="1"/>
  </r>
  <r>
    <n v="501"/>
    <s v=" 19 Feb 2019, 21:00"/>
    <s v="Football"/>
    <x v="5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d v="2019-02-01T00:00:00"/>
    <m/>
    <n v="523"/>
    <x v="0"/>
  </r>
  <r>
    <n v="502"/>
    <s v=" 19 Feb 2019, 21:00"/>
    <s v="Football"/>
    <x v="5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d v="2019-02-01T00:00:00"/>
    <m/>
    <n v="533"/>
    <x v="0"/>
  </r>
  <r>
    <n v="503"/>
    <s v=" 20 Feb 2019, 18:00"/>
    <s v="Football"/>
    <x v="6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d v="2019-02-01T00:00:00"/>
    <m/>
    <n v="512"/>
    <x v="0"/>
  </r>
  <r>
    <n v="504"/>
    <s v=" 20 Feb 2019, 21:00"/>
    <s v="Football"/>
    <x v="5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d v="2019-02-01T00:00:00"/>
    <m/>
    <n v="525"/>
    <x v="1"/>
  </r>
  <r>
    <n v="505"/>
    <s v=" 20 Feb 2019, 21:00"/>
    <s v="Football"/>
    <x v="5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d v="2019-02-01T00:00:00"/>
    <m/>
    <n v="517"/>
    <x v="1"/>
  </r>
  <r>
    <n v="506"/>
    <s v=" 20 Feb 2019, 21:00"/>
    <s v="Football"/>
    <x v="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d v="2019-02-01T00:00:00"/>
    <m/>
    <n v="470"/>
    <x v="1"/>
  </r>
  <r>
    <n v="507"/>
    <s v=" 21 Feb 2019, 18:55"/>
    <s v="Football"/>
    <x v="6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d v="2019-02-01T00:00:00"/>
    <m/>
    <n v="511"/>
    <x v="1"/>
  </r>
  <r>
    <n v="508"/>
    <s v=" 21 Feb 2019, 18:55"/>
    <s v="Football"/>
    <x v="6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d v="2019-02-01T00:00:00"/>
    <m/>
    <n v="536"/>
    <x v="1"/>
  </r>
  <r>
    <n v="509"/>
    <s v=" 21 Feb 2019, 18:55"/>
    <s v="Football"/>
    <x v="6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d v="2019-02-01T00:00:00"/>
    <m/>
    <n v="524"/>
    <x v="1"/>
  </r>
  <r>
    <n v="510"/>
    <s v=" 21 Feb 2019, 18:55"/>
    <s v="Football"/>
    <x v="6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d v="2019-02-01T00:00:00"/>
    <m/>
    <n v="496"/>
    <x v="1"/>
  </r>
  <r>
    <n v="511"/>
    <s v=" 21 Feb 2019, 18:55"/>
    <s v="Football"/>
    <x v="6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d v="2019-02-01T00:00:00"/>
    <m/>
    <n v="527"/>
    <x v="0"/>
  </r>
  <r>
    <n v="512"/>
    <s v=" 21 Feb 2019, 21:00"/>
    <s v="Football"/>
    <x v="6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d v="2019-02-01T00:00:00"/>
    <m/>
    <n v="483"/>
    <x v="1"/>
  </r>
  <r>
    <n v="513"/>
    <s v=" 21 Feb 2019, 21:00"/>
    <s v="Football"/>
    <x v="6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d v="2019-02-01T00:00:00"/>
    <m/>
    <n v="518"/>
    <x v="1"/>
  </r>
  <r>
    <n v="514"/>
    <s v=" 21 Feb 2019, 21:00"/>
    <s v="Football"/>
    <x v="6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d v="2019-02-01T00:00:00"/>
    <m/>
    <n v="547"/>
    <x v="1"/>
  </r>
  <r>
    <n v="515"/>
    <s v=" 21 Feb 2019, 21:00"/>
    <s v="Football"/>
    <x v="6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d v="2019-02-01T00:00:00"/>
    <m/>
    <n v="532"/>
    <x v="1"/>
  </r>
  <r>
    <n v="516"/>
    <s v=" 22 Feb 2019, 19:00"/>
    <s v="Football"/>
    <x v="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d v="2019-02-01T00:00:00"/>
    <m/>
    <n v="490"/>
    <x v="0"/>
  </r>
  <r>
    <n v="517"/>
    <s v=" 22 Feb 2019, 20:30"/>
    <s v="Football"/>
    <x v="3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d v="2019-02-01T00:00:00"/>
    <m/>
    <n v="487"/>
    <x v="1"/>
  </r>
  <r>
    <n v="518"/>
    <s v=" 22 Feb 2019, 20:45"/>
    <s v="Football"/>
    <x v="4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d v="2019-02-01T00:00:00"/>
    <m/>
    <n v="484"/>
    <x v="0"/>
  </r>
  <r>
    <n v="519"/>
    <s v=" 22 Feb 2019, 20:45"/>
    <s v="Football"/>
    <x v="4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d v="2019-02-01T00:00:00"/>
    <m/>
    <n v="466"/>
    <x v="1"/>
  </r>
  <r>
    <n v="520"/>
    <s v=" 22 Feb 2019, 20:45"/>
    <s v="Football"/>
    <x v="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d v="2019-02-01T00:00:00"/>
    <m/>
    <n v="553"/>
    <x v="1"/>
  </r>
  <r>
    <n v="521"/>
    <s v=" 23 Feb 2019, 13:00"/>
    <s v="Football"/>
    <x v="2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d v="2019-02-01T00:00:00"/>
    <m/>
    <n v="479"/>
    <x v="0"/>
  </r>
  <r>
    <n v="522"/>
    <s v=" 23 Feb 2019, 13:30"/>
    <s v="Football"/>
    <x v="4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d v="2019-02-01T00:00:00"/>
    <m/>
    <n v="502"/>
    <x v="0"/>
  </r>
  <r>
    <n v="523"/>
    <s v=" 23 Feb 2019, 15:00"/>
    <s v="Football"/>
    <x v="3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d v="2019-02-01T00:00:00"/>
    <m/>
    <n v="529"/>
    <x v="1"/>
  </r>
  <r>
    <n v="524"/>
    <s v=" 23 Feb 2019, 15:30"/>
    <s v="Football"/>
    <x v="0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d v="2019-02-01T00:00:00"/>
    <m/>
    <n v="497"/>
    <x v="0"/>
  </r>
  <r>
    <n v="525"/>
    <s v=" 23 Feb 2019, 15:30"/>
    <s v="Football"/>
    <x v="0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d v="2019-02-01T00:00:00"/>
    <m/>
    <n v="541"/>
    <x v="1"/>
  </r>
  <r>
    <n v="526"/>
    <s v=" 23 Feb 2019, 15:30"/>
    <s v="Football"/>
    <x v="0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d v="2019-02-01T00:00:00"/>
    <m/>
    <n v="522"/>
    <x v="1"/>
  </r>
  <r>
    <n v="527"/>
    <s v=" 23 Feb 2019, 16:00"/>
    <s v="Football"/>
    <x v="4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d v="2019-02-01T00:00:00"/>
    <m/>
    <n v="485"/>
    <x v="0"/>
  </r>
  <r>
    <n v="528"/>
    <s v=" 23 Feb 2019, 16:00"/>
    <s v="Football"/>
    <x v="4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d v="2019-02-01T00:00:00"/>
    <m/>
    <n v="549"/>
    <x v="1"/>
  </r>
  <r>
    <n v="529"/>
    <s v=" 23 Feb 2019, 16:15"/>
    <s v="Football"/>
    <x v="2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d v="2019-02-01T00:00:00"/>
    <m/>
    <n v="528"/>
    <x v="0"/>
  </r>
  <r>
    <n v="530"/>
    <s v=" 23 Feb 2019, 17:00"/>
    <s v="Football"/>
    <x v="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d v="2019-02-01T00:00:00"/>
    <m/>
    <n v="551"/>
    <x v="1"/>
  </r>
  <r>
    <n v="531"/>
    <s v=" 23 Feb 2019, 18:30"/>
    <s v="Football"/>
    <x v="2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d v="2019-02-01T00:00:00"/>
    <m/>
    <n v="500"/>
    <x v="1"/>
  </r>
  <r>
    <n v="532"/>
    <s v=" 23 Feb 2019, 18:30"/>
    <s v="Football"/>
    <x v="4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d v="2019-02-01T00:00:00"/>
    <m/>
    <n v="488"/>
    <x v="1"/>
  </r>
  <r>
    <n v="533"/>
    <s v=" 23 Feb 2019, 20:00"/>
    <s v="Football"/>
    <x v="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d v="2019-02-01T00:00:00"/>
    <m/>
    <n v="531"/>
    <x v="1"/>
  </r>
  <r>
    <n v="534"/>
    <s v=" 23 Feb 2019, 20:30"/>
    <s v="Football"/>
    <x v="3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d v="2019-02-01T00:00:00"/>
    <m/>
    <n v="535"/>
    <x v="1"/>
  </r>
  <r>
    <n v="535"/>
    <s v=" 23 Feb 2019, 20:45"/>
    <s v="Football"/>
    <x v="2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d v="2019-02-01T00:00:00"/>
    <m/>
    <n v="534"/>
    <x v="0"/>
  </r>
  <r>
    <n v="536"/>
    <s v=" 24 Feb 2019, 12:00"/>
    <s v="Football"/>
    <x v="2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d v="2019-02-01T00:00:00"/>
    <m/>
    <n v="544"/>
    <x v="1"/>
  </r>
  <r>
    <n v="537"/>
    <s v=" 24 Feb 2019, 12:30"/>
    <s v="Football"/>
    <x v="3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d v="2019-02-01T00:00:00"/>
    <m/>
    <n v="516"/>
    <x v="0"/>
  </r>
  <r>
    <n v="538"/>
    <s v=" 24 Feb 2019, 15:00"/>
    <s v="Football"/>
    <x v="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d v="2019-02-01T00:00:00"/>
    <m/>
    <n v="552"/>
    <x v="1"/>
  </r>
  <r>
    <n v="539"/>
    <s v=" 24 Feb 2019, 15:00"/>
    <s v="Football"/>
    <x v="3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d v="2019-02-01T00:00:00"/>
    <m/>
    <n v="538"/>
    <x v="1"/>
  </r>
  <r>
    <n v="540"/>
    <s v=" 24 Feb 2019, 15:05"/>
    <s v="Football"/>
    <x v="4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d v="2019-02-01T00:00:00"/>
    <m/>
    <n v="510"/>
    <x v="1"/>
  </r>
  <r>
    <n v="541"/>
    <s v=" 24 Feb 2019, 15:05"/>
    <s v="Football"/>
    <x v="4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d v="2019-02-01T00:00:00"/>
    <m/>
    <n v="530"/>
    <x v="1"/>
  </r>
  <r>
    <n v="542"/>
    <s v=" 24 Feb 2019, 15:30"/>
    <s v="Football"/>
    <x v="0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d v="2019-02-01T00:00:00"/>
    <m/>
    <n v="493"/>
    <x v="0"/>
  </r>
  <r>
    <n v="543"/>
    <s v=" 24 Feb 2019, 16:15"/>
    <s v="Football"/>
    <x v="2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d v="2019-02-01T00:00:00"/>
    <m/>
    <n v="540"/>
    <x v="1"/>
  </r>
  <r>
    <n v="544"/>
    <s v=" 24 Feb 2019, 17:00"/>
    <s v="Football"/>
    <x v="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d v="2019-02-01T00:00:00"/>
    <m/>
    <n v="539"/>
    <x v="1"/>
  </r>
  <r>
    <n v="545"/>
    <s v=" 24 Feb 2019, 17:30"/>
    <s v="Football"/>
    <x v="7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d v="2019-02-01T00:00:00"/>
    <m/>
    <n v="545"/>
    <x v="1"/>
  </r>
  <r>
    <n v="546"/>
    <s v=" 24 Feb 2019, 18:00"/>
    <s v="Football"/>
    <x v="3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d v="2019-02-01T00:00:00"/>
    <m/>
    <n v="543"/>
    <x v="1"/>
  </r>
  <r>
    <n v="547"/>
    <s v=" 24 Feb 2019, 18:00"/>
    <s v="Football"/>
    <x v="0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d v="2019-02-01T00:00:00"/>
    <m/>
    <n v="546"/>
    <x v="1"/>
  </r>
  <r>
    <n v="548"/>
    <s v=" 24 Feb 2019, 18:30"/>
    <s v="Football"/>
    <x v="2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d v="2019-02-01T00:00:00"/>
    <m/>
    <n v="537"/>
    <x v="1"/>
  </r>
  <r>
    <n v="549"/>
    <s v=" 24 Feb 2019, 20:30"/>
    <s v="Football"/>
    <x v="3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d v="2019-02-01T00:00:00"/>
    <m/>
    <n v="526"/>
    <x v="1"/>
  </r>
  <r>
    <n v="550"/>
    <s v=" 24 Feb 2019, 20:45"/>
    <s v="Football"/>
    <x v="2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d v="2019-02-01T00:00:00"/>
    <m/>
    <n v="548"/>
    <x v="1"/>
  </r>
  <r>
    <n v="551"/>
    <s v=" 24 Feb 2019, 21:00"/>
    <s v="Football"/>
    <x v="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d v="2019-02-01T00:00:00"/>
    <m/>
    <n v="542"/>
    <x v="0"/>
  </r>
  <r>
    <n v="552"/>
    <s v=" 25 Feb 2019, 20:30"/>
    <s v="Football"/>
    <x v="0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d v="2019-02-01T00:00:00"/>
    <m/>
    <n v="495"/>
    <x v="0"/>
  </r>
  <r>
    <n v="553"/>
    <s v=" 25 Feb 2019, 21:00"/>
    <s v="Football"/>
    <x v="2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d v="2019-02-01T00:00:00"/>
    <m/>
    <n v="550"/>
    <x v="1"/>
  </r>
  <r>
    <n v="554"/>
    <s v=" 26 Feb 2019, 20:45"/>
    <s v="Football"/>
    <x v="4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d v="2019-02-01T00:00:00"/>
    <m/>
    <n v="555"/>
    <x v="1"/>
  </r>
  <r>
    <n v="555"/>
    <s v=" 26 Feb 2019, 20:45"/>
    <s v="Football"/>
    <x v="4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d v="2019-02-01T00:00:00"/>
    <m/>
    <n v="556"/>
    <x v="0"/>
  </r>
  <r>
    <n v="556"/>
    <s v=" 26 Feb 2019, 20:45"/>
    <s v="Football"/>
    <x v="4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d v="2019-02-01T00:00:00"/>
    <m/>
    <n v="557"/>
    <x v="0"/>
  </r>
  <r>
    <n v="557"/>
    <s v=" 26 Feb 2019, 21:00"/>
    <s v="Football"/>
    <x v="11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d v="2019-02-01T00:00:00"/>
    <m/>
    <n v="554"/>
    <x v="1"/>
  </r>
  <r>
    <n v="558"/>
    <s v=" 26 Feb 2019, 21:00"/>
    <s v="Football"/>
    <x v="4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d v="2019-02-01T00:00:00"/>
    <m/>
    <n v="558"/>
    <x v="1"/>
  </r>
  <r>
    <n v="559"/>
    <s v=" 26 Feb 2019, 21:10"/>
    <s v="Football"/>
    <x v="14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d v="2019-02-01T00:00:00"/>
    <m/>
    <n v="559"/>
    <x v="1"/>
  </r>
  <r>
    <n v="560"/>
    <s v=" 27 Feb 2019, 20:45"/>
    <s v="Football"/>
    <x v="4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d v="2019-02-01T00:00:00"/>
    <m/>
    <n v="563"/>
    <x v="1"/>
  </r>
  <r>
    <n v="561"/>
    <s v=" 27 Feb 2019, 20:45"/>
    <s v="Football"/>
    <x v="4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d v="2019-02-01T00:00:00"/>
    <m/>
    <n v="583"/>
    <x v="0"/>
  </r>
  <r>
    <n v="562"/>
    <s v=" 27 Feb 2019, 21:00"/>
    <s v="Football"/>
    <x v="4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d v="2019-02-01T00:00:00"/>
    <m/>
    <n v="573"/>
    <x v="1"/>
  </r>
  <r>
    <n v="563"/>
    <s v=" 27 Feb 2019, 21:00"/>
    <s v="Football"/>
    <x v="4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d v="2019-02-01T00:00:00"/>
    <m/>
    <n v="574"/>
    <x v="1"/>
  </r>
  <r>
    <n v="564"/>
    <s v=" 27 Feb 2019, 21:00"/>
    <s v="Football"/>
    <x v="4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d v="2019-02-01T00:00:00"/>
    <m/>
    <n v="560"/>
    <x v="1"/>
  </r>
  <r>
    <n v="565"/>
    <s v=" 27 Feb 2019, 21:00"/>
    <s v="Football"/>
    <x v="4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d v="2019-03-01T00:00:00"/>
    <m/>
    <n v="608"/>
    <x v="1"/>
  </r>
  <r>
    <n v="566"/>
    <s v=" 27 Feb 2019, 21:00"/>
    <s v="Football"/>
    <x v="14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d v="2019-02-01T00:00:00"/>
    <m/>
    <n v="569"/>
    <x v="1"/>
  </r>
  <r>
    <n v="567"/>
    <s v=" 27 Feb 2019, 21:00"/>
    <s v="Football"/>
    <x v="11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d v="2019-02-01T00:00:00"/>
    <m/>
    <n v="601"/>
    <x v="1"/>
  </r>
  <r>
    <n v="568"/>
    <s v=" 27 Feb 2019, 21:00"/>
    <s v="Football"/>
    <x v="10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d v="2019-02-01T00:00:00"/>
    <m/>
    <n v="598"/>
    <x v="1"/>
  </r>
  <r>
    <n v="569"/>
    <s v=" 28 Feb 2019, 21:00"/>
    <s v="Football"/>
    <x v="10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d v="2019-02-01T00:00:00"/>
    <m/>
    <n v="561"/>
    <x v="1"/>
  </r>
  <r>
    <n v="570"/>
    <s v=" 01 Mar 2019, 20:30"/>
    <s v="Football"/>
    <x v="0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d v="2019-02-01T00:00:00"/>
    <m/>
    <n v="566"/>
    <x v="0"/>
  </r>
  <r>
    <n v="571"/>
    <s v=" 01 Mar 2019, 20:30"/>
    <s v="Football"/>
    <x v="3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d v="2019-02-01T00:00:00"/>
    <m/>
    <n v="581"/>
    <x v="0"/>
  </r>
  <r>
    <n v="572"/>
    <s v=" 01 Mar 2019, 20:45"/>
    <s v="Football"/>
    <x v="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d v="2019-02-01T00:00:00"/>
    <m/>
    <n v="575"/>
    <x v="1"/>
  </r>
  <r>
    <n v="573"/>
    <s v=" 02 Mar 2019, 13:30"/>
    <s v="Football"/>
    <x v="4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d v="2019-02-01T00:00:00"/>
    <m/>
    <n v="597"/>
    <x v="1"/>
  </r>
  <r>
    <n v="574"/>
    <s v=" 02 Mar 2019, 15:30"/>
    <s v="Football"/>
    <x v="0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d v="2019-02-01T00:00:00"/>
    <m/>
    <n v="594"/>
    <x v="1"/>
  </r>
  <r>
    <n v="575"/>
    <s v=" 02 Mar 2019, 15:30"/>
    <s v="Football"/>
    <x v="0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d v="2019-02-01T00:00:00"/>
    <m/>
    <n v="567"/>
    <x v="1"/>
  </r>
  <r>
    <n v="576"/>
    <s v=" 02 Mar 2019, 15:30"/>
    <s v="Football"/>
    <x v="0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d v="2019-02-01T00:00:00"/>
    <m/>
    <n v="572"/>
    <x v="1"/>
  </r>
  <r>
    <n v="577"/>
    <s v=" 02 Mar 2019, 15:30"/>
    <s v="Football"/>
    <x v="0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d v="2019-02-01T00:00:00"/>
    <m/>
    <n v="578"/>
    <x v="2"/>
  </r>
  <r>
    <n v="578"/>
    <s v=" 02 Mar 2019, 15:30"/>
    <s v="Football"/>
    <x v="0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d v="2019-02-01T00:00:00"/>
    <m/>
    <n v="562"/>
    <x v="1"/>
  </r>
  <r>
    <n v="579"/>
    <s v=" 02 Mar 2019, 16:00"/>
    <s v="Football"/>
    <x v="4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d v="2019-02-01T00:00:00"/>
    <m/>
    <n v="590"/>
    <x v="0"/>
  </r>
  <r>
    <n v="580"/>
    <s v=" 02 Mar 2019, 16:00"/>
    <s v="Football"/>
    <x v="4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d v="2019-02-01T00:00:00"/>
    <m/>
    <n v="591"/>
    <x v="1"/>
  </r>
  <r>
    <n v="581"/>
    <s v=" 02 Mar 2019, 16:00"/>
    <s v="Football"/>
    <x v="4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d v="2019-02-01T00:00:00"/>
    <m/>
    <n v="596"/>
    <x v="1"/>
  </r>
  <r>
    <n v="582"/>
    <s v=" 02 Mar 2019, 16:00"/>
    <s v="Football"/>
    <x v="4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d v="2019-02-01T00:00:00"/>
    <m/>
    <n v="599"/>
    <x v="1"/>
  </r>
  <r>
    <n v="583"/>
    <s v=" 02 Mar 2019, 16:00"/>
    <s v="Football"/>
    <x v="4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d v="2019-02-01T00:00:00"/>
    <m/>
    <n v="592"/>
    <x v="1"/>
  </r>
  <r>
    <n v="584"/>
    <s v=" 02 Mar 2019, 16:15"/>
    <s v="Football"/>
    <x v="2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d v="2019-02-01T00:00:00"/>
    <m/>
    <n v="603"/>
    <x v="0"/>
  </r>
  <r>
    <n v="585"/>
    <s v=" 02 Mar 2019, 17:00"/>
    <s v="Football"/>
    <x v="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d v="2019-02-01T00:00:00"/>
    <m/>
    <n v="600"/>
    <x v="1"/>
  </r>
  <r>
    <n v="586"/>
    <s v=" 02 Mar 2019, 18:00"/>
    <s v="Football"/>
    <x v="3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d v="2019-02-01T00:00:00"/>
    <m/>
    <n v="564"/>
    <x v="1"/>
  </r>
  <r>
    <n v="587"/>
    <s v=" 02 Mar 2019, 18:30"/>
    <s v="Football"/>
    <x v="2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d v="2019-02-01T00:00:00"/>
    <m/>
    <n v="588"/>
    <x v="1"/>
  </r>
  <r>
    <n v="588"/>
    <s v=" 02 Mar 2019, 18:30"/>
    <s v="Football"/>
    <x v="0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d v="2019-02-01T00:00:00"/>
    <m/>
    <n v="568"/>
    <x v="1"/>
  </r>
  <r>
    <n v="589"/>
    <s v=" 02 Mar 2019, 18:30"/>
    <s v="Football"/>
    <x v="4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d v="2019-02-01T00:00:00"/>
    <m/>
    <n v="605"/>
    <x v="1"/>
  </r>
  <r>
    <n v="590"/>
    <s v=" 02 Mar 2019, 20:00"/>
    <s v="Football"/>
    <x v="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d v="2019-02-01T00:00:00"/>
    <m/>
    <n v="579"/>
    <x v="1"/>
  </r>
  <r>
    <n v="591"/>
    <s v=" 02 Mar 2019, 20:00"/>
    <s v="Football"/>
    <x v="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d v="2019-02-01T00:00:00"/>
    <m/>
    <n v="580"/>
    <x v="1"/>
  </r>
  <r>
    <n v="592"/>
    <s v=" 02 Mar 2019, 20:30"/>
    <s v="Football"/>
    <x v="3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d v="2019-02-01T00:00:00"/>
    <m/>
    <n v="570"/>
    <x v="1"/>
  </r>
  <r>
    <n v="593"/>
    <s v=" 02 Mar 2019, 20:45"/>
    <s v="Football"/>
    <x v="2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d v="2019-02-01T00:00:00"/>
    <m/>
    <n v="576"/>
    <x v="1"/>
  </r>
  <r>
    <n v="594"/>
    <s v=" 03 Mar 2019, 12:30"/>
    <s v="Football"/>
    <x v="3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d v="2019-02-01T00:00:00"/>
    <m/>
    <n v="586"/>
    <x v="1"/>
  </r>
  <r>
    <n v="595"/>
    <s v=" 03 Mar 2019, 13:00"/>
    <s v="Football"/>
    <x v="4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d v="2019-02-01T00:00:00"/>
    <m/>
    <n v="577"/>
    <x v="1"/>
  </r>
  <r>
    <n v="596"/>
    <s v=" 03 Mar 2019, 15:00"/>
    <s v="Football"/>
    <x v="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d v="2019-03-01T00:00:00"/>
    <d v="2019-03-01T00:00:00"/>
    <n v="607"/>
    <x v="1"/>
  </r>
  <r>
    <n v="597"/>
    <s v=" 03 Mar 2019, 15:00"/>
    <s v="Football"/>
    <x v="3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d v="2019-02-01T00:00:00"/>
    <m/>
    <n v="595"/>
    <x v="1"/>
  </r>
  <r>
    <n v="598"/>
    <s v=" 03 Mar 2019, 15:00"/>
    <s v="Football"/>
    <x v="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d v="2019-02-01T00:00:00"/>
    <m/>
    <n v="584"/>
    <x v="1"/>
  </r>
  <r>
    <n v="599"/>
    <s v=" 03 Mar 2019, 15:05"/>
    <s v="Football"/>
    <x v="4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d v="2019-02-01T00:00:00"/>
    <m/>
    <n v="565"/>
    <x v="1"/>
  </r>
  <r>
    <n v="600"/>
    <s v=" 03 Mar 2019, 16:15"/>
    <s v="Football"/>
    <x v="2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d v="2019-02-01T00:00:00"/>
    <m/>
    <n v="604"/>
    <x v="1"/>
  </r>
  <r>
    <n v="601"/>
    <s v=" 03 Mar 2019, 17:00"/>
    <s v="Football"/>
    <x v="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d v="2019-02-01T00:00:00"/>
    <m/>
    <n v="593"/>
    <x v="1"/>
  </r>
  <r>
    <n v="602"/>
    <s v=" 03 Mar 2019, 17:15"/>
    <s v="Football"/>
    <x v="4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d v="2019-02-01T00:00:00"/>
    <m/>
    <n v="589"/>
    <x v="1"/>
  </r>
  <r>
    <n v="603"/>
    <s v=" 03 Mar 2019, 18:00"/>
    <s v="Football"/>
    <x v="0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d v="2019-02-01T00:00:00"/>
    <m/>
    <n v="587"/>
    <x v="0"/>
  </r>
  <r>
    <n v="604"/>
    <s v=" 03 Mar 2019, 18:00"/>
    <s v="Football"/>
    <x v="3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d v="2019-02-01T00:00:00"/>
    <m/>
    <n v="571"/>
    <x v="0"/>
  </r>
  <r>
    <n v="605"/>
    <s v=" 03 Mar 2019, 18:30"/>
    <s v="Football"/>
    <x v="2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d v="2019-02-01T00:00:00"/>
    <m/>
    <n v="602"/>
    <x v="0"/>
  </r>
  <r>
    <n v="606"/>
    <s v=" 03 Mar 2019, 20:30"/>
    <s v="Football"/>
    <x v="3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d v="2019-02-01T00:00:00"/>
    <m/>
    <n v="582"/>
    <x v="1"/>
  </r>
  <r>
    <n v="607"/>
    <s v=" 03 Mar 2019, 20:45"/>
    <s v="Football"/>
    <x v="2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d v="2019-02-01T00:00:00"/>
    <m/>
    <n v="606"/>
    <x v="1"/>
  </r>
  <r>
    <n v="608"/>
    <s v=" 03 Mar 2019, 21:00"/>
    <s v="Football"/>
    <x v="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d v="2019-02-01T00:00:00"/>
    <m/>
    <n v="585"/>
    <x v="0"/>
  </r>
  <r>
    <n v="609"/>
    <s v=" 05 Mar 2019, 19:00"/>
    <s v="Football"/>
    <x v="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d v="2019-03-01T00:00:00"/>
    <m/>
    <n v="609"/>
    <x v="1"/>
  </r>
  <r>
    <n v="610"/>
    <s v=" 05 Mar 2019, 21:00"/>
    <s v="Football"/>
    <x v="5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d v="2019-03-01T00:00:00"/>
    <m/>
    <n v="610"/>
    <x v="1"/>
  </r>
  <r>
    <n v="611"/>
    <s v=" 05 Mar 2019, 21:00"/>
    <s v="Football"/>
    <x v="5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d v="2019-03-01T00:00:00"/>
    <m/>
    <n v="611"/>
    <x v="1"/>
  </r>
  <r>
    <n v="612"/>
    <s v=" 06 Mar 2019, 21:00"/>
    <s v="Football"/>
    <x v="5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d v="2019-03-01T00:00:00"/>
    <m/>
    <n v="612"/>
    <x v="1"/>
  </r>
  <r>
    <n v="613"/>
    <s v=" 06 Mar 2019, 21:00"/>
    <s v="Football"/>
    <x v="5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d v="2019-03-01T00:00:00"/>
    <m/>
    <n v="613"/>
    <x v="0"/>
  </r>
  <r>
    <n v="614"/>
    <s v=" 07 Mar 2019, 18:55"/>
    <s v="Football"/>
    <x v="6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d v="2019-03-01T00:00:00"/>
    <m/>
    <n v="614"/>
    <x v="1"/>
  </r>
  <r>
    <n v="615"/>
    <s v=" 07 Mar 2019, 18:55"/>
    <s v="Football"/>
    <x v="6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d v="2019-03-01T00:00:00"/>
    <m/>
    <n v="615"/>
    <x v="1"/>
  </r>
  <r>
    <n v="616"/>
    <s v=" 07 Mar 2019, 18:55"/>
    <s v="Football"/>
    <x v="6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d v="2019-03-01T00:00:00"/>
    <m/>
    <n v="616"/>
    <x v="0"/>
  </r>
  <r>
    <n v="617"/>
    <s v=" 07 Mar 2019, 18:55"/>
    <s v="Football"/>
    <x v="6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d v="2019-03-01T00:00:00"/>
    <m/>
    <n v="623"/>
    <x v="1"/>
  </r>
  <r>
    <n v="618"/>
    <s v=" 07 Mar 2019, 21:00"/>
    <s v="Football"/>
    <x v="6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d v="2019-03-01T00:00:00"/>
    <m/>
    <n v="649"/>
    <x v="1"/>
  </r>
  <r>
    <n v="619"/>
    <s v=" 07 Mar 2019, 21:00"/>
    <s v="Football"/>
    <x v="6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d v="2019-03-01T00:00:00"/>
    <m/>
    <n v="632"/>
    <x v="1"/>
  </r>
  <r>
    <n v="620"/>
    <s v=" 07 Mar 2019, 21:00"/>
    <s v="Football"/>
    <x v="6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d v="2019-03-01T00:00:00"/>
    <m/>
    <n v="645"/>
    <x v="1"/>
  </r>
  <r>
    <n v="621"/>
    <s v=" 08 Mar 2019, 20:30"/>
    <s v="Football"/>
    <x v="3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d v="2019-03-01T00:00:00"/>
    <m/>
    <n v="630"/>
    <x v="0"/>
  </r>
  <r>
    <n v="622"/>
    <s v=" 08 Mar 2019, 20:30"/>
    <s v="Football"/>
    <x v="0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d v="2019-03-01T00:00:00"/>
    <m/>
    <n v="637"/>
    <x v="0"/>
  </r>
  <r>
    <n v="623"/>
    <s v=" 08 Mar 2019, 21:00"/>
    <s v="Football"/>
    <x v="2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d v="2019-03-01T00:00:00"/>
    <m/>
    <n v="641"/>
    <x v="0"/>
  </r>
  <r>
    <n v="624"/>
    <s v=" 09 Mar 2019, 13:00"/>
    <s v="Football"/>
    <x v="2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d v="2019-03-01T00:00:00"/>
    <m/>
    <n v="628"/>
    <x v="1"/>
  </r>
  <r>
    <n v="625"/>
    <s v=" 09 Mar 2019, 13:30"/>
    <s v="Football"/>
    <x v="4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d v="2019-03-01T00:00:00"/>
    <m/>
    <n v="652"/>
    <x v="2"/>
  </r>
  <r>
    <n v="626"/>
    <s v=" 09 Mar 2019, 15:30"/>
    <s v="Football"/>
    <x v="0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d v="2019-03-01T00:00:00"/>
    <m/>
    <n v="640"/>
    <x v="1"/>
  </r>
  <r>
    <n v="627"/>
    <s v=" 09 Mar 2019, 15:30"/>
    <s v="Football"/>
    <x v="0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d v="2019-03-01T00:00:00"/>
    <m/>
    <n v="643"/>
    <x v="2"/>
  </r>
  <r>
    <n v="628"/>
    <s v=" 09 Mar 2019, 15:30"/>
    <s v="Football"/>
    <x v="0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d v="2019-03-01T00:00:00"/>
    <m/>
    <n v="651"/>
    <x v="1"/>
  </r>
  <r>
    <n v="629"/>
    <s v=" 09 Mar 2019, 15:30"/>
    <s v="Football"/>
    <x v="0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d v="2019-03-01T00:00:00"/>
    <m/>
    <n v="638"/>
    <x v="1"/>
  </r>
  <r>
    <n v="630"/>
    <s v=" 09 Mar 2019, 16:00"/>
    <s v="Football"/>
    <x v="4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d v="2019-03-01T00:00:00"/>
    <m/>
    <n v="629"/>
    <x v="1"/>
  </r>
  <r>
    <n v="631"/>
    <s v=" 09 Mar 2019, 16:00"/>
    <s v="Football"/>
    <x v="4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d v="2019-03-01T00:00:00"/>
    <m/>
    <n v="621"/>
    <x v="1"/>
  </r>
  <r>
    <n v="632"/>
    <s v=" 09 Mar 2019, 16:00"/>
    <s v="Football"/>
    <x v="4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d v="2019-03-01T00:00:00"/>
    <m/>
    <n v="618"/>
    <x v="1"/>
  </r>
  <r>
    <n v="633"/>
    <s v=" 09 Mar 2019, 16:00"/>
    <s v="Football"/>
    <x v="4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d v="2019-03-01T00:00:00"/>
    <m/>
    <n v="657"/>
    <x v="1"/>
  </r>
  <r>
    <n v="634"/>
    <s v=" 09 Mar 2019, 16:00"/>
    <s v="Football"/>
    <x v="4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d v="2019-03-01T00:00:00"/>
    <m/>
    <n v="648"/>
    <x v="0"/>
  </r>
  <r>
    <n v="635"/>
    <s v=" 09 Mar 2019, 16:15"/>
    <s v="Football"/>
    <x v="2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d v="2019-03-01T00:00:00"/>
    <m/>
    <n v="662"/>
    <x v="1"/>
  </r>
  <r>
    <n v="636"/>
    <s v=" 09 Mar 2019, 17:00"/>
    <s v="Football"/>
    <x v="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d v="2019-03-01T00:00:00"/>
    <m/>
    <n v="620"/>
    <x v="0"/>
  </r>
  <r>
    <n v="637"/>
    <s v=" 09 Mar 2019, 18:30"/>
    <s v="Football"/>
    <x v="0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d v="2019-03-01T00:00:00"/>
    <m/>
    <n v="622"/>
    <x v="1"/>
  </r>
  <r>
    <n v="638"/>
    <s v=" 09 Mar 2019, 18:30"/>
    <s v="Football"/>
    <x v="4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d v="2019-03-01T00:00:00"/>
    <m/>
    <n v="659"/>
    <x v="1"/>
  </r>
  <r>
    <n v="639"/>
    <s v=" 09 Mar 2019, 18:30"/>
    <s v="Football"/>
    <x v="2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d v="2019-03-01T00:00:00"/>
    <m/>
    <n v="631"/>
    <x v="1"/>
  </r>
  <r>
    <n v="640"/>
    <s v=" 09 Mar 2019, 20:00"/>
    <s v="Football"/>
    <x v="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d v="2019-03-01T00:00:00"/>
    <m/>
    <n v="625"/>
    <x v="1"/>
  </r>
  <r>
    <n v="641"/>
    <s v=" 09 Mar 2019, 20:00"/>
    <s v="Football"/>
    <x v="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d v="2019-03-01T00:00:00"/>
    <m/>
    <n v="663"/>
    <x v="0"/>
  </r>
  <r>
    <n v="642"/>
    <s v=" 09 Mar 2019, 20:30"/>
    <s v="Football"/>
    <x v="3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d v="2019-03-01T00:00:00"/>
    <m/>
    <n v="658"/>
    <x v="1"/>
  </r>
  <r>
    <n v="643"/>
    <s v=" 09 Mar 2019, 20:45"/>
    <s v="Football"/>
    <x v="2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d v="2019-03-01T00:00:00"/>
    <m/>
    <n v="624"/>
    <x v="0"/>
  </r>
  <r>
    <n v="644"/>
    <s v=" 10 Mar 2019, 12:00"/>
    <s v="Football"/>
    <x v="2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d v="2019-03-01T00:00:00"/>
    <m/>
    <n v="627"/>
    <x v="1"/>
  </r>
  <r>
    <n v="645"/>
    <s v=" 10 Mar 2019, 13:00"/>
    <s v="Football"/>
    <x v="4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d v="2019-03-01T00:00:00"/>
    <m/>
    <n v="617"/>
    <x v="1"/>
  </r>
  <r>
    <n v="646"/>
    <s v=" 10 Mar 2019, 15:00"/>
    <s v="Football"/>
    <x v="3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d v="2019-03-01T00:00:00"/>
    <m/>
    <n v="635"/>
    <x v="0"/>
  </r>
  <r>
    <n v="647"/>
    <s v=" 10 Mar 2019, 15:00"/>
    <s v="Football"/>
    <x v="3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d v="2019-03-01T00:00:00"/>
    <m/>
    <n v="650"/>
    <x v="1"/>
  </r>
  <r>
    <n v="648"/>
    <s v=" 10 Mar 2019, 15:00"/>
    <s v="Football"/>
    <x v="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d v="2019-03-01T00:00:00"/>
    <m/>
    <n v="647"/>
    <x v="1"/>
  </r>
  <r>
    <n v="649"/>
    <s v=" 10 Mar 2019, 15:00"/>
    <s v="Football"/>
    <x v="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d v="2019-03-01T00:00:00"/>
    <m/>
    <n v="642"/>
    <x v="1"/>
  </r>
  <r>
    <n v="650"/>
    <s v=" 10 Mar 2019, 15:00"/>
    <s v="Football"/>
    <x v="3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d v="2019-03-01T00:00:00"/>
    <m/>
    <n v="646"/>
    <x v="1"/>
  </r>
  <r>
    <n v="651"/>
    <s v=" 10 Mar 2019, 15:05"/>
    <s v="Football"/>
    <x v="4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d v="2019-03-01T00:00:00"/>
    <m/>
    <n v="654"/>
    <x v="1"/>
  </r>
  <r>
    <n v="652"/>
    <s v=" 10 Mar 2019, 15:30"/>
    <s v="Football"/>
    <x v="0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d v="2019-03-01T00:00:00"/>
    <m/>
    <n v="633"/>
    <x v="1"/>
  </r>
  <r>
    <n v="653"/>
    <s v=" 10 Mar 2019, 16:15"/>
    <s v="Football"/>
    <x v="2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d v="2019-03-01T00:00:00"/>
    <m/>
    <n v="636"/>
    <x v="0"/>
  </r>
  <r>
    <n v="654"/>
    <s v=" 10 Mar 2019, 17:00"/>
    <s v="Football"/>
    <x v="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d v="2019-03-01T00:00:00"/>
    <m/>
    <n v="655"/>
    <x v="1"/>
  </r>
  <r>
    <n v="655"/>
    <s v=" 10 Mar 2019, 17:30"/>
    <s v="Football"/>
    <x v="4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d v="2019-03-01T00:00:00"/>
    <m/>
    <n v="619"/>
    <x v="1"/>
  </r>
  <r>
    <n v="656"/>
    <s v=" 10 Mar 2019, 18:00"/>
    <s v="Football"/>
    <x v="0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d v="2019-03-01T00:00:00"/>
    <m/>
    <n v="644"/>
    <x v="1"/>
  </r>
  <r>
    <n v="657"/>
    <s v=" 10 Mar 2019, 18:00"/>
    <s v="Football"/>
    <x v="3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d v="2019-03-01T00:00:00"/>
    <m/>
    <n v="656"/>
    <x v="1"/>
  </r>
  <r>
    <n v="658"/>
    <s v=" 10 Mar 2019, 18:30"/>
    <s v="Football"/>
    <x v="2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d v="2019-03-01T00:00:00"/>
    <m/>
    <n v="653"/>
    <x v="1"/>
  </r>
  <r>
    <n v="659"/>
    <s v=" 10 Mar 2019, 18:30"/>
    <s v="Football"/>
    <x v="2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d v="2019-03-01T00:00:00"/>
    <m/>
    <n v="661"/>
    <x v="1"/>
  </r>
  <r>
    <n v="660"/>
    <s v=" 10 Mar 2019, 20:30"/>
    <s v="Football"/>
    <x v="3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d v="2019-03-01T00:00:00"/>
    <m/>
    <n v="626"/>
    <x v="1"/>
  </r>
  <r>
    <n v="661"/>
    <s v=" 10 Mar 2019, 20:45"/>
    <s v="Football"/>
    <x v="2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d v="2019-03-01T00:00:00"/>
    <m/>
    <n v="660"/>
    <x v="1"/>
  </r>
  <r>
    <n v="662"/>
    <s v=" 10 Mar 2019, 21:00"/>
    <s v="Football"/>
    <x v="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d v="2019-03-01T00:00:00"/>
    <m/>
    <n v="634"/>
    <x v="1"/>
  </r>
  <r>
    <n v="663"/>
    <s v=" 11 Mar 2019, 20:30"/>
    <s v="Football"/>
    <x v="3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d v="2019-03-01T00:00:00"/>
    <m/>
    <n v="639"/>
    <x v="1"/>
  </r>
  <r>
    <n v="664"/>
    <s v=" 11 Mar 2019, 20:30"/>
    <s v="Football"/>
    <x v="0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d v="2019-03-01T00:00:00"/>
    <m/>
    <n v="664"/>
    <x v="1"/>
  </r>
  <r>
    <n v="665"/>
    <s v=" 12 Mar 2019, 19:00"/>
    <s v="Football"/>
    <x v="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d v="2019-03-01T00:00:00"/>
    <m/>
    <n v="682"/>
    <x v="1"/>
  </r>
  <r>
    <n v="666"/>
    <s v=" 12 Mar 2019, 21:00"/>
    <s v="Football"/>
    <x v="5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d v="2019-03-01T00:00:00"/>
    <m/>
    <n v="688"/>
    <x v="1"/>
  </r>
  <r>
    <n v="667"/>
    <s v=" 12 Mar 2019, 21:00"/>
    <s v="Football"/>
    <x v="5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d v="2019-03-01T00:00:00"/>
    <m/>
    <n v="689"/>
    <x v="1"/>
  </r>
  <r>
    <n v="668"/>
    <s v=" 13 Mar 2019, 21:00"/>
    <s v="Football"/>
    <x v="5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d v="2019-03-01T00:00:00"/>
    <m/>
    <n v="672"/>
    <x v="1"/>
  </r>
  <r>
    <n v="669"/>
    <s v=" 13 Mar 2019, 21:00"/>
    <s v="Football"/>
    <x v="5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d v="2019-03-01T00:00:00"/>
    <m/>
    <n v="693"/>
    <x v="1"/>
  </r>
  <r>
    <n v="670"/>
    <s v=" 14 Mar 2019, 18:55"/>
    <s v="Football"/>
    <x v="6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d v="2019-03-01T00:00:00"/>
    <m/>
    <n v="666"/>
    <x v="1"/>
  </r>
  <r>
    <n v="671"/>
    <s v=" 14 Mar 2019, 18:55"/>
    <s v="Football"/>
    <x v="6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d v="2019-03-01T00:00:00"/>
    <m/>
    <n v="667"/>
    <x v="1"/>
  </r>
  <r>
    <n v="672"/>
    <s v=" 14 Mar 2019, 18:55"/>
    <s v="Football"/>
    <x v="6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d v="2019-03-01T00:00:00"/>
    <m/>
    <n v="697"/>
    <x v="1"/>
  </r>
  <r>
    <n v="673"/>
    <s v=" 14 Mar 2019, 21:00"/>
    <s v="Football"/>
    <x v="6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d v="2019-03-01T00:00:00"/>
    <m/>
    <n v="703"/>
    <x v="1"/>
  </r>
  <r>
    <n v="674"/>
    <s v=" 14 Mar 2019, 21:00"/>
    <s v="Football"/>
    <x v="6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d v="2019-03-01T00:00:00"/>
    <m/>
    <n v="708"/>
    <x v="0"/>
  </r>
  <r>
    <n v="675"/>
    <s v=" 14 Mar 2019, 21:00"/>
    <s v="Football"/>
    <x v="6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d v="2019-03-01T00:00:00"/>
    <m/>
    <n v="700"/>
    <x v="1"/>
  </r>
  <r>
    <n v="676"/>
    <s v=" 14 Mar 2019, 21:00"/>
    <s v="Football"/>
    <x v="6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d v="2019-03-01T00:00:00"/>
    <m/>
    <n v="691"/>
    <x v="1"/>
  </r>
  <r>
    <n v="677"/>
    <s v=" 15 Mar 2019, 19:00"/>
    <s v="Football"/>
    <x v="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d v="2019-03-01T00:00:00"/>
    <m/>
    <n v="686"/>
    <x v="1"/>
  </r>
  <r>
    <n v="678"/>
    <s v=" 15 Mar 2019, 20:30"/>
    <s v="Football"/>
    <x v="0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d v="2019-03-01T00:00:00"/>
    <m/>
    <n v="668"/>
    <x v="1"/>
  </r>
  <r>
    <n v="679"/>
    <s v=" 15 Mar 2019, 20:30"/>
    <s v="Football"/>
    <x v="3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d v="2019-03-01T00:00:00"/>
    <m/>
    <n v="674"/>
    <x v="1"/>
  </r>
  <r>
    <n v="680"/>
    <s v=" 15 Mar 2019, 20:45"/>
    <s v="Football"/>
    <x v="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d v="2019-03-01T00:00:00"/>
    <m/>
    <n v="690"/>
    <x v="0"/>
  </r>
  <r>
    <n v="681"/>
    <s v=" 15 Mar 2019, 21:00"/>
    <s v="Football"/>
    <x v="2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d v="2019-03-01T00:00:00"/>
    <m/>
    <n v="669"/>
    <x v="1"/>
  </r>
  <r>
    <n v="682"/>
    <s v=" 16 Mar 2019, 13:00"/>
    <s v="Football"/>
    <x v="2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d v="2019-03-01T00:00:00"/>
    <m/>
    <n v="665"/>
    <x v="1"/>
  </r>
  <r>
    <n v="683"/>
    <s v=" 16 Mar 2019, 13:15"/>
    <s v="Football"/>
    <x v="8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d v="2019-03-01T00:00:00"/>
    <m/>
    <n v="699"/>
    <x v="1"/>
  </r>
  <r>
    <n v="684"/>
    <s v=" 16 Mar 2019, 15:00"/>
    <s v="Football"/>
    <x v="3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d v="2019-03-01T00:00:00"/>
    <m/>
    <n v="696"/>
    <x v="1"/>
  </r>
  <r>
    <n v="685"/>
    <s v=" 16 Mar 2019, 15:30"/>
    <s v="Football"/>
    <x v="0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d v="2019-03-01T00:00:00"/>
    <m/>
    <n v="707"/>
    <x v="0"/>
  </r>
  <r>
    <n v="686"/>
    <s v=" 16 Mar 2019, 15:30"/>
    <s v="Football"/>
    <x v="0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d v="2019-03-01T00:00:00"/>
    <m/>
    <n v="680"/>
    <x v="0"/>
  </r>
  <r>
    <n v="687"/>
    <s v=" 16 Mar 2019, 15:30"/>
    <s v="Football"/>
    <x v="0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d v="2019-03-01T00:00:00"/>
    <m/>
    <n v="683"/>
    <x v="0"/>
  </r>
  <r>
    <n v="688"/>
    <s v=" 16 Mar 2019, 16:00"/>
    <s v="Football"/>
    <x v="4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d v="2019-03-01T00:00:00"/>
    <m/>
    <n v="670"/>
    <x v="0"/>
  </r>
  <r>
    <n v="689"/>
    <s v=" 16 Mar 2019, 16:00"/>
    <s v="Football"/>
    <x v="4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d v="2019-03-01T00:00:00"/>
    <m/>
    <n v="671"/>
    <x v="1"/>
  </r>
  <r>
    <n v="690"/>
    <s v=" 16 Mar 2019, 16:00"/>
    <s v="Football"/>
    <x v="4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d v="2019-03-01T00:00:00"/>
    <m/>
    <n v="687"/>
    <x v="1"/>
  </r>
  <r>
    <n v="691"/>
    <s v=" 16 Mar 2019, 16:15"/>
    <s v="Football"/>
    <x v="2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d v="2019-03-01T00:00:00"/>
    <m/>
    <n v="715"/>
    <x v="1"/>
  </r>
  <r>
    <n v="692"/>
    <s v=" 16 Mar 2019, 18:00"/>
    <s v="Football"/>
    <x v="3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d v="2019-03-01T00:00:00"/>
    <m/>
    <n v="675"/>
    <x v="1"/>
  </r>
  <r>
    <n v="693"/>
    <s v=" 16 Mar 2019, 18:30"/>
    <s v="Football"/>
    <x v="0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d v="2019-03-01T00:00:00"/>
    <m/>
    <n v="681"/>
    <x v="0"/>
  </r>
  <r>
    <n v="694"/>
    <s v=" 16 Mar 2019, 18:30"/>
    <s v="Football"/>
    <x v="2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d v="2019-03-01T00:00:00"/>
    <m/>
    <n v="701"/>
    <x v="0"/>
  </r>
  <r>
    <n v="695"/>
    <s v=" 16 Mar 2019, 20:00"/>
    <s v="Football"/>
    <x v="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d v="2019-03-01T00:00:00"/>
    <m/>
    <n v="704"/>
    <x v="2"/>
  </r>
  <r>
    <n v="696"/>
    <s v=" 16 Mar 2019, 20:00"/>
    <s v="Football"/>
    <x v="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d v="2019-03-01T00:00:00"/>
    <m/>
    <n v="702"/>
    <x v="1"/>
  </r>
  <r>
    <n v="697"/>
    <s v=" 16 Mar 2019, 20:30"/>
    <s v="Football"/>
    <x v="3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d v="2019-03-01T00:00:00"/>
    <m/>
    <n v="678"/>
    <x v="0"/>
  </r>
  <r>
    <n v="698"/>
    <s v=" 16 Mar 2019, 20:55"/>
    <s v="Football"/>
    <x v="8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d v="2019-03-01T00:00:00"/>
    <m/>
    <n v="694"/>
    <x v="1"/>
  </r>
  <r>
    <n v="699"/>
    <s v=" 17 Mar 2019, 12:30"/>
    <s v="Football"/>
    <x v="3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d v="2019-03-01T00:00:00"/>
    <m/>
    <n v="684"/>
    <x v="1"/>
  </r>
  <r>
    <n v="700"/>
    <s v=" 17 Mar 2019, 13:30"/>
    <s v="Football"/>
    <x v="0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d v="2019-03-01T00:00:00"/>
    <m/>
    <n v="692"/>
    <x v="1"/>
  </r>
  <r>
    <n v="701"/>
    <s v=" 17 Mar 2019, 15:00"/>
    <s v="Football"/>
    <x v="3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d v="2019-03-01T00:00:00"/>
    <m/>
    <n v="685"/>
    <x v="1"/>
  </r>
  <r>
    <n v="702"/>
    <s v=" 17 Mar 2019, 15:00"/>
    <s v="Football"/>
    <x v="3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d v="2019-03-01T00:00:00"/>
    <m/>
    <n v="673"/>
    <x v="1"/>
  </r>
  <r>
    <n v="703"/>
    <s v=" 17 Mar 2019, 15:00"/>
    <s v="Football"/>
    <x v="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d v="2019-03-01T00:00:00"/>
    <m/>
    <n v="677"/>
    <x v="0"/>
  </r>
  <r>
    <n v="704"/>
    <s v=" 17 Mar 2019, 15:15"/>
    <s v="Football"/>
    <x v="4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d v="2019-03-01T00:00:00"/>
    <m/>
    <n v="679"/>
    <x v="1"/>
  </r>
  <r>
    <n v="705"/>
    <s v=" 17 Mar 2019, 15:30"/>
    <s v="Football"/>
    <x v="0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d v="2019-03-01T00:00:00"/>
    <m/>
    <n v="709"/>
    <x v="1"/>
  </r>
  <r>
    <n v="706"/>
    <s v=" 17 Mar 2019, 16:15"/>
    <s v="Football"/>
    <x v="2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d v="2019-03-01T00:00:00"/>
    <m/>
    <n v="714"/>
    <x v="1"/>
  </r>
  <r>
    <n v="707"/>
    <s v=" 17 Mar 2019, 17:00"/>
    <s v="Football"/>
    <x v="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d v="2019-03-01T00:00:00"/>
    <m/>
    <n v="676"/>
    <x v="1"/>
  </r>
  <r>
    <n v="708"/>
    <s v=" 17 Mar 2019, 17:30"/>
    <s v="Football"/>
    <x v="4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d v="2019-03-01T00:00:00"/>
    <m/>
    <n v="698"/>
    <x v="0"/>
  </r>
  <r>
    <n v="709"/>
    <s v=" 17 Mar 2019, 18:00"/>
    <s v="Football"/>
    <x v="0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d v="2019-03-01T00:00:00"/>
    <m/>
    <n v="705"/>
    <x v="1"/>
  </r>
  <r>
    <n v="710"/>
    <s v=" 17 Mar 2019, 18:00"/>
    <s v="Football"/>
    <x v="3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d v="2019-03-01T00:00:00"/>
    <m/>
    <n v="710"/>
    <x v="0"/>
  </r>
  <r>
    <n v="711"/>
    <s v=" 17 Mar 2019, 18:30"/>
    <s v="Football"/>
    <x v="2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d v="2019-03-01T00:00:00"/>
    <m/>
    <n v="713"/>
    <x v="0"/>
  </r>
  <r>
    <n v="712"/>
    <s v=" 17 Mar 2019, 18:30"/>
    <s v="Football"/>
    <x v="2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d v="2019-03-01T00:00:00"/>
    <m/>
    <n v="706"/>
    <x v="1"/>
  </r>
  <r>
    <n v="713"/>
    <s v=" 17 Mar 2019, 20:30"/>
    <s v="Football"/>
    <x v="3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d v="2019-03-01T00:00:00"/>
    <m/>
    <n v="711"/>
    <x v="1"/>
  </r>
  <r>
    <n v="714"/>
    <s v=" 17 Mar 2019, 20:45"/>
    <s v="Football"/>
    <x v="2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d v="2019-03-01T00:00:00"/>
    <m/>
    <n v="712"/>
    <x v="1"/>
  </r>
  <r>
    <n v="715"/>
    <s v=" 17 Mar 2019, 21:00"/>
    <s v="Football"/>
    <x v="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d v="2019-03-01T00:00:00"/>
    <m/>
    <n v="695"/>
    <x v="1"/>
  </r>
  <r>
    <n v="716"/>
    <s v=" 29 Mar 2019, 20:30"/>
    <s v="Football"/>
    <x v="0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d v="2019-03-01T00:00:00"/>
    <m/>
    <n v="716"/>
    <x v="1"/>
  </r>
  <r>
    <n v="717"/>
    <s v=" 29 Mar 2019, 20:45"/>
    <s v="Football"/>
    <x v="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d v="2019-03-01T00:00:00"/>
    <m/>
    <n v="750"/>
    <x v="0"/>
  </r>
  <r>
    <n v="718"/>
    <s v=" 29 Mar 2019, 21:00"/>
    <s v="Football"/>
    <x v="2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d v="2019-03-01T00:00:00"/>
    <m/>
    <n v="730"/>
    <x v="2"/>
  </r>
  <r>
    <n v="719"/>
    <s v=" 30 Mar 2019, 13:00"/>
    <s v="Football"/>
    <x v="2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d v="2019-03-01T00:00:00"/>
    <m/>
    <n v="728"/>
    <x v="0"/>
  </r>
  <r>
    <n v="720"/>
    <s v=" 30 Mar 2019, 13:30"/>
    <s v="Football"/>
    <x v="4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d v="2019-03-01T00:00:00"/>
    <m/>
    <n v="743"/>
    <x v="1"/>
  </r>
  <r>
    <n v="721"/>
    <s v=" 30 Mar 2019, 15:30"/>
    <s v="Football"/>
    <x v="0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d v="2019-03-01T00:00:00"/>
    <m/>
    <n v="742"/>
    <x v="1"/>
  </r>
  <r>
    <n v="722"/>
    <s v=" 30 Mar 2019, 15:30"/>
    <s v="Football"/>
    <x v="0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d v="2019-03-01T00:00:00"/>
    <m/>
    <n v="738"/>
    <x v="1"/>
  </r>
  <r>
    <n v="723"/>
    <s v=" 30 Mar 2019, 15:30"/>
    <s v="Football"/>
    <x v="0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d v="2019-03-01T00:00:00"/>
    <m/>
    <n v="733"/>
    <x v="1"/>
  </r>
  <r>
    <n v="724"/>
    <s v=" 30 Mar 2019, 16:00"/>
    <s v="Football"/>
    <x v="4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d v="2019-03-01T00:00:00"/>
    <m/>
    <n v="718"/>
    <x v="1"/>
  </r>
  <r>
    <n v="725"/>
    <s v=" 30 Mar 2019, 16:00"/>
    <s v="Football"/>
    <x v="4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d v="2019-03-01T00:00:00"/>
    <m/>
    <n v="724"/>
    <x v="1"/>
  </r>
  <r>
    <n v="726"/>
    <s v=" 30 Mar 2019, 16:00"/>
    <s v="Football"/>
    <x v="4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d v="2019-03-01T00:00:00"/>
    <m/>
    <n v="744"/>
    <x v="1"/>
  </r>
  <r>
    <n v="727"/>
    <s v=" 30 Mar 2019, 16:00"/>
    <s v="Football"/>
    <x v="4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d v="2019-03-01T00:00:00"/>
    <m/>
    <n v="745"/>
    <x v="2"/>
  </r>
  <r>
    <n v="728"/>
    <s v=" 30 Mar 2019, 16:00"/>
    <s v="Football"/>
    <x v="4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d v="2019-03-01T00:00:00"/>
    <m/>
    <n v="723"/>
    <x v="2"/>
  </r>
  <r>
    <n v="729"/>
    <s v=" 30 Mar 2019, 16:15"/>
    <s v="Football"/>
    <x v="2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d v="2019-03-01T00:00:00"/>
    <m/>
    <n v="734"/>
    <x v="1"/>
  </r>
  <r>
    <n v="730"/>
    <s v=" 30 Mar 2019, 17:00"/>
    <s v="Football"/>
    <x v="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d v="2019-03-01T00:00:00"/>
    <m/>
    <n v="722"/>
    <x v="1"/>
  </r>
  <r>
    <n v="731"/>
    <s v=" 30 Mar 2019, 18:00"/>
    <s v="Football"/>
    <x v="3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d v="2019-03-01T00:00:00"/>
    <m/>
    <n v="726"/>
    <x v="0"/>
  </r>
  <r>
    <n v="732"/>
    <s v=" 30 Mar 2019, 18:30"/>
    <s v="Football"/>
    <x v="0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d v="2019-03-01T00:00:00"/>
    <m/>
    <n v="727"/>
    <x v="1"/>
  </r>
  <r>
    <n v="733"/>
    <s v=" 30 Mar 2019, 18:30"/>
    <s v="Football"/>
    <x v="2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d v="2019-03-01T00:00:00"/>
    <m/>
    <n v="717"/>
    <x v="1"/>
  </r>
  <r>
    <n v="734"/>
    <s v=" 30 Mar 2019, 18:30"/>
    <s v="Football"/>
    <x v="4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d v="2019-03-01T00:00:00"/>
    <m/>
    <n v="748"/>
    <x v="1"/>
  </r>
  <r>
    <n v="735"/>
    <s v=" 30 Mar 2019, 20:30"/>
    <s v="Football"/>
    <x v="3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d v="2019-03-01T00:00:00"/>
    <m/>
    <n v="749"/>
    <x v="2"/>
  </r>
  <r>
    <n v="736"/>
    <s v=" 30 Mar 2019, 20:45"/>
    <s v="Football"/>
    <x v="2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d v="2019-03-01T00:00:00"/>
    <m/>
    <n v="747"/>
    <x v="1"/>
  </r>
  <r>
    <n v="737"/>
    <s v=" 31 Mar 2019, 12:30"/>
    <s v="Football"/>
    <x v="3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d v="2019-03-01T00:00:00"/>
    <m/>
    <n v="741"/>
    <x v="1"/>
  </r>
  <r>
    <n v="738"/>
    <s v=" 31 Mar 2019, 14:00"/>
    <s v="Football"/>
    <x v="2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d v="2019-03-01T00:00:00"/>
    <m/>
    <n v="735"/>
    <x v="1"/>
  </r>
  <r>
    <n v="739"/>
    <s v=" 31 Mar 2019, 15:00"/>
    <s v="Football"/>
    <x v="3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d v="2019-03-01T00:00:00"/>
    <m/>
    <n v="746"/>
    <x v="1"/>
  </r>
  <r>
    <n v="740"/>
    <s v=" 31 Mar 2019, 15:00"/>
    <s v="Football"/>
    <x v="3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d v="2019-03-01T00:00:00"/>
    <m/>
    <n v="725"/>
    <x v="2"/>
  </r>
  <r>
    <n v="741"/>
    <s v=" 31 Mar 2019, 15:00"/>
    <s v="Football"/>
    <x v="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d v="2019-03-01T00:00:00"/>
    <m/>
    <n v="740"/>
    <x v="1"/>
  </r>
  <r>
    <n v="742"/>
    <s v=" 31 Mar 2019, 15:00"/>
    <s v="Football"/>
    <x v="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d v="2019-03-01T00:00:00"/>
    <m/>
    <n v="731"/>
    <x v="1"/>
  </r>
  <r>
    <n v="743"/>
    <s v=" 31 Mar 2019, 15:05"/>
    <s v="Football"/>
    <x v="4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d v="2019-03-01T00:00:00"/>
    <m/>
    <n v="751"/>
    <x v="1"/>
  </r>
  <r>
    <n v="744"/>
    <s v=" 31 Mar 2019, 16:15"/>
    <s v="Football"/>
    <x v="2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d v="2019-03-01T00:00:00"/>
    <m/>
    <n v="719"/>
    <x v="1"/>
  </r>
  <r>
    <n v="745"/>
    <s v=" 31 Mar 2019, 17:00"/>
    <s v="Football"/>
    <x v="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d v="2019-03-01T00:00:00"/>
    <m/>
    <n v="732"/>
    <x v="1"/>
  </r>
  <r>
    <n v="746"/>
    <s v=" 31 Mar 2019, 17:30"/>
    <s v="Football"/>
    <x v="4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d v="2019-03-01T00:00:00"/>
    <m/>
    <n v="752"/>
    <x v="1"/>
  </r>
  <r>
    <n v="747"/>
    <s v=" 31 Mar 2019, 18:00"/>
    <s v="Football"/>
    <x v="0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d v="2019-03-01T00:00:00"/>
    <m/>
    <n v="753"/>
    <x v="1"/>
  </r>
  <r>
    <n v="748"/>
    <s v=" 31 Mar 2019, 18:30"/>
    <s v="Football"/>
    <x v="2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d v="2019-03-01T00:00:00"/>
    <m/>
    <n v="729"/>
    <x v="1"/>
  </r>
  <r>
    <n v="749"/>
    <s v=" 31 Mar 2019, 20:30"/>
    <s v="Football"/>
    <x v="3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d v="2019-03-01T00:00:00"/>
    <m/>
    <n v="737"/>
    <x v="1"/>
  </r>
  <r>
    <n v="750"/>
    <s v=" 31 Mar 2019, 20:45"/>
    <s v="Football"/>
    <x v="2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d v="2019-03-01T00:00:00"/>
    <m/>
    <n v="721"/>
    <x v="1"/>
  </r>
  <r>
    <n v="751"/>
    <s v=" 31 Mar 2019, 21:00"/>
    <s v="Football"/>
    <x v="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d v="2019-03-01T00:00:00"/>
    <m/>
    <n v="720"/>
    <x v="1"/>
  </r>
  <r>
    <n v="752"/>
    <s v=" 01 Apr 2019, 20:30"/>
    <s v="Football"/>
    <x v="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d v="2019-03-01T00:00:00"/>
    <m/>
    <n v="739"/>
    <x v="0"/>
  </r>
  <r>
    <n v="753"/>
    <s v=" 01 Apr 2019, 21:00"/>
    <s v="Football"/>
    <x v="4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d v="2019-03-01T00:00:00"/>
    <m/>
    <n v="736"/>
    <x v="2"/>
  </r>
  <r>
    <n v="754"/>
    <s v=" 02 Apr 2019, 19:00"/>
    <s v="Football"/>
    <x v="3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d v="2019-03-01T00:00:00"/>
    <m/>
    <n v="754"/>
    <x v="1"/>
  </r>
  <r>
    <n v="755"/>
    <s v=" 02 Apr 2019, 19:30"/>
    <s v="Football"/>
    <x v="2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d v="2019-03-01T00:00:00"/>
    <m/>
    <n v="755"/>
    <x v="1"/>
  </r>
  <r>
    <n v="756"/>
    <s v=" 02 Apr 2019, 20:30"/>
    <s v="Football"/>
    <x v="2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d v="2019-03-01T00:00:00"/>
    <m/>
    <n v="756"/>
    <x v="1"/>
  </r>
  <r>
    <n v="757"/>
    <s v=" 02 Apr 2019, 20:45"/>
    <s v="Football"/>
    <x v="4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d v="2019-03-01T00:00:00"/>
    <m/>
    <n v="757"/>
    <x v="0"/>
  </r>
  <r>
    <n v="758"/>
    <s v=" 02 Apr 2019, 20:45"/>
    <s v="Football"/>
    <x v="4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d v="2019-04-01T00:00:00"/>
    <m/>
    <n v="770"/>
    <x v="0"/>
  </r>
  <r>
    <n v="759"/>
    <s v=" 02 Apr 2019, 20:45"/>
    <s v="Football"/>
    <x v="13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d v="2019-04-01T00:00:00"/>
    <m/>
    <n v="783"/>
    <x v="0"/>
  </r>
  <r>
    <n v="760"/>
    <s v=" 02 Apr 2019, 21:00"/>
    <s v="Football"/>
    <x v="3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d v="2019-04-01T00:00:00"/>
    <m/>
    <n v="768"/>
    <x v="1"/>
  </r>
  <r>
    <n v="761"/>
    <s v=" 02 Apr 2019, 21:30"/>
    <s v="Football"/>
    <x v="2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d v="2019-03-01T00:00:00"/>
    <m/>
    <n v="761"/>
    <x v="1"/>
  </r>
  <r>
    <n v="762"/>
    <s v=" 03 Apr 2019, 19:00"/>
    <s v="Football"/>
    <x v="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d v="2019-04-01T00:00:00"/>
    <m/>
    <n v="774"/>
    <x v="2"/>
  </r>
  <r>
    <n v="763"/>
    <s v=" 03 Apr 2019, 19:00"/>
    <s v="Football"/>
    <x v="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d v="2019-03-01T00:00:00"/>
    <m/>
    <n v="766"/>
    <x v="1"/>
  </r>
  <r>
    <n v="764"/>
    <s v=" 03 Apr 2019, 19:00"/>
    <s v="Football"/>
    <x v="3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d v="2019-03-01T00:00:00"/>
    <m/>
    <n v="765"/>
    <x v="1"/>
  </r>
  <r>
    <n v="765"/>
    <s v=" 03 Apr 2019, 19:30"/>
    <s v="Football"/>
    <x v="2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d v="2019-04-01T00:00:00"/>
    <m/>
    <n v="776"/>
    <x v="1"/>
  </r>
  <r>
    <n v="766"/>
    <s v=" 03 Apr 2019, 20:45"/>
    <s v="Football"/>
    <x v="4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d v="2019-04-01T00:00:00"/>
    <m/>
    <n v="784"/>
    <x v="1"/>
  </r>
  <r>
    <n v="767"/>
    <s v=" 03 Apr 2019, 20:45"/>
    <s v="Football"/>
    <x v="4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d v="2019-04-01T00:00:00"/>
    <m/>
    <n v="794"/>
    <x v="1"/>
  </r>
  <r>
    <n v="768"/>
    <s v=" 03 Apr 2019, 20:45"/>
    <s v="Football"/>
    <x v="4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d v="2019-04-01T00:00:00"/>
    <m/>
    <n v="791"/>
    <x v="1"/>
  </r>
  <r>
    <n v="769"/>
    <s v=" 03 Apr 2019, 20:45"/>
    <s v="Football"/>
    <x v="13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d v="2019-04-01T00:00:00"/>
    <m/>
    <n v="810"/>
    <x v="2"/>
  </r>
  <r>
    <n v="770"/>
    <s v=" 03 Apr 2019, 21:00"/>
    <s v="Football"/>
    <x v="3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d v="2019-04-01T00:00:00"/>
    <m/>
    <n v="789"/>
    <x v="0"/>
  </r>
  <r>
    <n v="771"/>
    <s v=" 03 Apr 2019, 21:00"/>
    <s v="Football"/>
    <x v="3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d v="2019-04-01T00:00:00"/>
    <m/>
    <n v="780"/>
    <x v="1"/>
  </r>
  <r>
    <n v="772"/>
    <s v=" 03 Apr 2019, 21:00"/>
    <s v="Football"/>
    <x v="3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d v="2019-04-01T00:00:00"/>
    <m/>
    <n v="815"/>
    <x v="0"/>
  </r>
  <r>
    <n v="773"/>
    <s v=" 03 Apr 2019, 21:00"/>
    <s v="Football"/>
    <x v="3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d v="2019-04-01T00:00:00"/>
    <m/>
    <n v="779"/>
    <x v="1"/>
  </r>
  <r>
    <n v="774"/>
    <s v=" 03 Apr 2019, 21:00"/>
    <s v="Football"/>
    <x v="14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d v="2019-04-01T00:00:00"/>
    <m/>
    <n v="798"/>
    <x v="1"/>
  </r>
  <r>
    <n v="775"/>
    <s v=" 03 Apr 2019, 21:30"/>
    <s v="Football"/>
    <x v="2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d v="2019-04-01T00:00:00"/>
    <m/>
    <n v="771"/>
    <x v="1"/>
  </r>
  <r>
    <n v="776"/>
    <s v=" 04 Apr 2019, 19:30"/>
    <s v="Football"/>
    <x v="2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d v="2019-04-01T00:00:00"/>
    <m/>
    <n v="807"/>
    <x v="1"/>
  </r>
  <r>
    <n v="777"/>
    <s v=" 04 Apr 2019, 21:00"/>
    <s v="Football"/>
    <x v="3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d v="2019-04-01T00:00:00"/>
    <d v="2019-04-01T00:00:00"/>
    <n v="767"/>
    <x v="1"/>
  </r>
  <r>
    <n v="778"/>
    <s v=" 04 Apr 2019, 21:30"/>
    <s v="Football"/>
    <x v="2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d v="2019-04-01T00:00:00"/>
    <m/>
    <n v="769"/>
    <x v="0"/>
  </r>
  <r>
    <n v="779"/>
    <s v=" 05 Apr 2019, 20:45"/>
    <s v="Football"/>
    <x v="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d v="2019-04-01T00:00:00"/>
    <m/>
    <n v="781"/>
    <x v="1"/>
  </r>
  <r>
    <n v="780"/>
    <s v=" 05 Apr 2019, 21:00"/>
    <s v="Football"/>
    <x v="4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d v="2019-04-01T00:00:00"/>
    <m/>
    <n v="775"/>
    <x v="1"/>
  </r>
  <r>
    <n v="781"/>
    <s v=" 06 Apr 2019, 15:00"/>
    <s v="Football"/>
    <x v="3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d v="2019-04-01T00:00:00"/>
    <m/>
    <n v="793"/>
    <x v="0"/>
  </r>
  <r>
    <n v="782"/>
    <s v=" 06 Apr 2019, 15:30"/>
    <s v="Football"/>
    <x v="0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d v="2019-04-01T00:00:00"/>
    <m/>
    <n v="772"/>
    <x v="1"/>
  </r>
  <r>
    <n v="783"/>
    <s v=" 06 Apr 2019, 15:30"/>
    <s v="Football"/>
    <x v="0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d v="2019-04-01T00:00:00"/>
    <m/>
    <n v="795"/>
    <x v="2"/>
  </r>
  <r>
    <n v="784"/>
    <s v=" 06 Apr 2019, 15:30"/>
    <s v="Football"/>
    <x v="0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d v="2019-04-01T00:00:00"/>
    <m/>
    <n v="786"/>
    <x v="1"/>
  </r>
  <r>
    <n v="785"/>
    <s v=" 06 Apr 2019, 15:30"/>
    <s v="Football"/>
    <x v="0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d v="2019-04-01T00:00:00"/>
    <m/>
    <n v="806"/>
    <x v="1"/>
  </r>
  <r>
    <n v="786"/>
    <s v=" 06 Apr 2019, 16:00"/>
    <s v="Football"/>
    <x v="4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d v="2019-03-01T00:00:00"/>
    <m/>
    <n v="759"/>
    <x v="1"/>
  </r>
  <r>
    <n v="787"/>
    <s v=" 06 Apr 2019, 16:00"/>
    <s v="Football"/>
    <x v="4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d v="2019-04-01T00:00:00"/>
    <m/>
    <n v="782"/>
    <x v="0"/>
  </r>
  <r>
    <n v="788"/>
    <s v=" 06 Apr 2019, 16:00"/>
    <s v="Football"/>
    <x v="4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d v="2019-04-01T00:00:00"/>
    <m/>
    <n v="797"/>
    <x v="2"/>
  </r>
  <r>
    <n v="789"/>
    <s v=" 06 Apr 2019, 16:15"/>
    <s v="Football"/>
    <x v="2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d v="2019-03-01T00:00:00"/>
    <m/>
    <n v="760"/>
    <x v="1"/>
  </r>
  <r>
    <n v="790"/>
    <s v=" 06 Apr 2019, 17:00"/>
    <s v="Football"/>
    <x v="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d v="2019-04-01T00:00:00"/>
    <m/>
    <n v="778"/>
    <x v="1"/>
  </r>
  <r>
    <n v="791"/>
    <s v=" 06 Apr 2019, 18:00"/>
    <s v="Football"/>
    <x v="3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d v="2019-03-01T00:00:00"/>
    <m/>
    <n v="763"/>
    <x v="0"/>
  </r>
  <r>
    <n v="792"/>
    <s v=" 06 Apr 2019, 18:30"/>
    <s v="Football"/>
    <x v="2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d v="2019-04-01T00:00:00"/>
    <m/>
    <n v="773"/>
    <x v="0"/>
  </r>
  <r>
    <n v="793"/>
    <s v=" 06 Apr 2019, 18:30"/>
    <s v="Football"/>
    <x v="0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d v="2019-04-01T00:00:00"/>
    <m/>
    <n v="809"/>
    <x v="1"/>
  </r>
  <r>
    <n v="794"/>
    <s v=" 06 Apr 2019, 18:30"/>
    <s v="Football"/>
    <x v="8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d v="2019-04-01T00:00:00"/>
    <m/>
    <n v="802"/>
    <x v="1"/>
  </r>
  <r>
    <n v="795"/>
    <s v=" 06 Apr 2019, 20:00"/>
    <s v="Football"/>
    <x v="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d v="2019-03-01T00:00:00"/>
    <m/>
    <n v="762"/>
    <x v="1"/>
  </r>
  <r>
    <n v="796"/>
    <s v=" 06 Apr 2019, 20:00"/>
    <s v="Football"/>
    <x v="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d v="2019-04-01T00:00:00"/>
    <m/>
    <n v="813"/>
    <x v="1"/>
  </r>
  <r>
    <n v="797"/>
    <s v=" 06 Apr 2019, 20:00"/>
    <s v="Football"/>
    <x v="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d v="2019-04-01T00:00:00"/>
    <m/>
    <n v="788"/>
    <x v="0"/>
  </r>
  <r>
    <n v="798"/>
    <s v=" 06 Apr 2019, 20:30"/>
    <s v="Football"/>
    <x v="3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d v="2019-03-01T00:00:00"/>
    <m/>
    <n v="758"/>
    <x v="1"/>
  </r>
  <r>
    <n v="799"/>
    <s v=" 06 Apr 2019, 20:45"/>
    <s v="Football"/>
    <x v="2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d v="2019-04-01T00:00:00"/>
    <m/>
    <n v="777"/>
    <x v="1"/>
  </r>
  <r>
    <n v="800"/>
    <s v=" 07 Apr 2019, 12:00"/>
    <s v="Football"/>
    <x v="2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d v="2019-04-01T00:00:00"/>
    <m/>
    <n v="805"/>
    <x v="2"/>
  </r>
  <r>
    <n v="801"/>
    <s v=" 07 Apr 2019, 12:30"/>
    <s v="Football"/>
    <x v="3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d v="2019-04-01T00:00:00"/>
    <m/>
    <n v="812"/>
    <x v="1"/>
  </r>
  <r>
    <n v="802"/>
    <s v=" 07 Apr 2019, 14:00"/>
    <s v="Football"/>
    <x v="2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d v="2019-04-01T00:00:00"/>
    <m/>
    <n v="803"/>
    <x v="0"/>
  </r>
  <r>
    <n v="803"/>
    <s v=" 07 Apr 2019, 15:00"/>
    <s v="Football"/>
    <x v="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d v="2019-04-01T00:00:00"/>
    <m/>
    <n v="787"/>
    <x v="1"/>
  </r>
  <r>
    <n v="804"/>
    <s v=" 07 Apr 2019, 15:05"/>
    <s v="Football"/>
    <x v="4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d v="2019-04-01T00:00:00"/>
    <m/>
    <n v="808"/>
    <x v="1"/>
  </r>
  <r>
    <n v="805"/>
    <s v=" 07 Apr 2019, 15:30"/>
    <s v="Football"/>
    <x v="0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d v="2019-03-01T00:00:00"/>
    <m/>
    <n v="764"/>
    <x v="0"/>
  </r>
  <r>
    <n v="806"/>
    <s v=" 07 Apr 2019, 16:15"/>
    <s v="Football"/>
    <x v="2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d v="2019-04-01T00:00:00"/>
    <m/>
    <n v="785"/>
    <x v="2"/>
  </r>
  <r>
    <n v="807"/>
    <s v=" 07 Apr 2019, 17:00"/>
    <s v="Football"/>
    <x v="8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d v="2019-04-01T00:00:00"/>
    <m/>
    <n v="816"/>
    <x v="1"/>
  </r>
  <r>
    <n v="808"/>
    <s v=" 07 Apr 2019, 17:00"/>
    <s v="Football"/>
    <x v="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d v="2019-04-01T00:00:00"/>
    <m/>
    <n v="804"/>
    <x v="1"/>
  </r>
  <r>
    <n v="809"/>
    <s v=" 07 Apr 2019, 18:00"/>
    <s v="Football"/>
    <x v="0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d v="2019-04-01T00:00:00"/>
    <m/>
    <n v="790"/>
    <x v="1"/>
  </r>
  <r>
    <n v="810"/>
    <s v=" 07 Apr 2019, 18:00"/>
    <s v="Football"/>
    <x v="3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d v="2019-04-01T00:00:00"/>
    <m/>
    <n v="800"/>
    <x v="0"/>
  </r>
  <r>
    <n v="811"/>
    <s v=" 07 Apr 2019, 18:00"/>
    <s v="Football"/>
    <x v="3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d v="2019-04-01T00:00:00"/>
    <m/>
    <n v="792"/>
    <x v="1"/>
  </r>
  <r>
    <n v="812"/>
    <s v=" 07 Apr 2019, 18:30"/>
    <s v="Football"/>
    <x v="2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d v="2019-04-01T00:00:00"/>
    <m/>
    <n v="801"/>
    <x v="1"/>
  </r>
  <r>
    <n v="813"/>
    <s v=" 07 Apr 2019, 20:30"/>
    <s v="Football"/>
    <x v="3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d v="2019-04-01T00:00:00"/>
    <m/>
    <n v="796"/>
    <x v="2"/>
  </r>
  <r>
    <n v="814"/>
    <s v=" 07 Apr 2019, 20:45"/>
    <s v="Football"/>
    <x v="2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d v="2019-04-01T00:00:00"/>
    <m/>
    <n v="814"/>
    <x v="0"/>
  </r>
  <r>
    <n v="815"/>
    <s v=" 07 Apr 2019, 21:00"/>
    <s v="Football"/>
    <x v="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d v="2019-04-01T00:00:00"/>
    <m/>
    <n v="811"/>
    <x v="1"/>
  </r>
  <r>
    <n v="816"/>
    <s v=" 08 Apr 2019, 21:00"/>
    <s v="Football"/>
    <x v="4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d v="2019-04-01T00:00:00"/>
    <m/>
    <n v="799"/>
    <x v="1"/>
  </r>
  <r>
    <n v="817"/>
    <s v=" 09 Apr 2019, 19:00"/>
    <s v="Football"/>
    <x v="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d v="2019-04-01T00:00:00"/>
    <m/>
    <n v="834"/>
    <x v="1"/>
  </r>
  <r>
    <n v="818"/>
    <s v=" 09 Apr 2019, 21:00"/>
    <s v="Football"/>
    <x v="5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d v="2019-04-01T00:00:00"/>
    <m/>
    <n v="838"/>
    <x v="1"/>
  </r>
  <r>
    <n v="819"/>
    <s v=" 09 Apr 2019, 21:00"/>
    <s v="Football"/>
    <x v="5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d v="2019-04-01T00:00:00"/>
    <m/>
    <n v="817"/>
    <x v="1"/>
  </r>
  <r>
    <n v="820"/>
    <s v=" 10 Apr 2019, 21:00"/>
    <s v="Football"/>
    <x v="5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d v="2019-04-01T00:00:00"/>
    <m/>
    <n v="829"/>
    <x v="0"/>
  </r>
  <r>
    <n v="821"/>
    <s v=" 10 Apr 2019, 21:00"/>
    <s v="Football"/>
    <x v="5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d v="2019-04-01T00:00:00"/>
    <m/>
    <n v="843"/>
    <x v="0"/>
  </r>
  <r>
    <n v="822"/>
    <s v=" 11 Apr 2019, 21:00"/>
    <s v="Football"/>
    <x v="6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d v="2019-04-01T00:00:00"/>
    <m/>
    <n v="828"/>
    <x v="1"/>
  </r>
  <r>
    <n v="823"/>
    <s v=" 11 Apr 2019, 21:00"/>
    <s v="Football"/>
    <x v="6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d v="2019-04-01T00:00:00"/>
    <m/>
    <n v="844"/>
    <x v="1"/>
  </r>
  <r>
    <n v="824"/>
    <s v=" 11 Apr 2019, 21:00"/>
    <s v="Football"/>
    <x v="6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d v="2019-04-01T00:00:00"/>
    <m/>
    <n v="855"/>
    <x v="1"/>
  </r>
  <r>
    <n v="825"/>
    <s v=" 11 Apr 2019, 21:00"/>
    <s v="Football"/>
    <x v="6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d v="2019-04-01T00:00:00"/>
    <m/>
    <n v="850"/>
    <x v="1"/>
  </r>
  <r>
    <n v="826"/>
    <s v=" 12 Apr 2019, 20:30"/>
    <s v="Football"/>
    <x v="0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d v="2019-04-01T00:00:00"/>
    <m/>
    <n v="848"/>
    <x v="1"/>
  </r>
  <r>
    <n v="827"/>
    <s v=" 12 Apr 2019, 20:45"/>
    <s v="Football"/>
    <x v="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d v="2019-04-01T00:00:00"/>
    <m/>
    <n v="841"/>
    <x v="2"/>
  </r>
  <r>
    <n v="828"/>
    <s v=" 12 Apr 2019, 21:00"/>
    <s v="Football"/>
    <x v="4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d v="2019-04-01T00:00:00"/>
    <m/>
    <n v="824"/>
    <x v="0"/>
  </r>
  <r>
    <n v="829"/>
    <s v=" 13 Apr 2019, 13:00"/>
    <s v="Football"/>
    <x v="2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d v="2019-04-01T00:00:00"/>
    <m/>
    <n v="856"/>
    <x v="2"/>
  </r>
  <r>
    <n v="830"/>
    <s v=" 13 Apr 2019, 13:30"/>
    <s v="Football"/>
    <x v="4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d v="2019-04-01T00:00:00"/>
    <m/>
    <n v="865"/>
    <x v="1"/>
  </r>
  <r>
    <n v="831"/>
    <s v=" 13 Apr 2019, 15:00"/>
    <s v="Football"/>
    <x v="3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d v="2019-04-01T00:00:00"/>
    <m/>
    <n v="837"/>
    <x v="1"/>
  </r>
  <r>
    <n v="832"/>
    <s v=" 13 Apr 2019, 15:30"/>
    <s v="Football"/>
    <x v="0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d v="2019-04-01T00:00:00"/>
    <m/>
    <n v="821"/>
    <x v="1"/>
  </r>
  <r>
    <n v="833"/>
    <s v=" 13 Apr 2019, 15:30"/>
    <s v="Football"/>
    <x v="0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d v="2019-04-01T00:00:00"/>
    <m/>
    <n v="849"/>
    <x v="0"/>
  </r>
  <r>
    <n v="834"/>
    <s v=" 13 Apr 2019, 15:30"/>
    <s v="Football"/>
    <x v="0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d v="2019-04-01T00:00:00"/>
    <m/>
    <n v="861"/>
    <x v="1"/>
  </r>
  <r>
    <n v="835"/>
    <s v=" 13 Apr 2019, 15:30"/>
    <s v="Football"/>
    <x v="0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d v="2019-04-01T00:00:00"/>
    <m/>
    <n v="869"/>
    <x v="1"/>
  </r>
  <r>
    <n v="836"/>
    <s v=" 13 Apr 2019, 16:00"/>
    <s v="Football"/>
    <x v="4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d v="2019-04-01T00:00:00"/>
    <m/>
    <n v="818"/>
    <x v="1"/>
  </r>
  <r>
    <n v="837"/>
    <s v=" 13 Apr 2019, 16:00"/>
    <s v="Football"/>
    <x v="4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d v="2019-04-01T00:00:00"/>
    <m/>
    <n v="842"/>
    <x v="2"/>
  </r>
  <r>
    <n v="838"/>
    <s v=" 13 Apr 2019, 16:00"/>
    <s v="Football"/>
    <x v="4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d v="2019-04-01T00:00:00"/>
    <m/>
    <n v="857"/>
    <x v="0"/>
  </r>
  <r>
    <n v="839"/>
    <s v=" 13 Apr 2019, 16:00"/>
    <s v="Football"/>
    <x v="4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d v="2019-04-01T00:00:00"/>
    <m/>
    <n v="866"/>
    <x v="1"/>
  </r>
  <r>
    <n v="840"/>
    <s v=" 13 Apr 2019, 16:15"/>
    <s v="Football"/>
    <x v="2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d v="2019-04-01T00:00:00"/>
    <m/>
    <n v="851"/>
    <x v="1"/>
  </r>
  <r>
    <n v="841"/>
    <s v=" 13 Apr 2019, 17:00"/>
    <s v="Football"/>
    <x v="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d v="2019-04-01T00:00:00"/>
    <m/>
    <n v="859"/>
    <x v="1"/>
  </r>
  <r>
    <n v="842"/>
    <s v=" 13 Apr 2019, 18:00"/>
    <s v="Football"/>
    <x v="3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d v="2019-04-01T00:00:00"/>
    <m/>
    <n v="854"/>
    <x v="1"/>
  </r>
  <r>
    <n v="843"/>
    <s v=" 13 Apr 2019, 18:30"/>
    <s v="Football"/>
    <x v="0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d v="2019-04-01T00:00:00"/>
    <m/>
    <n v="835"/>
    <x v="1"/>
  </r>
  <r>
    <n v="844"/>
    <s v=" 13 Apr 2019, 18:30"/>
    <s v="Football"/>
    <x v="2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d v="2019-04-01T00:00:00"/>
    <m/>
    <n v="825"/>
    <x v="1"/>
  </r>
  <r>
    <n v="845"/>
    <s v=" 13 Apr 2019, 18:30"/>
    <s v="Football"/>
    <x v="4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d v="2019-04-01T00:00:00"/>
    <m/>
    <n v="836"/>
    <x v="1"/>
  </r>
  <r>
    <n v="846"/>
    <s v=" 13 Apr 2019, 20:00"/>
    <s v="Football"/>
    <x v="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d v="2019-04-01T00:00:00"/>
    <m/>
    <n v="833"/>
    <x v="1"/>
  </r>
  <r>
    <n v="847"/>
    <s v=" 13 Apr 2019, 20:30"/>
    <s v="Football"/>
    <x v="3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d v="2019-04-01T00:00:00"/>
    <m/>
    <n v="862"/>
    <x v="2"/>
  </r>
  <r>
    <n v="848"/>
    <s v=" 13 Apr 2019, 20:45"/>
    <s v="Football"/>
    <x v="2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d v="2019-04-01T00:00:00"/>
    <m/>
    <n v="839"/>
    <x v="2"/>
  </r>
  <r>
    <n v="849"/>
    <s v=" 14 Apr 2019, 12:00"/>
    <s v="Football"/>
    <x v="2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d v="2019-04-01T00:00:00"/>
    <m/>
    <n v="858"/>
    <x v="1"/>
  </r>
  <r>
    <n v="850"/>
    <s v=" 14 Apr 2019, 12:30"/>
    <s v="Football"/>
    <x v="3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d v="2019-04-01T00:00:00"/>
    <m/>
    <n v="823"/>
    <x v="1"/>
  </r>
  <r>
    <n v="851"/>
    <s v=" 14 Apr 2019, 13:30"/>
    <s v="Football"/>
    <x v="0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d v="2019-04-01T00:00:00"/>
    <m/>
    <n v="853"/>
    <x v="1"/>
  </r>
  <r>
    <n v="852"/>
    <s v=" 14 Apr 2019, 14:00"/>
    <s v="Football"/>
    <x v="2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d v="2019-04-01T00:00:00"/>
    <m/>
    <n v="822"/>
    <x v="0"/>
  </r>
  <r>
    <n v="853"/>
    <s v=" 14 Apr 2019, 15:00"/>
    <s v="Football"/>
    <x v="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d v="2019-04-01T00:00:00"/>
    <m/>
    <n v="867"/>
    <x v="0"/>
  </r>
  <r>
    <n v="854"/>
    <s v=" 14 Apr 2019, 15:00"/>
    <s v="Football"/>
    <x v="3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d v="2019-04-01T00:00:00"/>
    <m/>
    <n v="831"/>
    <x v="1"/>
  </r>
  <r>
    <n v="855"/>
    <s v=" 14 Apr 2019, 15:00"/>
    <s v="Football"/>
    <x v="3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d v="2019-04-01T00:00:00"/>
    <m/>
    <n v="847"/>
    <x v="1"/>
  </r>
  <r>
    <n v="856"/>
    <s v=" 14 Apr 2019, 15:00"/>
    <s v="Football"/>
    <x v="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d v="2019-04-01T00:00:00"/>
    <m/>
    <n v="864"/>
    <x v="1"/>
  </r>
  <r>
    <n v="857"/>
    <s v=" 14 Apr 2019, 15:05"/>
    <s v="Football"/>
    <x v="4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d v="2019-04-01T00:00:00"/>
    <m/>
    <n v="830"/>
    <x v="1"/>
  </r>
  <r>
    <n v="858"/>
    <s v=" 14 Apr 2019, 15:30"/>
    <s v="Football"/>
    <x v="0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d v="2019-04-01T00:00:00"/>
    <m/>
    <n v="846"/>
    <x v="1"/>
  </r>
  <r>
    <n v="859"/>
    <s v=" 14 Apr 2019, 16:15"/>
    <s v="Football"/>
    <x v="2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d v="2019-04-01T00:00:00"/>
    <m/>
    <n v="868"/>
    <x v="1"/>
  </r>
  <r>
    <n v="860"/>
    <s v=" 14 Apr 2019, 17:00"/>
    <s v="Football"/>
    <x v="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d v="2019-04-01T00:00:00"/>
    <m/>
    <n v="832"/>
    <x v="0"/>
  </r>
  <r>
    <n v="861"/>
    <s v=" 14 Apr 2019, 17:30"/>
    <s v="Football"/>
    <x v="4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d v="2019-04-01T00:00:00"/>
    <m/>
    <n v="860"/>
    <x v="2"/>
  </r>
  <r>
    <n v="862"/>
    <s v=" 14 Apr 2019, 18:00"/>
    <s v="Football"/>
    <x v="0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d v="2019-04-01T00:00:00"/>
    <m/>
    <n v="819"/>
    <x v="1"/>
  </r>
  <r>
    <n v="863"/>
    <s v=" 14 Apr 2019, 18:00"/>
    <s v="Football"/>
    <x v="3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d v="2019-04-01T00:00:00"/>
    <m/>
    <n v="840"/>
    <x v="2"/>
  </r>
  <r>
    <n v="864"/>
    <s v=" 14 Apr 2019, 18:30"/>
    <s v="Football"/>
    <x v="2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d v="2019-04-01T00:00:00"/>
    <m/>
    <n v="820"/>
    <x v="1"/>
  </r>
  <r>
    <n v="865"/>
    <s v=" 14 Apr 2019, 20:30"/>
    <s v="Football"/>
    <x v="3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d v="2019-04-01T00:00:00"/>
    <m/>
    <n v="826"/>
    <x v="1"/>
  </r>
  <r>
    <n v="866"/>
    <s v=" 14 Apr 2019, 20:45"/>
    <s v="Football"/>
    <x v="2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d v="2019-04-01T00:00:00"/>
    <m/>
    <n v="852"/>
    <x v="1"/>
  </r>
  <r>
    <n v="867"/>
    <s v=" 14 Apr 2019, 21:00"/>
    <s v="Football"/>
    <x v="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d v="2019-04-01T00:00:00"/>
    <m/>
    <n v="870"/>
    <x v="1"/>
  </r>
  <r>
    <n v="868"/>
    <s v=" 15 Apr 2019, 20:30"/>
    <s v="Football"/>
    <x v="3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d v="2019-04-01T00:00:00"/>
    <m/>
    <n v="827"/>
    <x v="2"/>
  </r>
  <r>
    <n v="869"/>
    <s v=" 15 Apr 2019, 21:00"/>
    <s v="Football"/>
    <x v="2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d v="2019-04-01T00:00:00"/>
    <m/>
    <n v="845"/>
    <x v="1"/>
  </r>
  <r>
    <n v="870"/>
    <s v=" 15 Apr 2019, 21:00"/>
    <s v="Football"/>
    <x v="4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d v="2019-04-01T00:00:00"/>
    <m/>
    <n v="863"/>
    <x v="1"/>
  </r>
  <r>
    <n v="871"/>
    <s v=" 16 Apr 2019, 20:45"/>
    <s v="Football"/>
    <x v="4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d v="2019-04-01T00:00:00"/>
    <m/>
    <n v="888"/>
    <x v="2"/>
  </r>
  <r>
    <n v="872"/>
    <s v=" 16 Apr 2019, 21:00"/>
    <s v="Football"/>
    <x v="5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d v="2019-04-01T00:00:00"/>
    <m/>
    <n v="873"/>
    <x v="1"/>
  </r>
  <r>
    <n v="873"/>
    <s v=" 16 Apr 2019, 21:00"/>
    <s v="Football"/>
    <x v="5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d v="2019-04-01T00:00:00"/>
    <m/>
    <n v="886"/>
    <x v="0"/>
  </r>
  <r>
    <n v="874"/>
    <s v=" 17 Apr 2019, 19:00"/>
    <s v="Football"/>
    <x v="3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d v="2019-04-01T00:00:00"/>
    <m/>
    <n v="877"/>
    <x v="1"/>
  </r>
  <r>
    <n v="875"/>
    <s v=" 17 Apr 2019, 19:00"/>
    <s v="Football"/>
    <x v="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d v="2019-04-01T00:00:00"/>
    <m/>
    <n v="910"/>
    <x v="1"/>
  </r>
  <r>
    <n v="876"/>
    <s v=" 17 Apr 2019, 21:00"/>
    <s v="Football"/>
    <x v="5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d v="2019-04-01T00:00:00"/>
    <m/>
    <n v="879"/>
    <x v="1"/>
  </r>
  <r>
    <n v="877"/>
    <s v=" 17 Apr 2019, 21:00"/>
    <s v="Football"/>
    <x v="5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d v="2019-04-01T00:00:00"/>
    <m/>
    <n v="907"/>
    <x v="1"/>
  </r>
  <r>
    <n v="878"/>
    <s v=" 18 Apr 2019, 21:00"/>
    <s v="Football"/>
    <x v="6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d v="2019-04-01T00:00:00"/>
    <m/>
    <n v="916"/>
    <x v="1"/>
  </r>
  <r>
    <n v="879"/>
    <s v=" 18 Apr 2019, 21:00"/>
    <s v="Football"/>
    <x v="6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d v="2019-04-01T00:00:00"/>
    <m/>
    <n v="880"/>
    <x v="1"/>
  </r>
  <r>
    <n v="880"/>
    <s v=" 18 Apr 2019, 21:00"/>
    <s v="Football"/>
    <x v="6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d v="2019-04-01T00:00:00"/>
    <m/>
    <n v="882"/>
    <x v="2"/>
  </r>
  <r>
    <n v="881"/>
    <s v=" 18 Apr 2019, 21:00"/>
    <s v="Football"/>
    <x v="6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d v="2019-04-01T00:00:00"/>
    <m/>
    <n v="884"/>
    <x v="1"/>
  </r>
  <r>
    <n v="882"/>
    <s v=" 19 Apr 2019, 19:00"/>
    <s v="Football"/>
    <x v="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d v="2019-04-01T00:00:00"/>
    <m/>
    <n v="901"/>
    <x v="1"/>
  </r>
  <r>
    <n v="883"/>
    <s v=" 19 Apr 2019, 20:45"/>
    <s v="Football"/>
    <x v="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d v="2019-04-01T00:00:00"/>
    <m/>
    <n v="890"/>
    <x v="1"/>
  </r>
  <r>
    <n v="884"/>
    <s v=" 20 Apr 2019, 12:30"/>
    <s v="Football"/>
    <x v="3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d v="2019-04-01T00:00:00"/>
    <m/>
    <n v="902"/>
    <x v="0"/>
  </r>
  <r>
    <n v="885"/>
    <s v=" 20 Apr 2019, 13:30"/>
    <s v="Football"/>
    <x v="4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d v="2019-04-01T00:00:00"/>
    <m/>
    <n v="909"/>
    <x v="1"/>
  </r>
  <r>
    <n v="886"/>
    <s v=" 20 Apr 2019, 15:00"/>
    <s v="Football"/>
    <x v="3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d v="2019-04-01T00:00:00"/>
    <m/>
    <n v="875"/>
    <x v="1"/>
  </r>
  <r>
    <n v="887"/>
    <s v=" 20 Apr 2019, 15:00"/>
    <s v="Football"/>
    <x v="3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d v="2019-04-01T00:00:00"/>
    <m/>
    <n v="896"/>
    <x v="1"/>
  </r>
  <r>
    <n v="888"/>
    <s v=" 20 Apr 2019, 15:00"/>
    <s v="Football"/>
    <x v="3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d v="2019-04-01T00:00:00"/>
    <m/>
    <n v="893"/>
    <x v="1"/>
  </r>
  <r>
    <n v="889"/>
    <s v=" 20 Apr 2019, 15:30"/>
    <s v="Football"/>
    <x v="0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d v="2019-04-01T00:00:00"/>
    <m/>
    <n v="898"/>
    <x v="1"/>
  </r>
  <r>
    <n v="890"/>
    <s v=" 20 Apr 2019, 15:30"/>
    <s v="Football"/>
    <x v="0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d v="2019-04-01T00:00:00"/>
    <m/>
    <n v="904"/>
    <x v="1"/>
  </r>
  <r>
    <n v="891"/>
    <s v=" 20 Apr 2019, 16:00"/>
    <s v="Football"/>
    <x v="4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d v="2019-04-01T00:00:00"/>
    <m/>
    <n v="872"/>
    <x v="2"/>
  </r>
  <r>
    <n v="892"/>
    <s v=" 20 Apr 2019, 16:00"/>
    <s v="Football"/>
    <x v="4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d v="2019-04-01T00:00:00"/>
    <m/>
    <n v="906"/>
    <x v="1"/>
  </r>
  <r>
    <n v="893"/>
    <s v=" 20 Apr 2019, 16:00"/>
    <s v="Football"/>
    <x v="4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d v="2019-04-01T00:00:00"/>
    <m/>
    <n v="883"/>
    <x v="0"/>
  </r>
  <r>
    <n v="894"/>
    <s v=" 20 Apr 2019, 16:00"/>
    <s v="Football"/>
    <x v="4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d v="2019-04-01T00:00:00"/>
    <m/>
    <n v="891"/>
    <x v="0"/>
  </r>
  <r>
    <n v="895"/>
    <s v=" 20 Apr 2019, 16:15"/>
    <s v="Football"/>
    <x v="2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d v="2019-04-01T00:00:00"/>
    <m/>
    <n v="915"/>
    <x v="1"/>
  </r>
  <r>
    <n v="896"/>
    <s v=" 20 Apr 2019, 17:00"/>
    <s v="Football"/>
    <x v="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d v="2019-04-01T00:00:00"/>
    <m/>
    <n v="897"/>
    <x v="1"/>
  </r>
  <r>
    <n v="897"/>
    <s v=" 20 Apr 2019, 18:00"/>
    <s v="Football"/>
    <x v="3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d v="2019-04-01T00:00:00"/>
    <m/>
    <n v="908"/>
    <x v="1"/>
  </r>
  <r>
    <n v="898"/>
    <s v=" 20 Apr 2019, 18:30"/>
    <s v="Football"/>
    <x v="0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d v="2019-04-01T00:00:00"/>
    <m/>
    <n v="905"/>
    <x v="1"/>
  </r>
  <r>
    <n v="899"/>
    <s v=" 20 Apr 2019, 18:30"/>
    <s v="Football"/>
    <x v="4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d v="2019-04-01T00:00:00"/>
    <m/>
    <n v="912"/>
    <x v="2"/>
  </r>
  <r>
    <n v="900"/>
    <s v=" 20 Apr 2019, 20:00"/>
    <s v="Football"/>
    <x v="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d v="2019-04-01T00:00:00"/>
    <m/>
    <n v="889"/>
    <x v="0"/>
  </r>
  <r>
    <n v="901"/>
    <s v=" 20 Apr 2019, 20:00"/>
    <s v="Football"/>
    <x v="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d v="2019-04-01T00:00:00"/>
    <m/>
    <n v="894"/>
    <x v="1"/>
  </r>
  <r>
    <n v="902"/>
    <s v=" 20 Apr 2019, 20:30"/>
    <s v="Football"/>
    <x v="3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d v="2019-04-01T00:00:00"/>
    <m/>
    <n v="881"/>
    <x v="1"/>
  </r>
  <r>
    <n v="903"/>
    <s v=" 20 Apr 2019, 20:30"/>
    <s v="Football"/>
    <x v="0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d v="2019-04-01T00:00:00"/>
    <m/>
    <n v="911"/>
    <x v="0"/>
  </r>
  <r>
    <n v="904"/>
    <s v=" 20 Apr 2019, 20:45"/>
    <s v="Football"/>
    <x v="2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d v="2019-04-01T00:00:00"/>
    <m/>
    <n v="874"/>
    <x v="1"/>
  </r>
  <r>
    <n v="905"/>
    <s v=" 21 Apr 2019, 14:00"/>
    <s v="Football"/>
    <x v="2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d v="2019-04-01T00:00:00"/>
    <m/>
    <n v="871"/>
    <x v="1"/>
  </r>
  <r>
    <n v="906"/>
    <s v=" 21 Apr 2019, 14:30"/>
    <s v="Football"/>
    <x v="4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d v="2019-04-01T00:00:00"/>
    <m/>
    <n v="876"/>
    <x v="1"/>
  </r>
  <r>
    <n v="907"/>
    <s v=" 21 Apr 2019, 15:00"/>
    <s v="Football"/>
    <x v="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d v="2019-04-01T00:00:00"/>
    <m/>
    <n v="887"/>
    <x v="1"/>
  </r>
  <r>
    <n v="908"/>
    <s v=" 21 Apr 2019, 15:30"/>
    <s v="Football"/>
    <x v="0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d v="2019-04-01T00:00:00"/>
    <m/>
    <n v="892"/>
    <x v="1"/>
  </r>
  <r>
    <n v="909"/>
    <s v=" 21 Apr 2019, 16:15"/>
    <s v="Football"/>
    <x v="2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d v="2019-04-01T00:00:00"/>
    <m/>
    <n v="885"/>
    <x v="1"/>
  </r>
  <r>
    <n v="910"/>
    <s v=" 21 Apr 2019, 17:00"/>
    <s v="Football"/>
    <x v="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d v="2019-04-01T00:00:00"/>
    <m/>
    <n v="900"/>
    <x v="1"/>
  </r>
  <r>
    <n v="911"/>
    <s v=" 21 Apr 2019, 17:00"/>
    <s v="Football"/>
    <x v="4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d v="2019-04-01T00:00:00"/>
    <m/>
    <n v="903"/>
    <x v="2"/>
  </r>
  <r>
    <n v="912"/>
    <s v=" 21 Apr 2019, 17:00"/>
    <s v="Football"/>
    <x v="4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d v="2019-04-01T00:00:00"/>
    <m/>
    <n v="899"/>
    <x v="1"/>
  </r>
  <r>
    <n v="913"/>
    <s v=" 21 Apr 2019, 18:30"/>
    <s v="Football"/>
    <x v="2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d v="2019-04-01T00:00:00"/>
    <m/>
    <n v="913"/>
    <x v="1"/>
  </r>
  <r>
    <n v="914"/>
    <s v=" 21 Apr 2019, 20:45"/>
    <s v="Football"/>
    <x v="2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d v="2019-04-01T00:00:00"/>
    <m/>
    <n v="914"/>
    <x v="2"/>
  </r>
  <r>
    <n v="915"/>
    <s v=" 21 Apr 2019, 21:00"/>
    <s v="Football"/>
    <x v="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d v="2019-04-01T00:00:00"/>
    <m/>
    <n v="895"/>
    <x v="1"/>
  </r>
  <r>
    <n v="916"/>
    <s v=" 22 Apr 2019, 19:00"/>
    <s v="Football"/>
    <x v="3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d v="2019-04-01T00:00:00"/>
    <m/>
    <n v="878"/>
    <x v="1"/>
  </r>
  <r>
    <n v="917"/>
    <s v=" 22 Apr 2019, 20:30"/>
    <s v="Football"/>
    <x v="0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d v="2019-04-01T00:00:00"/>
    <m/>
    <n v="918"/>
    <x v="1"/>
  </r>
  <r>
    <n v="918"/>
    <s v=" 22 Apr 2019, 21:00"/>
    <s v="Football"/>
    <x v="4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d v="2019-04-01T00:00:00"/>
    <m/>
    <n v="917"/>
    <x v="1"/>
  </r>
  <r>
    <n v="919"/>
    <s v=" 23 Apr 2019, 20:45"/>
    <s v="Football"/>
    <x v="4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d v="2019-04-01T00:00:00"/>
    <m/>
    <n v="921"/>
    <x v="1"/>
  </r>
  <r>
    <n v="920"/>
    <s v=" 23 Apr 2019, 20:45"/>
    <s v="Football"/>
    <x v="4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d v="2019-04-01T00:00:00"/>
    <m/>
    <n v="919"/>
    <x v="1"/>
  </r>
  <r>
    <n v="921"/>
    <s v=" 23 Apr 2019, 21:30"/>
    <s v="Football"/>
    <x v="2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d v="2019-04-01T00:00:00"/>
    <m/>
    <n v="920"/>
    <x v="0"/>
  </r>
  <r>
    <n v="922"/>
    <s v=" 24 Apr 2019, 19:30"/>
    <s v="Football"/>
    <x v="2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d v="2019-04-01T00:00:00"/>
    <m/>
    <n v="927"/>
    <x v="0"/>
  </r>
  <r>
    <n v="923"/>
    <s v=" 24 Apr 2019, 20:45"/>
    <s v="Football"/>
    <x v="13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d v="2019-04-01T00:00:00"/>
    <m/>
    <n v="946"/>
    <x v="1"/>
  </r>
  <r>
    <n v="924"/>
    <s v=" 24 Apr 2019, 20:45"/>
    <s v="Football"/>
    <x v="11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d v="2019-04-01T00:00:00"/>
    <m/>
    <n v="923"/>
    <x v="1"/>
  </r>
  <r>
    <n v="925"/>
    <s v=" 24 Apr 2019, 20:45"/>
    <s v="Football"/>
    <x v="4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d v="2019-04-01T00:00:00"/>
    <m/>
    <n v="945"/>
    <x v="1"/>
  </r>
  <r>
    <n v="926"/>
    <s v=" 24 Apr 2019, 21:00"/>
    <s v="Football"/>
    <x v="4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d v="2019-04-01T00:00:00"/>
    <m/>
    <n v="941"/>
    <x v="1"/>
  </r>
  <r>
    <n v="927"/>
    <s v=" 25 Apr 2019, 19:30"/>
    <s v="Football"/>
    <x v="2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d v="2019-04-01T00:00:00"/>
    <m/>
    <n v="926"/>
    <x v="1"/>
  </r>
  <r>
    <n v="928"/>
    <s v=" 25 Apr 2019, 20:45"/>
    <s v="Football"/>
    <x v="11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d v="2019-04-01T00:00:00"/>
    <m/>
    <n v="922"/>
    <x v="1"/>
  </r>
  <r>
    <n v="929"/>
    <s v=" 25 Apr 2019, 21:30"/>
    <s v="Football"/>
    <x v="2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d v="2019-04-01T00:00:00"/>
    <m/>
    <n v="958"/>
    <x v="1"/>
  </r>
  <r>
    <n v="930"/>
    <s v=" 26 Apr 2019, 20:30"/>
    <s v="Football"/>
    <x v="0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d v="2019-04-01T00:00:00"/>
    <m/>
    <n v="924"/>
    <x v="1"/>
  </r>
  <r>
    <n v="931"/>
    <s v=" 26 Apr 2019, 20:45"/>
    <s v="Football"/>
    <x v="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d v="2019-04-01T00:00:00"/>
    <m/>
    <n v="932"/>
    <x v="1"/>
  </r>
  <r>
    <n v="932"/>
    <s v=" 26 Apr 2019, 21:00"/>
    <s v="Football"/>
    <x v="4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d v="2019-04-01T00:00:00"/>
    <m/>
    <n v="937"/>
    <x v="1"/>
  </r>
  <r>
    <n v="933"/>
    <s v=" 27 Apr 2019, 13:00"/>
    <s v="Football"/>
    <x v="2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d v="2019-04-01T00:00:00"/>
    <m/>
    <n v="944"/>
    <x v="1"/>
  </r>
  <r>
    <n v="934"/>
    <s v=" 27 Apr 2019, 13:30"/>
    <s v="Football"/>
    <x v="4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d v="2019-04-01T00:00:00"/>
    <m/>
    <n v="935"/>
    <x v="1"/>
  </r>
  <r>
    <n v="935"/>
    <s v=" 27 Apr 2019, 15:30"/>
    <s v="Football"/>
    <x v="0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d v="2019-04-01T00:00:00"/>
    <m/>
    <n v="930"/>
    <x v="1"/>
  </r>
  <r>
    <n v="936"/>
    <s v=" 27 Apr 2019, 15:30"/>
    <s v="Football"/>
    <x v="0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d v="2019-04-01T00:00:00"/>
    <m/>
    <n v="956"/>
    <x v="1"/>
  </r>
  <r>
    <n v="937"/>
    <s v=" 27 Apr 2019, 16:00"/>
    <s v="Football"/>
    <x v="4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d v="2019-04-01T00:00:00"/>
    <m/>
    <n v="931"/>
    <x v="1"/>
  </r>
  <r>
    <n v="938"/>
    <s v=" 27 Apr 2019, 16:00"/>
    <s v="Football"/>
    <x v="4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d v="2019-04-01T00:00:00"/>
    <m/>
    <n v="953"/>
    <x v="1"/>
  </r>
  <r>
    <n v="939"/>
    <s v=" 27 Apr 2019, 16:00"/>
    <s v="Football"/>
    <x v="4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d v="2019-04-01T00:00:00"/>
    <m/>
    <n v="955"/>
    <x v="0"/>
  </r>
  <r>
    <n v="940"/>
    <s v=" 27 Apr 2019, 16:00"/>
    <s v="Football"/>
    <x v="4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d v="2019-04-01T00:00:00"/>
    <m/>
    <n v="962"/>
    <x v="1"/>
  </r>
  <r>
    <n v="941"/>
    <s v=" 27 Apr 2019, 18:00"/>
    <s v="Football"/>
    <x v="3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d v="2019-04-01T00:00:00"/>
    <m/>
    <n v="942"/>
    <x v="1"/>
  </r>
  <r>
    <n v="942"/>
    <s v=" 27 Apr 2019, 18:30"/>
    <s v="Football"/>
    <x v="0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d v="2019-04-01T00:00:00"/>
    <m/>
    <n v="934"/>
    <x v="0"/>
  </r>
  <r>
    <n v="943"/>
    <s v=" 27 Apr 2019, 18:30"/>
    <s v="Football"/>
    <x v="4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d v="2019-04-01T00:00:00"/>
    <m/>
    <n v="952"/>
    <x v="0"/>
  </r>
  <r>
    <n v="944"/>
    <s v=" 27 Apr 2019, 20:30"/>
    <s v="Football"/>
    <x v="3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d v="2019-04-01T00:00:00"/>
    <m/>
    <n v="948"/>
    <x v="1"/>
  </r>
  <r>
    <n v="945"/>
    <s v=" 27 Apr 2019, 20:45"/>
    <s v="Football"/>
    <x v="2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d v="2019-04-01T00:00:00"/>
    <m/>
    <n v="938"/>
    <x v="1"/>
  </r>
  <r>
    <n v="946"/>
    <s v=" 27 Apr 2019, 21:00"/>
    <s v="Football"/>
    <x v="14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d v="2019-04-01T00:00:00"/>
    <m/>
    <n v="928"/>
    <x v="1"/>
  </r>
  <r>
    <n v="947"/>
    <s v=" 28 Apr 2019, 12:00"/>
    <s v="Football"/>
    <x v="2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d v="2019-04-01T00:00:00"/>
    <m/>
    <n v="939"/>
    <x v="1"/>
  </r>
  <r>
    <n v="948"/>
    <s v=" 28 Apr 2019, 12:30"/>
    <s v="Football"/>
    <x v="3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d v="2019-04-01T00:00:00"/>
    <m/>
    <n v="951"/>
    <x v="3"/>
  </r>
  <r>
    <n v="949"/>
    <s v=" 28 Apr 2019, 13:00"/>
    <s v="Football"/>
    <x v="4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d v="2019-04-01T00:00:00"/>
    <m/>
    <n v="940"/>
    <x v="1"/>
  </r>
  <r>
    <n v="950"/>
    <s v=" 28 Apr 2019, 14:00"/>
    <s v="Football"/>
    <x v="2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d v="2019-04-01T00:00:00"/>
    <m/>
    <n v="949"/>
    <x v="0"/>
  </r>
  <r>
    <n v="951"/>
    <s v=" 28 Apr 2019, 15:00"/>
    <s v="Football"/>
    <x v="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d v="2019-04-01T00:00:00"/>
    <m/>
    <n v="957"/>
    <x v="1"/>
  </r>
  <r>
    <n v="952"/>
    <s v=" 28 Apr 2019, 15:05"/>
    <s v="Football"/>
    <x v="4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d v="2019-04-01T00:00:00"/>
    <m/>
    <n v="960"/>
    <x v="1"/>
  </r>
  <r>
    <n v="953"/>
    <s v=" 28 Apr 2019, 15:30"/>
    <s v="Football"/>
    <x v="0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d v="2019-04-01T00:00:00"/>
    <m/>
    <n v="943"/>
    <x v="1"/>
  </r>
  <r>
    <n v="954"/>
    <s v=" 28 Apr 2019, 16:15"/>
    <s v="Football"/>
    <x v="2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d v="2019-04-01T00:00:00"/>
    <m/>
    <n v="925"/>
    <x v="1"/>
  </r>
  <r>
    <n v="955"/>
    <s v=" 28 Apr 2019, 17:00"/>
    <s v="Football"/>
    <x v="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d v="2019-04-01T00:00:00"/>
    <m/>
    <n v="947"/>
    <x v="1"/>
  </r>
  <r>
    <n v="956"/>
    <s v=" 28 Apr 2019, 17:30"/>
    <s v="Football"/>
    <x v="4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d v="2019-04-01T00:00:00"/>
    <m/>
    <n v="954"/>
    <x v="2"/>
  </r>
  <r>
    <n v="957"/>
    <s v=" 28 Apr 2019, 18:00"/>
    <s v="Football"/>
    <x v="0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d v="2019-04-01T00:00:00"/>
    <m/>
    <n v="936"/>
    <x v="1"/>
  </r>
  <r>
    <n v="958"/>
    <s v=" 28 Apr 2019, 18:00"/>
    <s v="Football"/>
    <x v="3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d v="2019-04-01T00:00:00"/>
    <m/>
    <n v="933"/>
    <x v="1"/>
  </r>
  <r>
    <n v="959"/>
    <s v=" 28 Apr 2019, 18:30"/>
    <s v="Football"/>
    <x v="2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d v="2019-04-01T00:00:00"/>
    <m/>
    <n v="950"/>
    <x v="1"/>
  </r>
  <r>
    <n v="960"/>
    <s v=" 28 Apr 2019, 20:30"/>
    <s v="Football"/>
    <x v="3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d v="2019-04-01T00:00:00"/>
    <m/>
    <n v="929"/>
    <x v="1"/>
  </r>
  <r>
    <n v="961"/>
    <s v=" 28 Apr 2019, 20:45"/>
    <s v="Football"/>
    <x v="2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d v="2019-04-01T00:00:00"/>
    <m/>
    <n v="959"/>
    <x v="1"/>
  </r>
  <r>
    <n v="962"/>
    <s v=" 28 Apr 2019, 21:00"/>
    <s v="Football"/>
    <x v="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d v="2019-04-01T00:00:00"/>
    <m/>
    <n v="961"/>
    <x v="1"/>
  </r>
  <r>
    <n v="963"/>
    <s v=" 29 Apr 2019, 19:00"/>
    <s v="Football"/>
    <x v="3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d v="2019-04-01T00:00:00"/>
    <m/>
    <n v="963"/>
    <x v="1"/>
  </r>
  <r>
    <n v="964"/>
    <s v=" 30 Apr 2019, 19:00"/>
    <s v="Football"/>
    <x v="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d v="2019-05-01T00:00:00"/>
    <m/>
    <n v="988"/>
    <x v="1"/>
  </r>
  <r>
    <n v="965"/>
    <s v=" 30 Apr 2019, 21:00"/>
    <s v="Football"/>
    <x v="5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d v="2019-04-01T00:00:00"/>
    <m/>
    <n v="966"/>
    <x v="1"/>
  </r>
  <r>
    <n v="966"/>
    <s v=" 01 May 2019, 19:00"/>
    <s v="Football"/>
    <x v="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d v="2019-04-01T00:00:00"/>
    <m/>
    <n v="967"/>
    <x v="1"/>
  </r>
  <r>
    <n v="967"/>
    <s v=" 01 May 2019, 21:00"/>
    <s v="Football"/>
    <x v="5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d v="2019-05-01T00:00:00"/>
    <m/>
    <n v="992"/>
    <x v="1"/>
  </r>
  <r>
    <n v="968"/>
    <s v=" 02 May 2019, 21:00"/>
    <s v="Football"/>
    <x v="6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d v="2019-04-01T00:00:00"/>
    <m/>
    <n v="970"/>
    <x v="1"/>
  </r>
  <r>
    <n v="969"/>
    <s v=" 02 May 2019, 21:00"/>
    <s v="Football"/>
    <x v="6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d v="2019-04-01T00:00:00"/>
    <m/>
    <n v="968"/>
    <x v="1"/>
  </r>
  <r>
    <n v="970"/>
    <s v=" 03 May 2019, 20:30"/>
    <s v="Football"/>
    <x v="3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d v="2019-05-01T00:00:00"/>
    <m/>
    <n v="994"/>
    <x v="1"/>
  </r>
  <r>
    <n v="971"/>
    <s v=" 03 May 2019, 20:45"/>
    <s v="Football"/>
    <x v="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d v="2019-04-01T00:00:00"/>
    <m/>
    <n v="982"/>
    <x v="1"/>
  </r>
  <r>
    <n v="972"/>
    <s v=" 03 May 2019, 21:00"/>
    <s v="Football"/>
    <x v="2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d v="2019-05-01T00:00:00"/>
    <m/>
    <n v="990"/>
    <x v="1"/>
  </r>
  <r>
    <n v="973"/>
    <s v=" 04 May 2019, 13:30"/>
    <s v="Football"/>
    <x v="4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d v="2019-04-01T00:00:00"/>
    <m/>
    <n v="986"/>
    <x v="1"/>
  </r>
  <r>
    <n v="974"/>
    <s v=" 04 May 2019, 15:30"/>
    <s v="Football"/>
    <x v="0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d v="2019-04-01T00:00:00"/>
    <m/>
    <n v="983"/>
    <x v="1"/>
  </r>
  <r>
    <n v="975"/>
    <s v=" 04 May 2019, 15:30"/>
    <s v="Football"/>
    <x v="0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d v="2019-05-01T00:00:00"/>
    <m/>
    <n v="993"/>
    <x v="1"/>
  </r>
  <r>
    <n v="976"/>
    <s v=" 04 May 2019, 18:30"/>
    <s v="Football"/>
    <x v="4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d v="2019-04-01T00:00:00"/>
    <m/>
    <n v="984"/>
    <x v="1"/>
  </r>
  <r>
    <n v="977"/>
    <s v=" 04 May 2019, 18:30"/>
    <s v="Football"/>
    <x v="0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d v="2019-05-01T00:00:00"/>
    <m/>
    <n v="991"/>
    <x v="1"/>
  </r>
  <r>
    <n v="978"/>
    <s v=" 04 May 2019, 20:30"/>
    <s v="Football"/>
    <x v="3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d v="2019-04-01T00:00:00"/>
    <m/>
    <n v="972"/>
    <x v="0"/>
  </r>
  <r>
    <n v="979"/>
    <s v=" 04 May 2019, 20:45"/>
    <s v="Football"/>
    <x v="4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d v="2019-05-01T00:00:00"/>
    <m/>
    <n v="989"/>
    <x v="1"/>
  </r>
  <r>
    <n v="980"/>
    <s v=" 05 May 2019, 12:00"/>
    <s v="Football"/>
    <x v="2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d v="2019-04-01T00:00:00"/>
    <m/>
    <n v="978"/>
    <x v="0"/>
  </r>
  <r>
    <n v="981"/>
    <s v=" 05 May 2019, 12:30"/>
    <s v="Football"/>
    <x v="3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d v="2019-04-01T00:00:00"/>
    <m/>
    <n v="980"/>
    <x v="1"/>
  </r>
  <r>
    <n v="982"/>
    <s v=" 05 May 2019, 15:00"/>
    <s v="Football"/>
    <x v="4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d v="2019-04-01T00:00:00"/>
    <m/>
    <n v="971"/>
    <x v="1"/>
  </r>
  <r>
    <n v="983"/>
    <s v=" 05 May 2019, 15:00"/>
    <s v="Football"/>
    <x v="3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d v="2019-04-01T00:00:00"/>
    <m/>
    <n v="981"/>
    <x v="1"/>
  </r>
  <r>
    <n v="984"/>
    <s v=" 05 May 2019, 15:00"/>
    <s v="Football"/>
    <x v="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d v="2019-04-01T00:00:00"/>
    <m/>
    <n v="975"/>
    <x v="1"/>
  </r>
  <r>
    <n v="985"/>
    <s v=" 05 May 2019, 15:00"/>
    <s v="Football"/>
    <x v="4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d v="2019-04-01T00:00:00"/>
    <m/>
    <n v="976"/>
    <x v="1"/>
  </r>
  <r>
    <n v="986"/>
    <s v=" 05 May 2019, 16:15"/>
    <s v="Football"/>
    <x v="2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d v="2019-04-01T00:00:00"/>
    <m/>
    <n v="985"/>
    <x v="0"/>
  </r>
  <r>
    <n v="987"/>
    <s v=" 05 May 2019, 17:00"/>
    <s v="Football"/>
    <x v="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d v="2019-04-01T00:00:00"/>
    <m/>
    <n v="977"/>
    <x v="1"/>
  </r>
  <r>
    <n v="988"/>
    <s v=" 05 May 2019, 17:30"/>
    <s v="Football"/>
    <x v="4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d v="2019-04-01T00:00:00"/>
    <m/>
    <n v="974"/>
    <x v="1"/>
  </r>
  <r>
    <n v="989"/>
    <s v=" 05 May 2019, 18:00"/>
    <s v="Football"/>
    <x v="3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d v="2019-04-01T00:00:00"/>
    <m/>
    <n v="979"/>
    <x v="0"/>
  </r>
  <r>
    <n v="990"/>
    <s v=" 05 May 2019, 18:00"/>
    <s v="Football"/>
    <x v="0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d v="2019-04-01T00:00:00"/>
    <m/>
    <n v="965"/>
    <x v="1"/>
  </r>
  <r>
    <n v="991"/>
    <s v=" 05 May 2019, 18:30"/>
    <s v="Football"/>
    <x v="2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d v="2019-04-01T00:00:00"/>
    <m/>
    <n v="964"/>
    <x v="1"/>
  </r>
  <r>
    <n v="992"/>
    <s v=" 05 May 2019, 20:45"/>
    <s v="Football"/>
    <x v="2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d v="2019-04-01T00:00:00"/>
    <m/>
    <n v="973"/>
    <x v="0"/>
  </r>
  <r>
    <n v="993"/>
    <s v=" 05 May 2019, 21:00"/>
    <s v="Football"/>
    <x v="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d v="2019-04-01T00:00:00"/>
    <m/>
    <n v="969"/>
    <x v="1"/>
  </r>
  <r>
    <n v="994"/>
    <s v=" 06 May 2019, 21:00"/>
    <s v="Football"/>
    <x v="4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d v="2019-05-01T00:00:00"/>
    <d v="2019-05-01T00:00:00"/>
    <n v="987"/>
    <x v="1"/>
  </r>
  <r>
    <n v="995"/>
    <s v=" 07 May 2019, 21:00"/>
    <s v="Football"/>
    <x v="5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d v="2019-05-01T00:00:00"/>
    <m/>
    <n v="1006"/>
    <x v="1"/>
  </r>
  <r>
    <n v="996"/>
    <s v=" 08 May 2019, 21:00"/>
    <s v="Football"/>
    <x v="5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d v="2019-05-01T00:00:00"/>
    <m/>
    <n v="1004"/>
    <x v="1"/>
  </r>
  <r>
    <n v="997"/>
    <s v=" 09 May 2019, 21:00"/>
    <s v="Football"/>
    <x v="6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d v="2019-05-01T00:00:00"/>
    <m/>
    <n v="1005"/>
    <x v="1"/>
  </r>
  <r>
    <n v="998"/>
    <s v=" 09 May 2019, 21:00"/>
    <s v="Football"/>
    <x v="6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d v="2019-05-01T00:00:00"/>
    <m/>
    <n v="1011"/>
    <x v="0"/>
  </r>
  <r>
    <n v="999"/>
    <s v=" 11 May 2019, 15:00"/>
    <s v="Football"/>
    <x v="3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d v="2019-05-01T00:00:00"/>
    <m/>
    <n v="1012"/>
    <x v="1"/>
  </r>
  <r>
    <n v="1000"/>
    <s v=" 11 May 2019, 15:30"/>
    <s v="Football"/>
    <x v="0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d v="2019-05-01T00:00:00"/>
    <m/>
    <n v="996"/>
    <x v="1"/>
  </r>
  <r>
    <n v="1001"/>
    <s v=" 11 May 2019, 15:30"/>
    <s v="Football"/>
    <x v="0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d v="2019-05-01T00:00:00"/>
    <m/>
    <n v="997"/>
    <x v="1"/>
  </r>
  <r>
    <n v="1002"/>
    <s v=" 11 May 2019, 15:30"/>
    <s v="Football"/>
    <x v="0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d v="2019-05-01T00:00:00"/>
    <m/>
    <n v="998"/>
    <x v="1"/>
  </r>
  <r>
    <n v="1003"/>
    <s v=" 11 May 2019, 15:30"/>
    <s v="Football"/>
    <x v="0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d v="2019-05-01T00:00:00"/>
    <m/>
    <n v="1009"/>
    <x v="1"/>
  </r>
  <r>
    <n v="1004"/>
    <s v=" 11 May 2019, 15:30"/>
    <s v="Football"/>
    <x v="0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d v="2019-05-01T00:00:00"/>
    <m/>
    <n v="1001"/>
    <x v="2"/>
  </r>
  <r>
    <n v="1005"/>
    <s v=" 11 May 2019, 15:30"/>
    <s v="Football"/>
    <x v="0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d v="2019-05-01T00:00:00"/>
    <m/>
    <n v="1002"/>
    <x v="1"/>
  </r>
  <r>
    <n v="1006"/>
    <s v=" 11 May 2019, 17:00"/>
    <s v="Football"/>
    <x v="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d v="2019-05-01T00:00:00"/>
    <m/>
    <n v="1000"/>
    <x v="1"/>
  </r>
  <r>
    <n v="1007"/>
    <s v=" 11 May 2019, 20:00"/>
    <s v="Football"/>
    <x v="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d v="2019-05-01T00:00:00"/>
    <m/>
    <n v="1007"/>
    <x v="1"/>
  </r>
  <r>
    <n v="1008"/>
    <s v=" 12 May 2019, 16:00"/>
    <s v="Football"/>
    <x v="4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d v="2019-05-01T00:00:00"/>
    <m/>
    <n v="1010"/>
    <x v="1"/>
  </r>
  <r>
    <n v="1009"/>
    <s v=" 12 May 2019, 16:00"/>
    <s v="Football"/>
    <x v="4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d v="2019-05-01T00:00:00"/>
    <m/>
    <n v="1014"/>
    <x v="1"/>
  </r>
  <r>
    <n v="1010"/>
    <s v=" 12 May 2019, 18:00"/>
    <s v="Football"/>
    <x v="0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d v="2019-05-01T00:00:00"/>
    <m/>
    <n v="1003"/>
    <x v="0"/>
  </r>
  <r>
    <n v="1011"/>
    <s v=" 12 May 2019, 18:30"/>
    <s v="Football"/>
    <x v="2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d v="2019-05-01T00:00:00"/>
    <m/>
    <n v="995"/>
    <x v="0"/>
  </r>
  <r>
    <n v="1012"/>
    <s v=" 12 May 2019, 18:30"/>
    <s v="Football"/>
    <x v="2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d v="2019-05-01T00:00:00"/>
    <m/>
    <n v="1008"/>
    <x v="1"/>
  </r>
  <r>
    <n v="1013"/>
    <s v=" 12 May 2019, 18:30"/>
    <s v="Football"/>
    <x v="2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d v="2019-05-01T00:00:00"/>
    <m/>
    <n v="1013"/>
    <x v="1"/>
  </r>
  <r>
    <n v="1014"/>
    <s v=" 12 May 2019, 21:00"/>
    <s v="Football"/>
    <x v="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d v="2019-05-01T00:00:00"/>
    <m/>
    <n v="999"/>
    <x v="1"/>
  </r>
  <r>
    <n v="1015"/>
    <s v=" 15 May 2019, 20:45"/>
    <s v="Football"/>
    <x v="11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d v="2019-05-01T00:00:00"/>
    <m/>
    <n v="1016"/>
    <x v="1"/>
  </r>
  <r>
    <n v="1016"/>
    <s v=" 18 May 2019, 15:30"/>
    <s v="Football"/>
    <x v="0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d v="2019-05-01T00:00:00"/>
    <m/>
    <n v="1015"/>
    <x v="1"/>
  </r>
  <r>
    <n v="1017"/>
    <s v=" 18 May 2019, 15:30"/>
    <s v="Football"/>
    <x v="0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d v="2019-05-01T00:00:00"/>
    <m/>
    <n v="1017"/>
    <x v="1"/>
  </r>
  <r>
    <n v="1018"/>
    <s v=" 18 May 2019, 16:15"/>
    <s v="Football"/>
    <x v="2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d v="2019-05-01T00:00:00"/>
    <m/>
    <n v="1018"/>
    <x v="0"/>
  </r>
  <r>
    <n v="1019"/>
    <s v=" 18 May 2019, 18:00"/>
    <s v="Football"/>
    <x v="8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d v="2019-05-01T00:00:00"/>
    <m/>
    <n v="1019"/>
    <x v="1"/>
  </r>
  <r>
    <n v="1020"/>
    <s v=" 18 May 2019, 20:30"/>
    <s v="Football"/>
    <x v="3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d v="2019-05-01T00:00:00"/>
    <m/>
    <n v="1030"/>
    <x v="1"/>
  </r>
  <r>
    <n v="1021"/>
    <s v=" 18 May 2019, 21:00"/>
    <s v="Football"/>
    <x v="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d v="2019-05-01T00:00:00"/>
    <m/>
    <n v="1032"/>
    <x v="1"/>
  </r>
  <r>
    <n v="1022"/>
    <s v=" 18 May 2019, 21:00"/>
    <s v="Football"/>
    <x v="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d v="2019-05-01T00:00:00"/>
    <m/>
    <n v="1027"/>
    <x v="1"/>
  </r>
  <r>
    <n v="1023"/>
    <s v=" 18 May 2019, 21:00"/>
    <s v="Football"/>
    <x v="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d v="2019-05-01T00:00:00"/>
    <m/>
    <n v="1026"/>
    <x v="1"/>
  </r>
  <r>
    <n v="1024"/>
    <s v=" 18 May 2019, 21:00"/>
    <s v="Football"/>
    <x v="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d v="2019-05-01T00:00:00"/>
    <m/>
    <n v="1028"/>
    <x v="1"/>
  </r>
  <r>
    <n v="1025"/>
    <s v=" 19 May 2019, 15:00"/>
    <s v="Football"/>
    <x v="3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d v="2019-05-01T00:00:00"/>
    <m/>
    <n v="1025"/>
    <x v="1"/>
  </r>
  <r>
    <n v="1026"/>
    <s v=" 19 May 2019, 20:30"/>
    <s v="Football"/>
    <x v="3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d v="2019-05-01T00:00:00"/>
    <m/>
    <n v="1033"/>
    <x v="1"/>
  </r>
  <r>
    <n v="1027"/>
    <s v=" 24 May 2019, 21:05"/>
    <s v="Football"/>
    <x v="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d v="2019-05-01T00:00:00"/>
    <m/>
    <n v="1031"/>
    <x v="1"/>
  </r>
  <r>
    <n v="1028"/>
    <s v=" 24 May 2019, 21:05"/>
    <s v="Football"/>
    <x v="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d v="2019-05-01T00:00:00"/>
    <m/>
    <n v="1035"/>
    <x v="1"/>
  </r>
  <r>
    <n v="1029"/>
    <s v=" 24 May 2019, 21:05"/>
    <s v="Football"/>
    <x v="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d v="2019-05-01T00:00:00"/>
    <m/>
    <n v="1021"/>
    <x v="1"/>
  </r>
  <r>
    <n v="1030"/>
    <s v=" 25 May 2019, 20:00"/>
    <s v="Football"/>
    <x v="13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d v="2019-05-01T00:00:00"/>
    <m/>
    <n v="1034"/>
    <x v="1"/>
  </r>
  <r>
    <n v="1031"/>
    <s v=" 25 May 2019, 20:45"/>
    <s v="Football"/>
    <x v="10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d v="2019-05-01T00:00:00"/>
    <m/>
    <n v="1022"/>
    <x v="1"/>
  </r>
  <r>
    <n v="1032"/>
    <s v=" 26 May 2019, 20:30"/>
    <s v="Football"/>
    <x v="3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d v="2019-05-01T00:00:00"/>
    <m/>
    <n v="1029"/>
    <x v="1"/>
  </r>
  <r>
    <n v="1033"/>
    <s v=" 26 May 2019, 20:30"/>
    <s v="Football"/>
    <x v="3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d v="2019-05-01T00:00:00"/>
    <m/>
    <n v="1023"/>
    <x v="1"/>
  </r>
  <r>
    <n v="1034"/>
    <s v=" 29 May 2019, 21:00"/>
    <s v="Football"/>
    <x v="6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d v="2019-05-01T00:00:00"/>
    <m/>
    <n v="1020"/>
    <x v="1"/>
  </r>
  <r>
    <n v="1035"/>
    <s v=" 01 Jun 2019, 21:00"/>
    <s v="Football"/>
    <x v="5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d v="2019-05-01T00:00:00"/>
    <m/>
    <n v="1024"/>
    <x v="1"/>
  </r>
  <r>
    <n v="1036"/>
    <s v=" 03 Aug 2019, 17:00"/>
    <s v="Football"/>
    <x v="9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d v="2019-07-01T00:00:00"/>
    <d v="2019-07-01T00:00:00"/>
    <n v="1036"/>
    <x v="1"/>
  </r>
  <r>
    <n v="1037"/>
    <s v=" 03 Aug 2019, 20:45"/>
    <s v="Football"/>
    <x v="15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d v="2019-07-01T00:00:00"/>
    <m/>
    <n v="1037"/>
    <x v="2"/>
  </r>
  <r>
    <n v="1038"/>
    <s v=" 04 Aug 2019, 16:00"/>
    <s v="Football"/>
    <x v="16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d v="2019-08-01T00:00:00"/>
    <d v="2019-08-01T00:00:00"/>
    <n v="1038"/>
    <x v="1"/>
  </r>
  <r>
    <n v="1039"/>
    <s v=" 09 Aug 2019, 20:45"/>
    <s v="Football"/>
    <x v="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d v="2019-08-01T00:00:00"/>
    <m/>
    <n v="1045"/>
    <x v="1"/>
  </r>
  <r>
    <n v="1040"/>
    <s v=" 09 Aug 2019, 21:00"/>
    <s v="Football"/>
    <x v="4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d v="2019-08-01T00:00:00"/>
    <m/>
    <n v="1055"/>
    <x v="1"/>
  </r>
  <r>
    <n v="1041"/>
    <s v=" 10 Aug 2019, 13:30"/>
    <s v="Football"/>
    <x v="4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d v="2019-08-01T00:00:00"/>
    <m/>
    <n v="1039"/>
    <x v="1"/>
  </r>
  <r>
    <n v="1042"/>
    <s v=" 10 Aug 2019, 16:00"/>
    <s v="Football"/>
    <x v="4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d v="2019-08-01T00:00:00"/>
    <m/>
    <n v="1048"/>
    <x v="1"/>
  </r>
  <r>
    <n v="1043"/>
    <s v=" 10 Aug 2019, 16:00"/>
    <s v="Football"/>
    <x v="4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d v="2019-08-01T00:00:00"/>
    <m/>
    <n v="1053"/>
    <x v="2"/>
  </r>
  <r>
    <n v="1044"/>
    <s v=" 10 Aug 2019, 16:00"/>
    <s v="Football"/>
    <x v="4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d v="2019-08-01T00:00:00"/>
    <m/>
    <n v="1042"/>
    <x v="1"/>
  </r>
  <r>
    <n v="1045"/>
    <s v=" 10 Aug 2019, 16:00"/>
    <s v="Football"/>
    <x v="4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d v="2019-08-01T00:00:00"/>
    <m/>
    <n v="1051"/>
    <x v="2"/>
  </r>
  <r>
    <n v="1046"/>
    <s v=" 10 Aug 2019, 17:30"/>
    <s v="Football"/>
    <x v="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d v="2019-08-01T00:00:00"/>
    <m/>
    <n v="1054"/>
    <x v="2"/>
  </r>
  <r>
    <n v="1047"/>
    <s v=" 10 Aug 2019, 18:30"/>
    <s v="Football"/>
    <x v="4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d v="2019-08-01T00:00:00"/>
    <m/>
    <n v="1040"/>
    <x v="1"/>
  </r>
  <r>
    <n v="1048"/>
    <s v=" 10 Aug 2019, 20:00"/>
    <s v="Football"/>
    <x v="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d v="2019-08-01T00:00:00"/>
    <m/>
    <n v="1041"/>
    <x v="2"/>
  </r>
  <r>
    <n v="1049"/>
    <s v=" 10 Aug 2019, 20:00"/>
    <s v="Football"/>
    <x v="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d v="2019-08-01T00:00:00"/>
    <m/>
    <n v="1046"/>
    <x v="2"/>
  </r>
  <r>
    <n v="1050"/>
    <s v=" 10 Aug 2019, 20:00"/>
    <s v="Football"/>
    <x v="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d v="2019-08-01T00:00:00"/>
    <m/>
    <n v="1043"/>
    <x v="1"/>
  </r>
  <r>
    <n v="1051"/>
    <s v=" 11 Aug 2019, 15:00"/>
    <s v="Football"/>
    <x v="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d v="2019-08-01T00:00:00"/>
    <m/>
    <n v="1044"/>
    <x v="0"/>
  </r>
  <r>
    <n v="1052"/>
    <s v=" 11 Aug 2019, 15:00"/>
    <s v="Football"/>
    <x v="4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d v="2019-08-01T00:00:00"/>
    <m/>
    <n v="1050"/>
    <x v="2"/>
  </r>
  <r>
    <n v="1053"/>
    <s v=" 11 Aug 2019, 15:00"/>
    <s v="Football"/>
    <x v="4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d v="2019-08-01T00:00:00"/>
    <m/>
    <n v="1047"/>
    <x v="1"/>
  </r>
  <r>
    <n v="1054"/>
    <s v=" 11 Aug 2019, 17:00"/>
    <s v="Football"/>
    <x v="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d v="2019-08-01T00:00:00"/>
    <m/>
    <n v="1056"/>
    <x v="2"/>
  </r>
  <r>
    <n v="1055"/>
    <s v=" 11 Aug 2019, 17:30"/>
    <s v="Football"/>
    <x v="4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d v="2019-08-01T00:00:00"/>
    <m/>
    <n v="1052"/>
    <x v="1"/>
  </r>
  <r>
    <n v="1056"/>
    <s v=" 11 Aug 2019, 21:00"/>
    <s v="Football"/>
    <x v="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d v="2019-08-01T00:00:00"/>
    <m/>
    <n v="1049"/>
    <x v="1"/>
  </r>
  <r>
    <n v="1057"/>
    <s v=" 14 Aug 2019, 21:00"/>
    <s v="Football"/>
    <x v="17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d v="2019-08-01T00:00:00"/>
    <m/>
    <n v="1089"/>
    <x v="1"/>
  </r>
  <r>
    <n v="1058"/>
    <s v=" 16 Aug 2019, 20:30"/>
    <s v="Football"/>
    <x v="0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d v="2019-08-01T00:00:00"/>
    <m/>
    <n v="1075"/>
    <x v="1"/>
  </r>
  <r>
    <n v="1059"/>
    <s v=" 16 Aug 2019, 20:45"/>
    <s v="Football"/>
    <x v="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d v="2019-08-01T00:00:00"/>
    <m/>
    <n v="1057"/>
    <x v="1"/>
  </r>
  <r>
    <n v="1060"/>
    <s v=" 16 Aug 2019, 21:00"/>
    <s v="Football"/>
    <x v="2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d v="2019-08-01T00:00:00"/>
    <m/>
    <n v="1080"/>
    <x v="0"/>
  </r>
  <r>
    <n v="1061"/>
    <s v=" 17 Aug 2019, 13:30"/>
    <s v="Football"/>
    <x v="4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d v="2019-08-01T00:00:00"/>
    <m/>
    <n v="1062"/>
    <x v="1"/>
  </r>
  <r>
    <n v="1062"/>
    <s v=" 17 Aug 2019, 15:30"/>
    <s v="Football"/>
    <x v="0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d v="2019-08-01T00:00:00"/>
    <m/>
    <n v="1072"/>
    <x v="1"/>
  </r>
  <r>
    <n v="1063"/>
    <s v=" 17 Aug 2019, 15:30"/>
    <s v="Football"/>
    <x v="0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d v="2019-08-01T00:00:00"/>
    <m/>
    <n v="1060"/>
    <x v="1"/>
  </r>
  <r>
    <n v="1064"/>
    <s v=" 17 Aug 2019, 15:30"/>
    <s v="Football"/>
    <x v="0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d v="2019-08-01T00:00:00"/>
    <m/>
    <n v="1082"/>
    <x v="0"/>
  </r>
  <r>
    <n v="1065"/>
    <s v=" 17 Aug 2019, 16:00"/>
    <s v="Football"/>
    <x v="4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d v="2019-08-01T00:00:00"/>
    <m/>
    <n v="1086"/>
    <x v="1"/>
  </r>
  <r>
    <n v="1066"/>
    <s v=" 17 Aug 2019, 16:00"/>
    <s v="Football"/>
    <x v="4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d v="2019-08-01T00:00:00"/>
    <m/>
    <n v="1059"/>
    <x v="2"/>
  </r>
  <r>
    <n v="1067"/>
    <s v=" 17 Aug 2019, 16:00"/>
    <s v="Football"/>
    <x v="4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d v="2019-08-01T00:00:00"/>
    <m/>
    <n v="1065"/>
    <x v="1"/>
  </r>
  <r>
    <n v="1068"/>
    <s v=" 17 Aug 2019, 16:00"/>
    <s v="Football"/>
    <x v="4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d v="2019-08-01T00:00:00"/>
    <m/>
    <n v="1061"/>
    <x v="1"/>
  </r>
  <r>
    <n v="1069"/>
    <s v=" 17 Aug 2019, 16:00"/>
    <s v="Football"/>
    <x v="4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d v="2019-08-01T00:00:00"/>
    <m/>
    <n v="1068"/>
    <x v="2"/>
  </r>
  <r>
    <n v="1070"/>
    <s v=" 17 Aug 2019, 17:00"/>
    <s v="Football"/>
    <x v="2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d v="2019-08-01T00:00:00"/>
    <m/>
    <n v="1073"/>
    <x v="0"/>
  </r>
  <r>
    <n v="1071"/>
    <s v=" 17 Aug 2019, 17:30"/>
    <s v="Football"/>
    <x v="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d v="2019-08-01T00:00:00"/>
    <m/>
    <n v="1063"/>
    <x v="1"/>
  </r>
  <r>
    <n v="1072"/>
    <s v=" 17 Aug 2019, 18:30"/>
    <s v="Football"/>
    <x v="0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d v="2019-08-01T00:00:00"/>
    <m/>
    <n v="1085"/>
    <x v="2"/>
  </r>
  <r>
    <n v="1073"/>
    <s v=" 17 Aug 2019, 18:30"/>
    <s v="Football"/>
    <x v="4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d v="2019-08-01T00:00:00"/>
    <m/>
    <n v="1070"/>
    <x v="1"/>
  </r>
  <r>
    <n v="1074"/>
    <s v=" 17 Aug 2019, 19:00"/>
    <s v="Football"/>
    <x v="2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d v="2019-08-01T00:00:00"/>
    <m/>
    <n v="1087"/>
    <x v="2"/>
  </r>
  <r>
    <n v="1075"/>
    <s v=" 17 Aug 2019, 20:00"/>
    <s v="Football"/>
    <x v="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d v="2019-08-01T00:00:00"/>
    <m/>
    <n v="1074"/>
    <x v="0"/>
  </r>
  <r>
    <n v="1076"/>
    <s v=" 17 Aug 2019, 20:00"/>
    <s v="Football"/>
    <x v="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d v="2019-08-01T00:00:00"/>
    <m/>
    <n v="1071"/>
    <x v="1"/>
  </r>
  <r>
    <n v="1077"/>
    <s v=" 17 Aug 2019, 20:00"/>
    <s v="Football"/>
    <x v="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d v="2019-08-01T00:00:00"/>
    <m/>
    <n v="1064"/>
    <x v="1"/>
  </r>
  <r>
    <n v="1078"/>
    <s v=" 17 Aug 2019, 20:00"/>
    <s v="Football"/>
    <x v="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d v="2019-08-01T00:00:00"/>
    <m/>
    <n v="1076"/>
    <x v="1"/>
  </r>
  <r>
    <n v="1079"/>
    <s v=" 17 Aug 2019, 21:00"/>
    <s v="Football"/>
    <x v="2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d v="2019-08-01T00:00:00"/>
    <m/>
    <n v="1084"/>
    <x v="1"/>
  </r>
  <r>
    <n v="1080"/>
    <s v=" 18 Aug 2019, 15:00"/>
    <s v="Football"/>
    <x v="4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d v="2019-08-01T00:00:00"/>
    <m/>
    <n v="1078"/>
    <x v="1"/>
  </r>
  <r>
    <n v="1081"/>
    <s v=" 18 Aug 2019, 15:00"/>
    <s v="Football"/>
    <x v="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d v="2019-08-01T00:00:00"/>
    <m/>
    <n v="1081"/>
    <x v="1"/>
  </r>
  <r>
    <n v="1082"/>
    <s v=" 18 Aug 2019, 15:30"/>
    <s v="Football"/>
    <x v="0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d v="2019-08-01T00:00:00"/>
    <m/>
    <n v="1090"/>
    <x v="1"/>
  </r>
  <r>
    <n v="1083"/>
    <s v=" 18 Aug 2019, 17:00"/>
    <s v="Football"/>
    <x v="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d v="2019-08-01T00:00:00"/>
    <m/>
    <n v="1077"/>
    <x v="1"/>
  </r>
  <r>
    <n v="1084"/>
    <s v=" 18 Aug 2019, 17:30"/>
    <s v="Football"/>
    <x v="4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d v="2019-08-01T00:00:00"/>
    <m/>
    <n v="1088"/>
    <x v="0"/>
  </r>
  <r>
    <n v="1085"/>
    <s v=" 18 Aug 2019, 18:00"/>
    <s v="Football"/>
    <x v="0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d v="2019-08-01T00:00:00"/>
    <m/>
    <n v="1069"/>
    <x v="1"/>
  </r>
  <r>
    <n v="1086"/>
    <s v=" 18 Aug 2019, 19:00"/>
    <s v="Football"/>
    <x v="2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d v="2019-08-01T00:00:00"/>
    <m/>
    <n v="1066"/>
    <x v="1"/>
  </r>
  <r>
    <n v="1087"/>
    <s v=" 18 Aug 2019, 21:00"/>
    <s v="Football"/>
    <x v="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d v="2019-08-01T00:00:00"/>
    <m/>
    <n v="1083"/>
    <x v="1"/>
  </r>
  <r>
    <n v="1088"/>
    <s v=" 18 Aug 2019, 22:00"/>
    <s v="Football"/>
    <x v="2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d v="2019-08-01T00:00:00"/>
    <m/>
    <n v="1067"/>
    <x v="2"/>
  </r>
  <r>
    <n v="1089"/>
    <s v=" 19 Aug 2019, 21:00"/>
    <s v="Football"/>
    <x v="4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d v="2019-08-01T00:00:00"/>
    <m/>
    <n v="1058"/>
    <x v="1"/>
  </r>
  <r>
    <n v="1090"/>
    <s v=" 19 Aug 2019, 22:00"/>
    <s v="Football"/>
    <x v="2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d v="2019-08-01T00:00:00"/>
    <m/>
    <n v="1079"/>
    <x v="1"/>
  </r>
  <r>
    <n v="1091"/>
    <s v=" 23 Aug 2019, 20:00"/>
    <s v="Football"/>
    <x v="2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d v="2019-08-01T00:00:00"/>
    <m/>
    <m/>
    <x v="2"/>
  </r>
  <r>
    <n v="1092"/>
    <s v=" 23 Aug 2019, 20:30"/>
    <s v="Football"/>
    <x v="0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d v="2019-08-01T00:00:00"/>
    <m/>
    <m/>
    <x v="1"/>
  </r>
  <r>
    <n v="1093"/>
    <s v=" 23 Aug 2019, 21:00"/>
    <s v="Football"/>
    <x v="4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d v="2019-08-01T00:00:00"/>
    <m/>
    <m/>
    <x v="1"/>
  </r>
  <r>
    <n v="1094"/>
    <s v=" 23 Aug 2019, 22:00"/>
    <s v="Football"/>
    <x v="2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d v="2019-08-01T00:00:00"/>
    <m/>
    <m/>
    <x v="1"/>
  </r>
  <r>
    <n v="1095"/>
    <s v=" 24 Aug 2019, 13:30"/>
    <s v="Football"/>
    <x v="4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d v="2019-08-01T00:00:00"/>
    <m/>
    <m/>
    <x v="1"/>
  </r>
  <r>
    <n v="1096"/>
    <s v=" 24 Aug 2019, 15:30"/>
    <s v="Football"/>
    <x v="0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d v="2019-08-01T00:00:00"/>
    <m/>
    <m/>
    <x v="1"/>
  </r>
  <r>
    <n v="1097"/>
    <s v=" 24 Aug 2019, 15:30"/>
    <s v="Football"/>
    <x v="0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d v="2019-08-01T00:00:00"/>
    <m/>
    <m/>
    <x v="0"/>
  </r>
  <r>
    <n v="1098"/>
    <s v=" 24 Aug 2019, 16:00"/>
    <s v="Football"/>
    <x v="4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d v="2019-08-01T00:00:00"/>
    <m/>
    <m/>
    <x v="1"/>
  </r>
  <r>
    <n v="1099"/>
    <s v=" 24 Aug 2019, 16:00"/>
    <s v="Football"/>
    <x v="4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d v="2019-08-01T00:00:00"/>
    <m/>
    <m/>
    <x v="0"/>
  </r>
  <r>
    <n v="1100"/>
    <s v=" 24 Aug 2019, 16:00"/>
    <s v="Football"/>
    <x v="4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d v="2019-08-01T00:00:00"/>
    <m/>
    <m/>
    <x v="2"/>
  </r>
  <r>
    <n v="1101"/>
    <s v=" 24 Aug 2019, 16:00"/>
    <s v="Football"/>
    <x v="4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d v="2019-08-01T00:00:00"/>
    <m/>
    <m/>
    <x v="1"/>
  </r>
  <r>
    <n v="1102"/>
    <s v=" 24 Aug 2019, 18:00"/>
    <s v="Football"/>
    <x v="3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d v="2019-08-01T00:00:00"/>
    <m/>
    <m/>
    <x v="1"/>
  </r>
  <r>
    <n v="1103"/>
    <s v=" 24 Aug 2019, 18:30"/>
    <s v="Football"/>
    <x v="4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d v="2019-08-01T00:00:00"/>
    <m/>
    <m/>
    <x v="1"/>
  </r>
  <r>
    <n v="1104"/>
    <s v=" 24 Aug 2019, 18:30"/>
    <s v="Football"/>
    <x v="0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d v="2019-08-01T00:00:00"/>
    <m/>
    <m/>
    <x v="1"/>
  </r>
  <r>
    <n v="1105"/>
    <s v=" 24 Aug 2019, 19:00"/>
    <s v="Football"/>
    <x v="2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d v="2019-08-01T00:00:00"/>
    <m/>
    <m/>
    <x v="1"/>
  </r>
  <r>
    <n v="1106"/>
    <s v=" 24 Aug 2019, 20:45"/>
    <s v="Football"/>
    <x v="3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d v="2019-08-01T00:00:00"/>
    <m/>
    <m/>
    <x v="1"/>
  </r>
  <r>
    <n v="1107"/>
    <s v=" 24 Aug 2019, 21:00"/>
    <s v="Football"/>
    <x v="2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d v="2019-08-01T00:00:00"/>
    <m/>
    <m/>
    <x v="1"/>
  </r>
  <r>
    <n v="1108"/>
    <s v=" 24 Aug 2019, 21:00"/>
    <s v="Football"/>
    <x v="2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d v="2019-08-01T00:00:00"/>
    <m/>
    <m/>
    <x v="1"/>
  </r>
  <r>
    <n v="1109"/>
    <s v=" 25 Aug 2019, 15:00"/>
    <s v="Football"/>
    <x v="4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d v="2019-08-01T00:00:00"/>
    <m/>
    <m/>
    <x v="1"/>
  </r>
  <r>
    <n v="1110"/>
    <s v=" 25 Aug 2019, 15:00"/>
    <s v="Football"/>
    <x v="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d v="2019-08-01T00:00:00"/>
    <m/>
    <m/>
    <x v="0"/>
  </r>
  <r>
    <n v="1111"/>
    <s v=" 25 Aug 2019, 15:30"/>
    <s v="Football"/>
    <x v="0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d v="2019-08-01T00:00:00"/>
    <m/>
    <m/>
    <x v="1"/>
  </r>
  <r>
    <n v="1112"/>
    <s v=" 25 Aug 2019, 17:00"/>
    <s v="Football"/>
    <x v="2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d v="2019-08-01T00:00:00"/>
    <m/>
    <m/>
    <x v="1"/>
  </r>
  <r>
    <n v="1113"/>
    <s v=" 25 Aug 2019, 17:00"/>
    <s v="Football"/>
    <x v="2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d v="2019-08-01T00:00:00"/>
    <m/>
    <m/>
    <x v="2"/>
  </r>
  <r>
    <n v="1114"/>
    <s v=" 25 Aug 2019, 17:00"/>
    <s v="Football"/>
    <x v="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d v="2019-08-01T00:00:00"/>
    <m/>
    <m/>
    <x v="1"/>
  </r>
  <r>
    <n v="1115"/>
    <s v=" 25 Aug 2019, 17:30"/>
    <s v="Football"/>
    <x v="4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d v="2019-08-01T00:00:00"/>
    <m/>
    <m/>
    <x v="1"/>
  </r>
  <r>
    <n v="1116"/>
    <s v=" 25 Aug 2019, 17:30"/>
    <s v="Football"/>
    <x v="4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d v="2019-08-01T00:00:00"/>
    <m/>
    <m/>
    <x v="1"/>
  </r>
  <r>
    <n v="1117"/>
    <s v=" 25 Aug 2019, 18:00"/>
    <s v="Football"/>
    <x v="0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d v="2019-08-01T00:00:00"/>
    <m/>
    <m/>
    <x v="1"/>
  </r>
  <r>
    <n v="1118"/>
    <s v=" 25 Aug 2019, 18:00"/>
    <s v="Football"/>
    <x v="3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d v="2019-08-01T00:00:00"/>
    <m/>
    <m/>
    <x v="1"/>
  </r>
  <r>
    <n v="1119"/>
    <s v=" 25 Aug 2019, 19:00"/>
    <s v="Football"/>
    <x v="2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d v="2019-08-01T00:00:00"/>
    <m/>
    <m/>
    <x v="0"/>
  </r>
  <r>
    <n v="1120"/>
    <s v=" 25 Aug 2019, 20:45"/>
    <s v="Football"/>
    <x v="3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d v="2019-08-01T00:00:00"/>
    <m/>
    <m/>
    <x v="1"/>
  </r>
  <r>
    <n v="1121"/>
    <s v=" 25 Aug 2019, 20:45"/>
    <s v="Football"/>
    <x v="3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d v="2019-08-01T00:00:00"/>
    <m/>
    <m/>
    <x v="0"/>
  </r>
  <r>
    <n v="1122"/>
    <s v=" 25 Aug 2019, 20:45"/>
    <s v="Football"/>
    <x v="3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d v="2019-08-01T00:00:00"/>
    <m/>
    <m/>
    <x v="1"/>
  </r>
  <r>
    <n v="1123"/>
    <s v=" 25 Aug 2019, 20:45"/>
    <s v="Football"/>
    <x v="3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d v="2019-08-01T00:00:00"/>
    <m/>
    <m/>
    <x v="0"/>
  </r>
  <r>
    <n v="1124"/>
    <s v=" 25 Aug 2019, 21:00"/>
    <s v="Football"/>
    <x v="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d v="2019-08-01T00:00:00"/>
    <m/>
    <m/>
    <x v="1"/>
  </r>
  <r>
    <n v="1125"/>
    <s v=" 25 Aug 2019, 21:00"/>
    <s v="Football"/>
    <x v="2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d v="2019-08-01T00:00:00"/>
    <m/>
    <m/>
    <x v="2"/>
  </r>
  <r>
    <n v="1126"/>
    <s v=" 26 Aug 2019, 20:45"/>
    <s v="Football"/>
    <x v="3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d v="2019-08-01T00:00:00"/>
    <m/>
    <m/>
    <x v="1"/>
  </r>
  <r>
    <n v="1127"/>
    <s v=" 27 Aug 2019, 19:00"/>
    <s v="Football"/>
    <x v="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d v="2019-08-01T00:00:00"/>
    <m/>
    <m/>
    <x v="0"/>
  </r>
  <r>
    <n v="1128"/>
    <s v=" 28 Aug 2019, 19:00"/>
    <s v="Football"/>
    <x v="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d v="2019-08-01T00:00:00"/>
    <m/>
    <m/>
    <x v="1"/>
  </r>
  <r>
    <n v="1129"/>
    <s v=" 28 Aug 2019, 21:00"/>
    <s v="Football"/>
    <x v="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d v="2019-08-01T00:00:00"/>
    <m/>
    <m/>
    <x v="1"/>
  </r>
  <r>
    <n v="1130"/>
    <s v=" 30 Aug 2019, 20:00"/>
    <s v="Football"/>
    <x v="2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d v="2019-08-01T00:00:00"/>
    <m/>
    <m/>
    <x v="1"/>
  </r>
  <r>
    <n v="1131"/>
    <s v=" 30 Aug 2019, 20:30"/>
    <s v="Football"/>
    <x v="0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d v="2019-08-01T00:00:00"/>
    <m/>
    <m/>
    <x v="1"/>
  </r>
  <r>
    <n v="1132"/>
    <s v=" 30 Aug 2019, 20:45"/>
    <s v="Football"/>
    <x v="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d v="2019-08-01T00:00:00"/>
    <m/>
    <m/>
    <x v="1"/>
  </r>
  <r>
    <n v="1133"/>
    <s v=" 30 Aug 2019, 22:00"/>
    <s v="Football"/>
    <x v="2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d v="2019-08-01T00:00:00"/>
    <m/>
    <m/>
    <x v="1"/>
  </r>
  <r>
    <n v="1134"/>
    <s v=" 31 Aug 2019, 13:30"/>
    <s v="Football"/>
    <x v="4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d v="2019-08-01T00:00:00"/>
    <m/>
    <m/>
    <x v="0"/>
  </r>
  <r>
    <n v="1135"/>
    <s v=" 31 Aug 2019, 15:30"/>
    <s v="Football"/>
    <x v="0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d v="2019-08-01T00:00:00"/>
    <m/>
    <m/>
    <x v="1"/>
  </r>
  <r>
    <n v="1136"/>
    <s v=" 31 Aug 2019, 15:30"/>
    <s v="Football"/>
    <x v="0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d v="2019-08-01T00:00:00"/>
    <m/>
    <m/>
    <x v="1"/>
  </r>
  <r>
    <n v="1137"/>
    <s v=" 31 Aug 2019, 15:30"/>
    <s v="Football"/>
    <x v="0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d v="2019-08-01T00:00:00"/>
    <m/>
    <m/>
    <x v="1"/>
  </r>
  <r>
    <n v="1138"/>
    <s v=" 31 Aug 2019, 15:30"/>
    <s v="Football"/>
    <x v="0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d v="2019-08-01T00:00:00"/>
    <m/>
    <m/>
    <x v="1"/>
  </r>
  <r>
    <n v="1139"/>
    <s v=" 31 Aug 2019, 16:00"/>
    <s v="Football"/>
    <x v="4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d v="2019-08-01T00:00:00"/>
    <m/>
    <m/>
    <x v="1"/>
  </r>
  <r>
    <n v="1140"/>
    <s v=" 31 Aug 2019, 16:00"/>
    <s v="Football"/>
    <x v="4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d v="2019-08-01T00:00:00"/>
    <m/>
    <m/>
    <x v="1"/>
  </r>
  <r>
    <n v="1141"/>
    <s v=" 31 Aug 2019, 16:00"/>
    <s v="Football"/>
    <x v="4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d v="2019-08-01T00:00:00"/>
    <m/>
    <m/>
    <x v="0"/>
  </r>
  <r>
    <n v="1142"/>
    <s v=" 31 Aug 2019, 16:00"/>
    <s v="Football"/>
    <x v="4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d v="2019-08-01T00:00:00"/>
    <m/>
    <m/>
    <x v="1"/>
  </r>
  <r>
    <n v="1143"/>
    <s v=" 31 Aug 2019, 16:00"/>
    <s v="Football"/>
    <x v="4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d v="2019-08-01T00:00:00"/>
    <m/>
    <m/>
    <x v="1"/>
  </r>
  <r>
    <n v="1144"/>
    <s v=" 31 Aug 2019, 17:00"/>
    <s v="Football"/>
    <x v="2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d v="2019-08-01T00:00:00"/>
    <m/>
    <m/>
    <x v="1"/>
  </r>
  <r>
    <n v="1145"/>
    <s v=" 31 Aug 2019, 17:30"/>
    <s v="Football"/>
    <x v="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d v="2019-08-01T00:00:00"/>
    <m/>
    <m/>
    <x v="1"/>
  </r>
  <r>
    <n v="1146"/>
    <s v=" 31 Aug 2019, 18:00"/>
    <s v="Football"/>
    <x v="3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d v="2019-08-01T00:00:00"/>
    <m/>
    <m/>
    <x v="1"/>
  </r>
  <r>
    <n v="1147"/>
    <s v=" 31 Aug 2019, 18:30"/>
    <s v="Football"/>
    <x v="0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d v="2019-08-01T00:00:00"/>
    <m/>
    <m/>
    <x v="1"/>
  </r>
  <r>
    <n v="1148"/>
    <s v=" 31 Aug 2019, 18:30"/>
    <s v="Football"/>
    <x v="4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d v="2019-08-01T00:00:00"/>
    <m/>
    <m/>
    <x v="1"/>
  </r>
  <r>
    <n v="1149"/>
    <s v=" 31 Aug 2019, 19:00"/>
    <s v="Football"/>
    <x v="2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d v="2019-08-01T00:00:00"/>
    <m/>
    <m/>
    <x v="1"/>
  </r>
  <r>
    <n v="1150"/>
    <s v=" 31 Aug 2019, 20:00"/>
    <s v="Football"/>
    <x v="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d v="2019-08-01T00:00:00"/>
    <m/>
    <m/>
    <x v="1"/>
  </r>
  <r>
    <n v="1151"/>
    <s v=" 31 Aug 2019, 20:45"/>
    <s v="Football"/>
    <x v="3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d v="2019-08-01T00:00:00"/>
    <m/>
    <m/>
    <x v="1"/>
  </r>
  <r>
    <n v="1152"/>
    <s v=" 31 Aug 2019, 21:00"/>
    <s v="Football"/>
    <x v="2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d v="2019-08-01T00:00:00"/>
    <m/>
    <m/>
    <x v="1"/>
  </r>
  <r>
    <n v="1153"/>
    <s v=" 01 Sep 2019, 15:00"/>
    <s v="Football"/>
    <x v="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d v="2019-08-01T00:00:00"/>
    <m/>
    <m/>
    <x v="1"/>
  </r>
  <r>
    <n v="1154"/>
    <s v=" 01 Sep 2019, 15:00"/>
    <s v="Football"/>
    <x v="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d v="2019-08-01T00:00:00"/>
    <m/>
    <m/>
    <x v="0"/>
  </r>
  <r>
    <n v="1155"/>
    <s v=" 01 Sep 2019, 15:00"/>
    <s v="Football"/>
    <x v="4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d v="2019-08-01T00:00:00"/>
    <m/>
    <m/>
    <x v="0"/>
  </r>
  <r>
    <n v="1156"/>
    <s v=" 01 Sep 2019, 15:30"/>
    <s v="Football"/>
    <x v="0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d v="2019-08-01T00:00:00"/>
    <m/>
    <m/>
    <x v="1"/>
  </r>
  <r>
    <n v="1157"/>
    <s v=" 01 Sep 2019, 17:00"/>
    <s v="Football"/>
    <x v="2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d v="2019-08-01T00:00:00"/>
    <m/>
    <m/>
    <x v="1"/>
  </r>
  <r>
    <n v="1158"/>
    <s v=" 01 Sep 2019, 17:00"/>
    <s v="Football"/>
    <x v="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d v="2019-08-01T00:00:00"/>
    <m/>
    <m/>
    <x v="1"/>
  </r>
  <r>
    <n v="1159"/>
    <s v=" 01 Sep 2019, 17:30"/>
    <s v="Football"/>
    <x v="4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d v="2019-08-01T00:00:00"/>
    <m/>
    <m/>
    <x v="1"/>
  </r>
  <r>
    <n v="1160"/>
    <s v=" 01 Sep 2019, 18:00"/>
    <s v="Football"/>
    <x v="3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d v="2019-08-01T00:00:00"/>
    <m/>
    <m/>
    <x v="1"/>
  </r>
  <r>
    <n v="1161"/>
    <s v=" 01 Sep 2019, 18:00"/>
    <s v="Football"/>
    <x v="0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d v="2019-08-01T00:00:00"/>
    <m/>
    <m/>
    <x v="0"/>
  </r>
  <r>
    <n v="1162"/>
    <s v=" 01 Sep 2019, 19:00"/>
    <s v="Football"/>
    <x v="2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d v="2019-08-01T00:00:00"/>
    <m/>
    <m/>
    <x v="1"/>
  </r>
  <r>
    <n v="1163"/>
    <s v=" 01 Sep 2019, 19:00"/>
    <s v="Football"/>
    <x v="2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d v="2019-08-01T00:00:00"/>
    <m/>
    <m/>
    <x v="1"/>
  </r>
  <r>
    <n v="1164"/>
    <s v=" 01 Sep 2019, 20:45"/>
    <s v="Football"/>
    <x v="3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d v="2019-08-01T00:00:00"/>
    <m/>
    <m/>
    <x v="1"/>
  </r>
  <r>
    <n v="1165"/>
    <s v=" 01 Sep 2019, 20:45"/>
    <s v="Football"/>
    <x v="3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d v="2019-08-01T00:00:00"/>
    <m/>
    <m/>
    <x v="1"/>
  </r>
  <r>
    <n v="1166"/>
    <s v=" 01 Sep 2019, 20:45"/>
    <s v="Football"/>
    <x v="3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d v="2019-08-01T00:00:00"/>
    <m/>
    <m/>
    <x v="0"/>
  </r>
  <r>
    <n v="1167"/>
    <s v=" 01 Sep 2019, 20:45"/>
    <s v="Football"/>
    <x v="3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d v="2019-08-01T00:00:00"/>
    <m/>
    <m/>
    <x v="1"/>
  </r>
  <r>
    <n v="1168"/>
    <s v=" 01 Sep 2019, 21:00"/>
    <s v="Football"/>
    <x v="2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d v="2019-08-01T00:00:00"/>
    <m/>
    <m/>
    <x v="1"/>
  </r>
  <r>
    <n v="1169"/>
    <s v=" 01 Sep 2019, 21:00"/>
    <s v="Football"/>
    <x v="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d v="2019-08-01T00:00:00"/>
    <m/>
    <m/>
    <x v="0"/>
  </r>
  <r>
    <n v="1170"/>
    <s v=" 13 Sep 2019, 19:00"/>
    <s v="Football"/>
    <x v="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d v="2019-09-01T00:00:00"/>
    <m/>
    <m/>
    <x v="1"/>
  </r>
  <r>
    <n v="1171"/>
    <s v=" 13 Sep 2019, 20:30"/>
    <s v="Football"/>
    <x v="0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d v="2019-09-01T00:00:00"/>
    <m/>
    <m/>
    <x v="1"/>
  </r>
  <r>
    <n v="1172"/>
    <s v=" 13 Sep 2019, 20:45"/>
    <s v="Football"/>
    <x v="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d v="2019-09-01T00:00:00"/>
    <m/>
    <m/>
    <x v="0"/>
  </r>
  <r>
    <n v="1173"/>
    <s v=" 13 Sep 2019, 21:00"/>
    <s v="Football"/>
    <x v="2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d v="2019-09-01T00:00:00"/>
    <m/>
    <m/>
    <x v="0"/>
  </r>
  <r>
    <n v="1174"/>
    <s v=" 14 Sep 2019, 13:00"/>
    <s v="Football"/>
    <x v="2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d v="2019-09-01T00:00:00"/>
    <m/>
    <m/>
    <x v="1"/>
  </r>
  <r>
    <n v="1175"/>
    <s v=" 14 Sep 2019, 13:30"/>
    <s v="Football"/>
    <x v="4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d v="2019-09-01T00:00:00"/>
    <m/>
    <m/>
    <x v="1"/>
  </r>
  <r>
    <n v="1176"/>
    <s v=" 14 Sep 2019, 15:00"/>
    <s v="Football"/>
    <x v="3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d v="2019-09-01T00:00:00"/>
    <m/>
    <m/>
    <x v="0"/>
  </r>
  <r>
    <n v="1177"/>
    <s v=" 14 Sep 2019, 15:30"/>
    <s v="Football"/>
    <x v="0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d v="2019-09-01T00:00:00"/>
    <m/>
    <m/>
    <x v="0"/>
  </r>
  <r>
    <n v="1178"/>
    <s v=" 14 Sep 2019, 15:30"/>
    <s v="Football"/>
    <x v="0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d v="2019-09-01T00:00:00"/>
    <m/>
    <m/>
    <x v="1"/>
  </r>
  <r>
    <n v="1179"/>
    <s v=" 14 Sep 2019, 15:30"/>
    <s v="Football"/>
    <x v="0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d v="2019-09-01T00:00:00"/>
    <m/>
    <m/>
    <x v="1"/>
  </r>
  <r>
    <n v="1180"/>
    <s v=" 14 Sep 2019, 16:00"/>
    <s v="Football"/>
    <x v="2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d v="2019-09-01T00:00:00"/>
    <m/>
    <m/>
    <x v="1"/>
  </r>
  <r>
    <n v="1181"/>
    <s v=" 14 Sep 2019, 16:00"/>
    <s v="Football"/>
    <x v="4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d v="2019-09-01T00:00:00"/>
    <m/>
    <m/>
    <x v="1"/>
  </r>
  <r>
    <n v="1182"/>
    <s v=" 14 Sep 2019, 16:00"/>
    <s v="Football"/>
    <x v="4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d v="2019-09-01T00:00:00"/>
    <m/>
    <m/>
    <x v="1"/>
  </r>
  <r>
    <n v="1183"/>
    <s v=" 14 Sep 2019, 16:00"/>
    <s v="Football"/>
    <x v="4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d v="2019-09-01T00:00:00"/>
    <m/>
    <m/>
    <x v="1"/>
  </r>
  <r>
    <n v="1184"/>
    <s v=" 14 Sep 2019, 16:00"/>
    <s v="Football"/>
    <x v="4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d v="2019-09-01T00:00:00"/>
    <m/>
    <m/>
    <x v="1"/>
  </r>
  <r>
    <n v="1185"/>
    <s v=" 14 Sep 2019, 16:00"/>
    <s v="Football"/>
    <x v="4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d v="2019-09-01T00:00:00"/>
    <m/>
    <m/>
    <x v="1"/>
  </r>
  <r>
    <n v="1186"/>
    <s v=" 14 Sep 2019, 17:30"/>
    <s v="Football"/>
    <x v="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d v="2019-09-01T00:00:00"/>
    <m/>
    <m/>
    <x v="1"/>
  </r>
  <r>
    <n v="1187"/>
    <s v=" 14 Sep 2019, 18:00"/>
    <s v="Football"/>
    <x v="3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d v="2019-09-01T00:00:00"/>
    <m/>
    <m/>
    <x v="1"/>
  </r>
  <r>
    <n v="1188"/>
    <s v=" 14 Sep 2019, 18:30"/>
    <s v="Football"/>
    <x v="0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d v="2019-09-01T00:00:00"/>
    <m/>
    <m/>
    <x v="1"/>
  </r>
  <r>
    <n v="1189"/>
    <s v=" 14 Sep 2019, 18:30"/>
    <s v="Football"/>
    <x v="2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d v="2019-09-01T00:00:00"/>
    <m/>
    <m/>
    <x v="0"/>
  </r>
  <r>
    <n v="1190"/>
    <s v=" 14 Sep 2019, 18:30"/>
    <s v="Football"/>
    <x v="4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d v="2019-09-01T00:00:00"/>
    <m/>
    <m/>
    <x v="1"/>
  </r>
  <r>
    <n v="1191"/>
    <s v=" 14 Sep 2019, 20:00"/>
    <s v="Football"/>
    <x v="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d v="2019-09-01T00:00:00"/>
    <m/>
    <m/>
    <x v="1"/>
  </r>
  <r>
    <n v="1192"/>
    <s v=" 14 Sep 2019, 20:00"/>
    <s v="Football"/>
    <x v="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d v="2019-09-01T00:00:00"/>
    <m/>
    <m/>
    <x v="0"/>
  </r>
  <r>
    <n v="1193"/>
    <s v=" 14 Sep 2019, 20:45"/>
    <s v="Football"/>
    <x v="3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d v="2019-09-01T00:00:00"/>
    <m/>
    <m/>
    <x v="1"/>
  </r>
  <r>
    <n v="1194"/>
    <s v=" 14 Sep 2019, 21:00"/>
    <s v="Football"/>
    <x v="2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d v="2019-09-01T00:00:00"/>
    <m/>
    <m/>
    <x v="1"/>
  </r>
  <r>
    <n v="1195"/>
    <s v=" 15 Sep 2019, 12:00"/>
    <s v="Football"/>
    <x v="2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d v="2019-09-01T00:00:00"/>
    <m/>
    <m/>
    <x v="1"/>
  </r>
  <r>
    <n v="1196"/>
    <s v=" 15 Sep 2019, 12:30"/>
    <s v="Football"/>
    <x v="3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d v="2019-09-01T00:00:00"/>
    <m/>
    <m/>
    <x v="0"/>
  </r>
  <r>
    <n v="1197"/>
    <s v=" 15 Sep 2019, 14:00"/>
    <s v="Football"/>
    <x v="2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d v="2019-09-01T00:00:00"/>
    <m/>
    <m/>
    <x v="0"/>
  </r>
  <r>
    <n v="1198"/>
    <s v=" 15 Sep 2019, 15:00"/>
    <s v="Football"/>
    <x v="4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d v="2019-09-01T00:00:00"/>
    <m/>
    <m/>
    <x v="1"/>
  </r>
  <r>
    <n v="1199"/>
    <s v=" 15 Sep 2019, 15:00"/>
    <s v="Football"/>
    <x v="3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d v="2019-09-01T00:00:00"/>
    <m/>
    <m/>
    <x v="1"/>
  </r>
  <r>
    <n v="1200"/>
    <s v=" 15 Sep 2019, 15:30"/>
    <s v="Football"/>
    <x v="0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d v="2019-09-01T00:00:00"/>
    <m/>
    <m/>
    <x v="1"/>
  </r>
  <r>
    <n v="1201"/>
    <s v=" 15 Sep 2019, 17:00"/>
    <s v="Football"/>
    <x v="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d v="2019-09-01T00:00:00"/>
    <m/>
    <m/>
    <x v="1"/>
  </r>
  <r>
    <n v="1202"/>
    <s v=" 15 Sep 2019, 17:30"/>
    <s v="Football"/>
    <x v="4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d v="2019-09-01T00:00:00"/>
    <m/>
    <m/>
    <x v="0"/>
  </r>
  <r>
    <n v="1203"/>
    <s v=" 15 Sep 2019, 18:00"/>
    <s v="Football"/>
    <x v="0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d v="2019-09-01T00:00:00"/>
    <m/>
    <m/>
    <x v="1"/>
  </r>
  <r>
    <n v="1204"/>
    <s v=" 15 Sep 2019, 18:00"/>
    <s v="Football"/>
    <x v="3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d v="2019-09-01T00:00:00"/>
    <m/>
    <m/>
    <x v="1"/>
  </r>
  <r>
    <n v="1205"/>
    <s v=" 15 Sep 2019, 20:45"/>
    <s v="Football"/>
    <x v="3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d v="2019-09-01T00:00:00"/>
    <m/>
    <m/>
    <x v="1"/>
  </r>
  <r>
    <n v="1206"/>
    <s v=" 15 Sep 2019, 21:00"/>
    <s v="Football"/>
    <x v="2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d v="2019-09-01T00:00:00"/>
    <m/>
    <m/>
    <x v="1"/>
  </r>
  <r>
    <n v="1207"/>
    <s v=" 15 Sep 2019, 21:00"/>
    <s v="Football"/>
    <x v="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d v="2019-09-01T00:00:00"/>
    <m/>
    <m/>
    <x v="1"/>
  </r>
  <r>
    <n v="1208"/>
    <s v=" 16 Sep 2019, 20:45"/>
    <s v="Football"/>
    <x v="3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d v="2019-09-01T00:00:00"/>
    <m/>
    <m/>
    <x v="1"/>
  </r>
  <r>
    <n v="1209"/>
    <s v=" 16 Sep 2019, 21:00"/>
    <s v="Football"/>
    <x v="4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d v="2019-09-01T00:00:00"/>
    <m/>
    <m/>
    <x v="1"/>
  </r>
  <r>
    <n v="1210"/>
    <s v=" 17 Sep 2019, 18:55"/>
    <s v="Football"/>
    <x v="5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d v="2019-09-01T00:00:00"/>
    <m/>
    <m/>
    <x v="1"/>
  </r>
  <r>
    <n v="1211"/>
    <s v=" 17 Sep 2019, 18:55"/>
    <s v="Football"/>
    <x v="5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d v="2019-09-01T00:00:00"/>
    <m/>
    <m/>
    <x v="0"/>
  </r>
  <r>
    <n v="1212"/>
    <s v=" 17 Sep 2019, 21:00"/>
    <s v="Football"/>
    <x v="5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d v="2019-09-01T00:00:00"/>
    <m/>
    <m/>
    <x v="1"/>
  </r>
  <r>
    <n v="1213"/>
    <s v=" 17 Sep 2019, 21:00"/>
    <s v="Football"/>
    <x v="5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d v="2019-09-01T00:00:00"/>
    <m/>
    <m/>
    <x v="1"/>
  </r>
  <r>
    <n v="1214"/>
    <s v=" 17 Sep 2019, 21:00"/>
    <s v="Football"/>
    <x v="5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d v="2019-09-01T00:00:00"/>
    <m/>
    <m/>
    <x v="1"/>
  </r>
  <r>
    <n v="1215"/>
    <s v=" 17 Sep 2019, 21:00"/>
    <s v="Football"/>
    <x v="5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d v="2019-09-01T00:00:00"/>
    <m/>
    <m/>
    <x v="0"/>
  </r>
  <r>
    <n v="1216"/>
    <s v=" 17 Sep 2019, 21:00"/>
    <s v="Football"/>
    <x v="5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d v="2019-09-01T00:00:00"/>
    <m/>
    <m/>
    <x v="1"/>
  </r>
  <r>
    <n v="1217"/>
    <s v=" 18 Sep 2019, 18:55"/>
    <s v="Football"/>
    <x v="5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d v="2019-09-01T00:00:00"/>
    <m/>
    <m/>
    <x v="0"/>
  </r>
  <r>
    <n v="1218"/>
    <s v=" 18 Sep 2019, 21:00"/>
    <s v="Football"/>
    <x v="5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d v="2019-09-01T00:00:00"/>
    <m/>
    <m/>
    <x v="1"/>
  </r>
  <r>
    <n v="1219"/>
    <s v=" 18 Sep 2019, 21:00"/>
    <s v="Football"/>
    <x v="5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d v="2019-09-01T00:00:00"/>
    <m/>
    <m/>
    <x v="1"/>
  </r>
  <r>
    <n v="1220"/>
    <s v=" 18 Sep 2019, 21:00"/>
    <s v="Football"/>
    <x v="5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d v="2019-09-01T00:00:00"/>
    <m/>
    <m/>
    <x v="1"/>
  </r>
  <r>
    <n v="1221"/>
    <s v=" 18 Sep 2019, 21:00"/>
    <s v="Football"/>
    <x v="5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d v="2019-09-01T00:00:00"/>
    <m/>
    <m/>
    <x v="0"/>
  </r>
  <r>
    <n v="1222"/>
    <s v=" 18 Sep 2019, 21:00"/>
    <s v="Football"/>
    <x v="5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d v="2019-09-01T00:00:00"/>
    <m/>
    <m/>
    <x v="1"/>
  </r>
  <r>
    <n v="1223"/>
    <s v=" 19 Sep 2019, 18:55"/>
    <s v="Football"/>
    <x v="6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d v="2019-09-01T00:00:00"/>
    <m/>
    <m/>
    <x v="1"/>
  </r>
  <r>
    <n v="1224"/>
    <s v=" 19 Sep 2019, 18:55"/>
    <s v="Football"/>
    <x v="6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d v="2019-09-01T00:00:00"/>
    <m/>
    <m/>
    <x v="1"/>
  </r>
  <r>
    <n v="1225"/>
    <s v=" 19 Sep 2019, 18:55"/>
    <s v="Football"/>
    <x v="6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d v="2019-09-01T00:00:00"/>
    <m/>
    <m/>
    <x v="1"/>
  </r>
  <r>
    <n v="1226"/>
    <s v=" 19 Sep 2019, 18:55"/>
    <s v="Football"/>
    <x v="6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d v="2019-09-01T00:00:00"/>
    <m/>
    <m/>
    <x v="1"/>
  </r>
  <r>
    <n v="1227"/>
    <s v=" 19 Sep 2019, 18:55"/>
    <s v="Football"/>
    <x v="6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d v="2019-09-01T00:00:00"/>
    <m/>
    <m/>
    <x v="1"/>
  </r>
  <r>
    <n v="1228"/>
    <s v=" 19 Sep 2019, 21:00"/>
    <s v="Football"/>
    <x v="6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d v="2019-09-01T00:00:00"/>
    <m/>
    <m/>
    <x v="1"/>
  </r>
  <r>
    <n v="1229"/>
    <s v=" 19 Sep 2019, 21:00"/>
    <s v="Football"/>
    <x v="6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d v="2019-09-01T00:00:00"/>
    <m/>
    <m/>
    <x v="1"/>
  </r>
  <r>
    <n v="1230"/>
    <s v=" 19 Sep 2019, 21:00"/>
    <s v="Football"/>
    <x v="6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d v="2019-09-01T00:00:00"/>
    <m/>
    <m/>
    <x v="1"/>
  </r>
  <r>
    <n v="1231"/>
    <s v=" 19 Sep 2019, 21:00"/>
    <s v="Football"/>
    <x v="6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d v="2019-09-01T00:00:00"/>
    <m/>
    <m/>
    <x v="1"/>
  </r>
  <r>
    <n v="1232"/>
    <s v=" 19 Sep 2019, 21:00"/>
    <s v="Football"/>
    <x v="6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d v="2019-09-01T00:00:00"/>
    <m/>
    <m/>
    <x v="1"/>
  </r>
  <r>
    <n v="1233"/>
    <s v=" 19 Sep 2019, 21:00"/>
    <s v="Football"/>
    <x v="6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d v="2019-09-01T00:00:00"/>
    <m/>
    <m/>
    <x v="1"/>
  </r>
  <r>
    <n v="1234"/>
    <s v=" 19 Sep 2019, 21:00"/>
    <s v="Football"/>
    <x v="6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d v="2019-09-01T00:00:00"/>
    <m/>
    <m/>
    <x v="1"/>
  </r>
  <r>
    <n v="1235"/>
    <s v=" 20 Sep 2019, 20:30"/>
    <s v="Football"/>
    <x v="0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d v="2019-09-01T00:00:00"/>
    <m/>
    <m/>
    <x v="0"/>
  </r>
  <r>
    <n v="1236"/>
    <s v=" 20 Sep 2019, 21:00"/>
    <s v="Football"/>
    <x v="4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d v="2019-09-01T00:00:00"/>
    <m/>
    <m/>
    <x v="0"/>
  </r>
  <r>
    <n v="1237"/>
    <s v=" 20 Sep 2019, 21:00"/>
    <s v="Football"/>
    <x v="2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d v="2019-09-01T00:00:00"/>
    <m/>
    <m/>
    <x v="1"/>
  </r>
  <r>
    <n v="1238"/>
    <s v=" 21 Sep 2019, 13:00"/>
    <s v="Football"/>
    <x v="2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d v="2019-09-01T00:00:00"/>
    <m/>
    <m/>
    <x v="1"/>
  </r>
  <r>
    <n v="1239"/>
    <s v=" 21 Sep 2019, 13:30"/>
    <s v="Football"/>
    <x v="4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d v="2019-09-01T00:00:00"/>
    <m/>
    <m/>
    <x v="1"/>
  </r>
  <r>
    <n v="1240"/>
    <s v=" 21 Sep 2019, 15:30"/>
    <s v="Football"/>
    <x v="0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d v="2019-09-01T00:00:00"/>
    <m/>
    <m/>
    <x v="1"/>
  </r>
  <r>
    <n v="1241"/>
    <s v=" 21 Sep 2019, 15:30"/>
    <s v="Football"/>
    <x v="0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d v="2019-09-01T00:00:00"/>
    <m/>
    <m/>
    <x v="1"/>
  </r>
  <r>
    <n v="1242"/>
    <s v=" 21 Sep 2019, 16:00"/>
    <s v="Football"/>
    <x v="4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d v="2019-09-01T00:00:00"/>
    <m/>
    <m/>
    <x v="0"/>
  </r>
  <r>
    <n v="1243"/>
    <s v=" 21 Sep 2019, 16:00"/>
    <s v="Football"/>
    <x v="4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d v="2019-09-01T00:00:00"/>
    <m/>
    <m/>
    <x v="1"/>
  </r>
  <r>
    <n v="1244"/>
    <s v=" 21 Sep 2019, 16:00"/>
    <s v="Football"/>
    <x v="4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d v="2019-09-01T00:00:00"/>
    <m/>
    <m/>
    <x v="1"/>
  </r>
  <r>
    <n v="1245"/>
    <s v=" 21 Sep 2019, 17:30"/>
    <s v="Football"/>
    <x v="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d v="2019-09-01T00:00:00"/>
    <m/>
    <m/>
    <x v="1"/>
  </r>
  <r>
    <n v="1246"/>
    <s v=" 21 Sep 2019, 18:00"/>
    <s v="Football"/>
    <x v="3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d v="2019-09-01T00:00:00"/>
    <m/>
    <m/>
    <x v="1"/>
  </r>
  <r>
    <n v="1247"/>
    <s v=" 21 Sep 2019, 18:30"/>
    <s v="Football"/>
    <x v="4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d v="2019-09-01T00:00:00"/>
    <m/>
    <m/>
    <x v="1"/>
  </r>
  <r>
    <n v="1248"/>
    <s v=" 21 Sep 2019, 18:30"/>
    <s v="Football"/>
    <x v="0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d v="2019-09-01T00:00:00"/>
    <m/>
    <m/>
    <x v="0"/>
  </r>
  <r>
    <n v="1249"/>
    <s v=" 21 Sep 2019, 18:30"/>
    <s v="Football"/>
    <x v="2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d v="2019-09-01T00:00:00"/>
    <m/>
    <m/>
    <x v="1"/>
  </r>
  <r>
    <n v="1250"/>
    <s v=" 21 Sep 2019, 20:00"/>
    <s v="Football"/>
    <x v="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d v="2019-09-01T00:00:00"/>
    <m/>
    <m/>
    <x v="0"/>
  </r>
  <r>
    <n v="1251"/>
    <s v=" 21 Sep 2019, 20:00"/>
    <s v="Football"/>
    <x v="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d v="2019-09-01T00:00:00"/>
    <m/>
    <m/>
    <x v="1"/>
  </r>
  <r>
    <n v="1252"/>
    <s v=" 21 Sep 2019, 20:45"/>
    <s v="Football"/>
    <x v="3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d v="2019-09-01T00:00:00"/>
    <m/>
    <m/>
    <x v="1"/>
  </r>
  <r>
    <n v="1253"/>
    <s v=" 21 Sep 2019, 21:00"/>
    <s v="Football"/>
    <x v="2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d v="2019-09-01T00:00:00"/>
    <m/>
    <m/>
    <x v="1"/>
  </r>
  <r>
    <n v="1254"/>
    <s v=" 22 Sep 2019, 12:00"/>
    <s v="Football"/>
    <x v="2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d v="2019-09-01T00:00:00"/>
    <m/>
    <m/>
    <x v="0"/>
  </r>
  <r>
    <n v="1255"/>
    <s v=" 22 Sep 2019, 14:00"/>
    <s v="Football"/>
    <x v="2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d v="2019-09-01T00:00:00"/>
    <m/>
    <m/>
    <x v="1"/>
  </r>
  <r>
    <n v="1256"/>
    <s v=" 22 Sep 2019, 15:00"/>
    <s v="Football"/>
    <x v="3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d v="2019-09-01T00:00:00"/>
    <m/>
    <m/>
    <x v="1"/>
  </r>
  <r>
    <n v="1257"/>
    <s v=" 22 Sep 2019, 15:00"/>
    <s v="Football"/>
    <x v="3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d v="2019-09-01T00:00:00"/>
    <m/>
    <m/>
    <x v="1"/>
  </r>
  <r>
    <n v="1258"/>
    <s v=" 22 Sep 2019, 15:00"/>
    <s v="Football"/>
    <x v="4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d v="2019-09-01T00:00:00"/>
    <m/>
    <m/>
    <x v="1"/>
  </r>
  <r>
    <n v="1259"/>
    <s v=" 22 Sep 2019, 15:00"/>
    <s v="Football"/>
    <x v="4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d v="2019-09-01T00:00:00"/>
    <m/>
    <m/>
    <x v="1"/>
  </r>
  <r>
    <n v="1260"/>
    <s v=" 22 Sep 2019, 15:00"/>
    <s v="Football"/>
    <x v="3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d v="2019-09-01T00:00:00"/>
    <m/>
    <m/>
    <x v="1"/>
  </r>
  <r>
    <n v="1261"/>
    <s v=" 22 Sep 2019, 15:00"/>
    <s v="Football"/>
    <x v="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d v="2019-09-01T00:00:00"/>
    <m/>
    <m/>
    <x v="1"/>
  </r>
  <r>
    <n v="1262"/>
    <s v=" 22 Sep 2019, 15:30"/>
    <s v="Football"/>
    <x v="0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d v="2019-09-01T00:00:00"/>
    <m/>
    <m/>
    <x v="1"/>
  </r>
  <r>
    <n v="1263"/>
    <s v=" 22 Sep 2019, 16:00"/>
    <s v="Football"/>
    <x v="2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d v="2019-09-01T00:00:00"/>
    <m/>
    <m/>
    <x v="1"/>
  </r>
  <r>
    <n v="1264"/>
    <s v=" 22 Sep 2019, 17:00"/>
    <s v="Football"/>
    <x v="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d v="2019-09-01T00:00:00"/>
    <m/>
    <m/>
    <x v="1"/>
  </r>
  <r>
    <n v="1265"/>
    <s v=" 22 Sep 2019, 17:30"/>
    <s v="Football"/>
    <x v="4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d v="2019-09-01T00:00:00"/>
    <m/>
    <m/>
    <x v="0"/>
  </r>
  <r>
    <n v="1266"/>
    <s v=" 22 Sep 2019, 17:30"/>
    <s v="Football"/>
    <x v="4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d v="2019-09-01T00:00:00"/>
    <m/>
    <m/>
    <x v="1"/>
  </r>
  <r>
    <n v="1267"/>
    <s v=" 22 Sep 2019, 18:00"/>
    <s v="Football"/>
    <x v="3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d v="2019-09-01T00:00:00"/>
    <m/>
    <m/>
    <x v="1"/>
  </r>
  <r>
    <n v="1268"/>
    <s v=" 22 Sep 2019, 18:00"/>
    <s v="Football"/>
    <x v="0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d v="2019-09-01T00:00:00"/>
    <m/>
    <m/>
    <x v="0"/>
  </r>
  <r>
    <n v="1269"/>
    <s v=" 22 Sep 2019, 18:30"/>
    <s v="Football"/>
    <x v="2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d v="2019-09-01T00:00:00"/>
    <m/>
    <m/>
    <x v="1"/>
  </r>
  <r>
    <n v="1270"/>
    <s v=" 22 Sep 2019, 20:45"/>
    <s v="Football"/>
    <x v="3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d v="2019-09-01T00:00:00"/>
    <m/>
    <m/>
    <x v="1"/>
  </r>
  <r>
    <n v="1271"/>
    <s v=" 22 Sep 2019, 21:00"/>
    <s v="Football"/>
    <x v="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d v="2019-09-01T00:00:00"/>
    <m/>
    <m/>
    <x v="0"/>
  </r>
  <r>
    <n v="1272"/>
    <s v=" 22 Sep 2019, 21:00"/>
    <s v="Football"/>
    <x v="2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d v="2019-09-01T00:00:00"/>
    <m/>
    <m/>
    <x v="1"/>
  </r>
  <r>
    <n v="1273"/>
    <s v=" 23 Sep 2019, 20:30"/>
    <s v="Football"/>
    <x v="0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d v="2019-09-01T00:00:00"/>
    <m/>
    <m/>
    <x v="0"/>
  </r>
  <r>
    <n v="1274"/>
    <s v=" 24 Sep 2019, 19:00"/>
    <s v="Football"/>
    <x v="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d v="2019-09-01T00:00:00"/>
    <m/>
    <m/>
    <x v="1"/>
  </r>
  <r>
    <n v="1275"/>
    <s v=" 24 Sep 2019, 21:00"/>
    <s v="Football"/>
    <x v="2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d v="2019-09-01T00:00:00"/>
    <m/>
    <m/>
    <x v="1"/>
  </r>
  <r>
    <n v="1276"/>
    <s v=" 24 Sep 2019, 21:00"/>
    <s v="Football"/>
    <x v="3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d v="2019-09-01T00:00:00"/>
    <m/>
    <m/>
    <x v="1"/>
  </r>
  <r>
    <n v="1277"/>
    <s v=" 24 Sep 2019, 21:00"/>
    <s v="Football"/>
    <x v="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d v="2019-09-01T00:00:00"/>
    <m/>
    <m/>
    <x v="1"/>
  </r>
  <r>
    <n v="1278"/>
    <s v=" 25 Sep 2019, 19:00"/>
    <s v="Football"/>
    <x v="3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d v="2019-09-01T00:00:00"/>
    <m/>
    <m/>
    <x v="0"/>
  </r>
  <r>
    <n v="1279"/>
    <s v=" 25 Sep 2019, 19:00"/>
    <s v="Football"/>
    <x v="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d v="2019-09-01T00:00:00"/>
    <m/>
    <m/>
    <x v="1"/>
  </r>
  <r>
    <n v="1280"/>
    <s v=" 25 Sep 2019, 19:00"/>
    <s v="Football"/>
    <x v="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d v="2019-09-01T00:00:00"/>
    <m/>
    <m/>
    <x v="0"/>
  </r>
  <r>
    <n v="1281"/>
    <s v=" 25 Sep 2019, 19:00"/>
    <s v="Football"/>
    <x v="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d v="2019-09-01T00:00:00"/>
    <m/>
    <m/>
    <x v="1"/>
  </r>
  <r>
    <n v="1282"/>
    <s v=" 25 Sep 2019, 19:00"/>
    <s v="Football"/>
    <x v="2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d v="2019-09-01T00:00:00"/>
    <m/>
    <m/>
    <x v="1"/>
  </r>
  <r>
    <n v="1283"/>
    <s v=" 25 Sep 2019, 19:00"/>
    <s v="Football"/>
    <x v="2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d v="2019-09-01T00:00:00"/>
    <m/>
    <m/>
    <x v="1"/>
  </r>
  <r>
    <n v="1284"/>
    <s v=" 25 Sep 2019, 20:00"/>
    <s v="Football"/>
    <x v="2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d v="2019-09-01T00:00:00"/>
    <m/>
    <m/>
    <x v="1"/>
  </r>
  <r>
    <n v="1285"/>
    <s v=" 25 Sep 2019, 20:45"/>
    <s v="Football"/>
    <x v="7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d v="2019-09-01T00:00:00"/>
    <m/>
    <m/>
    <x v="0"/>
  </r>
  <r>
    <n v="1286"/>
    <s v=" 25 Sep 2019, 21:00"/>
    <s v="Football"/>
    <x v="3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d v="2019-09-01T00:00:00"/>
    <m/>
    <m/>
    <x v="0"/>
  </r>
  <r>
    <n v="1287"/>
    <s v=" 25 Sep 2019, 21:00"/>
    <s v="Football"/>
    <x v="3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d v="2019-09-01T00:00:00"/>
    <m/>
    <m/>
    <x v="1"/>
  </r>
  <r>
    <n v="1288"/>
    <s v=" 25 Sep 2019, 21:00"/>
    <s v="Football"/>
    <x v="3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d v="2019-09-01T00:00:00"/>
    <m/>
    <m/>
    <x v="1"/>
  </r>
  <r>
    <n v="1289"/>
    <s v=" 25 Sep 2019, 21:00"/>
    <s v="Football"/>
    <x v="2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d v="2019-09-01T00:00:00"/>
    <m/>
    <m/>
    <x v="1"/>
  </r>
  <r>
    <n v="1290"/>
    <s v=" 25 Sep 2019, 21:00"/>
    <s v="Football"/>
    <x v="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d v="2019-09-01T00:00:00"/>
    <m/>
    <m/>
    <x v="1"/>
  </r>
  <r>
    <n v="1291"/>
    <s v=" 26 Sep 2019, 19:00"/>
    <s v="Football"/>
    <x v="2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d v="2019-09-01T00:00:00"/>
    <m/>
    <m/>
    <x v="1"/>
  </r>
  <r>
    <n v="1292"/>
    <s v=" 26 Sep 2019, 21:00"/>
    <s v="Football"/>
    <x v="3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d v="2019-09-01T00:00:00"/>
    <m/>
    <m/>
    <x v="1"/>
  </r>
  <r>
    <n v="1293"/>
    <s v=" 27 Sep 2019, 20:30"/>
    <s v="Football"/>
    <x v="0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d v="2019-09-01T00:00:00"/>
    <m/>
    <m/>
    <x v="1"/>
  </r>
  <r>
    <n v="1294"/>
    <s v=" 28 Sep 2019, 13:00"/>
    <s v="Football"/>
    <x v="2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d v="2019-09-01T00:00:00"/>
    <m/>
    <m/>
    <x v="0"/>
  </r>
  <r>
    <n v="1295"/>
    <s v=" 28 Sep 2019, 13:30"/>
    <s v="Football"/>
    <x v="4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d v="2019-09-01T00:00:00"/>
    <m/>
    <m/>
    <x v="1"/>
  </r>
  <r>
    <n v="1296"/>
    <s v=" 28 Sep 2019, 13:30"/>
    <s v="Football"/>
    <x v="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d v="2019-09-01T00:00:00"/>
    <m/>
    <m/>
    <x v="1"/>
  </r>
  <r>
    <n v="1297"/>
    <s v=" 28 Sep 2019, 15:00"/>
    <s v="Football"/>
    <x v="3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d v="2019-09-01T00:00:00"/>
    <m/>
    <m/>
    <x v="1"/>
  </r>
  <r>
    <n v="1298"/>
    <s v=" 28 Sep 2019, 15:30"/>
    <s v="Football"/>
    <x v="0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d v="2019-09-01T00:00:00"/>
    <m/>
    <m/>
    <x v="1"/>
  </r>
  <r>
    <n v="1299"/>
    <s v=" 28 Sep 2019, 15:30"/>
    <s v="Football"/>
    <x v="0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d v="2019-09-01T00:00:00"/>
    <m/>
    <m/>
    <x v="1"/>
  </r>
  <r>
    <n v="1300"/>
    <s v=" 28 Sep 2019, 15:30"/>
    <s v="Football"/>
    <x v="0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d v="2019-09-01T00:00:00"/>
    <m/>
    <m/>
    <x v="1"/>
  </r>
  <r>
    <n v="1301"/>
    <s v=" 28 Sep 2019, 15:30"/>
    <s v="Football"/>
    <x v="0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d v="2019-09-01T00:00:00"/>
    <m/>
    <m/>
    <x v="1"/>
  </r>
  <r>
    <n v="1302"/>
    <s v=" 28 Sep 2019, 16:00"/>
    <s v="Football"/>
    <x v="4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d v="2019-09-01T00:00:00"/>
    <m/>
    <m/>
    <x v="1"/>
  </r>
  <r>
    <n v="1303"/>
    <s v=" 28 Sep 2019, 16:00"/>
    <s v="Football"/>
    <x v="4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d v="2019-09-01T00:00:00"/>
    <m/>
    <m/>
    <x v="1"/>
  </r>
  <r>
    <n v="1304"/>
    <s v=" 28 Sep 2019, 16:00"/>
    <s v="Football"/>
    <x v="4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d v="2019-09-01T00:00:00"/>
    <m/>
    <m/>
    <x v="1"/>
  </r>
  <r>
    <n v="1305"/>
    <s v=" 28 Sep 2019, 16:00"/>
    <s v="Football"/>
    <x v="4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d v="2019-09-01T00:00:00"/>
    <m/>
    <m/>
    <x v="1"/>
  </r>
  <r>
    <n v="1306"/>
    <s v=" 28 Sep 2019, 16:00"/>
    <s v="Football"/>
    <x v="4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d v="2019-09-01T00:00:00"/>
    <m/>
    <m/>
    <x v="1"/>
  </r>
  <r>
    <n v="1307"/>
    <s v=" 28 Sep 2019, 16:00"/>
    <s v="Football"/>
    <x v="4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d v="2019-09-01T00:00:00"/>
    <m/>
    <m/>
    <x v="0"/>
  </r>
  <r>
    <n v="1308"/>
    <s v=" 28 Sep 2019, 16:00"/>
    <s v="Football"/>
    <x v="2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d v="2019-09-01T00:00:00"/>
    <m/>
    <m/>
    <x v="1"/>
  </r>
  <r>
    <n v="1309"/>
    <s v=" 28 Sep 2019, 17:30"/>
    <s v="Football"/>
    <x v="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d v="2019-09-01T00:00:00"/>
    <m/>
    <m/>
    <x v="1"/>
  </r>
  <r>
    <n v="1310"/>
    <s v=" 28 Sep 2019, 18:00"/>
    <s v="Football"/>
    <x v="3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d v="2019-09-01T00:00:00"/>
    <m/>
    <m/>
    <x v="1"/>
  </r>
  <r>
    <n v="1311"/>
    <s v=" 28 Sep 2019, 18:30"/>
    <s v="Football"/>
    <x v="0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d v="2019-09-01T00:00:00"/>
    <m/>
    <m/>
    <x v="1"/>
  </r>
  <r>
    <n v="1312"/>
    <s v=" 28 Sep 2019, 18:30"/>
    <s v="Football"/>
    <x v="4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d v="2019-09-01T00:00:00"/>
    <m/>
    <m/>
    <x v="1"/>
  </r>
  <r>
    <n v="1313"/>
    <s v=" 28 Sep 2019, 20:00"/>
    <s v="Football"/>
    <x v="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d v="2019-09-01T00:00:00"/>
    <m/>
    <m/>
    <x v="1"/>
  </r>
  <r>
    <n v="1314"/>
    <s v=" 28 Sep 2019, 20:00"/>
    <s v="Football"/>
    <x v="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d v="2019-09-01T00:00:00"/>
    <m/>
    <m/>
    <x v="1"/>
  </r>
  <r>
    <n v="1315"/>
    <s v=" 28 Sep 2019, 20:45"/>
    <s v="Football"/>
    <x v="3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d v="2019-09-01T00:00:00"/>
    <m/>
    <m/>
    <x v="1"/>
  </r>
  <r>
    <n v="1316"/>
    <s v=" 28 Sep 2019, 21:00"/>
    <s v="Football"/>
    <x v="2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d v="2019-09-01T00:00:00"/>
    <m/>
    <m/>
    <x v="1"/>
  </r>
  <r>
    <n v="1317"/>
    <s v=" 29 Sep 2019, 12:30"/>
    <s v="Football"/>
    <x v="3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d v="2019-09-01T00:00:00"/>
    <m/>
    <m/>
    <x v="1"/>
  </r>
  <r>
    <n v="1318"/>
    <s v=" 29 Sep 2019, 15:00"/>
    <s v="Football"/>
    <x v="3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d v="2019-09-01T00:00:00"/>
    <m/>
    <m/>
    <x v="1"/>
  </r>
  <r>
    <n v="1319"/>
    <s v=" 29 Sep 2019, 15:00"/>
    <s v="Football"/>
    <x v="3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d v="2019-09-01T00:00:00"/>
    <m/>
    <m/>
    <x v="1"/>
  </r>
  <r>
    <n v="1320"/>
    <s v=" 29 Sep 2019, 17:30"/>
    <s v="Football"/>
    <x v="4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d v="2019-09-01T00:00:00"/>
    <m/>
    <m/>
    <x v="1"/>
  </r>
  <r>
    <n v="1321"/>
    <s v=" 29 Sep 2019, 20:45"/>
    <s v="Football"/>
    <x v="3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d v="2019-09-01T00:00:00"/>
    <m/>
    <m/>
    <x v="0"/>
  </r>
  <r>
    <n v="1322"/>
    <s v=" 29 Sep 2019, 21:00"/>
    <s v="Football"/>
    <x v="2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d v="2019-09-01T00:00:00"/>
    <m/>
    <m/>
    <x v="1"/>
  </r>
  <r>
    <n v="1323"/>
    <s v=" 29 Sep 2019, 21:00"/>
    <s v="Football"/>
    <x v="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d v="2019-09-01T00:00:00"/>
    <m/>
    <m/>
    <x v="1"/>
  </r>
  <r>
    <n v="1324"/>
    <s v=" 30 Sep 2019, 21:00"/>
    <s v="Football"/>
    <x v="4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d v="2019-09-01T00:00:00"/>
    <m/>
    <m/>
    <x v="1"/>
  </r>
  <r>
    <n v="1325"/>
    <s v=" 01 Oct 2019, 18:55"/>
    <s v="Football"/>
    <x v="5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d v="2019-09-01T00:00:00"/>
    <m/>
    <m/>
    <x v="1"/>
  </r>
  <r>
    <n v="1326"/>
    <s v=" 01 Oct 2019, 18:55"/>
    <s v="Football"/>
    <x v="5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d v="2019-09-01T00:00:00"/>
    <m/>
    <m/>
    <x v="1"/>
  </r>
  <r>
    <n v="1327"/>
    <s v=" 01 Oct 2019, 21:00"/>
    <s v="Football"/>
    <x v="5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d v="2019-09-01T00:00:00"/>
    <m/>
    <m/>
    <x v="1"/>
  </r>
  <r>
    <n v="1328"/>
    <s v=" 01 Oct 2019, 21:00"/>
    <s v="Football"/>
    <x v="5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d v="2019-09-01T00:00:00"/>
    <m/>
    <m/>
    <x v="1"/>
  </r>
  <r>
    <n v="1329"/>
    <s v=" 01 Oct 2019, 21:00"/>
    <s v="Football"/>
    <x v="5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d v="2019-09-01T00:00:00"/>
    <m/>
    <m/>
    <x v="1"/>
  </r>
  <r>
    <n v="1330"/>
    <s v=" 01 Oct 2019, 21:00"/>
    <s v="Football"/>
    <x v="5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d v="2019-09-01T00:00:00"/>
    <m/>
    <m/>
    <x v="1"/>
  </r>
  <r>
    <n v="1331"/>
    <s v=" 01 Oct 2019, 21:00"/>
    <s v="Football"/>
    <x v="5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d v="2019-09-01T00:00:00"/>
    <m/>
    <m/>
    <x v="1"/>
  </r>
  <r>
    <n v="1332"/>
    <s v=" 02 Oct 2019, 18:55"/>
    <s v="Football"/>
    <x v="5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d v="2019-09-01T00:00:00"/>
    <m/>
    <m/>
    <x v="1"/>
  </r>
  <r>
    <n v="1333"/>
    <s v=" 02 Oct 2019, 18:55"/>
    <s v="Football"/>
    <x v="5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d v="2019-09-01T00:00:00"/>
    <m/>
    <m/>
    <x v="1"/>
  </r>
  <r>
    <n v="1334"/>
    <s v=" 02 Oct 2019, 21:00"/>
    <s v="Football"/>
    <x v="5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d v="2019-09-01T00:00:00"/>
    <m/>
    <m/>
    <x v="1"/>
  </r>
  <r>
    <n v="1335"/>
    <s v=" 02 Oct 2019, 21:00"/>
    <s v="Football"/>
    <x v="5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d v="2019-09-01T00:00:00"/>
    <m/>
    <m/>
    <x v="1"/>
  </r>
  <r>
    <n v="1336"/>
    <s v=" 02 Oct 2019, 21:00"/>
    <s v="Football"/>
    <x v="5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d v="2019-09-01T00:00:00"/>
    <m/>
    <m/>
    <x v="1"/>
  </r>
  <r>
    <n v="1337"/>
    <s v=" 02 Oct 2019, 21:00"/>
    <s v="Football"/>
    <x v="5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d v="2019-09-01T00:00:00"/>
    <m/>
    <m/>
    <x v="1"/>
  </r>
  <r>
    <n v="1338"/>
    <s v=" 02 Oct 2019, 21:00"/>
    <s v="Football"/>
    <x v="5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d v="2019-09-01T00:00:00"/>
    <m/>
    <m/>
    <x v="1"/>
  </r>
  <r>
    <n v="1339"/>
    <s v=" 03 Oct 2019, 21:00"/>
    <s v="Football"/>
    <x v="6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d v="2019-09-01T00:00:00"/>
    <m/>
    <m/>
    <x v="1"/>
  </r>
  <r>
    <n v="1340"/>
    <s v=" 04 Oct 2019, 20:45"/>
    <s v="Football"/>
    <x v="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d v="2019-09-01T00:00:00"/>
    <m/>
    <m/>
    <x v="1"/>
  </r>
  <r>
    <n v="1341"/>
    <s v=" 05 Oct 2019, 13:30"/>
    <s v="Football"/>
    <x v="4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d v="2019-10-01T00:00:00"/>
    <m/>
    <m/>
    <x v="1"/>
  </r>
  <r>
    <n v="1342"/>
    <s v=" 05 Oct 2019, 16:00"/>
    <s v="Football"/>
    <x v="4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d v="2019-09-01T00:00:00"/>
    <m/>
    <m/>
    <x v="1"/>
  </r>
  <r>
    <n v="1343"/>
    <s v=" 05 Oct 2019, 16:00"/>
    <s v="Football"/>
    <x v="4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d v="2019-09-01T00:00:00"/>
    <m/>
    <m/>
    <x v="1"/>
  </r>
  <r>
    <n v="1344"/>
    <s v=" 05 Oct 2019, 16:00"/>
    <s v="Football"/>
    <x v="4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d v="2019-09-01T00:00:00"/>
    <m/>
    <m/>
    <x v="1"/>
  </r>
  <r>
    <n v="1345"/>
    <s v=" 05 Oct 2019, 16:00"/>
    <s v="Football"/>
    <x v="2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d v="2019-10-01T00:00:00"/>
    <m/>
    <m/>
    <x v="1"/>
  </r>
  <r>
    <n v="1346"/>
    <s v=" 05 Oct 2019, 17:30"/>
    <s v="Football"/>
    <x v="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d v="2019-10-01T00:00:00"/>
    <m/>
    <m/>
    <x v="1"/>
  </r>
  <r>
    <n v="1347"/>
    <s v=" 05 Oct 2019, 18:30"/>
    <s v="Football"/>
    <x v="4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d v="2019-09-01T00:00:00"/>
    <m/>
    <m/>
    <x v="1"/>
  </r>
  <r>
    <n v="1348"/>
    <s v=" 05 Oct 2019, 18:30"/>
    <s v="Football"/>
    <x v="2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d v="2019-10-01T00:00:00"/>
    <m/>
    <m/>
    <x v="1"/>
  </r>
  <r>
    <n v="1349"/>
    <s v=" 05 Oct 2019, 20:00"/>
    <s v="Football"/>
    <x v="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d v="2019-09-01T00:00:00"/>
    <m/>
    <m/>
    <x v="1"/>
  </r>
  <r>
    <n v="1350"/>
    <s v=" 05 Oct 2019, 20:45"/>
    <s v="Football"/>
    <x v="3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d v="2019-09-01T00:00:00"/>
    <m/>
    <m/>
    <x v="1"/>
  </r>
  <r>
    <n v="1351"/>
    <s v=" 06 Oct 2019, 15:00"/>
    <s v="Football"/>
    <x v="3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d v="2019-10-01T00:00:00"/>
    <m/>
    <m/>
    <x v="1"/>
  </r>
  <r>
    <n v="1352"/>
    <s v=" 06 Oct 2019, 15:00"/>
    <s v="Football"/>
    <x v="3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d v="2019-10-01T00:00:00"/>
    <m/>
    <m/>
    <x v="1"/>
  </r>
  <r>
    <n v="1353"/>
    <s v=" 06 Oct 2019, 15:00"/>
    <s v="Football"/>
    <x v="3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d v="2019-10-01T00:00:00"/>
    <m/>
    <m/>
    <x v="1"/>
  </r>
  <r>
    <n v="1354"/>
    <s v=" 06 Oct 2019, 16:00"/>
    <s v="Football"/>
    <x v="2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d v="2019-10-01T00:00:00"/>
    <m/>
    <m/>
    <x v="0"/>
  </r>
  <r>
    <n v="1355"/>
    <s v=" 06 Oct 2019, 17:00"/>
    <s v="Football"/>
    <x v="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d v="2019-10-01T00:00:00"/>
    <m/>
    <m/>
    <x v="1"/>
  </r>
  <r>
    <n v="1356"/>
    <s v=" 06 Oct 2019, 18:00"/>
    <s v="Football"/>
    <x v="3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d v="2019-10-01T00:00:00"/>
    <m/>
    <m/>
    <x v="1"/>
  </r>
  <r>
    <n v="1357"/>
    <s v=" 06 Oct 2019, 18:30"/>
    <s v="Football"/>
    <x v="2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d v="2019-10-01T00:00:00"/>
    <m/>
    <m/>
    <x v="0"/>
  </r>
  <r>
    <n v="1358"/>
    <s v=" 06 Oct 2019, 20:45"/>
    <s v="Football"/>
    <x v="3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d v="2019-10-01T00:00:00"/>
    <m/>
    <m/>
    <x v="1"/>
  </r>
  <r>
    <n v="1359"/>
    <s v=" 06 Oct 2019, 21:00"/>
    <s v="Football"/>
    <x v="2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d v="2019-10-01T00:00:00"/>
    <m/>
    <m/>
    <x v="1"/>
  </r>
  <r>
    <n v="1360"/>
    <s v=" 18 Oct 2019, 18:45"/>
    <s v="Football"/>
    <x v="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d v="2019-10-01T00:00:00"/>
    <m/>
    <m/>
    <x v="1"/>
  </r>
  <r>
    <n v="1361"/>
    <s v=" 19 Oct 2019, 11:00"/>
    <s v="Football"/>
    <x v="2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d v="2019-10-01T00:00:00"/>
    <m/>
    <m/>
    <x v="1"/>
  </r>
  <r>
    <n v="1362"/>
    <s v=" 19 Oct 2019, 13:00"/>
    <s v="Football"/>
    <x v="3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d v="2019-10-01T00:00:00"/>
    <m/>
    <m/>
    <x v="0"/>
  </r>
  <r>
    <n v="1363"/>
    <s v=" 19 Oct 2019, 14:00"/>
    <s v="Football"/>
    <x v="2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d v="2019-10-01T00:00:00"/>
    <m/>
    <m/>
    <x v="1"/>
  </r>
  <r>
    <n v="1364"/>
    <s v=" 19 Oct 2019, 18:00"/>
    <s v="Football"/>
    <x v="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d v="2019-10-01T00:00:00"/>
    <m/>
    <m/>
    <x v="1"/>
  </r>
  <r>
    <n v="1365"/>
    <s v=" 19 Oct 2019, 19:00"/>
    <s v="Football"/>
    <x v="2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d v="2019-10-01T00:00:00"/>
    <m/>
    <m/>
    <x v="1"/>
  </r>
  <r>
    <n v="1366"/>
    <s v=" 20 Oct 2019, 10:30"/>
    <s v="Football"/>
    <x v="3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d v="2019-10-01T00:00:00"/>
    <m/>
    <m/>
    <x v="1"/>
  </r>
  <r>
    <n v="1367"/>
    <s v=" 20 Oct 2019, 12:00"/>
    <s v="Football"/>
    <x v="2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d v="2019-10-01T00:00:00"/>
    <m/>
    <m/>
    <x v="1"/>
  </r>
  <r>
    <n v="1368"/>
    <s v=" 20 Oct 2019, 13:00"/>
    <s v="Football"/>
    <x v="3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d v="2019-10-01T00:00:00"/>
    <m/>
    <m/>
    <x v="1"/>
  </r>
  <r>
    <n v="1369"/>
    <s v=" 20 Oct 2019, 15:00"/>
    <s v="Football"/>
    <x v="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d v="2019-10-01T00:00:00"/>
    <m/>
    <m/>
    <x v="1"/>
  </r>
  <r>
    <n v="1370"/>
    <s v=" 26 Oct 2019, 15:30"/>
    <s v="Football"/>
    <x v="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d v="2019-10-01T00:00:00"/>
    <m/>
    <m/>
    <x v="0"/>
  </r>
  <r>
    <n v="1371"/>
    <s v=" 26 Oct 2019, 18:00"/>
    <s v="Football"/>
    <x v="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d v="2019-10-01T00:00:00"/>
    <m/>
    <m/>
    <x v="0"/>
  </r>
  <r>
    <n v="1372"/>
    <s v=" 26 Oct 2019, 18:00"/>
    <s v="Football"/>
    <x v="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d v="2019-10-01T00:00:00"/>
    <m/>
    <m/>
    <x v="1"/>
  </r>
  <r>
    <n v="1373"/>
    <s v=" 26 Oct 2019, 19:00"/>
    <s v="Football"/>
    <x v="2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d v="2019-10-01T00:00:00"/>
    <m/>
    <m/>
    <x v="1"/>
  </r>
  <r>
    <n v="1374"/>
    <s v=" 27 Oct 2019, 11:30"/>
    <s v="Football"/>
    <x v="3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d v="2019-10-01T00:00:00"/>
    <m/>
    <m/>
    <x v="1"/>
  </r>
  <r>
    <n v="1375"/>
    <s v=" 27 Oct 2019, 14:00"/>
    <s v="Football"/>
    <x v="3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d v="2019-10-01T00:00:00"/>
    <m/>
    <m/>
    <x v="1"/>
  </r>
  <r>
    <n v="1376"/>
    <s v=" 27 Oct 2019, 14:00"/>
    <s v="Football"/>
    <x v="3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d v="2019-10-01T00:00:00"/>
    <m/>
    <m/>
    <x v="1"/>
  </r>
  <r>
    <n v="1377"/>
    <s v=" 27 Oct 2019, 14:00"/>
    <s v="Football"/>
    <x v="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d v="2019-10-01T00:00:00"/>
    <m/>
    <m/>
    <x v="0"/>
  </r>
  <r>
    <n v="1378"/>
    <s v=" 27 Oct 2019, 17:00"/>
    <s v="Football"/>
    <x v="3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d v="2019-10-01T00:00:00"/>
    <m/>
    <m/>
    <x v="1"/>
  </r>
  <r>
    <n v="1379"/>
    <s v=" 27 Oct 2019, 17:30"/>
    <s v="Football"/>
    <x v="2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d v="2019-10-01T00:00:00"/>
    <m/>
    <m/>
    <x v="0"/>
  </r>
  <r>
    <n v="1380"/>
    <s v=" 27 Oct 2019, 19:45"/>
    <s v="Football"/>
    <x v="3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d v="2019-10-01T00:00:00"/>
    <m/>
    <m/>
    <x v="1"/>
  </r>
  <r>
    <n v="1381"/>
    <s v=" 27 Oct 2019, 20:00"/>
    <s v="Football"/>
    <x v="2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d v="2019-10-01T00:00:00"/>
    <m/>
    <m/>
    <x v="1"/>
  </r>
  <r>
    <n v="1382"/>
    <s v=" 29 Oct 2019, 18:00"/>
    <s v="Football"/>
    <x v="2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d v="2019-10-01T00:00:00"/>
    <m/>
    <m/>
    <x v="1"/>
  </r>
  <r>
    <n v="1384"/>
    <s v=" 29 Oct 2019, 20:00"/>
    <s v="Football"/>
    <x v="3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d v="2019-10-01T00:00:00"/>
    <m/>
    <m/>
    <x v="1"/>
  </r>
  <r>
    <n v="1385"/>
    <s v=" 30 Oct 2019, 18:00"/>
    <s v="Football"/>
    <x v="2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d v="2019-10-01T00:00:00"/>
    <m/>
    <m/>
    <x v="1"/>
  </r>
  <r>
    <n v="1386"/>
    <s v=" 30 Oct 2019, 18:00"/>
    <s v="Football"/>
    <x v="2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d v="2019-10-01T00:00:00"/>
    <m/>
    <m/>
    <x v="1"/>
  </r>
  <r>
    <n v="1388"/>
    <s v=" 30 Oct 2019, 18:00"/>
    <s v="Football"/>
    <x v="3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d v="2019-10-01T00:00:00"/>
    <m/>
    <m/>
    <x v="1"/>
  </r>
  <r>
    <n v="1387"/>
    <s v=" 30 Oct 2019, 20:00"/>
    <s v="Football"/>
    <x v="2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d v="2019-10-01T00:00:00"/>
    <m/>
    <m/>
    <x v="1"/>
  </r>
  <r>
    <n v="1389"/>
    <s v=" 30 Oct 2019, 20:00"/>
    <s v="Football"/>
    <x v="3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d v="2019-10-01T00:00:00"/>
    <m/>
    <m/>
    <x v="1"/>
  </r>
  <r>
    <n v="1390"/>
    <s v=" 30 Oct 2019, 20:00"/>
    <s v="Football"/>
    <x v="3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d v="2019-10-01T00:00:00"/>
    <m/>
    <m/>
    <x v="0"/>
  </r>
  <r>
    <n v="1383"/>
    <s v=" 31 Oct 2019, 18:00"/>
    <s v="Football"/>
    <x v="2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d v="2019-10-01T00:00:00"/>
    <m/>
    <m/>
    <x v="1"/>
  </r>
  <r>
    <n v="1391"/>
    <s v=" 31 Oct 2019, 20:00"/>
    <s v="Football"/>
    <x v="3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d v="2019-10-01T00:00:00"/>
    <m/>
    <m/>
    <x v="1"/>
  </r>
  <r>
    <n v="1392"/>
    <s v=" 02 Nov 2019, 12:00"/>
    <s v="Football"/>
    <x v="2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d v="2019-10-01T00:00:00"/>
    <m/>
    <m/>
    <x v="1"/>
  </r>
  <r>
    <n v="1394"/>
    <s v=" 02 Nov 2019, 14:00"/>
    <s v="Football"/>
    <x v="3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d v="2019-10-01T00:00:00"/>
    <m/>
    <m/>
    <x v="1"/>
  </r>
  <r>
    <n v="1396"/>
    <s v=" 02 Nov 2019, 16:30"/>
    <s v="Football"/>
    <x v="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d v="2019-10-01T00:00:00"/>
    <m/>
    <m/>
    <x v="1"/>
  </r>
  <r>
    <n v="1395"/>
    <s v=" 02 Nov 2019, 17:00"/>
    <s v="Football"/>
    <x v="3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d v="2019-10-01T00:00:00"/>
    <m/>
    <m/>
    <x v="1"/>
  </r>
  <r>
    <n v="1393"/>
    <s v=" 02 Nov 2019, 17:30"/>
    <s v="Football"/>
    <x v="2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d v="2019-10-01T00:00:00"/>
    <m/>
    <m/>
    <x v="1"/>
  </r>
  <r>
    <n v="1397"/>
    <s v=" 02 Nov 2019, 19:00"/>
    <s v="Football"/>
    <x v="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d v="2019-10-01T00:00:00"/>
    <m/>
    <m/>
    <x v="1"/>
  </r>
  <r>
    <n v="1398"/>
    <s v=" 02 Nov 2019, 19:00"/>
    <s v="Football"/>
    <x v="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d v="2019-10-01T00:00:00"/>
    <m/>
    <m/>
    <x v="1"/>
  </r>
  <r>
    <n v="1399"/>
    <s v=" 02 Nov 2019, 19:00"/>
    <s v="Football"/>
    <x v="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d v="2019-10-01T00:00:00"/>
    <m/>
    <m/>
    <x v="0"/>
  </r>
  <r>
    <n v="1400"/>
    <s v=" 03 Nov 2019, 17:30"/>
    <s v="Football"/>
    <x v="2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d v="2019-11-01T00:00:00"/>
    <m/>
    <m/>
    <x v="1"/>
  </r>
  <r>
    <n v="1401"/>
    <s v=" 03 Nov 2019, 19:45"/>
    <s v="Football"/>
    <x v="3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d v="2019-11-01T00:00:00"/>
    <m/>
    <m/>
    <x v="1"/>
  </r>
  <r>
    <n v="1402"/>
    <s v=" 03 Nov 2019, 20:00"/>
    <s v="Football"/>
    <x v="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d v="2019-11-01T00:00:00"/>
    <m/>
    <m/>
    <x v="1"/>
  </r>
  <r>
    <n v="1403"/>
    <s v=" 09 Nov 2019, 15:00"/>
    <s v="Football"/>
    <x v="2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d v="2019-11-01T00:00:00"/>
    <m/>
    <m/>
    <x v="1"/>
  </r>
  <r>
    <n v="1405"/>
    <s v=" 09 Nov 2019, 17:30"/>
    <s v="Football"/>
    <x v="2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d v="2019-11-01T00:00:00"/>
    <m/>
    <m/>
    <x v="1"/>
  </r>
  <r>
    <n v="1406"/>
    <s v=" 10 Nov 2019, 14:00"/>
    <s v="Football"/>
    <x v="3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d v="2019-11-01T00:00:00"/>
    <m/>
    <m/>
    <x v="1"/>
  </r>
  <r>
    <n v="1409"/>
    <s v=" 10 Nov 2019, 14:00"/>
    <s v="Football"/>
    <x v="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d v="2019-11-01T00:00:00"/>
    <m/>
    <m/>
    <x v="0"/>
  </r>
  <r>
    <n v="1408"/>
    <s v=" 10 Nov 2019, 15:00"/>
    <s v="Football"/>
    <x v="2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d v="2019-11-01T00:00:00"/>
    <m/>
    <m/>
    <x v="1"/>
  </r>
  <r>
    <n v="1407"/>
    <s v=" 10 Nov 2019, 19:45"/>
    <s v="Football"/>
    <x v="3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d v="2019-11-01T00:00:00"/>
    <m/>
    <m/>
    <x v="1"/>
  </r>
  <r>
    <n v="1404"/>
    <s v=" 10 Nov 2019, 20:00"/>
    <s v="Football"/>
    <x v="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d v="2019-11-01T00:00:00"/>
    <m/>
    <m/>
    <x v="1"/>
  </r>
  <r>
    <n v="1410"/>
    <s v=" 23 Nov 2019, 12:00"/>
    <s v="Football"/>
    <x v="2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d v="2019-11-01T00:00:00"/>
    <m/>
    <m/>
    <x v="1"/>
  </r>
  <r>
    <n v="1411"/>
    <s v=" 23 Nov 2019, 14:00"/>
    <s v="Football"/>
    <x v="3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d v="2019-11-01T00:00:00"/>
    <m/>
    <m/>
    <x v="1"/>
  </r>
  <r>
    <n v="1412"/>
    <s v=" 23 Nov 2019, 15:00"/>
    <s v="Football"/>
    <x v="2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d v="2019-11-01T00:00:00"/>
    <m/>
    <m/>
    <x v="1"/>
  </r>
  <r>
    <n v="1413"/>
    <s v=" 23 Nov 2019, 16:30"/>
    <s v="Football"/>
    <x v="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d v="2019-11-01T00:00:00"/>
    <m/>
    <m/>
    <x v="1"/>
  </r>
  <r>
    <n v="1414"/>
    <s v=" 23 Nov 2019, 17:00"/>
    <s v="Football"/>
    <x v="3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d v="2019-11-01T00:00:00"/>
    <m/>
    <m/>
    <x v="0"/>
  </r>
  <r>
    <n v="1415"/>
    <s v=" 23 Nov 2019, 17:30"/>
    <s v="Football"/>
    <x v="2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d v="2019-11-01T00:00:00"/>
    <m/>
    <m/>
    <x v="1"/>
  </r>
  <r>
    <n v="1416"/>
    <s v=" 24 Nov 2019, 13:00"/>
    <s v="Football"/>
    <x v="2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d v="2019-11-01T00:00:00"/>
    <m/>
    <m/>
    <x v="1"/>
  </r>
  <r>
    <n v="1417"/>
    <s v=" 24 Nov 2019, 14:00"/>
    <s v="Football"/>
    <x v="3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d v="2019-11-01T00:00:00"/>
    <m/>
    <m/>
    <x v="1"/>
  </r>
  <r>
    <n v="1418"/>
    <s v=" 24 Nov 2019, 14:00"/>
    <s v="Football"/>
    <x v="3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d v="2019-11-01T00:00:00"/>
    <m/>
    <m/>
    <x v="0"/>
  </r>
  <r>
    <n v="1419"/>
    <s v=" 24 Nov 2019, 14:00"/>
    <s v="Football"/>
    <x v="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d v="2019-11-01T00:00:00"/>
    <m/>
    <m/>
    <x v="1"/>
  </r>
  <r>
    <n v="1420"/>
    <s v=" 24 Nov 2019, 20:00"/>
    <s v="Football"/>
    <x v="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d v="2019-11-01T00:00:00"/>
    <m/>
    <m/>
    <x v="0"/>
  </r>
  <r>
    <n v="1423"/>
    <s v=" 29 Nov 2019, 19:45"/>
    <s v="Football"/>
    <x v="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d v="2019-11-01T00:00:00"/>
    <m/>
    <m/>
    <x v="1"/>
  </r>
  <r>
    <n v="1426"/>
    <s v=" 30 Nov 2019, 12:00"/>
    <s v="Football"/>
    <x v="2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d v="2019-11-01T00:00:00"/>
    <m/>
    <m/>
    <x v="1"/>
  </r>
  <r>
    <n v="1428"/>
    <s v=" 30 Nov 2019, 14:00"/>
    <s v="Football"/>
    <x v="3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d v="2019-11-01T00:00:00"/>
    <m/>
    <m/>
    <x v="1"/>
  </r>
  <r>
    <n v="1421"/>
    <s v=" 30 Nov 2019, 15:00"/>
    <s v="Football"/>
    <x v="2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d v="2019-11-01T00:00:00"/>
    <m/>
    <m/>
    <x v="0"/>
  </r>
  <r>
    <n v="1432"/>
    <s v=" 30 Nov 2019, 16:30"/>
    <s v="Football"/>
    <x v="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d v="2019-11-01T00:00:00"/>
    <m/>
    <m/>
    <x v="1"/>
  </r>
  <r>
    <n v="1424"/>
    <s v=" 30 Nov 2019, 19:00"/>
    <s v="Football"/>
    <x v="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d v="2019-11-01T00:00:00"/>
    <m/>
    <m/>
    <x v="0"/>
  </r>
  <r>
    <n v="1425"/>
    <s v=" 30 Nov 2019, 19:00"/>
    <s v="Football"/>
    <x v="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d v="2019-11-01T00:00:00"/>
    <m/>
    <m/>
    <x v="1"/>
  </r>
  <r>
    <n v="1433"/>
    <s v=" 30 Nov 2019, 19:00"/>
    <s v="Football"/>
    <x v="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d v="2019-11-01T00:00:00"/>
    <m/>
    <m/>
    <x v="1"/>
  </r>
  <r>
    <n v="1430"/>
    <s v=" 30 Nov 2019, 20:00"/>
    <s v="Football"/>
    <x v="2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d v="2019-11-01T00:00:00"/>
    <m/>
    <m/>
    <x v="1"/>
  </r>
  <r>
    <n v="1434"/>
    <s v=" 01 Dec 2019, 11:00"/>
    <s v="Football"/>
    <x v="2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d v="2019-11-01T00:00:00"/>
    <m/>
    <m/>
    <x v="1"/>
  </r>
  <r>
    <n v="1427"/>
    <s v=" 01 Dec 2019, 13:00"/>
    <s v="Football"/>
    <x v="2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d v="2019-11-01T00:00:00"/>
    <m/>
    <m/>
    <x v="0"/>
  </r>
  <r>
    <n v="1422"/>
    <s v=" 01 Dec 2019, 14:00"/>
    <s v="Football"/>
    <x v="3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d v="2019-11-01T00:00:00"/>
    <m/>
    <m/>
    <x v="1"/>
  </r>
  <r>
    <n v="1435"/>
    <s v=" 01 Dec 2019, 19:45"/>
    <s v="Football"/>
    <x v="3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d v="2019-11-01T00:00:00"/>
    <m/>
    <m/>
    <x v="1"/>
  </r>
  <r>
    <n v="1429"/>
    <s v=" 01 Dec 2019, 20:00"/>
    <s v="Football"/>
    <x v="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d v="2019-11-01T00:00:00"/>
    <m/>
    <m/>
    <x v="1"/>
  </r>
  <r>
    <n v="1431"/>
    <s v=" 01 Dec 2019, 20:00"/>
    <s v="Football"/>
    <x v="2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d v="2019-11-01T00:00:00"/>
    <m/>
    <m/>
    <x v="1"/>
  </r>
  <r>
    <n v="1436"/>
    <s v=" 03 Dec 2019, 20:05"/>
    <s v="Football"/>
    <x v="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d v="2019-12-01T00:00:00"/>
    <m/>
    <m/>
    <x v="1"/>
  </r>
  <r>
    <n v="1437"/>
    <s v=" 04 Dec 2019, 18:00"/>
    <s v="Football"/>
    <x v="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d v="2019-12-01T00:00:00"/>
    <m/>
    <m/>
    <x v="1"/>
  </r>
  <r>
    <n v="1438"/>
    <s v=" 04 Dec 2019, 18:00"/>
    <s v="Football"/>
    <x v="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d v="2019-12-01T00:00:00"/>
    <m/>
    <m/>
    <x v="1"/>
  </r>
  <r>
    <n v="1439"/>
    <s v=" 06 Dec 2019, 19:45"/>
    <s v="Football"/>
    <x v="3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d v="2019-12-01T00:00:00"/>
    <m/>
    <m/>
    <x v="1"/>
  </r>
  <r>
    <n v="1440"/>
    <s v=" 06 Dec 2019, 20:00"/>
    <s v="Football"/>
    <x v="2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d v="2019-12-01T00:00:00"/>
    <m/>
    <m/>
    <x v="1"/>
  </r>
  <r>
    <n v="1441"/>
    <s v=" 07 Dec 2019, 16:30"/>
    <s v="Football"/>
    <x v="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d v="2019-12-01T00:00:00"/>
    <m/>
    <m/>
    <x v="1"/>
  </r>
  <r>
    <n v="1442"/>
    <s v=" 07 Dec 2019, 19:00"/>
    <s v="Football"/>
    <x v="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d v="2019-12-01T00:00:00"/>
    <m/>
    <m/>
    <x v="0"/>
  </r>
  <r>
    <n v="1443"/>
    <s v=" 07 Dec 2019, 19:45"/>
    <s v="Football"/>
    <x v="3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d v="2019-12-01T00:00:00"/>
    <m/>
    <m/>
    <x v="1"/>
  </r>
  <r>
    <n v="1444"/>
    <s v=" 08 Dec 2019, 14:00"/>
    <s v="Football"/>
    <x v="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d v="2019-12-01T00:00:00"/>
    <m/>
    <m/>
    <x v="1"/>
  </r>
  <r>
    <n v="1445"/>
    <s v=" 08 Dec 2019, 19:45"/>
    <s v="Football"/>
    <x v="3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d v="2019-12-01T00:00:00"/>
    <m/>
    <m/>
    <x v="1"/>
  </r>
  <r>
    <n v="1446"/>
    <s v=" 08 Dec 2019, 20:00"/>
    <s v="Football"/>
    <x v="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d v="2019-12-01T00:00:00"/>
    <m/>
    <m/>
    <x v="1"/>
  </r>
  <r>
    <n v="1452"/>
    <s v=" 13 Dec 2019, 19:45"/>
    <s v="Football"/>
    <x v="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d v="2019-12-01T00:00:00"/>
    <m/>
    <m/>
    <x v="0"/>
  </r>
  <r>
    <n v="1451"/>
    <s v=" 14 Dec 2019, 15:00"/>
    <s v="Football"/>
    <x v="2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d v="2019-12-01T00:00:00"/>
    <m/>
    <m/>
    <x v="1"/>
  </r>
  <r>
    <n v="1449"/>
    <s v=" 14 Dec 2019, 16:30"/>
    <s v="Football"/>
    <x v="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d v="2019-12-01T00:00:00"/>
    <m/>
    <m/>
    <x v="0"/>
  </r>
  <r>
    <n v="1447"/>
    <s v=" 14 Dec 2019, 17:30"/>
    <s v="Football"/>
    <x v="2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d v="2019-12-01T00:00:00"/>
    <m/>
    <m/>
    <x v="0"/>
  </r>
  <r>
    <n v="1450"/>
    <s v=" 14 Dec 2019, 19:00"/>
    <s v="Football"/>
    <x v="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d v="2019-12-01T00:00:00"/>
    <m/>
    <m/>
    <x v="1"/>
  </r>
  <r>
    <n v="1453"/>
    <s v=" 14 Dec 2019, 20:00"/>
    <s v="Football"/>
    <x v="2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d v="2019-12-01T00:00:00"/>
    <m/>
    <m/>
    <x v="1"/>
  </r>
  <r>
    <n v="1448"/>
    <s v=" 15 Dec 2019, 14:00"/>
    <s v="Football"/>
    <x v="3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d v="2019-12-01T00:00:00"/>
    <m/>
    <m/>
    <x v="1"/>
  </r>
  <r>
    <n v="1456"/>
    <s v=" 15 Dec 2019, 16:00"/>
    <s v="Football"/>
    <x v="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d v="2019-12-01T00:00:00"/>
    <m/>
    <m/>
    <x v="1"/>
  </r>
  <r>
    <n v="1455"/>
    <s v=" 15 Dec 2019, 17:30"/>
    <s v="Football"/>
    <x v="2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d v="2019-12-01T00:00:00"/>
    <m/>
    <m/>
    <x v="1"/>
  </r>
  <r>
    <n v="1454"/>
    <s v=" 15 Dec 2019, 20:00"/>
    <s v="Football"/>
    <x v="2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d v="2019-12-01T00:00:00"/>
    <m/>
    <m/>
    <x v="1"/>
  </r>
  <r>
    <n v="1457"/>
    <s v=" 18 Dec 2019, 19:00"/>
    <s v="Football"/>
    <x v="2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d v="2019-12-01T00:00:00"/>
    <m/>
    <m/>
    <x v="1"/>
  </r>
  <r>
    <n v="1458"/>
    <s v=" 20 Dec 2019, 19:45"/>
    <s v="Football"/>
    <x v="3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d v="2019-12-01T00:00:00"/>
    <m/>
    <m/>
    <x v="1"/>
  </r>
  <r>
    <n v="1460"/>
    <s v=" 21 Dec 2019, 12:00"/>
    <s v="Football"/>
    <x v="2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d v="2019-12-01T00:00:00"/>
    <m/>
    <m/>
    <x v="1"/>
  </r>
  <r>
    <n v="1459"/>
    <s v=" 22 Dec 2019, 11:30"/>
    <s v="Football"/>
    <x v="3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d v="2019-12-01T00:00:00"/>
    <m/>
    <m/>
    <x v="0"/>
  </r>
  <r>
    <n v="1462"/>
    <s v=" 22 Dec 2019, 13:00"/>
    <s v="Football"/>
    <x v="2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d v="2019-12-01T00:00:00"/>
    <m/>
    <m/>
    <x v="1"/>
  </r>
  <r>
    <n v="1461"/>
    <s v=" 22 Dec 2019, 19:45"/>
    <s v="Football"/>
    <x v="3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d v="2019-12-01T00:00:00"/>
    <m/>
    <m/>
    <x v="1"/>
  </r>
  <r>
    <n v="1463"/>
    <s v=" 04 Jan 2020, 15:00"/>
    <s v="Football"/>
    <x v="2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d v="2020-01-01T00:00:00"/>
    <m/>
    <m/>
    <x v="1"/>
  </r>
  <r>
    <n v="1464"/>
    <s v=" 05 Jan 2020, 11:30"/>
    <s v="Football"/>
    <x v="3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d v="2020-01-01T00:00:00"/>
    <m/>
    <m/>
    <x v="1"/>
  </r>
  <r>
    <n v="1465"/>
    <s v=" 05 Jan 2020, 19:45"/>
    <s v="Football"/>
    <x v="3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d v="2020-01-01T00:00:00"/>
    <m/>
    <m/>
    <x v="1"/>
  </r>
  <r>
    <n v="1466"/>
    <s v=" 06 Jan 2020, 19:45"/>
    <s v="Football"/>
    <x v="3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d v="2020-01-01T00:00:00"/>
    <m/>
    <m/>
    <x v="1"/>
  </r>
  <r>
    <n v="1467"/>
    <s v=" 10 Jan 2020, 19:45"/>
    <s v="Football"/>
    <x v="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d v="2020-01-01T00:00:00"/>
    <m/>
    <m/>
    <x v="1"/>
  </r>
  <r>
    <n v="1468"/>
    <s v=" 11 Jan 2020, 19:45"/>
    <s v="Football"/>
    <x v="3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d v="2020-01-01T00:00:00"/>
    <m/>
    <m/>
    <x v="1"/>
  </r>
  <r>
    <n v="1469"/>
    <s v=" 12 Jan 2020, 19:45"/>
    <s v="Football"/>
    <x v="3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d v="2020-01-01T00:00:00"/>
    <m/>
    <m/>
    <x v="1"/>
  </r>
  <r>
    <n v="1470"/>
    <s v=" 15 Jan 2020, 20:00"/>
    <s v="Football"/>
    <x v="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d v="2020-01-01T00:00:00"/>
    <m/>
    <m/>
    <x v="1"/>
  </r>
  <r>
    <n v="1471"/>
    <s v=" 18 Jan 2020, 19:45"/>
    <s v="Football"/>
    <x v="3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d v="2020-01-01T00:00:00"/>
    <m/>
    <m/>
    <x v="1"/>
  </r>
  <r>
    <n v="1472"/>
    <s v=" 18 Jan 2020, 20:00"/>
    <s v="Football"/>
    <x v="2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d v="2020-01-01T00:00:00"/>
    <m/>
    <m/>
    <x v="0"/>
  </r>
  <r>
    <n v="1473"/>
    <s v=" 19 Jan 2020, 11:00"/>
    <s v="Football"/>
    <x v="2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d v="2020-01-01T00:00:00"/>
    <m/>
    <m/>
    <x v="1"/>
  </r>
  <r>
    <n v="1476"/>
    <s v=" 24 Jan 2020, 20:45"/>
    <s v="Football"/>
    <x v="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d v="2020-01-01T00:00:00"/>
    <m/>
    <m/>
    <x v="1"/>
  </r>
  <r>
    <n v="1474"/>
    <s v=" 25 Jan 2020, 17:30"/>
    <s v="Football"/>
    <x v="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d v="2020-01-01T00:00:00"/>
    <m/>
    <m/>
    <x v="1"/>
  </r>
  <r>
    <n v="1475"/>
    <s v=" 25 Jan 2020, 18:00"/>
    <s v="Football"/>
    <x v="3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d v="2020-01-01T00:00:00"/>
    <m/>
    <m/>
    <x v="0"/>
  </r>
  <r>
    <n v="1477"/>
    <s v=" 25 Jan 2020, 18:30"/>
    <s v="Football"/>
    <x v="2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d v="2020-01-01T00:00:00"/>
    <m/>
    <m/>
    <x v="1"/>
  </r>
  <r>
    <n v="1479"/>
    <s v=" 26 Jan 2020, 18:00"/>
    <s v="Football"/>
    <x v="3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d v="2020-01-01T00:00:00"/>
    <m/>
    <m/>
    <x v="1"/>
  </r>
  <r>
    <n v="1478"/>
    <s v=" 26 Jan 2020, 21:00"/>
    <s v="Football"/>
    <x v="2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d v="2020-01-01T00:00:00"/>
    <m/>
    <m/>
    <x v="1"/>
  </r>
  <r>
    <n v="1481"/>
    <s v=" 31 Jan 2020, 19:45"/>
    <s v="Football"/>
    <x v="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d v="2020-01-01T00:00:00"/>
    <m/>
    <m/>
    <x v="0"/>
  </r>
  <r>
    <n v="1485"/>
    <s v=" 01 Feb 2020, 15:00"/>
    <s v="Football"/>
    <x v="2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d v="2020-01-01T00:00:00"/>
    <m/>
    <m/>
    <x v="0"/>
  </r>
  <r>
    <n v="1482"/>
    <s v=" 01 Feb 2020, 19:00"/>
    <s v="Football"/>
    <x v="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d v="2020-01-01T00:00:00"/>
    <m/>
    <m/>
    <x v="0"/>
  </r>
  <r>
    <n v="1480"/>
    <s v=" 01 Feb 2020, 20:00"/>
    <s v="Football"/>
    <x v="2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d v="2020-01-01T00:00:00"/>
    <m/>
    <m/>
    <x v="1"/>
  </r>
  <r>
    <n v="1483"/>
    <s v=" 02 Feb 2020, 14:00"/>
    <s v="Football"/>
    <x v="3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d v="2020-01-01T00:00:00"/>
    <m/>
    <m/>
    <x v="1"/>
  </r>
  <r>
    <n v="1487"/>
    <s v=" 02 Feb 2020, 14:00"/>
    <s v="Football"/>
    <x v="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d v="2020-01-01T00:00:00"/>
    <m/>
    <m/>
    <x v="0"/>
  </r>
  <r>
    <n v="1486"/>
    <s v=" 02 Feb 2020, 20:00"/>
    <s v="Football"/>
    <x v="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d v="2020-01-01T00:00:00"/>
    <m/>
    <m/>
    <x v="0"/>
  </r>
  <r>
    <n v="1484"/>
    <s v=" 03 Feb 2020, 19:45"/>
    <s v="Football"/>
    <x v="3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d v="2020-01-01T00:00:00"/>
    <m/>
    <m/>
    <x v="0"/>
  </r>
  <r>
    <m/>
    <m/>
    <m/>
    <x v="18"/>
    <m/>
    <m/>
    <m/>
    <m/>
    <m/>
    <m/>
    <m/>
    <m/>
    <m/>
    <m/>
    <m/>
    <m/>
    <m/>
    <m/>
    <m/>
    <x v="4"/>
  </r>
  <r>
    <m/>
    <m/>
    <m/>
    <x v="18"/>
    <m/>
    <m/>
    <m/>
    <m/>
    <m/>
    <m/>
    <m/>
    <m/>
    <m/>
    <m/>
    <m/>
    <m/>
    <m/>
    <m/>
    <m/>
    <x v="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n v="1"/>
    <s v=" 01 Dec 2018, 15:30"/>
    <s v="Football"/>
    <s v="Ger. Bundesliga I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x v="0"/>
    <m/>
    <n v="12"/>
    <s v="1X2"/>
    <x v="0"/>
  </r>
  <r>
    <n v="2"/>
    <s v=" 01 Dec 2018, 20:00"/>
    <s v="Football"/>
    <s v="Fra. Ligue 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x v="0"/>
    <m/>
    <n v="9"/>
    <s v="AH"/>
    <x v="0"/>
  </r>
  <r>
    <n v="3"/>
    <s v=" 01 Dec 2018, 20:45"/>
    <s v="Football"/>
    <s v="Spa. Primera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x v="0"/>
    <m/>
    <n v="11"/>
    <s v="AH"/>
    <x v="0"/>
  </r>
  <r>
    <n v="4"/>
    <s v=" 02 Dec 2018, 12:30"/>
    <s v="Football"/>
    <s v="Ita. Serie A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x v="0"/>
    <m/>
    <n v="8"/>
    <s v="AH"/>
    <x v="0"/>
  </r>
  <r>
    <n v="5"/>
    <s v=" 02 Dec 2018, 13:00"/>
    <s v="Football"/>
    <s v="Eng. Premier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x v="0"/>
    <m/>
    <n v="2"/>
    <s v="AH"/>
    <x v="0"/>
  </r>
  <r>
    <n v="6"/>
    <s v=" 02 Dec 2018, 15:05"/>
    <s v="Football"/>
    <s v="Eng. Premier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x v="0"/>
    <m/>
    <n v="4"/>
    <s v="AH"/>
    <x v="0"/>
  </r>
  <r>
    <n v="7"/>
    <s v=" 02 Dec 2018, 15:30"/>
    <s v="Football"/>
    <s v="Ger. Bundesliga I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x v="0"/>
    <m/>
    <n v="3"/>
    <s v="AH"/>
    <x v="0"/>
  </r>
  <r>
    <n v="8"/>
    <s v=" 02 Dec 2018, 16:15"/>
    <s v="Football"/>
    <s v="Spa. Primera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x v="0"/>
    <m/>
    <n v="18"/>
    <s v="1X2"/>
    <x v="0"/>
  </r>
  <r>
    <n v="9"/>
    <s v=" 02 Dec 2018, 17:00"/>
    <s v="Football"/>
    <s v="Fra. Ligue 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x v="0"/>
    <m/>
    <n v="6"/>
    <s v="AH"/>
    <x v="0"/>
  </r>
  <r>
    <n v="10"/>
    <s v=" 02 Dec 2018, 17:00"/>
    <s v="Football"/>
    <s v="Fra. Ligue 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x v="0"/>
    <m/>
    <n v="7"/>
    <s v="1X2"/>
    <x v="0"/>
  </r>
  <r>
    <n v="11"/>
    <s v=" 02 Dec 2018, 17:15"/>
    <s v="Football"/>
    <s v="Eng. Premier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x v="0"/>
    <m/>
    <n v="17"/>
    <s v="AH"/>
    <x v="0"/>
  </r>
  <r>
    <n v="12"/>
    <s v=" 02 Dec 2018, 18:00"/>
    <s v="Football"/>
    <s v="Ger. Bundesliga I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x v="0"/>
    <m/>
    <n v="14"/>
    <s v="1X2"/>
    <x v="0"/>
  </r>
  <r>
    <n v="13"/>
    <s v=" 02 Dec 2018, 18:00"/>
    <s v="Football"/>
    <s v="Ita. Serie A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x v="0"/>
    <m/>
    <n v="10"/>
    <s v="AH"/>
    <x v="0"/>
  </r>
  <r>
    <n v="14"/>
    <s v=" 02 Dec 2018, 18:30"/>
    <s v="Football"/>
    <s v="Spa. Primera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x v="0"/>
    <m/>
    <n v="16"/>
    <s v="AH"/>
    <x v="0"/>
  </r>
  <r>
    <n v="15"/>
    <s v=" 02 Dec 2018, 20:30"/>
    <s v="Football"/>
    <s v="Ita. Serie A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x v="0"/>
    <d v="2018-11-01T00:00:00"/>
    <n v="1"/>
    <s v="O/U"/>
    <x v="0"/>
  </r>
  <r>
    <n v="16"/>
    <s v=" 02 Dec 2018, 20:45"/>
    <s v="Football"/>
    <s v="Spa. Primera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x v="0"/>
    <m/>
    <n v="5"/>
    <s v="AH"/>
    <x v="0"/>
  </r>
  <r>
    <n v="17"/>
    <s v=" 02 Dec 2018, 21:00"/>
    <s v="Football"/>
    <s v="Fra. Ligue 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x v="0"/>
    <m/>
    <n v="13"/>
    <s v="AH"/>
    <x v="0"/>
  </r>
  <r>
    <n v="18"/>
    <s v=" 03 Dec 2018, 20:30"/>
    <s v="Football"/>
    <s v="Ita. Serie A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x v="0"/>
    <m/>
    <n v="19"/>
    <s v="1X2"/>
    <x v="0"/>
  </r>
  <r>
    <n v="19"/>
    <s v=" 03 Dec 2018, 20:30"/>
    <s v="Football"/>
    <s v="Ger. Bundesliga I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x v="0"/>
    <m/>
    <n v="15"/>
    <s v="AH"/>
    <x v="0"/>
  </r>
  <r>
    <n v="20"/>
    <s v=" 04 Dec 2018, 19:00"/>
    <s v="Football"/>
    <s v="Fra. Ligue 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x v="1"/>
    <m/>
    <n v="72"/>
    <s v="AH"/>
    <x v="0"/>
  </r>
  <r>
    <n v="21"/>
    <s v=" 04 Dec 2018, 19:00"/>
    <s v="Football"/>
    <s v="Fra. Ligue 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x v="1"/>
    <m/>
    <n v="21"/>
    <s v="AH"/>
    <x v="0"/>
  </r>
  <r>
    <n v="22"/>
    <s v=" 04 Dec 2018, 20:45"/>
    <s v="Football"/>
    <s v="Eng. Premier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x v="1"/>
    <m/>
    <n v="65"/>
    <s v="1X2"/>
    <x v="0"/>
  </r>
  <r>
    <n v="23"/>
    <s v=" 04 Dec 2018, 20:45"/>
    <s v="Football"/>
    <s v="Eng. Premier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x v="1"/>
    <m/>
    <n v="23"/>
    <s v="1X2"/>
    <x v="0"/>
  </r>
  <r>
    <n v="24"/>
    <s v=" 04 Dec 2018, 20:45"/>
    <s v="Football"/>
    <s v="Eng. Premier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x v="1"/>
    <m/>
    <n v="39"/>
    <s v="AH"/>
    <x v="0"/>
  </r>
  <r>
    <n v="25"/>
    <s v=" 04 Dec 2018, 21:00"/>
    <s v="Football"/>
    <s v="Eng. Premier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x v="1"/>
    <m/>
    <n v="25"/>
    <s v="AH"/>
    <x v="0"/>
  </r>
  <r>
    <n v="26"/>
    <s v=" 04 Dec 2018, 21:00"/>
    <s v="Football"/>
    <s v="Fra. Ligue 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x v="1"/>
    <m/>
    <n v="27"/>
    <s v="AH"/>
    <x v="0"/>
  </r>
  <r>
    <n v="27"/>
    <s v=" 05 Dec 2018, 19:00"/>
    <s v="Football"/>
    <s v="Fra. Ligue 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x v="1"/>
    <m/>
    <n v="31"/>
    <s v="AH"/>
    <x v="0"/>
  </r>
  <r>
    <n v="28"/>
    <s v=" 05 Dec 2018, 19:00"/>
    <s v="Football"/>
    <s v="Fra. Ligue 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x v="1"/>
    <m/>
    <n v="70"/>
    <s v="AH"/>
    <x v="0"/>
  </r>
  <r>
    <n v="29"/>
    <s v=" 05 Dec 2018, 19:00"/>
    <s v="Football"/>
    <s v="Fra. Ligue 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x v="1"/>
    <m/>
    <n v="64"/>
    <s v="AH"/>
    <x v="0"/>
  </r>
  <r>
    <n v="30"/>
    <s v=" 05 Dec 2018, 20:45"/>
    <s v="Football"/>
    <s v="Eng. Premier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x v="1"/>
    <m/>
    <n v="30"/>
    <s v="AH"/>
    <x v="0"/>
  </r>
  <r>
    <n v="31"/>
    <s v=" 05 Dec 2018, 20:45"/>
    <s v="Football"/>
    <s v="Eng. Premier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x v="1"/>
    <m/>
    <n v="32"/>
    <s v="AH"/>
    <x v="0"/>
  </r>
  <r>
    <n v="32"/>
    <s v=" 05 Dec 2018, 20:45"/>
    <s v="Football"/>
    <s v="Eng. Premier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x v="1"/>
    <m/>
    <n v="43"/>
    <s v="AH"/>
    <x v="0"/>
  </r>
  <r>
    <n v="33"/>
    <s v=" 05 Dec 2018, 20:45"/>
    <s v="Football"/>
    <s v="Eng. Premier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x v="1"/>
    <m/>
    <n v="59"/>
    <s v="1X2"/>
    <x v="0"/>
  </r>
  <r>
    <n v="34"/>
    <s v=" 05 Dec 2018, 21:00"/>
    <s v="Football"/>
    <s v="Eng. Premier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x v="1"/>
    <m/>
    <n v="53"/>
    <s v="1X2"/>
    <x v="0"/>
  </r>
  <r>
    <n v="35"/>
    <s v=" 05 Dec 2018, 21:00"/>
    <s v="Football"/>
    <s v="Eng. Premier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x v="1"/>
    <m/>
    <n v="35"/>
    <s v="AH"/>
    <x v="0"/>
  </r>
  <r>
    <n v="36"/>
    <s v=" 05 Dec 2018, 21:00"/>
    <s v="Football"/>
    <s v="Fra. Ligue 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x v="1"/>
    <m/>
    <n v="37"/>
    <s v="AH"/>
    <x v="0"/>
  </r>
  <r>
    <n v="37"/>
    <s v=" 07 Dec 2018, 20:30"/>
    <s v="Football"/>
    <s v="Ita. Serie A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x v="1"/>
    <m/>
    <n v="26"/>
    <s v="AH"/>
    <x v="0"/>
  </r>
  <r>
    <n v="38"/>
    <s v=" 07 Dec 2018, 20:45"/>
    <s v="Football"/>
    <s v="Fra. Ligue 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x v="1"/>
    <m/>
    <n v="71"/>
    <s v="AH"/>
    <x v="0"/>
  </r>
  <r>
    <n v="39"/>
    <s v=" 08 Dec 2018, 13:00"/>
    <s v="Football"/>
    <s v="Spa. Primera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x v="1"/>
    <m/>
    <n v="51"/>
    <s v="AH"/>
    <x v="0"/>
  </r>
  <r>
    <n v="40"/>
    <s v=" 08 Dec 2018, 13:30"/>
    <s v="Football"/>
    <s v="Eng. Premier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x v="1"/>
    <m/>
    <n v="41"/>
    <s v="AH"/>
    <x v="0"/>
  </r>
  <r>
    <n v="41"/>
    <s v=" 08 Dec 2018, 15:00"/>
    <s v="Football"/>
    <s v="Ita. Serie A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x v="1"/>
    <m/>
    <n v="36"/>
    <s v="AH"/>
    <x v="0"/>
  </r>
  <r>
    <n v="42"/>
    <s v=" 08 Dec 2018, 15:30"/>
    <s v="Football"/>
    <s v="Ger. Bundesliga I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x v="1"/>
    <m/>
    <n v="29"/>
    <s v="1X2"/>
    <x v="0"/>
  </r>
  <r>
    <n v="43"/>
    <s v=" 08 Dec 2018, 15:30"/>
    <s v="Football"/>
    <s v="Ger. Bundesliga I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x v="1"/>
    <m/>
    <n v="54"/>
    <s v="1X2"/>
    <x v="0"/>
  </r>
  <r>
    <n v="44"/>
    <s v=" 08 Dec 2018, 15:30"/>
    <s v="Football"/>
    <s v="Ger. Bundesliga I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x v="1"/>
    <m/>
    <n v="34"/>
    <s v="O/U"/>
    <x v="0"/>
  </r>
  <r>
    <n v="45"/>
    <s v=" 08 Dec 2018, 15:30"/>
    <s v="Football"/>
    <s v="Ger. Bundesliga I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x v="1"/>
    <m/>
    <n v="40"/>
    <s v="AH"/>
    <x v="0"/>
  </r>
  <r>
    <n v="46"/>
    <s v=" 08 Dec 2018, 15:30"/>
    <s v="Football"/>
    <s v="Ger. Bundesliga I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x v="1"/>
    <d v="2018-12-01T00:00:00"/>
    <n v="20"/>
    <s v="AH"/>
    <x v="0"/>
  </r>
  <r>
    <n v="47"/>
    <s v=" 08 Dec 2018, 16:00"/>
    <s v="Football"/>
    <s v="Eng. Premier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x v="1"/>
    <m/>
    <n v="47"/>
    <s v="O/U"/>
    <x v="0"/>
  </r>
  <r>
    <n v="48"/>
    <s v=" 08 Dec 2018, 16:00"/>
    <s v="Football"/>
    <s v="Eng. Premier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x v="1"/>
    <m/>
    <n v="74"/>
    <s v="AH"/>
    <x v="0"/>
  </r>
  <r>
    <n v="49"/>
    <s v=" 08 Dec 2018, 16:00"/>
    <s v="Football"/>
    <s v="Eng. Premier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x v="1"/>
    <m/>
    <n v="68"/>
    <s v="AH"/>
    <x v="0"/>
  </r>
  <r>
    <n v="50"/>
    <s v=" 08 Dec 2018, 16:00"/>
    <s v="Football"/>
    <s v="Eng. Premier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x v="1"/>
    <m/>
    <n v="61"/>
    <s v="AH"/>
    <x v="0"/>
  </r>
  <r>
    <n v="51"/>
    <s v=" 08 Dec 2018, 16:00"/>
    <s v="Football"/>
    <s v="Eng. Premier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x v="1"/>
    <m/>
    <n v="56"/>
    <s v="AH"/>
    <x v="0"/>
  </r>
  <r>
    <n v="52"/>
    <s v=" 08 Dec 2018, 16:15"/>
    <s v="Football"/>
    <s v="Spa. Primera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x v="1"/>
    <m/>
    <n v="66"/>
    <s v="AH"/>
    <x v="0"/>
  </r>
  <r>
    <n v="53"/>
    <s v=" 08 Dec 2018, 18:00"/>
    <s v="Football"/>
    <s v="Ita. Serie A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x v="1"/>
    <m/>
    <n v="57"/>
    <s v="AH"/>
    <x v="0"/>
  </r>
  <r>
    <n v="54"/>
    <s v=" 08 Dec 2018, 18:30"/>
    <s v="Football"/>
    <s v="Ger. Bundesliga I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x v="1"/>
    <m/>
    <n v="45"/>
    <s v="AH"/>
    <x v="0"/>
  </r>
  <r>
    <n v="55"/>
    <s v=" 08 Dec 2018, 18:30"/>
    <s v="Football"/>
    <s v="Eng. Premier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x v="1"/>
    <m/>
    <n v="73"/>
    <s v="1X2"/>
    <x v="0"/>
  </r>
  <r>
    <n v="56"/>
    <s v=" 08 Dec 2018, 18:30"/>
    <s v="Football"/>
    <s v="Spa. Primera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x v="1"/>
    <m/>
    <n v="33"/>
    <s v="1X2"/>
    <x v="0"/>
  </r>
  <r>
    <n v="57"/>
    <s v=" 08 Dec 2018, 20:00"/>
    <s v="Football"/>
    <s v="Fra. Ligue 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x v="1"/>
    <m/>
    <n v="69"/>
    <s v="AH"/>
    <x v="0"/>
  </r>
  <r>
    <n v="58"/>
    <s v=" 08 Dec 2018, 20:00"/>
    <s v="Football"/>
    <s v="Fra. Ligue 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x v="1"/>
    <m/>
    <n v="67"/>
    <s v="AH"/>
    <x v="0"/>
  </r>
  <r>
    <n v="59"/>
    <s v=" 08 Dec 2018, 20:30"/>
    <s v="Football"/>
    <s v="Ita. Serie A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x v="1"/>
    <m/>
    <n v="62"/>
    <s v="AH"/>
    <x v="0"/>
  </r>
  <r>
    <n v="60"/>
    <s v=" 08 Dec 2018, 20:45"/>
    <s v="Football"/>
    <s v="Eng. Premier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x v="1"/>
    <m/>
    <n v="60"/>
    <s v="AH"/>
    <x v="0"/>
  </r>
  <r>
    <n v="61"/>
    <s v=" 08 Dec 2018, 20:45"/>
    <s v="Football"/>
    <s v="Spa. Primera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x v="1"/>
    <m/>
    <n v="38"/>
    <s v="AH"/>
    <x v="0"/>
  </r>
  <r>
    <n v="62"/>
    <s v=" 09 Dec 2018, 12:30"/>
    <s v="Football"/>
    <s v="Ita. Serie A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x v="1"/>
    <m/>
    <n v="24"/>
    <s v="AH"/>
    <x v="0"/>
  </r>
  <r>
    <n v="63"/>
    <s v=" 09 Dec 2018, 15:00"/>
    <s v="Football"/>
    <s v="Ita. Serie A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x v="1"/>
    <m/>
    <n v="22"/>
    <s v="AH"/>
    <x v="0"/>
  </r>
  <r>
    <n v="64"/>
    <s v=" 09 Dec 2018, 15:00"/>
    <s v="Football"/>
    <s v="Fra. Ligue 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x v="1"/>
    <m/>
    <n v="49"/>
    <s v="1X2"/>
    <x v="0"/>
  </r>
  <r>
    <n v="65"/>
    <s v=" 09 Dec 2018, 16:15"/>
    <s v="Football"/>
    <s v="Spa. Primera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x v="1"/>
    <m/>
    <n v="58"/>
    <s v="AH"/>
    <x v="0"/>
  </r>
  <r>
    <n v="66"/>
    <s v=" 09 Dec 2018, 17:00"/>
    <s v="Football"/>
    <s v="Fra. Ligue 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x v="1"/>
    <m/>
    <n v="52"/>
    <s v="1X2"/>
    <x v="0"/>
  </r>
  <r>
    <n v="67"/>
    <s v=" 09 Dec 2018, 17:00"/>
    <s v="Football"/>
    <s v="Eng. Premier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x v="1"/>
    <m/>
    <n v="28"/>
    <s v="AH"/>
    <x v="0"/>
  </r>
  <r>
    <n v="68"/>
    <s v=" 09 Dec 2018, 18:00"/>
    <s v="Football"/>
    <s v="Ger. Bundesliga I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x v="1"/>
    <m/>
    <n v="55"/>
    <s v="AH"/>
    <x v="0"/>
  </r>
  <r>
    <n v="69"/>
    <s v=" 09 Dec 2018, 18:30"/>
    <s v="Football"/>
    <s v="Spa. Primera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x v="1"/>
    <m/>
    <n v="48"/>
    <s v="AH"/>
    <x v="0"/>
  </r>
  <r>
    <n v="70"/>
    <s v=" 09 Dec 2018, 20:30"/>
    <s v="Football"/>
    <s v="Ita. Serie A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x v="1"/>
    <m/>
    <n v="63"/>
    <s v="AH"/>
    <x v="0"/>
  </r>
  <r>
    <n v="71"/>
    <s v=" 09 Dec 2018, 20:45"/>
    <s v="Football"/>
    <s v="Spa. Primera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x v="1"/>
    <m/>
    <n v="46"/>
    <s v="AH"/>
    <x v="0"/>
  </r>
  <r>
    <n v="72"/>
    <s v=" 09 Dec 2018, 21:00"/>
    <s v="Football"/>
    <s v="Fra. Ligue 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x v="1"/>
    <m/>
    <n v="50"/>
    <s v="AH"/>
    <x v="0"/>
  </r>
  <r>
    <n v="73"/>
    <s v=" 10 Dec 2018, 21:00"/>
    <s v="Football"/>
    <s v="Eng. Premier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x v="1"/>
    <m/>
    <n v="42"/>
    <s v="1X2"/>
    <x v="0"/>
  </r>
  <r>
    <n v="74"/>
    <s v=" 10 Dec 2018, 21:00"/>
    <s v="Football"/>
    <s v="Spa. Primera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x v="1"/>
    <m/>
    <n v="44"/>
    <s v="AH"/>
    <x v="0"/>
  </r>
  <r>
    <n v="75"/>
    <s v=" 11 Dec 2018, 21:00"/>
    <s v="Football"/>
    <s v="Champions L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x v="1"/>
    <m/>
    <n v="75"/>
    <s v="AH"/>
    <x v="0"/>
  </r>
  <r>
    <n v="76"/>
    <s v=" 11 Dec 2018, 21:00"/>
    <s v="Football"/>
    <s v="Champions L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x v="1"/>
    <m/>
    <n v="76"/>
    <s v="AH"/>
    <x v="0"/>
  </r>
  <r>
    <n v="77"/>
    <s v=" 11 Dec 2018, 21:00"/>
    <s v="Football"/>
    <s v="Champions L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x v="1"/>
    <m/>
    <n v="77"/>
    <s v="1X2"/>
    <x v="0"/>
  </r>
  <r>
    <n v="78"/>
    <s v=" 11 Dec 2018, 21:00"/>
    <s v="Football"/>
    <s v="Champions L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x v="1"/>
    <m/>
    <n v="103"/>
    <s v="AH"/>
    <x v="0"/>
  </r>
  <r>
    <n v="79"/>
    <s v=" 12 Dec 2018, 21:00"/>
    <s v="Football"/>
    <s v="Champions L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x v="1"/>
    <m/>
    <n v="117"/>
    <s v="O/U"/>
    <x v="0"/>
  </r>
  <r>
    <n v="80"/>
    <s v=" 13 Dec 2018, 18:55"/>
    <s v="Football"/>
    <s v="Europa League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x v="1"/>
    <m/>
    <n v="88"/>
    <s v="O/U"/>
    <x v="0"/>
  </r>
  <r>
    <n v="81"/>
    <s v=" 13 Dec 2018, 18:55"/>
    <s v="Football"/>
    <s v="Europa League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x v="1"/>
    <m/>
    <n v="111"/>
    <s v="O/U"/>
    <x v="0"/>
  </r>
  <r>
    <n v="82"/>
    <s v=" 13 Dec 2018, 18:55"/>
    <s v="Football"/>
    <s v="Europa League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x v="1"/>
    <m/>
    <n v="114"/>
    <s v="AH"/>
    <x v="0"/>
  </r>
  <r>
    <n v="83"/>
    <s v=" 13 Dec 2018, 21:00"/>
    <s v="Football"/>
    <s v="Europa League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x v="1"/>
    <m/>
    <n v="98"/>
    <s v="AH"/>
    <x v="0"/>
  </r>
  <r>
    <n v="84"/>
    <s v=" 14 Dec 2018, 20:45"/>
    <s v="Football"/>
    <s v="Fra. Ligue 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x v="1"/>
    <m/>
    <n v="120"/>
    <s v="1X2"/>
    <x v="0"/>
  </r>
  <r>
    <n v="85"/>
    <s v=" 15 Dec 2018, 13:00"/>
    <s v="Football"/>
    <s v="Spa. Primera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x v="1"/>
    <m/>
    <n v="106"/>
    <s v="AH"/>
    <x v="0"/>
  </r>
  <r>
    <n v="86"/>
    <s v=" 15 Dec 2018, 13:30"/>
    <s v="Football"/>
    <s v="Eng. Premier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x v="1"/>
    <m/>
    <n v="105"/>
    <s v="AH"/>
    <x v="0"/>
  </r>
  <r>
    <n v="87"/>
    <s v=" 15 Dec 2018, 15:30"/>
    <s v="Football"/>
    <s v="Ger. Bundesliga I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x v="1"/>
    <m/>
    <n v="87"/>
    <s v="AH"/>
    <x v="0"/>
  </r>
  <r>
    <n v="88"/>
    <s v=" 15 Dec 2018, 15:30"/>
    <s v="Football"/>
    <s v="Ger. Bundesliga I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x v="1"/>
    <m/>
    <n v="116"/>
    <s v="AH"/>
    <x v="0"/>
  </r>
  <r>
    <n v="89"/>
    <s v=" 15 Dec 2018, 15:30"/>
    <s v="Football"/>
    <s v="Ger. Bundesliga I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x v="1"/>
    <m/>
    <n v="126"/>
    <s v="1X2"/>
    <x v="0"/>
  </r>
  <r>
    <n v="90"/>
    <s v=" 15 Dec 2018, 15:30"/>
    <s v="Football"/>
    <s v="Ger. Bundesliga I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x v="1"/>
    <m/>
    <n v="118"/>
    <s v="AH"/>
    <x v="0"/>
  </r>
  <r>
    <n v="91"/>
    <s v=" 15 Dec 2018, 16:00"/>
    <s v="Football"/>
    <s v="Eng. Premier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x v="1"/>
    <m/>
    <n v="91"/>
    <s v="AH"/>
    <x v="0"/>
  </r>
  <r>
    <n v="92"/>
    <s v=" 15 Dec 2018, 16:00"/>
    <s v="Football"/>
    <s v="Eng. Premier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x v="1"/>
    <m/>
    <n v="92"/>
    <s v="AH"/>
    <x v="0"/>
  </r>
  <r>
    <n v="93"/>
    <s v=" 15 Dec 2018, 16:00"/>
    <s v="Football"/>
    <s v="Eng. Premier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x v="1"/>
    <m/>
    <n v="93"/>
    <s v="1X2"/>
    <x v="0"/>
  </r>
  <r>
    <n v="94"/>
    <s v=" 15 Dec 2018, 16:00"/>
    <s v="Football"/>
    <s v="Eng. Premier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x v="1"/>
    <m/>
    <n v="90"/>
    <s v="O/U"/>
    <x v="0"/>
  </r>
  <r>
    <n v="95"/>
    <s v=" 15 Dec 2018, 16:00"/>
    <s v="Football"/>
    <s v="Eng. Premier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x v="1"/>
    <m/>
    <n v="113"/>
    <s v="AH"/>
    <x v="0"/>
  </r>
  <r>
    <n v="96"/>
    <s v=" 15 Dec 2018, 16:15"/>
    <s v="Football"/>
    <s v="Spa. Primera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x v="1"/>
    <m/>
    <n v="101"/>
    <s v="1X2"/>
    <x v="0"/>
  </r>
  <r>
    <n v="97"/>
    <s v=" 15 Dec 2018, 17:00"/>
    <s v="Football"/>
    <s v="Fra. Ligue 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x v="1"/>
    <m/>
    <n v="97"/>
    <s v="AH"/>
    <x v="0"/>
  </r>
  <r>
    <n v="98"/>
    <s v=" 15 Dec 2018, 18:00"/>
    <s v="Football"/>
    <s v="Ita. Serie A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x v="1"/>
    <m/>
    <n v="119"/>
    <s v="1X2"/>
    <x v="0"/>
  </r>
  <r>
    <n v="99"/>
    <s v=" 15 Dec 2018, 18:30"/>
    <s v="Football"/>
    <s v="Eng. Premier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x v="1"/>
    <m/>
    <n v="112"/>
    <s v="AH"/>
    <x v="0"/>
  </r>
  <r>
    <n v="100"/>
    <s v=" 15 Dec 2018, 18:30"/>
    <s v="Football"/>
    <s v="Ger. Bundesliga I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x v="1"/>
    <m/>
    <n v="89"/>
    <s v="1X2"/>
    <x v="0"/>
  </r>
  <r>
    <n v="101"/>
    <s v=" 15 Dec 2018, 18:30"/>
    <s v="Football"/>
    <s v="Spa. Primera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x v="1"/>
    <m/>
    <n v="108"/>
    <s v="Team O/U"/>
    <x v="0"/>
  </r>
  <r>
    <n v="102"/>
    <s v=" 15 Dec 2018, 20:00"/>
    <s v="Football"/>
    <s v="Fra. Ligue 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x v="1"/>
    <m/>
    <n v="122"/>
    <s v="AH"/>
    <x v="0"/>
  </r>
  <r>
    <n v="103"/>
    <s v=" 15 Dec 2018, 20:30"/>
    <s v="Football"/>
    <s v="Ita. Serie A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x v="1"/>
    <m/>
    <n v="100"/>
    <s v="AH"/>
    <x v="0"/>
  </r>
  <r>
    <n v="104"/>
    <s v=" 15 Dec 2018, 20:45"/>
    <s v="Football"/>
    <s v="Spa. Primera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x v="1"/>
    <m/>
    <n v="86"/>
    <s v="O/U"/>
    <x v="0"/>
  </r>
  <r>
    <n v="105"/>
    <s v=" 16 Dec 2018, 12:00"/>
    <s v="Football"/>
    <s v="Spa. Primera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x v="1"/>
    <m/>
    <n v="82"/>
    <s v="AH"/>
    <x v="0"/>
  </r>
  <r>
    <n v="106"/>
    <s v=" 16 Dec 2018, 13:00"/>
    <s v="Football"/>
    <s v="Fra. Ligue 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x v="1"/>
    <m/>
    <n v="79"/>
    <s v="AH"/>
    <x v="0"/>
  </r>
  <r>
    <n v="107"/>
    <s v=" 16 Dec 2018, 14:30"/>
    <s v="Football"/>
    <s v="Eng. Premier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x v="1"/>
    <m/>
    <n v="115"/>
    <s v="AH"/>
    <x v="0"/>
  </r>
  <r>
    <n v="108"/>
    <s v=" 16 Dec 2018, 14:30"/>
    <s v="Football"/>
    <s v="Eng. Premier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x v="1"/>
    <m/>
    <n v="121"/>
    <s v="O/U"/>
    <x v="0"/>
  </r>
  <r>
    <n v="109"/>
    <s v=" 16 Dec 2018, 15:00"/>
    <s v="Football"/>
    <s v="Ita. Serie A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x v="1"/>
    <m/>
    <n v="107"/>
    <s v="1X2"/>
    <x v="0"/>
  </r>
  <r>
    <n v="110"/>
    <s v=" 16 Dec 2018, 15:00"/>
    <s v="Football"/>
    <s v="Ita. Serie A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x v="1"/>
    <m/>
    <n v="84"/>
    <s v="1X2"/>
    <x v="0"/>
  </r>
  <r>
    <n v="111"/>
    <s v=" 16 Dec 2018, 15:30"/>
    <s v="Football"/>
    <s v="Ger. Bundesliga I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x v="1"/>
    <m/>
    <n v="99"/>
    <s v="O/U"/>
    <x v="0"/>
  </r>
  <r>
    <n v="112"/>
    <s v=" 16 Dec 2018, 16:00"/>
    <s v="Football"/>
    <s v="Fra. Ligue 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x v="1"/>
    <m/>
    <n v="123"/>
    <s v="AH"/>
    <x v="0"/>
  </r>
  <r>
    <n v="113"/>
    <s v=" 16 Dec 2018, 16:15"/>
    <s v="Football"/>
    <s v="Spa. Primera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x v="1"/>
    <m/>
    <n v="110"/>
    <s v="AH"/>
    <x v="0"/>
  </r>
  <r>
    <n v="114"/>
    <s v=" 16 Dec 2018, 17:00"/>
    <s v="Football"/>
    <s v="Eng. Premier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x v="1"/>
    <m/>
    <n v="109"/>
    <s v="AH"/>
    <x v="0"/>
  </r>
  <r>
    <n v="115"/>
    <s v=" 16 Dec 2018, 18:00"/>
    <s v="Football"/>
    <s v="Ita. Serie A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x v="1"/>
    <m/>
    <n v="85"/>
    <s v="AH"/>
    <x v="0"/>
  </r>
  <r>
    <n v="116"/>
    <s v=" 16 Dec 2018, 18:00"/>
    <s v="Football"/>
    <s v="Ger. Bundesliga I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x v="1"/>
    <m/>
    <n v="95"/>
    <s v="O/U"/>
    <x v="0"/>
  </r>
  <r>
    <n v="117"/>
    <s v=" 16 Dec 2018, 18:30"/>
    <s v="Football"/>
    <s v="Spa. Primera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x v="1"/>
    <m/>
    <n v="104"/>
    <s v="1X2"/>
    <x v="0"/>
  </r>
  <r>
    <n v="118"/>
    <s v=" 16 Dec 2018, 20:30"/>
    <s v="Football"/>
    <s v="Ita. Serie A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x v="1"/>
    <m/>
    <n v="81"/>
    <s v="AH"/>
    <x v="0"/>
  </r>
  <r>
    <n v="119"/>
    <s v=" 16 Dec 2018, 20:45"/>
    <s v="Football"/>
    <s v="Spa. Primera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x v="1"/>
    <m/>
    <n v="102"/>
    <s v="1X2"/>
    <x v="0"/>
  </r>
  <r>
    <n v="120"/>
    <s v=" 17 Dec 2018, 20:30"/>
    <s v="Football"/>
    <s v="Ita. Serie A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x v="1"/>
    <m/>
    <n v="94"/>
    <s v="1X2"/>
    <x v="0"/>
  </r>
  <r>
    <n v="121"/>
    <s v=" 17 Dec 2018, 21:00"/>
    <s v="Football"/>
    <s v="Spa. Primera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x v="1"/>
    <m/>
    <n v="96"/>
    <s v="AH"/>
    <x v="0"/>
  </r>
  <r>
    <n v="122"/>
    <s v=" 18 Dec 2018, 18:30"/>
    <s v="Football"/>
    <s v="Ger. Bundesliga I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x v="1"/>
    <m/>
    <n v="80"/>
    <s v="AH"/>
    <x v="0"/>
  </r>
  <r>
    <n v="123"/>
    <s v=" 18 Dec 2018, 20:30"/>
    <s v="Football"/>
    <s v="Ita. Serie A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x v="1"/>
    <m/>
    <n v="78"/>
    <s v="1X2"/>
    <x v="0"/>
  </r>
  <r>
    <n v="124"/>
    <s v=" 18 Dec 2018, 20:30"/>
    <s v="Football"/>
    <s v="Ger. Bundesliga I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x v="1"/>
    <m/>
    <n v="151"/>
    <s v="AH"/>
    <x v="0"/>
  </r>
  <r>
    <n v="125"/>
    <s v=" 18 Dec 2018, 20:30"/>
    <s v="Football"/>
    <s v="Ger. Bundesliga I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x v="1"/>
    <m/>
    <n v="143"/>
    <s v="1X2"/>
    <x v="0"/>
  </r>
  <r>
    <n v="126"/>
    <s v=" 18 Dec 2018, 20:45"/>
    <s v="Football"/>
    <s v="Eng. League Cup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x v="1"/>
    <m/>
    <n v="83"/>
    <s v="1X2"/>
    <x v="0"/>
  </r>
  <r>
    <n v="127"/>
    <s v=" 19 Dec 2018, 18:30"/>
    <s v="Football"/>
    <s v="Ger. Bundesliga I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x v="1"/>
    <m/>
    <n v="165"/>
    <s v="AH"/>
    <x v="0"/>
  </r>
  <r>
    <n v="128"/>
    <s v=" 19 Dec 2018, 20:30"/>
    <s v="Football"/>
    <s v="Ger. Bundesliga I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x v="1"/>
    <m/>
    <n v="161"/>
    <s v="1X2"/>
    <x v="0"/>
  </r>
  <r>
    <n v="129"/>
    <s v=" 19 Dec 2018, 20:30"/>
    <s v="Football"/>
    <s v="Ger. Bundesliga I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x v="1"/>
    <m/>
    <n v="153"/>
    <s v="AH"/>
    <x v="0"/>
  </r>
  <r>
    <n v="130"/>
    <s v=" 19 Dec 2018, 20:30"/>
    <s v="Football"/>
    <s v="Ger. Bundesliga I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x v="1"/>
    <m/>
    <n v="127"/>
    <s v="1X2"/>
    <x v="0"/>
  </r>
  <r>
    <n v="131"/>
    <s v=" 19 Dec 2018, 20:45"/>
    <s v="Football"/>
    <s v="Eng. League Cup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x v="1"/>
    <m/>
    <n v="128"/>
    <s v="AH"/>
    <x v="0"/>
  </r>
  <r>
    <n v="132"/>
    <s v=" 19 Dec 2018, 20:45"/>
    <s v="Football"/>
    <s v="Eng. League Cup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x v="1"/>
    <m/>
    <n v="124"/>
    <s v="AH"/>
    <x v="0"/>
  </r>
  <r>
    <n v="133"/>
    <s v=" 21 Dec 2018, 20:30"/>
    <s v="Football"/>
    <s v="Ger. Bundesliga I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x v="1"/>
    <m/>
    <n v="158"/>
    <s v="AH"/>
    <x v="0"/>
  </r>
  <r>
    <n v="134"/>
    <s v=" 21 Dec 2018, 21:00"/>
    <s v="Football"/>
    <s v="Eng. Premier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x v="1"/>
    <m/>
    <n v="134"/>
    <s v="AH"/>
    <x v="0"/>
  </r>
  <r>
    <n v="135"/>
    <s v=" 21 Dec 2018, 21:00"/>
    <s v="Football"/>
    <s v="Spa. Primera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x v="1"/>
    <m/>
    <n v="133"/>
    <s v="AH"/>
    <x v="0"/>
  </r>
  <r>
    <n v="136"/>
    <s v=" 22 Dec 2018, 12:30"/>
    <s v="Football"/>
    <s v="Ita. Serie A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x v="1"/>
    <m/>
    <n v="137"/>
    <s v="AH"/>
    <x v="0"/>
  </r>
  <r>
    <n v="137"/>
    <s v=" 22 Dec 2018, 13:00"/>
    <s v="Football"/>
    <s v="Spa. Primera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x v="1"/>
    <m/>
    <n v="169"/>
    <s v="1X2"/>
    <x v="0"/>
  </r>
  <r>
    <n v="138"/>
    <s v=" 22 Dec 2018, 13:30"/>
    <s v="Football"/>
    <s v="Eng. Premier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x v="1"/>
    <m/>
    <n v="147"/>
    <s v="AH"/>
    <x v="0"/>
  </r>
  <r>
    <n v="139"/>
    <s v=" 22 Dec 2018, 15:00"/>
    <s v="Football"/>
    <s v="Ita. Serie A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x v="1"/>
    <m/>
    <n v="141"/>
    <s v="AH"/>
    <x v="0"/>
  </r>
  <r>
    <n v="140"/>
    <s v=" 22 Dec 2018, 15:00"/>
    <s v="Football"/>
    <s v="Ita. Serie A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x v="1"/>
    <m/>
    <n v="167"/>
    <s v="AH"/>
    <x v="0"/>
  </r>
  <r>
    <n v="141"/>
    <s v=" 22 Dec 2018, 15:00"/>
    <s v="Football"/>
    <s v="Ita. Serie A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x v="1"/>
    <m/>
    <n v="149"/>
    <s v="O/U"/>
    <x v="0"/>
  </r>
  <r>
    <n v="142"/>
    <s v=" 22 Dec 2018, 15:00"/>
    <s v="Football"/>
    <s v="Ita. Serie A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x v="1"/>
    <m/>
    <n v="157"/>
    <s v="AH"/>
    <x v="0"/>
  </r>
  <r>
    <n v="143"/>
    <s v=" 22 Dec 2018, 15:30"/>
    <s v="Football"/>
    <s v="Ger. Bundesliga I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x v="1"/>
    <m/>
    <n v="164"/>
    <s v="1X2"/>
    <x v="0"/>
  </r>
  <r>
    <n v="144"/>
    <s v=" 22 Dec 2018, 15:30"/>
    <s v="Football"/>
    <s v="Ger. Bundesliga I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x v="1"/>
    <m/>
    <n v="140"/>
    <s v="AH"/>
    <x v="0"/>
  </r>
  <r>
    <n v="145"/>
    <s v=" 22 Dec 2018, 15:30"/>
    <s v="Football"/>
    <s v="Ger. Bundesliga I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x v="1"/>
    <m/>
    <n v="138"/>
    <s v="AH"/>
    <x v="0"/>
  </r>
  <r>
    <n v="146"/>
    <s v=" 22 Dec 2018, 16:00"/>
    <s v="Football"/>
    <s v="Eng. Premier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x v="1"/>
    <m/>
    <n v="142"/>
    <s v="1X2"/>
    <x v="0"/>
  </r>
  <r>
    <n v="147"/>
    <s v=" 22 Dec 2018, 16:00"/>
    <s v="Football"/>
    <s v="Eng. Premier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x v="1"/>
    <m/>
    <n v="152"/>
    <s v="O/U"/>
    <x v="0"/>
  </r>
  <r>
    <n v="148"/>
    <s v=" 22 Dec 2018, 16:00"/>
    <s v="Football"/>
    <s v="Eng. Premier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x v="1"/>
    <m/>
    <n v="146"/>
    <s v="AH"/>
    <x v="0"/>
  </r>
  <r>
    <n v="149"/>
    <s v=" 22 Dec 2018, 16:00"/>
    <s v="Football"/>
    <s v="Eng. Premier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x v="1"/>
    <m/>
    <n v="150"/>
    <s v="AH"/>
    <x v="0"/>
  </r>
  <r>
    <n v="150"/>
    <s v=" 22 Dec 2018, 16:00"/>
    <s v="Football"/>
    <s v="Eng. Premier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x v="1"/>
    <m/>
    <n v="162"/>
    <s v="1X2"/>
    <x v="0"/>
  </r>
  <r>
    <n v="151"/>
    <s v=" 22 Dec 2018, 16:00"/>
    <s v="Football"/>
    <s v="Eng. Premier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x v="1"/>
    <m/>
    <n v="148"/>
    <s v="AH"/>
    <x v="0"/>
  </r>
  <r>
    <n v="152"/>
    <s v=" 22 Dec 2018, 16:15"/>
    <s v="Football"/>
    <s v="Spa. Primera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x v="1"/>
    <m/>
    <n v="160"/>
    <s v="AH"/>
    <x v="0"/>
  </r>
  <r>
    <n v="153"/>
    <s v=" 22 Dec 2018, 18:30"/>
    <s v="Football"/>
    <s v="Eng. Premier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x v="1"/>
    <m/>
    <n v="168"/>
    <s v="AH"/>
    <x v="0"/>
  </r>
  <r>
    <n v="154"/>
    <s v=" 22 Dec 2018, 18:30"/>
    <s v="Football"/>
    <s v="Spa. Primera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x v="1"/>
    <m/>
    <n v="139"/>
    <s v="O/U"/>
    <x v="0"/>
  </r>
  <r>
    <n v="155"/>
    <s v=" 22 Dec 2018, 18:30"/>
    <s v="Football"/>
    <s v="Ger. Bundesliga I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x v="1"/>
    <m/>
    <n v="159"/>
    <s v="AH"/>
    <x v="0"/>
  </r>
  <r>
    <n v="156"/>
    <s v=" 22 Dec 2018, 20:30"/>
    <s v="Football"/>
    <s v="Ita. Serie A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x v="1"/>
    <m/>
    <n v="163"/>
    <s v="AH"/>
    <x v="0"/>
  </r>
  <r>
    <n v="157"/>
    <s v=" 22 Dec 2018, 20:45"/>
    <s v="Football"/>
    <s v="Spa. Primera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x v="1"/>
    <m/>
    <n v="136"/>
    <s v="1X2"/>
    <x v="0"/>
  </r>
  <r>
    <n v="158"/>
    <s v=" 22 Dec 2018, 21:00"/>
    <s v="Football"/>
    <s v="Fra. Ligue 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x v="1"/>
    <m/>
    <n v="145"/>
    <s v="AH"/>
    <x v="0"/>
  </r>
  <r>
    <n v="159"/>
    <s v=" 22 Dec 2018, 21:00"/>
    <s v="Football"/>
    <s v="Fra. Ligue 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x v="1"/>
    <m/>
    <n v="125"/>
    <s v="AH"/>
    <x v="0"/>
  </r>
  <r>
    <n v="160"/>
    <s v=" 22 Dec 2018, 21:00"/>
    <s v="Football"/>
    <s v="Fra. Ligue 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x v="1"/>
    <m/>
    <n v="166"/>
    <s v="AH"/>
    <x v="0"/>
  </r>
  <r>
    <n v="161"/>
    <s v=" 22 Dec 2018, 21:00"/>
    <s v="Football"/>
    <s v="Fra. Ligue 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x v="1"/>
    <m/>
    <n v="132"/>
    <s v="AH"/>
    <x v="0"/>
  </r>
  <r>
    <n v="162"/>
    <s v=" 22 Dec 2018, 21:00"/>
    <s v="Football"/>
    <s v="Fra. Ligue 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x v="1"/>
    <m/>
    <n v="155"/>
    <s v="AH"/>
    <x v="0"/>
  </r>
  <r>
    <n v="163"/>
    <s v=" 22 Dec 2018, 21:00"/>
    <s v="Football"/>
    <s v="Fra. Ligue 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x v="1"/>
    <m/>
    <n v="129"/>
    <s v="AH"/>
    <x v="0"/>
  </r>
  <r>
    <n v="164"/>
    <s v=" 22 Dec 2018, 21:00"/>
    <s v="Football"/>
    <s v="Fra. Ligue 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x v="1"/>
    <m/>
    <n v="144"/>
    <s v="AH"/>
    <x v="0"/>
  </r>
  <r>
    <n v="165"/>
    <s v=" 22 Dec 2018, 21:00"/>
    <s v="Football"/>
    <s v="Fra. Ligue 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x v="1"/>
    <m/>
    <n v="131"/>
    <s v="AH"/>
    <x v="0"/>
  </r>
  <r>
    <n v="166"/>
    <s v=" 23 Dec 2018, 12:00"/>
    <s v="Football"/>
    <s v="Spa. Primera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x v="1"/>
    <m/>
    <n v="156"/>
    <s v="AH"/>
    <x v="0"/>
  </r>
  <r>
    <n v="167"/>
    <s v=" 23 Dec 2018, 16:15"/>
    <s v="Football"/>
    <s v="Spa. Primera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x v="1"/>
    <m/>
    <n v="135"/>
    <s v="AH"/>
    <x v="0"/>
  </r>
  <r>
    <n v="168"/>
    <s v=" 23 Dec 2018, 17:00"/>
    <s v="Football"/>
    <s v="Eng. Premier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x v="1"/>
    <m/>
    <n v="154"/>
    <s v="1X2"/>
    <x v="0"/>
  </r>
  <r>
    <n v="169"/>
    <s v=" 23 Dec 2018, 18:00"/>
    <s v="Football"/>
    <s v="Ger. Bundesliga I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x v="1"/>
    <m/>
    <n v="130"/>
    <s v="AH"/>
    <x v="0"/>
  </r>
  <r>
    <n v="170"/>
    <s v=" 26 Dec 2018, 12:30"/>
    <s v="Football"/>
    <s v="Ita. Serie A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x v="1"/>
    <m/>
    <n v="172"/>
    <s v="1X2"/>
    <x v="0"/>
  </r>
  <r>
    <n v="171"/>
    <s v=" 26 Dec 2018, 13:30"/>
    <s v="Football"/>
    <s v="Eng. Premier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x v="1"/>
    <m/>
    <n v="177"/>
    <s v="AH"/>
    <x v="0"/>
  </r>
  <r>
    <n v="172"/>
    <s v=" 26 Dec 2018, 15:00"/>
    <s v="Football"/>
    <s v="Ita. Serie A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x v="1"/>
    <m/>
    <n v="180"/>
    <s v="1X2"/>
    <x v="0"/>
  </r>
  <r>
    <n v="173"/>
    <s v=" 26 Dec 2018, 15:00"/>
    <s v="Football"/>
    <s v="Ita. Serie A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x v="1"/>
    <m/>
    <n v="182"/>
    <s v="1X2"/>
    <x v="0"/>
  </r>
  <r>
    <n v="174"/>
    <s v=" 26 Dec 2018, 15:00"/>
    <s v="Football"/>
    <s v="Ita. Serie A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x v="1"/>
    <m/>
    <n v="174"/>
    <s v="AH"/>
    <x v="0"/>
  </r>
  <r>
    <n v="175"/>
    <s v=" 26 Dec 2018, 15:00"/>
    <s v="Football"/>
    <s v="Ita. Serie A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x v="1"/>
    <m/>
    <n v="176"/>
    <s v="1X2"/>
    <x v="0"/>
  </r>
  <r>
    <n v="176"/>
    <s v=" 26 Dec 2018, 16:00"/>
    <s v="Football"/>
    <s v="Eng. Premier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x v="1"/>
    <m/>
    <n v="184"/>
    <s v="AH"/>
    <x v="0"/>
  </r>
  <r>
    <n v="177"/>
    <s v=" 26 Dec 2018, 16:00"/>
    <s v="Football"/>
    <s v="Eng. Premier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x v="1"/>
    <m/>
    <n v="170"/>
    <s v="AH"/>
    <x v="0"/>
  </r>
  <r>
    <n v="178"/>
    <s v=" 26 Dec 2018, 16:00"/>
    <s v="Football"/>
    <s v="Eng. Premier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x v="1"/>
    <m/>
    <n v="173"/>
    <s v="AH"/>
    <x v="0"/>
  </r>
  <r>
    <n v="179"/>
    <s v=" 26 Dec 2018, 16:00"/>
    <s v="Football"/>
    <s v="Eng. Premier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x v="1"/>
    <m/>
    <n v="179"/>
    <s v="AH"/>
    <x v="0"/>
  </r>
  <r>
    <n v="180"/>
    <s v=" 26 Dec 2018, 16:00"/>
    <s v="Football"/>
    <s v="Eng. Premier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x v="1"/>
    <m/>
    <n v="181"/>
    <s v="AH"/>
    <x v="0"/>
  </r>
  <r>
    <n v="181"/>
    <s v=" 26 Dec 2018, 16:00"/>
    <s v="Football"/>
    <s v="Eng. Premier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x v="1"/>
    <m/>
    <n v="175"/>
    <s v="AH"/>
    <x v="0"/>
  </r>
  <r>
    <n v="182"/>
    <s v=" 26 Dec 2018, 18:00"/>
    <s v="Football"/>
    <s v="Ita. Serie A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x v="1"/>
    <m/>
    <n v="185"/>
    <s v="AH"/>
    <x v="0"/>
  </r>
  <r>
    <n v="183"/>
    <s v=" 26 Dec 2018, 18:00"/>
    <s v="Football"/>
    <s v="Ita. Serie A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x v="1"/>
    <m/>
    <n v="183"/>
    <s v="1X2"/>
    <x v="0"/>
  </r>
  <r>
    <n v="184"/>
    <s v=" 26 Dec 2018, 18:15"/>
    <s v="Football"/>
    <s v="Eng. Premier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x v="1"/>
    <m/>
    <n v="171"/>
    <s v="1X2"/>
    <x v="0"/>
  </r>
  <r>
    <n v="185"/>
    <s v=" 26 Dec 2018, 20:30"/>
    <s v="Football"/>
    <s v="Eng. Premier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x v="1"/>
    <m/>
    <n v="178"/>
    <s v="AH"/>
    <x v="0"/>
  </r>
  <r>
    <n v="186"/>
    <s v=" 26 Dec 2018, 20:30"/>
    <s v="Football"/>
    <s v="Ita. Serie A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x v="1"/>
    <m/>
    <n v="186"/>
    <s v="AH"/>
    <x v="0"/>
  </r>
  <r>
    <n v="187"/>
    <s v=" 27 Dec 2018, 20:45"/>
    <s v="Football"/>
    <s v="Eng. Premier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x v="1"/>
    <m/>
    <n v="187"/>
    <s v="AH"/>
    <x v="0"/>
  </r>
  <r>
    <n v="188"/>
    <s v=" 29 Dec 2018, 12:30"/>
    <s v="Football"/>
    <s v="Ita. Serie A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x v="1"/>
    <m/>
    <n v="188"/>
    <s v="AH"/>
    <x v="0"/>
  </r>
  <r>
    <n v="189"/>
    <s v=" 29 Dec 2018, 15:00"/>
    <s v="Football"/>
    <s v="Ita. Serie A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x v="1"/>
    <m/>
    <n v="189"/>
    <s v="AH"/>
    <x v="0"/>
  </r>
  <r>
    <n v="190"/>
    <s v=" 29 Dec 2018, 15:00"/>
    <s v="Football"/>
    <s v="Ita. Serie A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x v="1"/>
    <m/>
    <n v="190"/>
    <s v="AH"/>
    <x v="0"/>
  </r>
  <r>
    <n v="191"/>
    <s v=" 29 Dec 2018, 15:00"/>
    <s v="Football"/>
    <s v="Ita. Serie A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x v="1"/>
    <m/>
    <n v="191"/>
    <s v="AH"/>
    <x v="0"/>
  </r>
  <r>
    <n v="192"/>
    <s v=" 29 Dec 2018, 15:00"/>
    <s v="Football"/>
    <s v="Ita. Serie A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x v="1"/>
    <m/>
    <n v="192"/>
    <s v="AH"/>
    <x v="0"/>
  </r>
  <r>
    <n v="193"/>
    <s v=" 29 Dec 2018, 15:00"/>
    <s v="Football"/>
    <s v="Ita. Serie A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x v="1"/>
    <m/>
    <n v="193"/>
    <s v="O/U"/>
    <x v="0"/>
  </r>
  <r>
    <n v="194"/>
    <s v=" 29 Dec 2018, 16:00"/>
    <s v="Football"/>
    <s v="Eng. Premier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x v="1"/>
    <m/>
    <n v="204"/>
    <s v="AH"/>
    <x v="0"/>
  </r>
  <r>
    <n v="195"/>
    <s v=" 29 Dec 2018, 16:00"/>
    <s v="Football"/>
    <s v="Eng. Premier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x v="1"/>
    <m/>
    <n v="198"/>
    <s v="1X2"/>
    <x v="0"/>
  </r>
  <r>
    <n v="196"/>
    <s v=" 29 Dec 2018, 16:00"/>
    <s v="Football"/>
    <s v="Eng. Premier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x v="1"/>
    <m/>
    <n v="205"/>
    <s v="AH"/>
    <x v="0"/>
  </r>
  <r>
    <n v="197"/>
    <s v=" 29 Dec 2018, 16:00"/>
    <s v="Football"/>
    <s v="Eng. Premier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x v="1"/>
    <m/>
    <n v="200"/>
    <s v="1X2"/>
    <x v="0"/>
  </r>
  <r>
    <n v="198"/>
    <s v=" 29 Dec 2018, 16:00"/>
    <s v="Football"/>
    <s v="Eng. Premier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x v="1"/>
    <m/>
    <n v="202"/>
    <s v="1X2"/>
    <x v="0"/>
  </r>
  <r>
    <n v="199"/>
    <s v=" 29 Dec 2018, 18:00"/>
    <s v="Football"/>
    <s v="Ita. Serie A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x v="1"/>
    <m/>
    <n v="203"/>
    <s v="AH"/>
    <x v="0"/>
  </r>
  <r>
    <n v="200"/>
    <s v=" 29 Dec 2018, 18:30"/>
    <s v="Football"/>
    <s v="Eng. Premier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x v="1"/>
    <m/>
    <n v="201"/>
    <s v="1X2"/>
    <x v="0"/>
  </r>
  <r>
    <n v="201"/>
    <s v=" 29 Dec 2018, 20:30"/>
    <s v="Football"/>
    <s v="Ita. Serie A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x v="1"/>
    <m/>
    <n v="196"/>
    <s v="AH"/>
    <x v="0"/>
  </r>
  <r>
    <n v="202"/>
    <s v=" 30 Dec 2018, 13:00"/>
    <s v="Football"/>
    <s v="Eng. Premier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x v="1"/>
    <m/>
    <n v="194"/>
    <s v="AH"/>
    <x v="0"/>
  </r>
  <r>
    <n v="203"/>
    <s v=" 30 Dec 2018, 15:15"/>
    <s v="Football"/>
    <s v="Eng. Premier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x v="1"/>
    <m/>
    <n v="195"/>
    <s v="AH"/>
    <x v="0"/>
  </r>
  <r>
    <n v="204"/>
    <s v=" 30 Dec 2018, 15:15"/>
    <s v="Football"/>
    <s v="Eng. Premier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x v="1"/>
    <m/>
    <n v="197"/>
    <s v="O/U"/>
    <x v="0"/>
  </r>
  <r>
    <n v="205"/>
    <s v=" 30 Dec 2018, 17:30"/>
    <s v="Football"/>
    <s v="Eng. Premier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x v="1"/>
    <m/>
    <n v="199"/>
    <s v="1X2"/>
    <x v="0"/>
  </r>
  <r>
    <n v="206"/>
    <s v=" 01 Jan 2019, 13:30"/>
    <s v="Football"/>
    <s v="Eng. Premier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x v="1"/>
    <m/>
    <n v="206"/>
    <s v="AH"/>
    <x v="0"/>
  </r>
  <r>
    <n v="207"/>
    <s v=" 01 Jan 2019, 16:00"/>
    <s v="Football"/>
    <s v="Eng. Premier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x v="1"/>
    <m/>
    <n v="207"/>
    <s v="AH"/>
    <x v="0"/>
  </r>
  <r>
    <n v="208"/>
    <s v=" 01 Jan 2019, 18:30"/>
    <s v="Football"/>
    <s v="Eng. Premier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x v="1"/>
    <m/>
    <n v="208"/>
    <s v="AH"/>
    <x v="0"/>
  </r>
  <r>
    <n v="209"/>
    <s v=" 02 Jan 2019, 20:45"/>
    <s v="Football"/>
    <s v="Eng. Premier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x v="1"/>
    <m/>
    <n v="209"/>
    <s v="AH"/>
    <x v="0"/>
  </r>
  <r>
    <n v="210"/>
    <s v=" 02 Jan 2019, 20:45"/>
    <s v="Football"/>
    <s v="Eng. Premier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x v="1"/>
    <m/>
    <n v="210"/>
    <s v="AH"/>
    <x v="0"/>
  </r>
  <r>
    <n v="211"/>
    <s v=" 02 Jan 2019, 20:45"/>
    <s v="Football"/>
    <s v="Eng. Premier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x v="1"/>
    <m/>
    <n v="211"/>
    <s v="AH"/>
    <x v="0"/>
  </r>
  <r>
    <n v="212"/>
    <s v=" 02 Jan 2019, 20:45"/>
    <s v="Football"/>
    <s v="Eng. Premier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x v="1"/>
    <m/>
    <n v="212"/>
    <s v="1X2"/>
    <x v="0"/>
  </r>
  <r>
    <n v="213"/>
    <s v=" 02 Jan 2019, 20:45"/>
    <s v="Football"/>
    <s v="Eng. Premier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x v="1"/>
    <m/>
    <n v="213"/>
    <s v="1X2"/>
    <x v="0"/>
  </r>
  <r>
    <n v="214"/>
    <s v=" 02 Jan 2019, 21:00"/>
    <s v="Football"/>
    <s v="Eng. Premier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x v="1"/>
    <m/>
    <n v="214"/>
    <s v="AH"/>
    <x v="0"/>
  </r>
  <r>
    <n v="215"/>
    <s v=" 03 Jan 2019, 21:00"/>
    <s v="Football"/>
    <s v="Eng. Premier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x v="1"/>
    <m/>
    <n v="215"/>
    <s v="AH"/>
    <x v="0"/>
  </r>
  <r>
    <n v="216"/>
    <s v=" 03 Jan 2019, 21:30"/>
    <s v="Football"/>
    <s v="Spa. Primera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x v="2"/>
    <d v="2019-01-01T00:00:00"/>
    <n v="216"/>
    <s v="1X2"/>
    <x v="0"/>
  </r>
  <r>
    <n v="217"/>
    <s v=" 05 Jan 2019, 16:15"/>
    <s v="Football"/>
    <s v="Spa. Primera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x v="2"/>
    <m/>
    <n v="222"/>
    <s v="AH"/>
    <x v="0"/>
  </r>
  <r>
    <n v="218"/>
    <s v=" 05 Jan 2019, 20:45"/>
    <s v="Football"/>
    <s v="Spa. Primera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x v="2"/>
    <m/>
    <n v="223"/>
    <s v="AH"/>
    <x v="0"/>
  </r>
  <r>
    <n v="219"/>
    <s v=" 06 Jan 2019, 12:00"/>
    <s v="Football"/>
    <s v="Spa. Primera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x v="2"/>
    <m/>
    <n v="229"/>
    <s v="AH"/>
    <x v="0"/>
  </r>
  <r>
    <n v="220"/>
    <s v=" 06 Jan 2019, 16:15"/>
    <s v="Football"/>
    <s v="Spa. Primera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x v="2"/>
    <m/>
    <n v="236"/>
    <s v="AH"/>
    <x v="0"/>
  </r>
  <r>
    <n v="221"/>
    <s v=" 06 Jan 2019, 18:30"/>
    <s v="Football"/>
    <s v="Spa. Primera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x v="2"/>
    <m/>
    <n v="228"/>
    <s v="O/U"/>
    <x v="0"/>
  </r>
  <r>
    <n v="222"/>
    <s v=" 06 Jan 2019, 20:45"/>
    <s v="Football"/>
    <s v="Spa. Primera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x v="2"/>
    <m/>
    <n v="235"/>
    <s v="AH"/>
    <x v="0"/>
  </r>
  <r>
    <n v="223"/>
    <s v=" 07 Jan 2019, 20:45"/>
    <s v="Football"/>
    <s v="Eng. FA Cup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x v="2"/>
    <m/>
    <n v="227"/>
    <s v="AH"/>
    <x v="0"/>
  </r>
  <r>
    <n v="224"/>
    <s v=" 07 Jan 2019, 21:00"/>
    <s v="Football"/>
    <s v="Spa. Primera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x v="2"/>
    <m/>
    <n v="221"/>
    <s v="AH"/>
    <x v="0"/>
  </r>
  <r>
    <n v="225"/>
    <s v=" 08 Jan 2019, 19:00"/>
    <s v="Football"/>
    <s v="Fra. Ligue 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x v="2"/>
    <m/>
    <n v="242"/>
    <s v="O/U"/>
    <x v="0"/>
  </r>
  <r>
    <n v="226"/>
    <s v=" 08 Jan 2019, 21:00"/>
    <s v="Football"/>
    <s v="Eng. League Cup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x v="2"/>
    <m/>
    <n v="220"/>
    <s v="1X2"/>
    <x v="0"/>
  </r>
  <r>
    <n v="227"/>
    <s v=" 08 Jan 2019, 21:00"/>
    <s v="Football"/>
    <s v="Fra. Other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x v="2"/>
    <m/>
    <n v="234"/>
    <s v="AH"/>
    <x v="0"/>
  </r>
  <r>
    <n v="228"/>
    <s v=" 09 Jan 2019, 18:45"/>
    <s v="Football"/>
    <s v="Fra. Other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x v="2"/>
    <m/>
    <n v="237"/>
    <s v="AH"/>
    <x v="0"/>
  </r>
  <r>
    <n v="229"/>
    <s v=" 09 Jan 2019, 19:30"/>
    <s v="Football"/>
    <s v="Spa. Copa Del Rey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x v="2"/>
    <m/>
    <n v="225"/>
    <s v="1X2"/>
    <x v="0"/>
  </r>
  <r>
    <n v="230"/>
    <s v=" 09 Jan 2019, 21:05"/>
    <s v="Football"/>
    <s v="Fra. Other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x v="2"/>
    <m/>
    <n v="260"/>
    <s v="AH"/>
    <x v="0"/>
  </r>
  <r>
    <n v="231"/>
    <s v=" 09 Jan 2019, 21:30"/>
    <s v="Football"/>
    <s v="Spa. Copa Del Rey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x v="2"/>
    <m/>
    <n v="238"/>
    <s v="AH"/>
    <x v="0"/>
  </r>
  <r>
    <n v="232"/>
    <s v=" 10 Jan 2019, 19:30"/>
    <s v="Football"/>
    <s v="Spa. Copa Del Rey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x v="2"/>
    <m/>
    <n v="259"/>
    <s v="AH"/>
    <x v="0"/>
  </r>
  <r>
    <n v="233"/>
    <s v=" 10 Jan 2019, 21:30"/>
    <s v="Football"/>
    <s v="Spa. Copa Del Rey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x v="2"/>
    <m/>
    <n v="248"/>
    <s v="AH"/>
    <x v="0"/>
  </r>
  <r>
    <n v="234"/>
    <s v=" 11 Jan 2019, 20:45"/>
    <s v="Football"/>
    <s v="Fra. Ligue 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x v="2"/>
    <m/>
    <n v="252"/>
    <s v="AH"/>
    <x v="0"/>
  </r>
  <r>
    <n v="235"/>
    <s v=" 12 Jan 2019, 13:30"/>
    <s v="Football"/>
    <s v="Eng. Premier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x v="2"/>
    <m/>
    <n v="230"/>
    <s v="O/U"/>
    <x v="0"/>
  </r>
  <r>
    <n v="236"/>
    <s v=" 12 Jan 2019, 16:00"/>
    <s v="Football"/>
    <s v="Eng. Premier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x v="2"/>
    <m/>
    <n v="233"/>
    <s v="1X2"/>
    <x v="0"/>
  </r>
  <r>
    <n v="237"/>
    <s v=" 12 Jan 2019, 16:00"/>
    <s v="Football"/>
    <s v="Eng. Premier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x v="2"/>
    <m/>
    <n v="250"/>
    <s v="O/U"/>
    <x v="0"/>
  </r>
  <r>
    <n v="238"/>
    <s v=" 12 Jan 2019, 16:00"/>
    <s v="Football"/>
    <s v="Eng. Premier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x v="2"/>
    <m/>
    <n v="231"/>
    <s v="AH"/>
    <x v="0"/>
  </r>
  <r>
    <n v="239"/>
    <s v=" 12 Jan 2019, 16:00"/>
    <s v="Football"/>
    <s v="Eng. Premier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x v="2"/>
    <m/>
    <n v="243"/>
    <s v="1X2"/>
    <x v="0"/>
  </r>
  <r>
    <n v="240"/>
    <s v=" 12 Jan 2019, 16:00"/>
    <s v="Football"/>
    <s v="Eng. Premier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x v="2"/>
    <m/>
    <n v="262"/>
    <s v="AH"/>
    <x v="0"/>
  </r>
  <r>
    <n v="241"/>
    <s v=" 12 Jan 2019, 16:15"/>
    <s v="Football"/>
    <s v="Spa. Primera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x v="2"/>
    <m/>
    <n v="253"/>
    <s v="AH"/>
    <x v="0"/>
  </r>
  <r>
    <n v="242"/>
    <s v=" 12 Jan 2019, 17:00"/>
    <s v="Football"/>
    <s v="Fra. Ligue 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x v="2"/>
    <m/>
    <n v="251"/>
    <s v="AH"/>
    <x v="0"/>
  </r>
  <r>
    <n v="243"/>
    <s v=" 12 Jan 2019, 18:00"/>
    <s v="Football"/>
    <s v="Ita. Coppa Italia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x v="2"/>
    <m/>
    <n v="263"/>
    <s v="AH"/>
    <x v="0"/>
  </r>
  <r>
    <n v="244"/>
    <s v=" 12 Jan 2019, 18:30"/>
    <s v="Football"/>
    <s v="Eng. Premier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x v="2"/>
    <m/>
    <n v="244"/>
    <s v="1X2"/>
    <x v="0"/>
  </r>
  <r>
    <n v="245"/>
    <s v=" 12 Jan 2019, 20:00"/>
    <s v="Football"/>
    <s v="Fra. Ligue 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x v="2"/>
    <m/>
    <n v="246"/>
    <s v="1X2"/>
    <x v="0"/>
  </r>
  <r>
    <n v="246"/>
    <s v=" 12 Jan 2019, 20:00"/>
    <s v="Football"/>
    <s v="Fra. Ligue 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x v="2"/>
    <m/>
    <n v="261"/>
    <s v="AH"/>
    <x v="0"/>
  </r>
  <r>
    <n v="247"/>
    <s v=" 12 Jan 2019, 20:00"/>
    <s v="Football"/>
    <s v="Fra. Ligue 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x v="2"/>
    <m/>
    <n v="249"/>
    <s v="O/U"/>
    <x v="0"/>
  </r>
  <r>
    <n v="248"/>
    <s v=" 12 Jan 2019, 20:00"/>
    <s v="Football"/>
    <s v="Fra. Ligue 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x v="2"/>
    <m/>
    <n v="254"/>
    <s v="O/U"/>
    <x v="0"/>
  </r>
  <r>
    <n v="249"/>
    <s v=" 12 Jan 2019, 20:45"/>
    <s v="Football"/>
    <s v="Spa. Primera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x v="2"/>
    <m/>
    <n v="247"/>
    <s v="AH"/>
    <x v="0"/>
  </r>
  <r>
    <n v="250"/>
    <s v=" 12 Jan 2019, 20:45"/>
    <s v="Football"/>
    <s v="Ita. Coppa Italia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x v="2"/>
    <m/>
    <n v="226"/>
    <s v="1X2"/>
    <x v="0"/>
  </r>
  <r>
    <n v="251"/>
    <s v=" 13 Jan 2019, 12:00"/>
    <s v="Football"/>
    <s v="Spa. Primera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x v="2"/>
    <m/>
    <n v="218"/>
    <s v="AH"/>
    <x v="0"/>
  </r>
  <r>
    <n v="252"/>
    <s v=" 13 Jan 2019, 15:00"/>
    <s v="Football"/>
    <s v="Fra. Ligue 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x v="2"/>
    <m/>
    <n v="217"/>
    <s v="O/U"/>
    <x v="0"/>
  </r>
  <r>
    <n v="253"/>
    <s v=" 13 Jan 2019, 15:00"/>
    <s v="Football"/>
    <s v="Ita. Coppa Italia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x v="2"/>
    <m/>
    <n v="256"/>
    <s v="AH"/>
    <x v="0"/>
  </r>
  <r>
    <n v="254"/>
    <s v=" 13 Jan 2019, 15:15"/>
    <s v="Football"/>
    <s v="Eng. Premier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x v="2"/>
    <m/>
    <n v="219"/>
    <s v="1X2"/>
    <x v="0"/>
  </r>
  <r>
    <n v="255"/>
    <s v=" 13 Jan 2019, 16:15"/>
    <s v="Football"/>
    <s v="Spa. Primera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x v="2"/>
    <m/>
    <n v="255"/>
    <s v="AH"/>
    <x v="0"/>
  </r>
  <r>
    <n v="256"/>
    <s v=" 13 Jan 2019, 17:30"/>
    <s v="Football"/>
    <s v="Eng. Premier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x v="2"/>
    <m/>
    <n v="241"/>
    <s v="O/U"/>
    <x v="0"/>
  </r>
  <r>
    <n v="257"/>
    <s v=" 13 Jan 2019, 18:30"/>
    <s v="Football"/>
    <s v="Spa. Primera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x v="2"/>
    <m/>
    <n v="240"/>
    <s v="AH"/>
    <x v="0"/>
  </r>
  <r>
    <n v="258"/>
    <s v=" 13 Jan 2019, 20:45"/>
    <s v="Football"/>
    <s v="Spa. Primera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x v="2"/>
    <m/>
    <n v="232"/>
    <s v="AH"/>
    <x v="0"/>
  </r>
  <r>
    <n v="259"/>
    <s v=" 13 Jan 2019, 20:45"/>
    <s v="Football"/>
    <s v="Ita. Coppa Italia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x v="2"/>
    <m/>
    <n v="258"/>
    <s v="1X2"/>
    <x v="0"/>
  </r>
  <r>
    <n v="260"/>
    <s v=" 13 Jan 2019, 21:00"/>
    <s v="Football"/>
    <s v="Fra. Ligue 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x v="2"/>
    <m/>
    <n v="224"/>
    <s v="AH"/>
    <x v="0"/>
  </r>
  <r>
    <n v="261"/>
    <s v=" 14 Jan 2019, 17:30"/>
    <s v="Football"/>
    <s v="Ita. Coppa Italia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x v="2"/>
    <m/>
    <n v="245"/>
    <s v="1X2"/>
    <x v="0"/>
  </r>
  <r>
    <n v="262"/>
    <s v=" 14 Jan 2019, 21:00"/>
    <s v="Football"/>
    <s v="Eng. Premier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x v="2"/>
    <m/>
    <n v="257"/>
    <s v="AH"/>
    <x v="0"/>
  </r>
  <r>
    <n v="263"/>
    <s v=" 14 Jan 2019, 21:00"/>
    <s v="Football"/>
    <s v="Spa. Primera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x v="2"/>
    <m/>
    <n v="239"/>
    <s v="AH"/>
    <x v="0"/>
  </r>
  <r>
    <n v="264"/>
    <s v=" 15 Jan 2019, 19:00"/>
    <s v="Football"/>
    <s v="Fra. Ligue 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x v="2"/>
    <m/>
    <n v="306"/>
    <s v="AH"/>
    <x v="0"/>
  </r>
  <r>
    <n v="265"/>
    <s v=" 16 Jan 2019, 18:30"/>
    <s v="Football"/>
    <s v="Ita. Other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x v="2"/>
    <m/>
    <n v="294"/>
    <s v="AH"/>
    <x v="0"/>
  </r>
  <r>
    <n v="266"/>
    <s v=" 16 Jan 2019, 19:00"/>
    <s v="Football"/>
    <s v="Fra. Ligue 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x v="2"/>
    <m/>
    <n v="287"/>
    <s v="1X2"/>
    <x v="0"/>
  </r>
  <r>
    <n v="267"/>
    <s v=" 16 Jan 2019, 19:00"/>
    <s v="Football"/>
    <s v="Fra. Ligue 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x v="2"/>
    <m/>
    <n v="297"/>
    <s v="1X2"/>
    <x v="0"/>
  </r>
  <r>
    <n v="268"/>
    <s v=" 16 Jan 2019, 19:00"/>
    <s v="Football"/>
    <s v="Fra. Ligue 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x v="2"/>
    <m/>
    <n v="310"/>
    <s v="O/U"/>
    <x v="0"/>
  </r>
  <r>
    <n v="269"/>
    <s v=" 16 Jan 2019, 19:30"/>
    <s v="Football"/>
    <s v="Spa. Copa Del Rey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x v="2"/>
    <m/>
    <n v="292"/>
    <s v="AH"/>
    <x v="0"/>
  </r>
  <r>
    <n v="270"/>
    <s v=" 16 Jan 2019, 21:00"/>
    <s v="Football"/>
    <s v="Fra. Ligue 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x v="2"/>
    <m/>
    <n v="308"/>
    <s v="1X2"/>
    <x v="0"/>
  </r>
  <r>
    <n v="271"/>
    <s v=" 17 Jan 2019, 19:30"/>
    <s v="Football"/>
    <s v="Spa. Copa Del Rey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x v="2"/>
    <m/>
    <n v="301"/>
    <s v="AH"/>
    <x v="0"/>
  </r>
  <r>
    <n v="272"/>
    <s v=" 17 Jan 2019, 20:30"/>
    <s v="Football"/>
    <s v="Spa. Copa Del Rey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x v="2"/>
    <m/>
    <n v="311"/>
    <s v="AH"/>
    <x v="0"/>
  </r>
  <r>
    <n v="273"/>
    <s v=" 17 Jan 2019, 21:30"/>
    <s v="Football"/>
    <s v="Spa. Copa Del Rey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x v="2"/>
    <m/>
    <n v="296"/>
    <s v="AH"/>
    <x v="0"/>
  </r>
  <r>
    <n v="274"/>
    <s v=" 18 Jan 2019, 20:30"/>
    <s v="Football"/>
    <s v="Ger. Bundesliga I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x v="2"/>
    <m/>
    <n v="277"/>
    <s v="AH"/>
    <x v="0"/>
  </r>
  <r>
    <n v="275"/>
    <s v=" 18 Jan 2019, 20:45"/>
    <s v="Football"/>
    <s v="Fra. Ligue 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x v="2"/>
    <m/>
    <n v="293"/>
    <s v="O/U"/>
    <x v="0"/>
  </r>
  <r>
    <n v="276"/>
    <s v=" 18 Jan 2019, 21:00"/>
    <s v="Football"/>
    <s v="Spa. Primera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x v="2"/>
    <m/>
    <n v="266"/>
    <s v="1X2"/>
    <x v="0"/>
  </r>
  <r>
    <n v="277"/>
    <s v=" 19 Jan 2019, 13:30"/>
    <s v="Football"/>
    <s v="Eng. Premier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x v="2"/>
    <m/>
    <n v="275"/>
    <s v="AH"/>
    <x v="0"/>
  </r>
  <r>
    <n v="278"/>
    <s v=" 19 Jan 2019, 15:00"/>
    <s v="Football"/>
    <s v="Ita. Serie A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x v="2"/>
    <m/>
    <n v="304"/>
    <s v="1X2"/>
    <x v="0"/>
  </r>
  <r>
    <n v="279"/>
    <s v=" 19 Jan 2019, 15:30"/>
    <s v="Football"/>
    <s v="Ger. Bundesliga I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x v="2"/>
    <m/>
    <n v="303"/>
    <s v="AH"/>
    <x v="0"/>
  </r>
  <r>
    <n v="280"/>
    <s v=" 19 Jan 2019, 15:30"/>
    <s v="Football"/>
    <s v="Ger. Bundesliga I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x v="2"/>
    <m/>
    <n v="299"/>
    <s v="1X2"/>
    <x v="0"/>
  </r>
  <r>
    <n v="281"/>
    <s v=" 19 Jan 2019, 16:00"/>
    <s v="Football"/>
    <s v="Eng. Premier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x v="2"/>
    <m/>
    <n v="286"/>
    <s v="O/U"/>
    <x v="0"/>
  </r>
  <r>
    <n v="282"/>
    <s v=" 19 Jan 2019, 16:00"/>
    <s v="Football"/>
    <s v="Eng. Premier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x v="2"/>
    <m/>
    <n v="273"/>
    <s v="AH"/>
    <x v="0"/>
  </r>
  <r>
    <n v="283"/>
    <s v=" 19 Jan 2019, 16:00"/>
    <s v="Football"/>
    <s v="Eng. Premier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x v="2"/>
    <m/>
    <n v="295"/>
    <s v="AH"/>
    <x v="0"/>
  </r>
  <r>
    <n v="284"/>
    <s v=" 19 Jan 2019, 16:00"/>
    <s v="Football"/>
    <s v="Eng. Premier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x v="2"/>
    <m/>
    <n v="290"/>
    <s v="1X2"/>
    <x v="0"/>
  </r>
  <r>
    <n v="285"/>
    <s v=" 19 Jan 2019, 16:00"/>
    <s v="Football"/>
    <s v="Eng. Premier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x v="2"/>
    <m/>
    <n v="298"/>
    <s v="AH"/>
    <x v="0"/>
  </r>
  <r>
    <n v="286"/>
    <s v=" 19 Jan 2019, 16:00"/>
    <s v="Football"/>
    <s v="Eng. Premier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x v="2"/>
    <m/>
    <n v="302"/>
    <s v="AH"/>
    <x v="0"/>
  </r>
  <r>
    <n v="287"/>
    <s v=" 19 Jan 2019, 16:15"/>
    <s v="Football"/>
    <s v="Spa. Primera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x v="2"/>
    <m/>
    <n v="289"/>
    <s v="AH"/>
    <x v="0"/>
  </r>
  <r>
    <n v="288"/>
    <s v=" 19 Jan 2019, 17:00"/>
    <s v="Football"/>
    <s v="Fra. Ligue 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x v="2"/>
    <m/>
    <n v="269"/>
    <s v="O/U"/>
    <x v="0"/>
  </r>
  <r>
    <n v="289"/>
    <s v=" 19 Jan 2019, 18:30"/>
    <s v="Football"/>
    <s v="Eng. Premier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x v="2"/>
    <m/>
    <n v="291"/>
    <s v="AH"/>
    <x v="0"/>
  </r>
  <r>
    <n v="290"/>
    <s v=" 19 Jan 2019, 18:30"/>
    <s v="Football"/>
    <s v="Spa. Primera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x v="2"/>
    <m/>
    <n v="268"/>
    <s v="1X2"/>
    <x v="0"/>
  </r>
  <r>
    <n v="291"/>
    <s v=" 19 Jan 2019, 18:30"/>
    <s v="Football"/>
    <s v="Ger. Bundesliga I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x v="2"/>
    <m/>
    <n v="281"/>
    <s v="O/U"/>
    <x v="0"/>
  </r>
  <r>
    <n v="292"/>
    <s v=" 19 Jan 2019, 20:00"/>
    <s v="Football"/>
    <s v="Fra. Ligue 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x v="2"/>
    <m/>
    <n v="264"/>
    <s v="AH"/>
    <x v="0"/>
  </r>
  <r>
    <n v="293"/>
    <s v=" 19 Jan 2019, 20:00"/>
    <s v="Football"/>
    <s v="Fra. Ligue 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x v="2"/>
    <m/>
    <n v="271"/>
    <s v="AH"/>
    <x v="0"/>
  </r>
  <r>
    <n v="294"/>
    <s v=" 19 Jan 2019, 20:00"/>
    <s v="Football"/>
    <s v="Fra. Ligue 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x v="2"/>
    <m/>
    <n v="309"/>
    <s v="O/U"/>
    <x v="0"/>
  </r>
  <r>
    <n v="295"/>
    <s v=" 19 Jan 2019, 20:30"/>
    <s v="Football"/>
    <s v="Ita. Serie A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x v="2"/>
    <m/>
    <n v="284"/>
    <s v="AH"/>
    <x v="0"/>
  </r>
  <r>
    <n v="296"/>
    <s v=" 19 Jan 2019, 20:45"/>
    <s v="Football"/>
    <s v="Spa. Primera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x v="2"/>
    <m/>
    <n v="285"/>
    <s v="AH"/>
    <x v="0"/>
  </r>
  <r>
    <n v="297"/>
    <s v=" 20 Jan 2019, 12:00"/>
    <s v="Football"/>
    <s v="Spa. Primera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x v="2"/>
    <m/>
    <n v="300"/>
    <s v="AH"/>
    <x v="0"/>
  </r>
  <r>
    <n v="298"/>
    <s v=" 20 Jan 2019, 12:30"/>
    <s v="Football"/>
    <s v="Ita. Serie A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x v="2"/>
    <m/>
    <n v="272"/>
    <s v="AH"/>
    <x v="0"/>
  </r>
  <r>
    <n v="299"/>
    <s v=" 20 Jan 2019, 14:30"/>
    <s v="Football"/>
    <s v="Eng. Premier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x v="2"/>
    <m/>
    <n v="288"/>
    <s v="AH"/>
    <x v="0"/>
  </r>
  <r>
    <n v="300"/>
    <s v=" 20 Jan 2019, 15:00"/>
    <s v="Football"/>
    <s v="Ita. Serie A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x v="2"/>
    <m/>
    <n v="279"/>
    <s v="1X2"/>
    <x v="0"/>
  </r>
  <r>
    <n v="301"/>
    <s v=" 20 Jan 2019, 15:00"/>
    <s v="Football"/>
    <s v="Fra. Ligue 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x v="2"/>
    <m/>
    <n v="270"/>
    <s v="AH"/>
    <x v="0"/>
  </r>
  <r>
    <n v="302"/>
    <s v=" 20 Jan 2019, 16:15"/>
    <s v="Football"/>
    <s v="Spa. Primera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x v="2"/>
    <m/>
    <n v="305"/>
    <s v="AH"/>
    <x v="0"/>
  </r>
  <r>
    <n v="303"/>
    <s v=" 20 Jan 2019, 17:00"/>
    <s v="Football"/>
    <s v="Eng. Premier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x v="2"/>
    <m/>
    <n v="282"/>
    <s v="O/U"/>
    <x v="0"/>
  </r>
  <r>
    <n v="304"/>
    <s v=" 20 Jan 2019, 17:00"/>
    <s v="Football"/>
    <s v="Fra. Ligue 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x v="2"/>
    <m/>
    <n v="276"/>
    <s v="1X2"/>
    <x v="0"/>
  </r>
  <r>
    <n v="305"/>
    <s v=" 20 Jan 2019, 18:00"/>
    <s v="Football"/>
    <s v="Ger. Bundesliga I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x v="2"/>
    <m/>
    <n v="283"/>
    <s v="AH"/>
    <x v="0"/>
  </r>
  <r>
    <n v="306"/>
    <s v=" 20 Jan 2019, 18:30"/>
    <s v="Football"/>
    <s v="Spa. Primera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x v="2"/>
    <m/>
    <n v="265"/>
    <s v="O/U"/>
    <x v="0"/>
  </r>
  <r>
    <n v="307"/>
    <s v=" 20 Jan 2019, 20:30"/>
    <s v="Football"/>
    <s v="Ita. Serie A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x v="2"/>
    <m/>
    <n v="274"/>
    <s v="AH"/>
    <x v="0"/>
  </r>
  <r>
    <n v="308"/>
    <s v=" 20 Jan 2019, 20:45"/>
    <s v="Football"/>
    <s v="Spa. Primera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x v="2"/>
    <m/>
    <n v="278"/>
    <s v="AH"/>
    <x v="0"/>
  </r>
  <r>
    <n v="309"/>
    <s v=" 20 Jan 2019, 21:00"/>
    <s v="Football"/>
    <s v="Fra. Ligue 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x v="2"/>
    <m/>
    <n v="307"/>
    <s v="O/U"/>
    <x v="0"/>
  </r>
  <r>
    <n v="310"/>
    <s v=" 21 Jan 2019, 15:00"/>
    <s v="Football"/>
    <s v="Ita. Serie A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x v="2"/>
    <m/>
    <n v="267"/>
    <s v="1X2"/>
    <x v="0"/>
  </r>
  <r>
    <n v="311"/>
    <s v=" 21 Jan 2019, 20:30"/>
    <s v="Football"/>
    <s v="Ita. Serie A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x v="2"/>
    <m/>
    <n v="280"/>
    <s v="AH"/>
    <x v="0"/>
  </r>
  <r>
    <n v="312"/>
    <s v=" 21 Jan 2019, 21:00"/>
    <s v="Football"/>
    <s v="Spa. Primera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x v="2"/>
    <m/>
    <n v="312"/>
    <s v="AH"/>
    <x v="0"/>
  </r>
  <r>
    <n v="313"/>
    <s v=" 22 Jan 2019, 21:30"/>
    <s v="Football"/>
    <s v="Spa. Copa Del Rey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x v="2"/>
    <m/>
    <n v="349"/>
    <s v="AH"/>
    <x v="0"/>
  </r>
  <r>
    <n v="314"/>
    <s v=" 23 Jan 2019, 21:30"/>
    <s v="Football"/>
    <s v="Spa. Copa Del Rey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x v="2"/>
    <m/>
    <n v="322"/>
    <s v="1X2"/>
    <x v="0"/>
  </r>
  <r>
    <n v="315"/>
    <s v=" 24 Jan 2019, 19:30"/>
    <s v="Football"/>
    <s v="Spa. Copa Del Rey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x v="2"/>
    <m/>
    <n v="336"/>
    <s v="AH"/>
    <x v="0"/>
  </r>
  <r>
    <n v="316"/>
    <s v=" 24 Jan 2019, 20:45"/>
    <s v="Football"/>
    <s v="Eng. League Cup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x v="2"/>
    <m/>
    <n v="324"/>
    <s v="AH"/>
    <x v="0"/>
  </r>
  <r>
    <n v="317"/>
    <s v=" 24 Jan 2019, 21:30"/>
    <s v="Football"/>
    <s v="Spa. Copa Del Rey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x v="2"/>
    <m/>
    <n v="330"/>
    <s v="AH"/>
    <x v="0"/>
  </r>
  <r>
    <n v="318"/>
    <s v=" 25 Jan 2019, 20:30"/>
    <s v="Football"/>
    <s v="Ger. Bundesliga I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x v="2"/>
    <m/>
    <n v="343"/>
    <s v="AH"/>
    <x v="0"/>
  </r>
  <r>
    <n v="319"/>
    <s v=" 25 Jan 2019, 20:45"/>
    <s v="Football"/>
    <s v="Fra. Ligue 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x v="2"/>
    <m/>
    <n v="326"/>
    <s v="AH"/>
    <x v="0"/>
  </r>
  <r>
    <n v="320"/>
    <s v=" 25 Jan 2019, 20:55"/>
    <s v="Football"/>
    <s v="Eng. FA Cup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x v="2"/>
    <m/>
    <n v="340"/>
    <s v="AH"/>
    <x v="0"/>
  </r>
  <r>
    <n v="321"/>
    <s v=" 26 Jan 2019, 13:00"/>
    <s v="Football"/>
    <s v="Spa. Primera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x v="2"/>
    <m/>
    <n v="335"/>
    <s v="AH"/>
    <x v="0"/>
  </r>
  <r>
    <n v="322"/>
    <s v=" 26 Jan 2019, 15:30"/>
    <s v="Football"/>
    <s v="Ger. Bundesliga I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x v="2"/>
    <m/>
    <n v="316"/>
    <s v="AH"/>
    <x v="0"/>
  </r>
  <r>
    <n v="323"/>
    <s v=" 26 Jan 2019, 15:30"/>
    <s v="Football"/>
    <s v="Ger. Bundesliga I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x v="2"/>
    <m/>
    <n v="319"/>
    <s v="AH"/>
    <x v="0"/>
  </r>
  <r>
    <n v="324"/>
    <s v=" 26 Jan 2019, 15:30"/>
    <s v="Football"/>
    <s v="Ger. Bundesliga I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x v="2"/>
    <m/>
    <n v="325"/>
    <s v="AH"/>
    <x v="0"/>
  </r>
  <r>
    <n v="325"/>
    <s v=" 26 Jan 2019, 15:30"/>
    <s v="Football"/>
    <s v="Ger. Bundesliga I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x v="2"/>
    <m/>
    <n v="329"/>
    <s v="AH"/>
    <x v="0"/>
  </r>
  <r>
    <n v="326"/>
    <s v=" 26 Jan 2019, 16:00"/>
    <s v="Football"/>
    <s v="Eng. FA Cup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x v="2"/>
    <m/>
    <n v="353"/>
    <s v="AH"/>
    <x v="0"/>
  </r>
  <r>
    <n v="327"/>
    <s v=" 26 Jan 2019, 16:00"/>
    <s v="Football"/>
    <s v="Eng. FA Cup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x v="2"/>
    <m/>
    <n v="355"/>
    <s v="AH"/>
    <x v="0"/>
  </r>
  <r>
    <n v="328"/>
    <s v=" 26 Jan 2019, 16:15"/>
    <s v="Football"/>
    <s v="Spa. Primera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x v="2"/>
    <m/>
    <n v="344"/>
    <s v="AH"/>
    <x v="0"/>
  </r>
  <r>
    <n v="329"/>
    <s v=" 26 Jan 2019, 18:00"/>
    <s v="Football"/>
    <s v="Ita. Serie A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x v="2"/>
    <m/>
    <n v="314"/>
    <s v="1X2"/>
    <x v="0"/>
  </r>
  <r>
    <n v="330"/>
    <s v=" 26 Jan 2019, 18:30"/>
    <s v="Football"/>
    <s v="Ger. Bundesliga I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x v="2"/>
    <m/>
    <n v="317"/>
    <s v="AH"/>
    <x v="0"/>
  </r>
  <r>
    <n v="331"/>
    <s v=" 26 Jan 2019, 20:00"/>
    <s v="Football"/>
    <s v="Fra. Ligue 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x v="2"/>
    <m/>
    <n v="313"/>
    <s v="AH"/>
    <x v="0"/>
  </r>
  <r>
    <n v="332"/>
    <s v=" 26 Jan 2019, 20:00"/>
    <s v="Football"/>
    <s v="Fra. Ligue 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x v="2"/>
    <m/>
    <n v="332"/>
    <s v="AH"/>
    <x v="0"/>
  </r>
  <r>
    <n v="333"/>
    <s v=" 26 Jan 2019, 20:00"/>
    <s v="Football"/>
    <s v="Fra. Ligue 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x v="2"/>
    <m/>
    <n v="327"/>
    <s v="AH"/>
    <x v="0"/>
  </r>
  <r>
    <n v="334"/>
    <s v=" 26 Jan 2019, 20:30"/>
    <s v="Football"/>
    <s v="Ita. Serie A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x v="2"/>
    <m/>
    <n v="334"/>
    <s v="1X2"/>
    <x v="0"/>
  </r>
  <r>
    <n v="335"/>
    <s v=" 26 Jan 2019, 20:45"/>
    <s v="Football"/>
    <s v="Spa. Primera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x v="2"/>
    <m/>
    <n v="333"/>
    <s v="AH"/>
    <x v="0"/>
  </r>
  <r>
    <n v="336"/>
    <s v=" 27 Jan 2019, 12:30"/>
    <s v="Football"/>
    <s v="Ita. Serie A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x v="2"/>
    <m/>
    <n v="350"/>
    <s v="1X2"/>
    <x v="0"/>
  </r>
  <r>
    <n v="337"/>
    <s v=" 27 Jan 2019, 15:00"/>
    <s v="Football"/>
    <s v="Ita. Serie A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x v="2"/>
    <m/>
    <n v="320"/>
    <s v="1X2"/>
    <x v="0"/>
  </r>
  <r>
    <n v="338"/>
    <s v=" 27 Jan 2019, 15:00"/>
    <s v="Football"/>
    <s v="Fra. Ligue 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x v="2"/>
    <m/>
    <n v="342"/>
    <s v="1X2"/>
    <x v="0"/>
  </r>
  <r>
    <n v="339"/>
    <s v=" 27 Jan 2019, 15:30"/>
    <s v="Football"/>
    <s v="Ger. Bundesliga I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x v="2"/>
    <m/>
    <n v="338"/>
    <s v="AH"/>
    <x v="0"/>
  </r>
  <r>
    <n v="340"/>
    <s v=" 27 Jan 2019, 16:00"/>
    <s v="Football"/>
    <s v="Eng. FA Cup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x v="2"/>
    <m/>
    <n v="328"/>
    <s v="AH"/>
    <x v="0"/>
  </r>
  <r>
    <n v="341"/>
    <s v=" 27 Jan 2019, 16:15"/>
    <s v="Football"/>
    <s v="Spa. Primera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x v="2"/>
    <m/>
    <n v="341"/>
    <s v="AH"/>
    <x v="0"/>
  </r>
  <r>
    <n v="342"/>
    <s v=" 27 Jan 2019, 17:00"/>
    <s v="Football"/>
    <s v="Fra. Ligue 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x v="2"/>
    <m/>
    <n v="351"/>
    <s v="AH"/>
    <x v="0"/>
  </r>
  <r>
    <n v="343"/>
    <s v=" 27 Jan 2019, 18:00"/>
    <s v="Football"/>
    <s v="Ger. Bundesliga I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x v="2"/>
    <m/>
    <n v="345"/>
    <s v="AH"/>
    <x v="0"/>
  </r>
  <r>
    <n v="344"/>
    <s v=" 27 Jan 2019, 18:00"/>
    <s v="Football"/>
    <s v="Ita. Serie A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x v="2"/>
    <m/>
    <n v="331"/>
    <s v="AH"/>
    <x v="0"/>
  </r>
  <r>
    <n v="345"/>
    <s v=" 27 Jan 2019, 18:30"/>
    <s v="Football"/>
    <s v="Spa. Primera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x v="2"/>
    <m/>
    <n v="352"/>
    <s v="AH"/>
    <x v="0"/>
  </r>
  <r>
    <n v="346"/>
    <s v=" 27 Jan 2019, 18:30"/>
    <s v="Football"/>
    <s v="Spa. Primera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x v="2"/>
    <m/>
    <n v="346"/>
    <s v="AH"/>
    <x v="0"/>
  </r>
  <r>
    <n v="347"/>
    <s v=" 27 Jan 2019, 20:30"/>
    <s v="Football"/>
    <s v="Ita. Serie A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x v="2"/>
    <m/>
    <n v="347"/>
    <s v="1X2"/>
    <x v="0"/>
  </r>
  <r>
    <n v="348"/>
    <s v=" 27 Jan 2019, 20:45"/>
    <s v="Football"/>
    <s v="Spa. Primera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x v="2"/>
    <m/>
    <n v="348"/>
    <s v="1X2"/>
    <x v="0"/>
  </r>
  <r>
    <n v="349"/>
    <s v=" 27 Jan 2019, 21:00"/>
    <s v="Football"/>
    <s v="Fra. Ligue 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x v="2"/>
    <m/>
    <n v="337"/>
    <s v="AH"/>
    <x v="0"/>
  </r>
  <r>
    <n v="350"/>
    <s v=" 28 Jan 2019, 21:00"/>
    <s v="Football"/>
    <s v="Spa. Primera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x v="2"/>
    <m/>
    <n v="356"/>
    <s v="AH"/>
    <x v="0"/>
  </r>
  <r>
    <n v="351"/>
    <s v=" 29 Jan 2019, 20:45"/>
    <s v="Football"/>
    <s v="Eng. Premier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x v="2"/>
    <m/>
    <n v="354"/>
    <s v="AH"/>
    <x v="0"/>
  </r>
  <r>
    <n v="352"/>
    <s v=" 29 Jan 2019, 20:45"/>
    <s v="Football"/>
    <s v="Eng. Premier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x v="2"/>
    <m/>
    <n v="374"/>
    <s v="1X2"/>
    <x v="0"/>
  </r>
  <r>
    <n v="353"/>
    <s v=" 29 Jan 2019, 20:45"/>
    <s v="Football"/>
    <s v="Eng. Premier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x v="2"/>
    <m/>
    <n v="357"/>
    <s v="AH"/>
    <x v="0"/>
  </r>
  <r>
    <n v="354"/>
    <s v=" 29 Jan 2019, 20:45"/>
    <s v="Football"/>
    <s v="Ita. Coppa Italia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x v="2"/>
    <m/>
    <n v="373"/>
    <s v="AH"/>
    <x v="0"/>
  </r>
  <r>
    <n v="355"/>
    <s v=" 29 Jan 2019, 21:00"/>
    <s v="Football"/>
    <s v="Eng. Premier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x v="2"/>
    <m/>
    <n v="358"/>
    <s v="1X2"/>
    <x v="0"/>
  </r>
  <r>
    <n v="356"/>
    <s v=" 29 Jan 2019, 21:00"/>
    <s v="Football"/>
    <s v="Eng. Premier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x v="2"/>
    <m/>
    <n v="375"/>
    <s v="AH"/>
    <x v="0"/>
  </r>
  <r>
    <n v="357"/>
    <s v=" 29 Jan 2019, 21:05"/>
    <s v="Football"/>
    <s v="Fra. Other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x v="2"/>
    <m/>
    <n v="365"/>
    <s v="AH"/>
    <x v="0"/>
  </r>
  <r>
    <n v="358"/>
    <s v=" 29 Jan 2019, 21:30"/>
    <s v="Football"/>
    <s v="Spa. Copa Del Rey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x v="2"/>
    <m/>
    <n v="339"/>
    <s v="1X2"/>
    <x v="0"/>
  </r>
  <r>
    <n v="359"/>
    <s v=" 30 Jan 2019, 18:15"/>
    <s v="Football"/>
    <s v="Ita. Coppa Italia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x v="2"/>
    <m/>
    <n v="397"/>
    <s v="O/U"/>
    <x v="0"/>
  </r>
  <r>
    <n v="360"/>
    <s v=" 30 Jan 2019, 18:45"/>
    <s v="Football"/>
    <s v="Fra. Other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x v="2"/>
    <m/>
    <n v="400"/>
    <s v="AH"/>
    <x v="0"/>
  </r>
  <r>
    <n v="361"/>
    <s v=" 30 Jan 2019, 19:30"/>
    <s v="Football"/>
    <s v="Spa. Copa Del Rey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x v="2"/>
    <m/>
    <n v="382"/>
    <s v="1X2"/>
    <x v="0"/>
  </r>
  <r>
    <n v="362"/>
    <s v=" 30 Jan 2019, 20:45"/>
    <s v="Football"/>
    <s v="Eng. Premier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x v="2"/>
    <m/>
    <n v="390"/>
    <s v="AH"/>
    <x v="0"/>
  </r>
  <r>
    <n v="363"/>
    <s v=" 30 Jan 2019, 20:45"/>
    <s v="Football"/>
    <s v="Eng. Premier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x v="2"/>
    <m/>
    <n v="369"/>
    <s v="1X2"/>
    <x v="0"/>
  </r>
  <r>
    <n v="364"/>
    <s v=" 30 Jan 2019, 20:45"/>
    <s v="Football"/>
    <s v="Ita. Coppa Italia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x v="2"/>
    <m/>
    <n v="368"/>
    <s v="AH"/>
    <x v="0"/>
  </r>
  <r>
    <n v="365"/>
    <s v=" 30 Jan 2019, 21:00"/>
    <s v="Football"/>
    <s v="Eng. Premier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x v="2"/>
    <m/>
    <n v="315"/>
    <s v="AH"/>
    <x v="0"/>
  </r>
  <r>
    <n v="366"/>
    <s v=" 30 Jan 2019, 21:00"/>
    <s v="Football"/>
    <s v="Eng. Premier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x v="2"/>
    <m/>
    <n v="380"/>
    <s v="AH"/>
    <x v="0"/>
  </r>
  <r>
    <n v="367"/>
    <s v=" 30 Jan 2019, 21:30"/>
    <s v="Football"/>
    <s v="Spa. Copa Del Rey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x v="2"/>
    <m/>
    <n v="396"/>
    <s v="AH"/>
    <x v="0"/>
  </r>
  <r>
    <n v="368"/>
    <s v=" 31 Jan 2019, 21:00"/>
    <s v="Football"/>
    <s v="Ita. Coppa Italia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x v="2"/>
    <m/>
    <n v="372"/>
    <s v="AH"/>
    <x v="0"/>
  </r>
  <r>
    <n v="369"/>
    <s v=" 31 Jan 2019, 21:30"/>
    <s v="Football"/>
    <s v="Spa. Copa Del Rey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x v="2"/>
    <m/>
    <n v="360"/>
    <s v="O/U"/>
    <x v="0"/>
  </r>
  <r>
    <n v="370"/>
    <s v=" 01 Feb 2019, 20:30"/>
    <s v="Football"/>
    <s v="Ger. Bundesliga I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x v="2"/>
    <m/>
    <n v="377"/>
    <s v="AH"/>
    <x v="0"/>
  </r>
  <r>
    <n v="371"/>
    <s v=" 01 Feb 2019, 20:45"/>
    <s v="Football"/>
    <s v="Fra. Ligue 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x v="2"/>
    <m/>
    <n v="383"/>
    <s v="AH"/>
    <x v="0"/>
  </r>
  <r>
    <n v="372"/>
    <s v=" 02 Feb 2019, 13:00"/>
    <s v="Football"/>
    <s v="Spa. Primera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x v="2"/>
    <m/>
    <n v="399"/>
    <s v="O/U"/>
    <x v="0"/>
  </r>
  <r>
    <n v="373"/>
    <s v=" 02 Feb 2019, 13:30"/>
    <s v="Football"/>
    <s v="Eng. Premier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x v="2"/>
    <m/>
    <n v="318"/>
    <s v="AH"/>
    <x v="0"/>
  </r>
  <r>
    <n v="374"/>
    <s v=" 02 Feb 2019, 15:30"/>
    <s v="Football"/>
    <s v="Ger. Bundesliga I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x v="2"/>
    <m/>
    <n v="388"/>
    <s v="1X2"/>
    <x v="0"/>
  </r>
  <r>
    <n v="375"/>
    <s v=" 02 Feb 2019, 15:30"/>
    <s v="Football"/>
    <s v="Ger. Bundesliga I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x v="2"/>
    <m/>
    <n v="321"/>
    <s v="AH"/>
    <x v="0"/>
  </r>
  <r>
    <n v="376"/>
    <s v=" 02 Feb 2019, 15:30"/>
    <s v="Football"/>
    <s v="Ger. Bundesliga I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x v="2"/>
    <m/>
    <n v="387"/>
    <s v="AH"/>
    <x v="0"/>
  </r>
  <r>
    <n v="377"/>
    <s v=" 02 Feb 2019, 15:30"/>
    <s v="Football"/>
    <s v="Ger. Bundesliga I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x v="2"/>
    <m/>
    <n v="394"/>
    <s v="AH"/>
    <x v="0"/>
  </r>
  <r>
    <n v="378"/>
    <s v=" 02 Feb 2019, 16:00"/>
    <s v="Football"/>
    <s v="Eng. Premier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x v="2"/>
    <m/>
    <n v="381"/>
    <s v="AH"/>
    <x v="0"/>
  </r>
  <r>
    <n v="379"/>
    <s v=" 02 Feb 2019, 16:00"/>
    <s v="Football"/>
    <s v="Eng. Premier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x v="2"/>
    <m/>
    <n v="392"/>
    <s v="AH"/>
    <x v="0"/>
  </r>
  <r>
    <n v="380"/>
    <s v=" 02 Feb 2019, 16:00"/>
    <s v="Football"/>
    <s v="Eng. Premier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x v="2"/>
    <m/>
    <n v="401"/>
    <s v="AH"/>
    <x v="0"/>
  </r>
  <r>
    <n v="381"/>
    <s v=" 02 Feb 2019, 16:00"/>
    <s v="Football"/>
    <s v="Eng. Premier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x v="2"/>
    <m/>
    <n v="384"/>
    <s v="AH"/>
    <x v="0"/>
  </r>
  <r>
    <n v="382"/>
    <s v=" 02 Feb 2019, 16:00"/>
    <s v="Football"/>
    <s v="Eng. Premier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x v="2"/>
    <m/>
    <n v="376"/>
    <s v="AH"/>
    <x v="0"/>
  </r>
  <r>
    <n v="383"/>
    <s v=" 02 Feb 2019, 16:15"/>
    <s v="Football"/>
    <s v="Spa. Primera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x v="2"/>
    <m/>
    <n v="362"/>
    <s v="AH"/>
    <x v="0"/>
  </r>
  <r>
    <n v="384"/>
    <s v=" 02 Feb 2019, 18:00"/>
    <s v="Football"/>
    <s v="Ita. Serie A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x v="2"/>
    <m/>
    <n v="404"/>
    <s v="AH"/>
    <x v="0"/>
  </r>
  <r>
    <n v="385"/>
    <s v=" 02 Feb 2019, 18:30"/>
    <s v="Football"/>
    <s v="Ger. Bundesliga I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x v="2"/>
    <m/>
    <n v="391"/>
    <s v="AH"/>
    <x v="0"/>
  </r>
  <r>
    <n v="386"/>
    <s v=" 02 Feb 2019, 18:30"/>
    <s v="Football"/>
    <s v="Eng. Premier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x v="2"/>
    <m/>
    <n v="371"/>
    <s v="AH"/>
    <x v="0"/>
  </r>
  <r>
    <n v="387"/>
    <s v=" 02 Feb 2019, 18:30"/>
    <s v="Football"/>
    <s v="Spa. Primera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x v="2"/>
    <m/>
    <n v="370"/>
    <s v="AH"/>
    <x v="0"/>
  </r>
  <r>
    <n v="388"/>
    <s v=" 02 Feb 2019, 20:00"/>
    <s v="Football"/>
    <s v="Fra. Ligue 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x v="2"/>
    <m/>
    <n v="323"/>
    <s v="AH"/>
    <x v="0"/>
  </r>
  <r>
    <n v="389"/>
    <s v=" 02 Feb 2019, 20:00"/>
    <s v="Football"/>
    <s v="Fra. Ligue 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x v="2"/>
    <m/>
    <n v="366"/>
    <s v="AH"/>
    <x v="0"/>
  </r>
  <r>
    <n v="390"/>
    <s v=" 02 Feb 2019, 20:30"/>
    <s v="Football"/>
    <s v="Ita. Serie A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x v="3"/>
    <m/>
    <n v="406"/>
    <s v="AH"/>
    <x v="0"/>
  </r>
  <r>
    <n v="391"/>
    <s v=" 02 Feb 2019, 20:45"/>
    <s v="Football"/>
    <s v="Spa. Primera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x v="2"/>
    <m/>
    <n v="386"/>
    <s v="O/U"/>
    <x v="0"/>
  </r>
  <r>
    <n v="392"/>
    <s v=" 02 Feb 2019, 21:00"/>
    <s v="Football"/>
    <s v="Fra. Ligue 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x v="2"/>
    <m/>
    <n v="367"/>
    <s v="AH"/>
    <x v="0"/>
  </r>
  <r>
    <n v="393"/>
    <s v=" 03 Feb 2019, 12:00"/>
    <s v="Football"/>
    <s v="Spa. Primera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x v="2"/>
    <m/>
    <n v="363"/>
    <s v="AH"/>
    <x v="0"/>
  </r>
  <r>
    <n v="394"/>
    <s v=" 03 Feb 2019, 12:30"/>
    <s v="Football"/>
    <s v="Ita. Serie A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x v="2"/>
    <m/>
    <n v="398"/>
    <s v="AH"/>
    <x v="0"/>
  </r>
  <r>
    <n v="395"/>
    <s v=" 03 Feb 2019, 15:00"/>
    <s v="Football"/>
    <s v="Fra. Ligue 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x v="2"/>
    <m/>
    <n v="359"/>
    <s v="AH"/>
    <x v="0"/>
  </r>
  <r>
    <n v="396"/>
    <s v=" 03 Feb 2019, 15:00"/>
    <s v="Football"/>
    <s v="Ita. Serie A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x v="2"/>
    <m/>
    <n v="364"/>
    <s v="1X2"/>
    <x v="0"/>
  </r>
  <r>
    <n v="397"/>
    <s v=" 03 Feb 2019, 15:05"/>
    <s v="Football"/>
    <s v="Eng. Premier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x v="2"/>
    <m/>
    <n v="393"/>
    <s v="1X2"/>
    <x v="0"/>
  </r>
  <r>
    <n v="398"/>
    <s v=" 03 Feb 2019, 16:15"/>
    <s v="Football"/>
    <s v="Spa. Primera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x v="2"/>
    <m/>
    <n v="361"/>
    <s v="1X2"/>
    <x v="0"/>
  </r>
  <r>
    <n v="399"/>
    <s v=" 03 Feb 2019, 17:00"/>
    <s v="Football"/>
    <s v="Fra. Ligue 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x v="2"/>
    <m/>
    <n v="379"/>
    <s v="AH"/>
    <x v="0"/>
  </r>
  <r>
    <n v="400"/>
    <s v=" 03 Feb 2019, 17:30"/>
    <s v="Football"/>
    <s v="Eng. Premier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x v="2"/>
    <m/>
    <n v="395"/>
    <s v="1X2"/>
    <x v="0"/>
  </r>
  <r>
    <n v="401"/>
    <s v=" 03 Feb 2019, 18:00"/>
    <s v="Football"/>
    <s v="Ita. Serie A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x v="2"/>
    <m/>
    <n v="378"/>
    <s v="AH"/>
    <x v="0"/>
  </r>
  <r>
    <n v="402"/>
    <s v=" 03 Feb 2019, 20:30"/>
    <s v="Football"/>
    <s v="Ita. Serie A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x v="2"/>
    <m/>
    <n v="402"/>
    <s v="AH"/>
    <x v="0"/>
  </r>
  <r>
    <n v="403"/>
    <s v=" 03 Feb 2019, 20:45"/>
    <s v="Football"/>
    <s v="Spa. Primera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x v="3"/>
    <m/>
    <n v="407"/>
    <s v="AH"/>
    <x v="0"/>
  </r>
  <r>
    <n v="404"/>
    <s v=" 03 Feb 2019, 21:00"/>
    <s v="Football"/>
    <s v="Fra. Ligue 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x v="2"/>
    <m/>
    <n v="389"/>
    <s v="AH"/>
    <x v="0"/>
  </r>
  <r>
    <n v="405"/>
    <s v=" 04 Feb 2019, 19:00"/>
    <s v="Football"/>
    <s v="Ita. Serie A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x v="2"/>
    <m/>
    <n v="403"/>
    <s v="AH"/>
    <x v="0"/>
  </r>
  <r>
    <n v="406"/>
    <s v=" 04 Feb 2019, 21:00"/>
    <s v="Football"/>
    <s v="Eng. Premier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x v="2"/>
    <m/>
    <n v="385"/>
    <s v="AH"/>
    <x v="0"/>
  </r>
  <r>
    <n v="407"/>
    <s v=" 04 Feb 2019, 21:00"/>
    <s v="Football"/>
    <s v="Ita. Serie A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x v="3"/>
    <d v="2019-02-01T00:00:00"/>
    <n v="405"/>
    <s v="1X2"/>
    <x v="0"/>
  </r>
  <r>
    <n v="408"/>
    <s v=" 05 Feb 2019, 19:00"/>
    <s v="Football"/>
    <s v="Fra. Ligue 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x v="3"/>
    <m/>
    <n v="408"/>
    <s v="AH"/>
    <x v="0"/>
  </r>
  <r>
    <n v="409"/>
    <s v=" 05 Feb 2019, 20:45"/>
    <s v="Football"/>
    <s v="Ger. DFB Pokal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x v="3"/>
    <m/>
    <n v="431"/>
    <s v="AH"/>
    <x v="0"/>
  </r>
  <r>
    <n v="410"/>
    <s v=" 06 Feb 2019, 18:30"/>
    <s v="Football"/>
    <s v="Ger. DFB Pokal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x v="3"/>
    <m/>
    <n v="449"/>
    <s v="AH"/>
    <x v="0"/>
  </r>
  <r>
    <n v="411"/>
    <s v=" 06 Feb 2019, 20:45"/>
    <s v="Football"/>
    <s v="Eng. Premier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x v="3"/>
    <m/>
    <n v="435"/>
    <s v="1X2"/>
    <x v="0"/>
  </r>
  <r>
    <n v="412"/>
    <s v=" 06 Feb 2019, 20:45"/>
    <s v="Football"/>
    <s v="Ger. DFB Pokal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x v="3"/>
    <m/>
    <n v="452"/>
    <s v="AH"/>
    <x v="0"/>
  </r>
  <r>
    <n v="413"/>
    <s v=" 06 Feb 2019, 20:45"/>
    <s v="Football"/>
    <s v="Ger. DFB Pokal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x v="3"/>
    <m/>
    <n v="426"/>
    <s v="AH"/>
    <x v="0"/>
  </r>
  <r>
    <n v="414"/>
    <s v=" 06 Feb 2019, 21:00"/>
    <s v="Football"/>
    <s v="Spa. Copa Del Rey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x v="3"/>
    <m/>
    <n v="414"/>
    <s v="AH"/>
    <x v="0"/>
  </r>
  <r>
    <n v="415"/>
    <s v=" 07 Feb 2019, 20:30"/>
    <s v="Football"/>
    <s v="Ita. Serie A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x v="3"/>
    <m/>
    <n v="450"/>
    <s v="AH"/>
    <x v="0"/>
  </r>
  <r>
    <n v="416"/>
    <s v=" 07 Feb 2019, 21:00"/>
    <s v="Football"/>
    <s v="Spa. Copa Del Rey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x v="3"/>
    <m/>
    <n v="447"/>
    <s v="AH"/>
    <x v="0"/>
  </r>
  <r>
    <n v="417"/>
    <s v=" 08 Feb 2019, 20:30"/>
    <s v="Football"/>
    <s v="Ita. Serie A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x v="3"/>
    <m/>
    <n v="412"/>
    <s v="AH"/>
    <x v="0"/>
  </r>
  <r>
    <n v="418"/>
    <s v=" 08 Feb 2019, 20:30"/>
    <s v="Football"/>
    <s v="Ger. Bundesliga I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x v="3"/>
    <m/>
    <n v="434"/>
    <s v="AH"/>
    <x v="0"/>
  </r>
  <r>
    <n v="419"/>
    <s v=" 08 Feb 2019, 20:45"/>
    <s v="Football"/>
    <s v="Fra. Ligue 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x v="3"/>
    <m/>
    <n v="425"/>
    <s v="1X2"/>
    <x v="0"/>
  </r>
  <r>
    <n v="420"/>
    <s v=" 08 Feb 2019, 21:00"/>
    <s v="Football"/>
    <s v="Spa. Primera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x v="3"/>
    <m/>
    <n v="424"/>
    <s v="AH"/>
    <x v="0"/>
  </r>
  <r>
    <n v="421"/>
    <s v=" 09 Feb 2019, 13:00"/>
    <s v="Football"/>
    <s v="Spa. Primera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x v="3"/>
    <m/>
    <n v="427"/>
    <s v="AH"/>
    <x v="0"/>
  </r>
  <r>
    <n v="422"/>
    <s v=" 09 Feb 2019, 13:30"/>
    <s v="Football"/>
    <s v="Eng. Premier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x v="3"/>
    <m/>
    <n v="436"/>
    <s v="1X2"/>
    <x v="0"/>
  </r>
  <r>
    <n v="423"/>
    <s v=" 09 Feb 2019, 15:30"/>
    <s v="Football"/>
    <s v="Ger. Bundesliga I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x v="3"/>
    <m/>
    <n v="444"/>
    <s v="AH"/>
    <x v="0"/>
  </r>
  <r>
    <n v="424"/>
    <s v=" 09 Feb 2019, 15:30"/>
    <s v="Football"/>
    <s v="Ger. Bundesliga I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x v="3"/>
    <m/>
    <n v="445"/>
    <s v="AH"/>
    <x v="0"/>
  </r>
  <r>
    <n v="425"/>
    <s v=" 09 Feb 2019, 15:30"/>
    <s v="Football"/>
    <s v="Ger. Bundesliga I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x v="3"/>
    <m/>
    <n v="451"/>
    <s v="AH"/>
    <x v="0"/>
  </r>
  <r>
    <n v="426"/>
    <s v=" 09 Feb 2019, 16:00"/>
    <s v="Football"/>
    <s v="Eng. Premier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x v="3"/>
    <m/>
    <n v="429"/>
    <s v="AH"/>
    <x v="0"/>
  </r>
  <r>
    <n v="427"/>
    <s v=" 09 Feb 2019, 16:00"/>
    <s v="Football"/>
    <s v="Eng. Premier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x v="3"/>
    <m/>
    <n v="438"/>
    <s v="AH"/>
    <x v="0"/>
  </r>
  <r>
    <n v="428"/>
    <s v=" 09 Feb 2019, 16:00"/>
    <s v="Football"/>
    <s v="Eng. Premier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x v="3"/>
    <m/>
    <n v="410"/>
    <s v="AH"/>
    <x v="0"/>
  </r>
  <r>
    <n v="429"/>
    <s v=" 09 Feb 2019, 16:00"/>
    <s v="Football"/>
    <s v="Eng. Premier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x v="3"/>
    <m/>
    <n v="430"/>
    <s v="AH"/>
    <x v="0"/>
  </r>
  <r>
    <n v="430"/>
    <s v=" 09 Feb 2019, 16:00"/>
    <s v="Football"/>
    <s v="Eng. Premier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x v="3"/>
    <m/>
    <n v="432"/>
    <s v="1X2"/>
    <x v="0"/>
  </r>
  <r>
    <n v="431"/>
    <s v=" 09 Feb 2019, 16:15"/>
    <s v="Football"/>
    <s v="Spa. Primera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x v="3"/>
    <m/>
    <n v="440"/>
    <s v="AH"/>
    <x v="0"/>
  </r>
  <r>
    <n v="432"/>
    <s v=" 09 Feb 2019, 17:00"/>
    <s v="Football"/>
    <s v="Fra. Ligue 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x v="3"/>
    <m/>
    <n v="418"/>
    <s v="AH"/>
    <x v="0"/>
  </r>
  <r>
    <n v="433"/>
    <s v=" 09 Feb 2019, 18:00"/>
    <s v="Football"/>
    <s v="Ita. Serie A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x v="3"/>
    <m/>
    <n v="409"/>
    <s v="1X2"/>
    <x v="0"/>
  </r>
  <r>
    <n v="434"/>
    <s v=" 09 Feb 2019, 18:30"/>
    <s v="Football"/>
    <s v="Eng. Premier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x v="3"/>
    <m/>
    <n v="448"/>
    <s v="1X2"/>
    <x v="0"/>
  </r>
  <r>
    <n v="435"/>
    <s v=" 09 Feb 2019, 18:30"/>
    <s v="Football"/>
    <s v="Ger. Bundesliga I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x v="3"/>
    <m/>
    <n v="417"/>
    <s v="AH"/>
    <x v="0"/>
  </r>
  <r>
    <n v="436"/>
    <s v=" 09 Feb 2019, 20:00"/>
    <s v="Football"/>
    <s v="Fra. Ligue 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x v="3"/>
    <m/>
    <n v="421"/>
    <s v="AH"/>
    <x v="0"/>
  </r>
  <r>
    <n v="437"/>
    <s v=" 09 Feb 2019, 20:30"/>
    <s v="Football"/>
    <s v="Ita. Serie A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x v="3"/>
    <m/>
    <n v="441"/>
    <s v="AH"/>
    <x v="0"/>
  </r>
  <r>
    <n v="438"/>
    <s v=" 10 Feb 2019, 12:00"/>
    <s v="Football"/>
    <s v="Spa. Primera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x v="3"/>
    <m/>
    <n v="453"/>
    <s v="1X2"/>
    <x v="0"/>
  </r>
  <r>
    <n v="439"/>
    <s v=" 10 Feb 2019, 14:30"/>
    <s v="Football"/>
    <s v="Eng. Premier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x v="3"/>
    <m/>
    <n v="415"/>
    <s v="AH"/>
    <x v="0"/>
  </r>
  <r>
    <n v="440"/>
    <s v=" 10 Feb 2019, 15:00"/>
    <s v="Football"/>
    <s v="Ita. Serie A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x v="3"/>
    <m/>
    <n v="443"/>
    <s v="AH"/>
    <x v="0"/>
  </r>
  <r>
    <n v="441"/>
    <s v=" 10 Feb 2019, 15:00"/>
    <s v="Football"/>
    <s v="Ita. Serie A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x v="3"/>
    <m/>
    <n v="423"/>
    <s v="1X2"/>
    <x v="0"/>
  </r>
  <r>
    <n v="442"/>
    <s v=" 10 Feb 2019, 15:00"/>
    <s v="Football"/>
    <s v="Ita. Serie A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x v="3"/>
    <m/>
    <n v="411"/>
    <s v="AH"/>
    <x v="0"/>
  </r>
  <r>
    <n v="443"/>
    <s v=" 10 Feb 2019, 15:00"/>
    <s v="Football"/>
    <s v="Fra. Ligue 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x v="3"/>
    <m/>
    <n v="437"/>
    <s v="AH"/>
    <x v="0"/>
  </r>
  <r>
    <n v="444"/>
    <s v=" 10 Feb 2019, 16:15"/>
    <s v="Football"/>
    <s v="Spa. Primera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x v="3"/>
    <m/>
    <n v="420"/>
    <s v="AH"/>
    <x v="0"/>
  </r>
  <r>
    <n v="445"/>
    <s v=" 10 Feb 2019, 17:00"/>
    <s v="Football"/>
    <s v="Eng. Premier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x v="3"/>
    <m/>
    <n v="422"/>
    <s v="AH"/>
    <x v="0"/>
  </r>
  <r>
    <n v="446"/>
    <s v=" 10 Feb 2019, 17:00"/>
    <s v="Football"/>
    <s v="Fra. Ligue 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x v="3"/>
    <m/>
    <n v="433"/>
    <s v="AH"/>
    <x v="0"/>
  </r>
  <r>
    <n v="447"/>
    <s v=" 10 Feb 2019, 17:00"/>
    <s v="Football"/>
    <s v="Fra. Ligue 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x v="3"/>
    <m/>
    <n v="442"/>
    <s v="1X2"/>
    <x v="0"/>
  </r>
  <r>
    <n v="448"/>
    <s v=" 10 Feb 2019, 18:00"/>
    <s v="Football"/>
    <s v="Ita. Serie A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x v="3"/>
    <m/>
    <n v="446"/>
    <s v="AH"/>
    <x v="0"/>
  </r>
  <r>
    <n v="449"/>
    <s v=" 10 Feb 2019, 18:30"/>
    <s v="Football"/>
    <s v="Spa. Primera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x v="3"/>
    <m/>
    <n v="419"/>
    <s v="AH"/>
    <x v="0"/>
  </r>
  <r>
    <n v="450"/>
    <s v=" 10 Feb 2019, 20:30"/>
    <s v="Football"/>
    <s v="Ita. Serie A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x v="3"/>
    <m/>
    <n v="428"/>
    <s v="AH"/>
    <x v="0"/>
  </r>
  <r>
    <n v="451"/>
    <s v=" 10 Feb 2019, 20:45"/>
    <s v="Football"/>
    <s v="Spa. Primera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x v="3"/>
    <m/>
    <n v="413"/>
    <s v="AH"/>
    <x v="0"/>
  </r>
  <r>
    <n v="452"/>
    <s v=" 10 Feb 2019, 21:00"/>
    <s v="Football"/>
    <s v="Fra. Ligue 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x v="3"/>
    <m/>
    <n v="439"/>
    <s v="1X2"/>
    <x v="0"/>
  </r>
  <r>
    <n v="453"/>
    <s v=" 11 Feb 2019, 21:00"/>
    <s v="Football"/>
    <s v="Eng. Premier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x v="3"/>
    <m/>
    <n v="416"/>
    <s v="AH"/>
    <x v="0"/>
  </r>
  <r>
    <n v="454"/>
    <s v=" 12 Feb 2019, 21:00"/>
    <s v="Football"/>
    <s v="Champions L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x v="3"/>
    <m/>
    <n v="454"/>
    <s v="1X2"/>
    <x v="0"/>
  </r>
  <r>
    <n v="455"/>
    <s v=" 12 Feb 2019, 21:00"/>
    <s v="Football"/>
    <s v="Champions L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x v="3"/>
    <m/>
    <n v="464"/>
    <s v="AH"/>
    <x v="0"/>
  </r>
  <r>
    <n v="456"/>
    <s v=" 13 Feb 2019, 19:00"/>
    <s v="Football"/>
    <s v="Fra. Ligue 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x v="3"/>
    <m/>
    <n v="460"/>
    <s v="AH"/>
    <x v="0"/>
  </r>
  <r>
    <n v="457"/>
    <s v=" 13 Feb 2019, 21:00"/>
    <s v="Football"/>
    <s v="Champions L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x v="3"/>
    <m/>
    <n v="457"/>
    <s v="1X2"/>
    <x v="0"/>
  </r>
  <r>
    <n v="458"/>
    <s v=" 13 Feb 2019, 21:00"/>
    <s v="Football"/>
    <s v="Champions L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x v="3"/>
    <m/>
    <n v="468"/>
    <s v="AH"/>
    <x v="0"/>
  </r>
  <r>
    <n v="459"/>
    <s v=" 14 Feb 2019, 18:55"/>
    <s v="Football"/>
    <s v="Europa League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x v="3"/>
    <m/>
    <n v="477"/>
    <s v="1X2"/>
    <x v="0"/>
  </r>
  <r>
    <n v="460"/>
    <s v=" 14 Feb 2019, 18:55"/>
    <s v="Football"/>
    <s v="Europa League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x v="3"/>
    <m/>
    <n v="462"/>
    <s v="AH"/>
    <x v="0"/>
  </r>
  <r>
    <n v="461"/>
    <s v=" 14 Feb 2019, 18:55"/>
    <s v="Football"/>
    <s v="Europa League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x v="3"/>
    <m/>
    <n v="475"/>
    <s v="AH"/>
    <x v="0"/>
  </r>
  <r>
    <n v="462"/>
    <s v=" 14 Feb 2019, 18:55"/>
    <s v="Football"/>
    <s v="Europa League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x v="3"/>
    <m/>
    <n v="474"/>
    <s v="AH"/>
    <x v="0"/>
  </r>
  <r>
    <n v="463"/>
    <s v=" 14 Feb 2019, 18:55"/>
    <s v="Football"/>
    <s v="Europa League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x v="3"/>
    <m/>
    <n v="459"/>
    <s v="AH"/>
    <x v="0"/>
  </r>
  <r>
    <n v="464"/>
    <s v=" 14 Feb 2019, 21:00"/>
    <s v="Football"/>
    <s v="Europa League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x v="3"/>
    <m/>
    <n v="473"/>
    <s v="AH"/>
    <x v="0"/>
  </r>
  <r>
    <n v="465"/>
    <s v=" 14 Feb 2019, 21:00"/>
    <s v="Football"/>
    <s v="Europa League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x v="3"/>
    <m/>
    <n v="486"/>
    <s v="AH"/>
    <x v="0"/>
  </r>
  <r>
    <n v="466"/>
    <s v=" 14 Feb 2019, 21:00"/>
    <s v="Football"/>
    <s v="Europa League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x v="3"/>
    <m/>
    <n v="491"/>
    <s v="1X2"/>
    <x v="0"/>
  </r>
  <r>
    <n v="467"/>
    <s v=" 14 Feb 2019, 21:00"/>
    <s v="Football"/>
    <s v="Europa League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x v="3"/>
    <m/>
    <n v="472"/>
    <s v="AH"/>
    <x v="0"/>
  </r>
  <r>
    <n v="468"/>
    <s v=" 14 Feb 2019, 21:00"/>
    <s v="Football"/>
    <s v="Europa League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x v="3"/>
    <m/>
    <n v="463"/>
    <s v="1X2"/>
    <x v="0"/>
  </r>
  <r>
    <n v="469"/>
    <s v=" 15 Feb 2019, 20:30"/>
    <s v="Football"/>
    <s v="Ger. Bundesliga I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x v="3"/>
    <m/>
    <n v="455"/>
    <s v="1X2"/>
    <x v="0"/>
  </r>
  <r>
    <n v="470"/>
    <s v=" 15 Feb 2019, 20:30"/>
    <s v="Football"/>
    <s v="Ita. Serie A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x v="3"/>
    <m/>
    <n v="498"/>
    <s v="AH"/>
    <x v="0"/>
  </r>
  <r>
    <n v="471"/>
    <s v=" 15 Feb 2019, 20:45"/>
    <s v="Football"/>
    <s v="Fra. Ligue 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x v="3"/>
    <m/>
    <n v="482"/>
    <s v="AH"/>
    <x v="0"/>
  </r>
  <r>
    <n v="472"/>
    <s v=" 15 Feb 2019, 21:00"/>
    <s v="Football"/>
    <s v="Spa. Primera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x v="3"/>
    <m/>
    <n v="469"/>
    <s v="AH"/>
    <x v="0"/>
  </r>
  <r>
    <n v="473"/>
    <s v=" 16 Feb 2019, 15:30"/>
    <s v="Football"/>
    <s v="Ger. Bundesliga I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x v="3"/>
    <m/>
    <n v="480"/>
    <s v="AH"/>
    <x v="0"/>
  </r>
  <r>
    <n v="474"/>
    <s v=" 16 Feb 2019, 15:30"/>
    <s v="Football"/>
    <s v="Ger. Bundesliga I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x v="3"/>
    <m/>
    <n v="461"/>
    <s v="AH"/>
    <x v="0"/>
  </r>
  <r>
    <n v="475"/>
    <s v=" 16 Feb 2019, 15:30"/>
    <s v="Football"/>
    <s v="Ger. Bundesliga I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x v="3"/>
    <m/>
    <n v="467"/>
    <s v="1X2"/>
    <x v="0"/>
  </r>
  <r>
    <n v="476"/>
    <s v=" 16 Feb 2019, 16:15"/>
    <s v="Football"/>
    <s v="Spa. Primera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x v="3"/>
    <m/>
    <n v="456"/>
    <s v="1X2"/>
    <x v="0"/>
  </r>
  <r>
    <n v="477"/>
    <s v=" 16 Feb 2019, 17:00"/>
    <s v="Football"/>
    <s v="Fra. Ligue 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x v="3"/>
    <m/>
    <n v="471"/>
    <s v="AH"/>
    <x v="0"/>
  </r>
  <r>
    <n v="478"/>
    <s v=" 16 Feb 2019, 18:30"/>
    <s v="Football"/>
    <s v="Ger. Bundesliga I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x v="3"/>
    <m/>
    <n v="478"/>
    <s v="AH"/>
    <x v="0"/>
  </r>
  <r>
    <n v="479"/>
    <s v=" 16 Feb 2019, 18:30"/>
    <s v="Football"/>
    <s v="Spa. Primera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x v="3"/>
    <m/>
    <n v="492"/>
    <s v="AH"/>
    <x v="0"/>
  </r>
  <r>
    <n v="480"/>
    <s v=" 16 Feb 2019, 20:00"/>
    <s v="Football"/>
    <s v="Fra. Ligue 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x v="3"/>
    <m/>
    <n v="465"/>
    <s v="AH"/>
    <x v="0"/>
  </r>
  <r>
    <n v="481"/>
    <s v=" 16 Feb 2019, 20:00"/>
    <s v="Football"/>
    <s v="Fra. Ligue 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x v="3"/>
    <m/>
    <n v="513"/>
    <s v="AH"/>
    <x v="0"/>
  </r>
  <r>
    <n v="482"/>
    <s v=" 16 Feb 2019, 20:30"/>
    <s v="Football"/>
    <s v="Ita. Serie A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x v="3"/>
    <m/>
    <n v="476"/>
    <s v="AH"/>
    <x v="0"/>
  </r>
  <r>
    <n v="483"/>
    <s v=" 16 Feb 2019, 20:45"/>
    <s v="Football"/>
    <s v="Spa. Primera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x v="3"/>
    <m/>
    <n v="501"/>
    <s v="AH"/>
    <x v="0"/>
  </r>
  <r>
    <n v="484"/>
    <s v=" 17 Feb 2019, 12:00"/>
    <s v="Football"/>
    <s v="Spa. Primera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x v="3"/>
    <m/>
    <n v="504"/>
    <s v="AH"/>
    <x v="0"/>
  </r>
  <r>
    <n v="485"/>
    <s v=" 17 Feb 2019, 12:30"/>
    <s v="Football"/>
    <s v="Ita. Serie A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x v="3"/>
    <m/>
    <n v="503"/>
    <s v="1X2"/>
    <x v="0"/>
  </r>
  <r>
    <n v="486"/>
    <s v=" 17 Feb 2019, 15:00"/>
    <s v="Football"/>
    <s v="Fra. Ligue 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x v="3"/>
    <m/>
    <n v="458"/>
    <s v="1X2"/>
    <x v="0"/>
  </r>
  <r>
    <n v="487"/>
    <s v=" 17 Feb 2019, 15:00"/>
    <s v="Football"/>
    <s v="Ita. Serie A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x v="3"/>
    <m/>
    <n v="481"/>
    <s v="AH"/>
    <x v="0"/>
  </r>
  <r>
    <n v="488"/>
    <s v=" 17 Feb 2019, 15:30"/>
    <s v="Football"/>
    <s v="Ger. Bundesliga I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x v="3"/>
    <m/>
    <n v="494"/>
    <s v="AH"/>
    <x v="0"/>
  </r>
  <r>
    <n v="489"/>
    <s v=" 17 Feb 2019, 16:15"/>
    <s v="Football"/>
    <s v="Spa. Primera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x v="3"/>
    <m/>
    <n v="519"/>
    <s v="AH"/>
    <x v="0"/>
  </r>
  <r>
    <n v="490"/>
    <s v=" 17 Feb 2019, 17:00"/>
    <s v="Football"/>
    <s v="Fra. Ligue 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x v="3"/>
    <m/>
    <n v="515"/>
    <s v="AH"/>
    <x v="0"/>
  </r>
  <r>
    <n v="491"/>
    <s v=" 17 Feb 2019, 18:00"/>
    <s v="Football"/>
    <s v="Ita. Serie A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x v="3"/>
    <m/>
    <n v="508"/>
    <s v="AH"/>
    <x v="0"/>
  </r>
  <r>
    <n v="492"/>
    <s v=" 17 Feb 2019, 18:00"/>
    <s v="Football"/>
    <s v="Ger. Bundesliga I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x v="3"/>
    <m/>
    <n v="520"/>
    <s v="AH"/>
    <x v="0"/>
  </r>
  <r>
    <n v="493"/>
    <s v=" 17 Feb 2019, 18:30"/>
    <s v="Football"/>
    <s v="Spa. Primera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x v="3"/>
    <m/>
    <n v="507"/>
    <s v="AH"/>
    <x v="0"/>
  </r>
  <r>
    <n v="494"/>
    <s v=" 17 Feb 2019, 20:30"/>
    <s v="Football"/>
    <s v="Ita. Serie A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x v="3"/>
    <m/>
    <n v="506"/>
    <s v="AH"/>
    <x v="0"/>
  </r>
  <r>
    <n v="495"/>
    <s v=" 17 Feb 2019, 20:45"/>
    <s v="Football"/>
    <s v="Spa. Primera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x v="3"/>
    <m/>
    <n v="505"/>
    <s v="AH"/>
    <x v="0"/>
  </r>
  <r>
    <n v="496"/>
    <s v=" 17 Feb 2019, 21:00"/>
    <s v="Football"/>
    <s v="Fra. Ligue 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x v="3"/>
    <m/>
    <n v="509"/>
    <s v="AH"/>
    <x v="0"/>
  </r>
  <r>
    <n v="497"/>
    <s v=" 18 Feb 2019, 20:30"/>
    <s v="Football"/>
    <s v="Ita. Serie A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x v="3"/>
    <m/>
    <n v="489"/>
    <s v="AH"/>
    <x v="0"/>
  </r>
  <r>
    <n v="498"/>
    <s v=" 18 Feb 2019, 20:30"/>
    <s v="Football"/>
    <s v="Ger. Bundesliga I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x v="3"/>
    <m/>
    <n v="514"/>
    <s v="AH"/>
    <x v="0"/>
  </r>
  <r>
    <n v="499"/>
    <s v=" 18 Feb 2019, 20:30"/>
    <s v="Football"/>
    <s v="Eng. FA Cup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x v="3"/>
    <m/>
    <n v="521"/>
    <s v="1X2"/>
    <x v="0"/>
  </r>
  <r>
    <n v="500"/>
    <s v=" 18 Feb 2019, 21:00"/>
    <s v="Football"/>
    <s v="Spa. Primera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x v="3"/>
    <m/>
    <n v="499"/>
    <s v="AH"/>
    <x v="0"/>
  </r>
  <r>
    <n v="501"/>
    <s v=" 19 Feb 2019, 21:00"/>
    <s v="Football"/>
    <s v="Champions L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x v="3"/>
    <m/>
    <n v="523"/>
    <s v="1X2"/>
    <x v="0"/>
  </r>
  <r>
    <n v="502"/>
    <s v=" 19 Feb 2019, 21:00"/>
    <s v="Football"/>
    <s v="Champions L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x v="3"/>
    <m/>
    <n v="533"/>
    <s v="1X2"/>
    <x v="0"/>
  </r>
  <r>
    <n v="503"/>
    <s v=" 20 Feb 2019, 18:00"/>
    <s v="Football"/>
    <s v="Europa League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x v="3"/>
    <m/>
    <n v="512"/>
    <s v="1X2"/>
    <x v="0"/>
  </r>
  <r>
    <n v="504"/>
    <s v=" 20 Feb 2019, 21:00"/>
    <s v="Football"/>
    <s v="Champions L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x v="3"/>
    <m/>
    <n v="525"/>
    <s v="AH"/>
    <x v="0"/>
  </r>
  <r>
    <n v="505"/>
    <s v=" 20 Feb 2019, 21:00"/>
    <s v="Football"/>
    <s v="Champions L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x v="3"/>
    <m/>
    <n v="517"/>
    <s v="AH"/>
    <x v="0"/>
  </r>
  <r>
    <n v="506"/>
    <s v=" 20 Feb 2019, 21:00"/>
    <s v="Football"/>
    <s v="Fra. Ligue 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x v="3"/>
    <m/>
    <n v="470"/>
    <s v="AH"/>
    <x v="0"/>
  </r>
  <r>
    <n v="507"/>
    <s v=" 21 Feb 2019, 18:55"/>
    <s v="Football"/>
    <s v="Europa League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x v="3"/>
    <m/>
    <n v="511"/>
    <s v="AH"/>
    <x v="0"/>
  </r>
  <r>
    <n v="508"/>
    <s v=" 21 Feb 2019, 18:55"/>
    <s v="Football"/>
    <s v="Europa League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x v="3"/>
    <m/>
    <n v="536"/>
    <s v="AH"/>
    <x v="0"/>
  </r>
  <r>
    <n v="509"/>
    <s v=" 21 Feb 2019, 18:55"/>
    <s v="Football"/>
    <s v="Europa League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x v="3"/>
    <m/>
    <n v="524"/>
    <s v="AH"/>
    <x v="0"/>
  </r>
  <r>
    <n v="510"/>
    <s v=" 21 Feb 2019, 18:55"/>
    <s v="Football"/>
    <s v="Europa League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x v="3"/>
    <m/>
    <n v="496"/>
    <s v="AH"/>
    <x v="0"/>
  </r>
  <r>
    <n v="511"/>
    <s v=" 21 Feb 2019, 18:55"/>
    <s v="Football"/>
    <s v="Europa League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x v="3"/>
    <m/>
    <n v="527"/>
    <s v="1X2"/>
    <x v="0"/>
  </r>
  <r>
    <n v="512"/>
    <s v=" 21 Feb 2019, 21:00"/>
    <s v="Football"/>
    <s v="Europa League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x v="3"/>
    <m/>
    <n v="483"/>
    <s v="AH"/>
    <x v="0"/>
  </r>
  <r>
    <n v="513"/>
    <s v=" 21 Feb 2019, 21:00"/>
    <s v="Football"/>
    <s v="Europa League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x v="3"/>
    <m/>
    <n v="518"/>
    <s v="AH"/>
    <x v="0"/>
  </r>
  <r>
    <n v="514"/>
    <s v=" 21 Feb 2019, 21:00"/>
    <s v="Football"/>
    <s v="Europa League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x v="3"/>
    <m/>
    <n v="547"/>
    <s v="AH"/>
    <x v="0"/>
  </r>
  <r>
    <n v="515"/>
    <s v=" 21 Feb 2019, 21:00"/>
    <s v="Football"/>
    <s v="Europa League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x v="3"/>
    <m/>
    <n v="532"/>
    <s v="AH"/>
    <x v="0"/>
  </r>
  <r>
    <n v="516"/>
    <s v=" 22 Feb 2019, 19:00"/>
    <s v="Football"/>
    <s v="Fra. Ligue 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x v="3"/>
    <m/>
    <n v="490"/>
    <s v="1X2"/>
    <x v="0"/>
  </r>
  <r>
    <n v="517"/>
    <s v=" 22 Feb 2019, 20:30"/>
    <s v="Football"/>
    <s v="Ita. Serie A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x v="3"/>
    <m/>
    <n v="487"/>
    <s v="AH"/>
    <x v="0"/>
  </r>
  <r>
    <n v="518"/>
    <s v=" 22 Feb 2019, 20:45"/>
    <s v="Football"/>
    <s v="Eng. Premier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x v="3"/>
    <m/>
    <n v="484"/>
    <s v="1X2"/>
    <x v="0"/>
  </r>
  <r>
    <n v="519"/>
    <s v=" 22 Feb 2019, 20:45"/>
    <s v="Football"/>
    <s v="Eng. Premier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x v="3"/>
    <m/>
    <n v="466"/>
    <s v="AH"/>
    <x v="0"/>
  </r>
  <r>
    <n v="520"/>
    <s v=" 22 Feb 2019, 20:45"/>
    <s v="Football"/>
    <s v="Fra. Ligue 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x v="3"/>
    <m/>
    <n v="553"/>
    <s v="AH"/>
    <x v="0"/>
  </r>
  <r>
    <n v="521"/>
    <s v=" 23 Feb 2019, 13:00"/>
    <s v="Football"/>
    <s v="Spa. Primera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x v="3"/>
    <m/>
    <n v="479"/>
    <s v="1X2"/>
    <x v="0"/>
  </r>
  <r>
    <n v="522"/>
    <s v=" 23 Feb 2019, 13:30"/>
    <s v="Football"/>
    <s v="Eng. Premier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x v="3"/>
    <m/>
    <n v="502"/>
    <s v="1X2"/>
    <x v="0"/>
  </r>
  <r>
    <n v="523"/>
    <s v=" 23 Feb 2019, 15:00"/>
    <s v="Football"/>
    <s v="Ita. Serie A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x v="3"/>
    <m/>
    <n v="529"/>
    <s v="AH"/>
    <x v="0"/>
  </r>
  <r>
    <n v="524"/>
    <s v=" 23 Feb 2019, 15:30"/>
    <s v="Football"/>
    <s v="Ger. Bundesliga I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x v="3"/>
    <m/>
    <n v="497"/>
    <s v="1X2"/>
    <x v="0"/>
  </r>
  <r>
    <n v="525"/>
    <s v=" 23 Feb 2019, 15:30"/>
    <s v="Football"/>
    <s v="Ger. Bundesliga I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x v="3"/>
    <m/>
    <n v="541"/>
    <s v="AH"/>
    <x v="0"/>
  </r>
  <r>
    <n v="526"/>
    <s v=" 23 Feb 2019, 15:30"/>
    <s v="Football"/>
    <s v="Ger. Bundesliga I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x v="3"/>
    <m/>
    <n v="522"/>
    <s v="AH"/>
    <x v="0"/>
  </r>
  <r>
    <n v="527"/>
    <s v=" 23 Feb 2019, 16:00"/>
    <s v="Football"/>
    <s v="Eng. Premier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x v="3"/>
    <m/>
    <n v="485"/>
    <s v="1X2"/>
    <x v="0"/>
  </r>
  <r>
    <n v="528"/>
    <s v=" 23 Feb 2019, 16:00"/>
    <s v="Football"/>
    <s v="Eng. Premier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x v="3"/>
    <m/>
    <n v="549"/>
    <s v="AH"/>
    <x v="0"/>
  </r>
  <r>
    <n v="529"/>
    <s v=" 23 Feb 2019, 16:15"/>
    <s v="Football"/>
    <s v="Spa. Primera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x v="3"/>
    <m/>
    <n v="528"/>
    <s v="1X2"/>
    <x v="0"/>
  </r>
  <r>
    <n v="530"/>
    <s v=" 23 Feb 2019, 17:00"/>
    <s v="Football"/>
    <s v="Fra. Ligue 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x v="3"/>
    <m/>
    <n v="551"/>
    <s v="AH"/>
    <x v="0"/>
  </r>
  <r>
    <n v="531"/>
    <s v=" 23 Feb 2019, 18:30"/>
    <s v="Football"/>
    <s v="Spa. Primera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x v="3"/>
    <m/>
    <n v="500"/>
    <s v="AH"/>
    <x v="0"/>
  </r>
  <r>
    <n v="532"/>
    <s v=" 23 Feb 2019, 18:30"/>
    <s v="Football"/>
    <s v="Eng. Premier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x v="3"/>
    <m/>
    <n v="488"/>
    <s v="AH"/>
    <x v="0"/>
  </r>
  <r>
    <n v="533"/>
    <s v=" 23 Feb 2019, 20:00"/>
    <s v="Football"/>
    <s v="Fra. Ligue 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x v="3"/>
    <m/>
    <n v="531"/>
    <s v="AH"/>
    <x v="0"/>
  </r>
  <r>
    <n v="534"/>
    <s v=" 23 Feb 2019, 20:30"/>
    <s v="Football"/>
    <s v="Ita. Serie A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x v="3"/>
    <m/>
    <n v="535"/>
    <s v="AH"/>
    <x v="0"/>
  </r>
  <r>
    <n v="535"/>
    <s v=" 23 Feb 2019, 20:45"/>
    <s v="Football"/>
    <s v="Spa. Primera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x v="3"/>
    <m/>
    <n v="534"/>
    <s v="1X2"/>
    <x v="0"/>
  </r>
  <r>
    <n v="536"/>
    <s v=" 24 Feb 2019, 12:00"/>
    <s v="Football"/>
    <s v="Spa. Primera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x v="3"/>
    <m/>
    <n v="544"/>
    <s v="AH"/>
    <x v="0"/>
  </r>
  <r>
    <n v="537"/>
    <s v=" 24 Feb 2019, 12:30"/>
    <s v="Football"/>
    <s v="Ita. Serie A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x v="3"/>
    <m/>
    <n v="516"/>
    <s v="1X2"/>
    <x v="0"/>
  </r>
  <r>
    <n v="538"/>
    <s v=" 24 Feb 2019, 15:00"/>
    <s v="Football"/>
    <s v="Fra. Ligue 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x v="3"/>
    <m/>
    <n v="552"/>
    <s v="AH"/>
    <x v="0"/>
  </r>
  <r>
    <n v="539"/>
    <s v=" 24 Feb 2019, 15:00"/>
    <s v="Football"/>
    <s v="Ita. Serie A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x v="3"/>
    <m/>
    <n v="538"/>
    <s v="AH"/>
    <x v="0"/>
  </r>
  <r>
    <n v="540"/>
    <s v=" 24 Feb 2019, 15:05"/>
    <s v="Football"/>
    <s v="Eng. Premier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x v="3"/>
    <m/>
    <n v="510"/>
    <s v="AH"/>
    <x v="0"/>
  </r>
  <r>
    <n v="541"/>
    <s v=" 24 Feb 2019, 15:05"/>
    <s v="Football"/>
    <s v="Eng. Premier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x v="3"/>
    <m/>
    <n v="530"/>
    <s v="AH"/>
    <x v="0"/>
  </r>
  <r>
    <n v="542"/>
    <s v=" 24 Feb 2019, 15:30"/>
    <s v="Football"/>
    <s v="Ger. Bundesliga I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x v="3"/>
    <m/>
    <n v="493"/>
    <s v="1X2"/>
    <x v="0"/>
  </r>
  <r>
    <n v="543"/>
    <s v=" 24 Feb 2019, 16:15"/>
    <s v="Football"/>
    <s v="Spa. Primera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x v="3"/>
    <m/>
    <n v="540"/>
    <s v="AH"/>
    <x v="0"/>
  </r>
  <r>
    <n v="544"/>
    <s v=" 24 Feb 2019, 17:00"/>
    <s v="Football"/>
    <s v="Fra. Ligue 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x v="3"/>
    <m/>
    <n v="539"/>
    <s v="AH"/>
    <x v="0"/>
  </r>
  <r>
    <n v="545"/>
    <s v=" 24 Feb 2019, 17:30"/>
    <s v="Football"/>
    <s v="Eng. League Cup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x v="3"/>
    <m/>
    <n v="545"/>
    <s v="AH"/>
    <x v="0"/>
  </r>
  <r>
    <n v="546"/>
    <s v=" 24 Feb 2019, 18:00"/>
    <s v="Football"/>
    <s v="Ita. Serie A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x v="3"/>
    <m/>
    <n v="543"/>
    <s v="AH"/>
    <x v="0"/>
  </r>
  <r>
    <n v="547"/>
    <s v=" 24 Feb 2019, 18:00"/>
    <s v="Football"/>
    <s v="Ger. Bundesliga I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x v="3"/>
    <m/>
    <n v="546"/>
    <s v="AH"/>
    <x v="0"/>
  </r>
  <r>
    <n v="548"/>
    <s v=" 24 Feb 2019, 18:30"/>
    <s v="Football"/>
    <s v="Spa. Primera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x v="3"/>
    <m/>
    <n v="537"/>
    <s v="AH"/>
    <x v="0"/>
  </r>
  <r>
    <n v="549"/>
    <s v=" 24 Feb 2019, 20:30"/>
    <s v="Football"/>
    <s v="Ita. Serie A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x v="3"/>
    <m/>
    <n v="526"/>
    <s v="AH"/>
    <x v="0"/>
  </r>
  <r>
    <n v="550"/>
    <s v=" 24 Feb 2019, 20:45"/>
    <s v="Football"/>
    <s v="Spa. Primera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x v="3"/>
    <m/>
    <n v="548"/>
    <s v="AH"/>
    <x v="0"/>
  </r>
  <r>
    <n v="551"/>
    <s v=" 24 Feb 2019, 21:00"/>
    <s v="Football"/>
    <s v="Fra. Ligue 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x v="3"/>
    <m/>
    <n v="542"/>
    <s v="1X2"/>
    <x v="0"/>
  </r>
  <r>
    <n v="552"/>
    <s v=" 25 Feb 2019, 20:30"/>
    <s v="Football"/>
    <s v="Ger. Bundesliga I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x v="3"/>
    <m/>
    <n v="495"/>
    <s v="1X2"/>
    <x v="0"/>
  </r>
  <r>
    <n v="553"/>
    <s v=" 25 Feb 2019, 21:00"/>
    <s v="Football"/>
    <s v="Spa. Primera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x v="3"/>
    <m/>
    <n v="550"/>
    <s v="AH"/>
    <x v="0"/>
  </r>
  <r>
    <n v="554"/>
    <s v=" 26 Feb 2019, 20:45"/>
    <s v="Football"/>
    <s v="Eng. Premier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x v="3"/>
    <m/>
    <n v="555"/>
    <s v="AH"/>
    <x v="0"/>
  </r>
  <r>
    <n v="555"/>
    <s v=" 26 Feb 2019, 20:45"/>
    <s v="Football"/>
    <s v="Eng. Premier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x v="3"/>
    <m/>
    <n v="556"/>
    <s v="1X2"/>
    <x v="0"/>
  </r>
  <r>
    <n v="556"/>
    <s v=" 26 Feb 2019, 20:45"/>
    <s v="Football"/>
    <s v="Eng. Premier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x v="3"/>
    <m/>
    <n v="557"/>
    <s v="1X2"/>
    <x v="0"/>
  </r>
  <r>
    <n v="557"/>
    <s v=" 26 Feb 2019, 21:00"/>
    <s v="Football"/>
    <s v="Ita. Coppa Italia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x v="3"/>
    <m/>
    <n v="554"/>
    <s v="AH"/>
    <x v="0"/>
  </r>
  <r>
    <n v="558"/>
    <s v=" 26 Feb 2019, 21:00"/>
    <s v="Football"/>
    <s v="Eng. Premier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x v="3"/>
    <m/>
    <n v="558"/>
    <s v="AH"/>
    <x v="0"/>
  </r>
  <r>
    <n v="559"/>
    <s v=" 26 Feb 2019, 21:10"/>
    <s v="Football"/>
    <s v="Fra. Coupe De France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x v="3"/>
    <m/>
    <n v="559"/>
    <s v="AH"/>
    <x v="0"/>
  </r>
  <r>
    <n v="560"/>
    <s v=" 27 Feb 2019, 20:45"/>
    <s v="Football"/>
    <s v="Eng. Premier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x v="3"/>
    <m/>
    <n v="563"/>
    <s v="AH"/>
    <x v="0"/>
  </r>
  <r>
    <n v="561"/>
    <s v=" 27 Feb 2019, 20:45"/>
    <s v="Football"/>
    <s v="Eng. Premier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x v="3"/>
    <m/>
    <n v="583"/>
    <s v="1X2"/>
    <x v="0"/>
  </r>
  <r>
    <n v="562"/>
    <s v=" 27 Feb 2019, 21:00"/>
    <s v="Football"/>
    <s v="Eng. Premier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x v="3"/>
    <m/>
    <n v="573"/>
    <s v="AH"/>
    <x v="0"/>
  </r>
  <r>
    <n v="563"/>
    <s v=" 27 Feb 2019, 21:00"/>
    <s v="Football"/>
    <s v="Eng. Premier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x v="3"/>
    <m/>
    <n v="574"/>
    <s v="AH"/>
    <x v="0"/>
  </r>
  <r>
    <n v="564"/>
    <s v=" 27 Feb 2019, 21:00"/>
    <s v="Football"/>
    <s v="Eng. Premier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x v="3"/>
    <m/>
    <n v="560"/>
    <s v="AH"/>
    <x v="0"/>
  </r>
  <r>
    <n v="565"/>
    <s v=" 27 Feb 2019, 21:00"/>
    <s v="Football"/>
    <s v="Eng. Premier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x v="4"/>
    <m/>
    <n v="608"/>
    <s v="AH"/>
    <x v="0"/>
  </r>
  <r>
    <n v="566"/>
    <s v=" 27 Feb 2019, 21:00"/>
    <s v="Football"/>
    <s v="Fra. Coupe De France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x v="3"/>
    <m/>
    <n v="569"/>
    <s v="AH"/>
    <x v="0"/>
  </r>
  <r>
    <n v="567"/>
    <s v=" 27 Feb 2019, 21:00"/>
    <s v="Football"/>
    <s v="Ita. Coppa Italia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x v="3"/>
    <m/>
    <n v="601"/>
    <s v="AH"/>
    <x v="0"/>
  </r>
  <r>
    <n v="568"/>
    <s v=" 27 Feb 2019, 21:00"/>
    <s v="Football"/>
    <s v="Spa. Copa Del Rey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x v="3"/>
    <m/>
    <n v="598"/>
    <s v="AH"/>
    <x v="0"/>
  </r>
  <r>
    <n v="569"/>
    <s v=" 28 Feb 2019, 21:00"/>
    <s v="Football"/>
    <s v="Spa. Copa Del Rey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x v="3"/>
    <m/>
    <n v="561"/>
    <s v="AH"/>
    <x v="0"/>
  </r>
  <r>
    <n v="570"/>
    <s v=" 01 Mar 2019, 20:30"/>
    <s v="Football"/>
    <s v="Ger. Bundesliga I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x v="3"/>
    <m/>
    <n v="566"/>
    <s v="1X2"/>
    <x v="0"/>
  </r>
  <r>
    <n v="571"/>
    <s v=" 01 Mar 2019, 20:30"/>
    <s v="Football"/>
    <s v="Ita. Serie A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x v="3"/>
    <m/>
    <n v="581"/>
    <s v="1X2"/>
    <x v="0"/>
  </r>
  <r>
    <n v="572"/>
    <s v=" 01 Mar 2019, 20:45"/>
    <s v="Football"/>
    <s v="Fra. Ligue 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x v="3"/>
    <m/>
    <n v="575"/>
    <s v="AH"/>
    <x v="0"/>
  </r>
  <r>
    <n v="573"/>
    <s v=" 02 Mar 2019, 13:30"/>
    <s v="Football"/>
    <s v="Eng. Premier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x v="3"/>
    <m/>
    <n v="597"/>
    <s v="AH"/>
    <x v="0"/>
  </r>
  <r>
    <n v="574"/>
    <s v=" 02 Mar 2019, 15:30"/>
    <s v="Football"/>
    <s v="Ger. Bundesliga I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x v="3"/>
    <m/>
    <n v="594"/>
    <s v="AH"/>
    <x v="0"/>
  </r>
  <r>
    <n v="575"/>
    <s v=" 02 Mar 2019, 15:30"/>
    <s v="Football"/>
    <s v="Ger. Bundesliga I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x v="3"/>
    <m/>
    <n v="567"/>
    <s v="AH"/>
    <x v="0"/>
  </r>
  <r>
    <n v="576"/>
    <s v=" 02 Mar 2019, 15:30"/>
    <s v="Football"/>
    <s v="Ger. Bundesliga I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x v="3"/>
    <m/>
    <n v="572"/>
    <s v="AH"/>
    <x v="0"/>
  </r>
  <r>
    <n v="577"/>
    <s v=" 02 Mar 2019, 15:30"/>
    <s v="Football"/>
    <s v="Ger. Bundesliga I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x v="3"/>
    <m/>
    <n v="578"/>
    <s v="O/U"/>
    <x v="0"/>
  </r>
  <r>
    <n v="578"/>
    <s v=" 02 Mar 2019, 15:30"/>
    <s v="Football"/>
    <s v="Ger. Bundesliga I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x v="3"/>
    <m/>
    <n v="562"/>
    <s v="AH"/>
    <x v="0"/>
  </r>
  <r>
    <n v="579"/>
    <s v=" 02 Mar 2019, 16:00"/>
    <s v="Football"/>
    <s v="Eng. Premier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x v="3"/>
    <m/>
    <n v="590"/>
    <s v="1X2"/>
    <x v="0"/>
  </r>
  <r>
    <n v="580"/>
    <s v=" 02 Mar 2019, 16:00"/>
    <s v="Football"/>
    <s v="Eng. Premier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x v="3"/>
    <m/>
    <n v="591"/>
    <s v="AH"/>
    <x v="0"/>
  </r>
  <r>
    <n v="581"/>
    <s v=" 02 Mar 2019, 16:00"/>
    <s v="Football"/>
    <s v="Eng. Premier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x v="3"/>
    <m/>
    <n v="596"/>
    <s v="AH"/>
    <x v="0"/>
  </r>
  <r>
    <n v="582"/>
    <s v=" 02 Mar 2019, 16:00"/>
    <s v="Football"/>
    <s v="Eng. Premier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x v="3"/>
    <m/>
    <n v="599"/>
    <s v="AH"/>
    <x v="0"/>
  </r>
  <r>
    <n v="583"/>
    <s v=" 02 Mar 2019, 16:00"/>
    <s v="Football"/>
    <s v="Eng. Premier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x v="3"/>
    <m/>
    <n v="592"/>
    <s v="AH"/>
    <x v="0"/>
  </r>
  <r>
    <n v="584"/>
    <s v=" 02 Mar 2019, 16:15"/>
    <s v="Football"/>
    <s v="Spa. Primera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x v="3"/>
    <m/>
    <n v="603"/>
    <s v="1X2"/>
    <x v="0"/>
  </r>
  <r>
    <n v="585"/>
    <s v=" 02 Mar 2019, 17:00"/>
    <s v="Football"/>
    <s v="Fra. Ligue 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x v="3"/>
    <m/>
    <n v="600"/>
    <s v="AH"/>
    <x v="0"/>
  </r>
  <r>
    <n v="586"/>
    <s v=" 02 Mar 2019, 18:00"/>
    <s v="Football"/>
    <s v="Ita. Serie A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x v="3"/>
    <m/>
    <n v="564"/>
    <s v="AH"/>
    <x v="0"/>
  </r>
  <r>
    <n v="587"/>
    <s v=" 02 Mar 2019, 18:30"/>
    <s v="Football"/>
    <s v="Spa. Primera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x v="3"/>
    <m/>
    <n v="588"/>
    <s v="AH"/>
    <x v="0"/>
  </r>
  <r>
    <n v="588"/>
    <s v=" 02 Mar 2019, 18:30"/>
    <s v="Football"/>
    <s v="Ger. Bundesliga I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x v="3"/>
    <m/>
    <n v="568"/>
    <s v="AH"/>
    <x v="0"/>
  </r>
  <r>
    <n v="589"/>
    <s v=" 02 Mar 2019, 18:30"/>
    <s v="Football"/>
    <s v="Eng. Premier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x v="3"/>
    <m/>
    <n v="605"/>
    <s v="AH"/>
    <x v="0"/>
  </r>
  <r>
    <n v="590"/>
    <s v=" 02 Mar 2019, 20:00"/>
    <s v="Football"/>
    <s v="Fra. Ligue 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x v="3"/>
    <m/>
    <n v="579"/>
    <s v="AH"/>
    <x v="0"/>
  </r>
  <r>
    <n v="591"/>
    <s v=" 02 Mar 2019, 20:00"/>
    <s v="Football"/>
    <s v="Fra. Ligue 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x v="3"/>
    <m/>
    <n v="580"/>
    <s v="AH"/>
    <x v="0"/>
  </r>
  <r>
    <n v="592"/>
    <s v=" 02 Mar 2019, 20:30"/>
    <s v="Football"/>
    <s v="Ita. Serie A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x v="3"/>
    <m/>
    <n v="570"/>
    <s v="AH"/>
    <x v="0"/>
  </r>
  <r>
    <n v="593"/>
    <s v=" 02 Mar 2019, 20:45"/>
    <s v="Football"/>
    <s v="Spa. Primera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x v="3"/>
    <m/>
    <n v="576"/>
    <s v="AH"/>
    <x v="0"/>
  </r>
  <r>
    <n v="594"/>
    <s v=" 03 Mar 2019, 12:30"/>
    <s v="Football"/>
    <s v="Ita. Serie A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x v="3"/>
    <m/>
    <n v="586"/>
    <s v="AH"/>
    <x v="0"/>
  </r>
  <r>
    <n v="595"/>
    <s v=" 03 Mar 2019, 13:00"/>
    <s v="Football"/>
    <s v="Eng. Premier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x v="3"/>
    <m/>
    <n v="577"/>
    <s v="AH"/>
    <x v="0"/>
  </r>
  <r>
    <n v="596"/>
    <s v=" 03 Mar 2019, 15:00"/>
    <s v="Football"/>
    <s v="Fra. Ligue 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x v="4"/>
    <d v="2019-03-01T00:00:00"/>
    <n v="607"/>
    <s v="AH"/>
    <x v="0"/>
  </r>
  <r>
    <n v="597"/>
    <s v=" 03 Mar 2019, 15:00"/>
    <s v="Football"/>
    <s v="Ita. Serie A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x v="3"/>
    <m/>
    <n v="595"/>
    <s v="AH"/>
    <x v="0"/>
  </r>
  <r>
    <n v="598"/>
    <s v=" 03 Mar 2019, 15:00"/>
    <s v="Football"/>
    <s v="Fra. Ligue 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x v="3"/>
    <m/>
    <n v="584"/>
    <s v="AH"/>
    <x v="0"/>
  </r>
  <r>
    <n v="599"/>
    <s v=" 03 Mar 2019, 15:05"/>
    <s v="Football"/>
    <s v="Eng. Premier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x v="3"/>
    <m/>
    <n v="565"/>
    <s v="AH"/>
    <x v="0"/>
  </r>
  <r>
    <n v="600"/>
    <s v=" 03 Mar 2019, 16:15"/>
    <s v="Football"/>
    <s v="Spa. Primera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x v="3"/>
    <m/>
    <n v="604"/>
    <s v="AH"/>
    <x v="0"/>
  </r>
  <r>
    <n v="601"/>
    <s v=" 03 Mar 2019, 17:00"/>
    <s v="Football"/>
    <s v="Fra. Ligue 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x v="3"/>
    <m/>
    <n v="593"/>
    <s v="AH"/>
    <x v="0"/>
  </r>
  <r>
    <n v="602"/>
    <s v=" 03 Mar 2019, 17:15"/>
    <s v="Football"/>
    <s v="Eng. Premier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x v="3"/>
    <m/>
    <n v="589"/>
    <s v="AH"/>
    <x v="0"/>
  </r>
  <r>
    <n v="603"/>
    <s v=" 03 Mar 2019, 18:00"/>
    <s v="Football"/>
    <s v="Ger. Bundesliga I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x v="3"/>
    <m/>
    <n v="587"/>
    <s v="1X2"/>
    <x v="0"/>
  </r>
  <r>
    <n v="604"/>
    <s v=" 03 Mar 2019, 18:00"/>
    <s v="Football"/>
    <s v="Ita. Serie A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x v="3"/>
    <m/>
    <n v="571"/>
    <s v="1X2"/>
    <x v="0"/>
  </r>
  <r>
    <n v="605"/>
    <s v=" 03 Mar 2019, 18:30"/>
    <s v="Football"/>
    <s v="Spa. Primera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x v="3"/>
    <m/>
    <n v="602"/>
    <s v="1X2"/>
    <x v="0"/>
  </r>
  <r>
    <n v="606"/>
    <s v=" 03 Mar 2019, 20:30"/>
    <s v="Football"/>
    <s v="Ita. Serie A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x v="3"/>
    <m/>
    <n v="582"/>
    <s v="AH"/>
    <x v="0"/>
  </r>
  <r>
    <n v="607"/>
    <s v=" 03 Mar 2019, 20:45"/>
    <s v="Football"/>
    <s v="Spa. Primera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x v="3"/>
    <m/>
    <n v="606"/>
    <s v="AH"/>
    <x v="0"/>
  </r>
  <r>
    <n v="608"/>
    <s v=" 03 Mar 2019, 21:00"/>
    <s v="Football"/>
    <s v="Fra. Ligue 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x v="3"/>
    <m/>
    <n v="585"/>
    <s v="1X2"/>
    <x v="0"/>
  </r>
  <r>
    <n v="609"/>
    <s v=" 05 Mar 2019, 19:00"/>
    <s v="Football"/>
    <s v="Fra. Ligue 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x v="4"/>
    <m/>
    <n v="609"/>
    <s v="AH"/>
    <x v="0"/>
  </r>
  <r>
    <n v="610"/>
    <s v=" 05 Mar 2019, 21:00"/>
    <s v="Football"/>
    <s v="Champions L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x v="4"/>
    <m/>
    <n v="610"/>
    <s v="AH"/>
    <x v="0"/>
  </r>
  <r>
    <n v="611"/>
    <s v=" 05 Mar 2019, 21:00"/>
    <s v="Football"/>
    <s v="Champions L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x v="4"/>
    <m/>
    <n v="611"/>
    <s v="AH"/>
    <x v="0"/>
  </r>
  <r>
    <n v="612"/>
    <s v=" 06 Mar 2019, 21:00"/>
    <s v="Football"/>
    <s v="Champions L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x v="4"/>
    <m/>
    <n v="612"/>
    <s v="AH"/>
    <x v="0"/>
  </r>
  <r>
    <n v="613"/>
    <s v=" 06 Mar 2019, 21:00"/>
    <s v="Football"/>
    <s v="Champions L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x v="4"/>
    <m/>
    <n v="613"/>
    <s v="1X2"/>
    <x v="0"/>
  </r>
  <r>
    <n v="614"/>
    <s v=" 07 Mar 2019, 18:55"/>
    <s v="Football"/>
    <s v="Europa League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x v="4"/>
    <m/>
    <n v="614"/>
    <s v="AH"/>
    <x v="0"/>
  </r>
  <r>
    <n v="615"/>
    <s v=" 07 Mar 2019, 18:55"/>
    <s v="Football"/>
    <s v="Europa League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x v="4"/>
    <m/>
    <n v="615"/>
    <s v="AH"/>
    <x v="0"/>
  </r>
  <r>
    <n v="616"/>
    <s v=" 07 Mar 2019, 18:55"/>
    <s v="Football"/>
    <s v="Europa League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x v="4"/>
    <m/>
    <n v="616"/>
    <s v="1X2"/>
    <x v="0"/>
  </r>
  <r>
    <n v="617"/>
    <s v=" 07 Mar 2019, 18:55"/>
    <s v="Football"/>
    <s v="Europa League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x v="4"/>
    <m/>
    <n v="623"/>
    <s v="AH"/>
    <x v="0"/>
  </r>
  <r>
    <n v="618"/>
    <s v=" 07 Mar 2019, 21:00"/>
    <s v="Football"/>
    <s v="Europa League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x v="4"/>
    <m/>
    <n v="649"/>
    <s v="AH"/>
    <x v="0"/>
  </r>
  <r>
    <n v="619"/>
    <s v=" 07 Mar 2019, 21:00"/>
    <s v="Football"/>
    <s v="Europa League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x v="4"/>
    <m/>
    <n v="632"/>
    <s v="AH"/>
    <x v="0"/>
  </r>
  <r>
    <n v="620"/>
    <s v=" 07 Mar 2019, 21:00"/>
    <s v="Football"/>
    <s v="Europa League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x v="4"/>
    <m/>
    <n v="645"/>
    <s v="AH"/>
    <x v="0"/>
  </r>
  <r>
    <n v="621"/>
    <s v=" 08 Mar 2019, 20:30"/>
    <s v="Football"/>
    <s v="Ita. Serie A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x v="4"/>
    <m/>
    <n v="630"/>
    <s v="1X2"/>
    <x v="0"/>
  </r>
  <r>
    <n v="622"/>
    <s v=" 08 Mar 2019, 20:30"/>
    <s v="Football"/>
    <s v="Ger. Bundesliga I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x v="4"/>
    <m/>
    <n v="637"/>
    <s v="1X2"/>
    <x v="0"/>
  </r>
  <r>
    <n v="623"/>
    <s v=" 08 Mar 2019, 21:00"/>
    <s v="Football"/>
    <s v="Spa. Primera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x v="4"/>
    <m/>
    <n v="641"/>
    <s v="1X2"/>
    <x v="0"/>
  </r>
  <r>
    <n v="624"/>
    <s v=" 09 Mar 2019, 13:00"/>
    <s v="Football"/>
    <s v="Spa. Primera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x v="4"/>
    <m/>
    <n v="628"/>
    <s v="AH"/>
    <x v="0"/>
  </r>
  <r>
    <n v="625"/>
    <s v=" 09 Mar 2019, 13:30"/>
    <s v="Football"/>
    <s v="Eng. Premier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x v="4"/>
    <m/>
    <n v="652"/>
    <s v="O/U"/>
    <x v="0"/>
  </r>
  <r>
    <n v="626"/>
    <s v=" 09 Mar 2019, 15:30"/>
    <s v="Football"/>
    <s v="Ger. Bundesliga I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x v="4"/>
    <m/>
    <n v="640"/>
    <s v="AH"/>
    <x v="0"/>
  </r>
  <r>
    <n v="627"/>
    <s v=" 09 Mar 2019, 15:30"/>
    <s v="Football"/>
    <s v="Ger. Bundesliga I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x v="4"/>
    <m/>
    <n v="643"/>
    <s v="O/U"/>
    <x v="0"/>
  </r>
  <r>
    <n v="628"/>
    <s v=" 09 Mar 2019, 15:30"/>
    <s v="Football"/>
    <s v="Ger. Bundesliga I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x v="4"/>
    <m/>
    <n v="651"/>
    <s v="AH"/>
    <x v="0"/>
  </r>
  <r>
    <n v="629"/>
    <s v=" 09 Mar 2019, 15:30"/>
    <s v="Football"/>
    <s v="Ger. Bundesliga I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x v="4"/>
    <m/>
    <n v="638"/>
    <s v="AH"/>
    <x v="0"/>
  </r>
  <r>
    <n v="630"/>
    <s v=" 09 Mar 2019, 16:00"/>
    <s v="Football"/>
    <s v="Eng. Premier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x v="4"/>
    <m/>
    <n v="629"/>
    <s v="AH"/>
    <x v="0"/>
  </r>
  <r>
    <n v="631"/>
    <s v=" 09 Mar 2019, 16:00"/>
    <s v="Football"/>
    <s v="Eng. Premier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x v="4"/>
    <m/>
    <n v="621"/>
    <s v="AH"/>
    <x v="0"/>
  </r>
  <r>
    <n v="632"/>
    <s v=" 09 Mar 2019, 16:00"/>
    <s v="Football"/>
    <s v="Eng. Premier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x v="4"/>
    <m/>
    <n v="618"/>
    <s v="AH"/>
    <x v="0"/>
  </r>
  <r>
    <n v="633"/>
    <s v=" 09 Mar 2019, 16:00"/>
    <s v="Football"/>
    <s v="Eng. Premier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x v="4"/>
    <m/>
    <n v="657"/>
    <s v="AH"/>
    <x v="0"/>
  </r>
  <r>
    <n v="634"/>
    <s v=" 09 Mar 2019, 16:00"/>
    <s v="Football"/>
    <s v="Eng. Premier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x v="4"/>
    <m/>
    <n v="648"/>
    <s v="1X2"/>
    <x v="0"/>
  </r>
  <r>
    <n v="635"/>
    <s v=" 09 Mar 2019, 16:15"/>
    <s v="Football"/>
    <s v="Spa. Primera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x v="4"/>
    <m/>
    <n v="662"/>
    <s v="AH"/>
    <x v="0"/>
  </r>
  <r>
    <n v="636"/>
    <s v=" 09 Mar 2019, 17:00"/>
    <s v="Football"/>
    <s v="Fra. Ligue 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x v="4"/>
    <m/>
    <n v="620"/>
    <s v="1X2"/>
    <x v="0"/>
  </r>
  <r>
    <n v="637"/>
    <s v=" 09 Mar 2019, 18:30"/>
    <s v="Football"/>
    <s v="Ger. Bundesliga I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x v="4"/>
    <m/>
    <n v="622"/>
    <s v="AH"/>
    <x v="0"/>
  </r>
  <r>
    <n v="638"/>
    <s v=" 09 Mar 2019, 18:30"/>
    <s v="Football"/>
    <s v="Eng. Premier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x v="4"/>
    <m/>
    <n v="659"/>
    <s v="AH"/>
    <x v="0"/>
  </r>
  <r>
    <n v="639"/>
    <s v=" 09 Mar 2019, 18:30"/>
    <s v="Football"/>
    <s v="Spa. Primera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x v="4"/>
    <m/>
    <n v="631"/>
    <s v="AH"/>
    <x v="0"/>
  </r>
  <r>
    <n v="640"/>
    <s v=" 09 Mar 2019, 20:00"/>
    <s v="Football"/>
    <s v="Fra. Ligue 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x v="4"/>
    <m/>
    <n v="625"/>
    <s v="AH"/>
    <x v="0"/>
  </r>
  <r>
    <n v="641"/>
    <s v=" 09 Mar 2019, 20:00"/>
    <s v="Football"/>
    <s v="Fra. Ligue 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x v="4"/>
    <m/>
    <n v="663"/>
    <s v="1X2"/>
    <x v="0"/>
  </r>
  <r>
    <n v="642"/>
    <s v=" 09 Mar 2019, 20:30"/>
    <s v="Football"/>
    <s v="Ita. Serie A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x v="4"/>
    <m/>
    <n v="658"/>
    <s v="AH"/>
    <x v="0"/>
  </r>
  <r>
    <n v="643"/>
    <s v=" 09 Mar 2019, 20:45"/>
    <s v="Football"/>
    <s v="Spa. Primera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x v="4"/>
    <m/>
    <n v="624"/>
    <s v="1X2"/>
    <x v="0"/>
  </r>
  <r>
    <n v="644"/>
    <s v=" 10 Mar 2019, 12:00"/>
    <s v="Football"/>
    <s v="Spa. Primera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x v="4"/>
    <m/>
    <n v="627"/>
    <s v="AH"/>
    <x v="0"/>
  </r>
  <r>
    <n v="645"/>
    <s v=" 10 Mar 2019, 13:00"/>
    <s v="Football"/>
    <s v="Eng. Premier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x v="4"/>
    <m/>
    <n v="617"/>
    <s v="AH"/>
    <x v="0"/>
  </r>
  <r>
    <n v="646"/>
    <s v=" 10 Mar 2019, 15:00"/>
    <s v="Football"/>
    <s v="Ita. Serie A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x v="4"/>
    <m/>
    <n v="635"/>
    <s v="1X2"/>
    <x v="0"/>
  </r>
  <r>
    <n v="647"/>
    <s v=" 10 Mar 2019, 15:00"/>
    <s v="Football"/>
    <s v="Ita. Serie A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x v="4"/>
    <m/>
    <n v="650"/>
    <s v="AH"/>
    <x v="0"/>
  </r>
  <r>
    <n v="648"/>
    <s v=" 10 Mar 2019, 15:00"/>
    <s v="Football"/>
    <s v="Fra. Ligue 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x v="4"/>
    <m/>
    <n v="647"/>
    <s v="AH"/>
    <x v="0"/>
  </r>
  <r>
    <n v="649"/>
    <s v=" 10 Mar 2019, 15:00"/>
    <s v="Football"/>
    <s v="Fra. Ligue 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x v="4"/>
    <m/>
    <n v="642"/>
    <s v="AH"/>
    <x v="0"/>
  </r>
  <r>
    <n v="650"/>
    <s v=" 10 Mar 2019, 15:00"/>
    <s v="Football"/>
    <s v="Ita. Serie A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x v="4"/>
    <m/>
    <n v="646"/>
    <s v="AH"/>
    <x v="0"/>
  </r>
  <r>
    <n v="651"/>
    <s v=" 10 Mar 2019, 15:05"/>
    <s v="Football"/>
    <s v="Eng. Premier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x v="4"/>
    <m/>
    <n v="654"/>
    <s v="AH"/>
    <x v="0"/>
  </r>
  <r>
    <n v="652"/>
    <s v=" 10 Mar 2019, 15:30"/>
    <s v="Football"/>
    <s v="Ger. Bundesliga I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x v="4"/>
    <m/>
    <n v="633"/>
    <s v="AH"/>
    <x v="0"/>
  </r>
  <r>
    <n v="653"/>
    <s v=" 10 Mar 2019, 16:15"/>
    <s v="Football"/>
    <s v="Spa. Primera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x v="4"/>
    <m/>
    <n v="636"/>
    <s v="1X2"/>
    <x v="0"/>
  </r>
  <r>
    <n v="654"/>
    <s v=" 10 Mar 2019, 17:00"/>
    <s v="Football"/>
    <s v="Fra. Ligue 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x v="4"/>
    <m/>
    <n v="655"/>
    <s v="AH"/>
    <x v="0"/>
  </r>
  <r>
    <n v="655"/>
    <s v=" 10 Mar 2019, 17:30"/>
    <s v="Football"/>
    <s v="Eng. Premier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x v="4"/>
    <m/>
    <n v="619"/>
    <s v="AH"/>
    <x v="0"/>
  </r>
  <r>
    <n v="656"/>
    <s v=" 10 Mar 2019, 18:00"/>
    <s v="Football"/>
    <s v="Ger. Bundesliga I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x v="4"/>
    <m/>
    <n v="644"/>
    <s v="AH"/>
    <x v="0"/>
  </r>
  <r>
    <n v="657"/>
    <s v=" 10 Mar 2019, 18:00"/>
    <s v="Football"/>
    <s v="Ita. Serie A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x v="4"/>
    <m/>
    <n v="656"/>
    <s v="AH"/>
    <x v="0"/>
  </r>
  <r>
    <n v="658"/>
    <s v=" 10 Mar 2019, 18:30"/>
    <s v="Football"/>
    <s v="Spa. Primera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x v="4"/>
    <m/>
    <n v="653"/>
    <s v="AH"/>
    <x v="0"/>
  </r>
  <r>
    <n v="659"/>
    <s v=" 10 Mar 2019, 18:30"/>
    <s v="Football"/>
    <s v="Spa. Primera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x v="4"/>
    <m/>
    <n v="661"/>
    <s v="AH"/>
    <x v="0"/>
  </r>
  <r>
    <n v="660"/>
    <s v=" 10 Mar 2019, 20:30"/>
    <s v="Football"/>
    <s v="Ita. Serie A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x v="4"/>
    <m/>
    <n v="626"/>
    <s v="AH"/>
    <x v="0"/>
  </r>
  <r>
    <n v="661"/>
    <s v=" 10 Mar 2019, 20:45"/>
    <s v="Football"/>
    <s v="Spa. Primera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x v="4"/>
    <m/>
    <n v="660"/>
    <s v="AH"/>
    <x v="0"/>
  </r>
  <r>
    <n v="662"/>
    <s v=" 10 Mar 2019, 21:00"/>
    <s v="Football"/>
    <s v="Fra. Ligue 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x v="4"/>
    <m/>
    <n v="634"/>
    <s v="AH"/>
    <x v="0"/>
  </r>
  <r>
    <n v="663"/>
    <s v=" 11 Mar 2019, 20:30"/>
    <s v="Football"/>
    <s v="Ita. Serie A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x v="4"/>
    <m/>
    <n v="639"/>
    <s v="AH"/>
    <x v="0"/>
  </r>
  <r>
    <n v="664"/>
    <s v=" 11 Mar 2019, 20:30"/>
    <s v="Football"/>
    <s v="Ger. Bundesliga I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x v="4"/>
    <m/>
    <n v="664"/>
    <s v="AH"/>
    <x v="0"/>
  </r>
  <r>
    <n v="665"/>
    <s v=" 12 Mar 2019, 19:00"/>
    <s v="Football"/>
    <s v="Fra. Ligue 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x v="4"/>
    <m/>
    <n v="682"/>
    <s v="AH"/>
    <x v="0"/>
  </r>
  <r>
    <n v="666"/>
    <s v=" 12 Mar 2019, 21:00"/>
    <s v="Football"/>
    <s v="Champions L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x v="4"/>
    <m/>
    <n v="688"/>
    <s v="AH"/>
    <x v="0"/>
  </r>
  <r>
    <n v="667"/>
    <s v=" 12 Mar 2019, 21:00"/>
    <s v="Football"/>
    <s v="Champions L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x v="4"/>
    <m/>
    <n v="689"/>
    <s v="AH"/>
    <x v="0"/>
  </r>
  <r>
    <n v="668"/>
    <s v=" 13 Mar 2019, 21:00"/>
    <s v="Football"/>
    <s v="Champions L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x v="4"/>
    <m/>
    <n v="672"/>
    <s v="AH"/>
    <x v="0"/>
  </r>
  <r>
    <n v="669"/>
    <s v=" 13 Mar 2019, 21:00"/>
    <s v="Football"/>
    <s v="Champions L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x v="4"/>
    <m/>
    <n v="693"/>
    <s v="AH"/>
    <x v="0"/>
  </r>
  <r>
    <n v="670"/>
    <s v=" 14 Mar 2019, 18:55"/>
    <s v="Football"/>
    <s v="Europa League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x v="4"/>
    <m/>
    <n v="666"/>
    <s v="AH"/>
    <x v="0"/>
  </r>
  <r>
    <n v="671"/>
    <s v=" 14 Mar 2019, 18:55"/>
    <s v="Football"/>
    <s v="Europa League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x v="4"/>
    <m/>
    <n v="667"/>
    <s v="AH"/>
    <x v="0"/>
  </r>
  <r>
    <n v="672"/>
    <s v=" 14 Mar 2019, 18:55"/>
    <s v="Football"/>
    <s v="Europa League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x v="4"/>
    <m/>
    <n v="697"/>
    <s v="AH"/>
    <x v="0"/>
  </r>
  <r>
    <n v="673"/>
    <s v=" 14 Mar 2019, 21:00"/>
    <s v="Football"/>
    <s v="Europa League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x v="4"/>
    <m/>
    <n v="703"/>
    <s v="AH"/>
    <x v="0"/>
  </r>
  <r>
    <n v="674"/>
    <s v=" 14 Mar 2019, 21:00"/>
    <s v="Football"/>
    <s v="Europa League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x v="4"/>
    <m/>
    <n v="708"/>
    <s v="1X2"/>
    <x v="0"/>
  </r>
  <r>
    <n v="675"/>
    <s v=" 14 Mar 2019, 21:00"/>
    <s v="Football"/>
    <s v="Europa League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x v="4"/>
    <m/>
    <n v="700"/>
    <s v="AH"/>
    <x v="0"/>
  </r>
  <r>
    <n v="676"/>
    <s v=" 14 Mar 2019, 21:00"/>
    <s v="Football"/>
    <s v="Europa League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x v="4"/>
    <m/>
    <n v="691"/>
    <s v="AH"/>
    <x v="0"/>
  </r>
  <r>
    <n v="677"/>
    <s v=" 15 Mar 2019, 19:00"/>
    <s v="Football"/>
    <s v="Fra. Ligue 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x v="4"/>
    <m/>
    <n v="686"/>
    <s v="AH"/>
    <x v="0"/>
  </r>
  <r>
    <n v="678"/>
    <s v=" 15 Mar 2019, 20:30"/>
    <s v="Football"/>
    <s v="Ger. Bundesliga I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x v="4"/>
    <m/>
    <n v="668"/>
    <s v="AH"/>
    <x v="0"/>
  </r>
  <r>
    <n v="679"/>
    <s v=" 15 Mar 2019, 20:30"/>
    <s v="Football"/>
    <s v="Ita. Serie A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x v="4"/>
    <m/>
    <n v="674"/>
    <s v="AH"/>
    <x v="0"/>
  </r>
  <r>
    <n v="680"/>
    <s v=" 15 Mar 2019, 20:45"/>
    <s v="Football"/>
    <s v="Fra. Ligue 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x v="4"/>
    <m/>
    <n v="690"/>
    <s v="1X2"/>
    <x v="0"/>
  </r>
  <r>
    <n v="681"/>
    <s v=" 15 Mar 2019, 21:00"/>
    <s v="Football"/>
    <s v="Spa. Primera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x v="4"/>
    <m/>
    <n v="669"/>
    <s v="AH"/>
    <x v="0"/>
  </r>
  <r>
    <n v="682"/>
    <s v=" 16 Mar 2019, 13:00"/>
    <s v="Football"/>
    <s v="Spa. Primera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x v="4"/>
    <m/>
    <n v="665"/>
    <s v="AH"/>
    <x v="0"/>
  </r>
  <r>
    <n v="683"/>
    <s v=" 16 Mar 2019, 13:15"/>
    <s v="Football"/>
    <s v="Eng. FA Cup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x v="4"/>
    <m/>
    <n v="699"/>
    <s v="AH"/>
    <x v="0"/>
  </r>
  <r>
    <n v="684"/>
    <s v=" 16 Mar 2019, 15:00"/>
    <s v="Football"/>
    <s v="Ita. Serie A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x v="4"/>
    <m/>
    <n v="696"/>
    <s v="AH"/>
    <x v="0"/>
  </r>
  <r>
    <n v="685"/>
    <s v=" 16 Mar 2019, 15:30"/>
    <s v="Football"/>
    <s v="Ger. Bundesliga I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x v="4"/>
    <m/>
    <n v="707"/>
    <s v="1X2"/>
    <x v="0"/>
  </r>
  <r>
    <n v="686"/>
    <s v=" 16 Mar 2019, 15:30"/>
    <s v="Football"/>
    <s v="Ger. Bundesliga I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x v="4"/>
    <m/>
    <n v="680"/>
    <s v="1X2"/>
    <x v="0"/>
  </r>
  <r>
    <n v="687"/>
    <s v=" 16 Mar 2019, 15:30"/>
    <s v="Football"/>
    <s v="Ger. Bundesliga I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x v="4"/>
    <m/>
    <n v="683"/>
    <s v="1X2"/>
    <x v="0"/>
  </r>
  <r>
    <n v="688"/>
    <s v=" 16 Mar 2019, 16:00"/>
    <s v="Football"/>
    <s v="Eng. Premier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x v="4"/>
    <m/>
    <n v="670"/>
    <s v="1X2"/>
    <x v="0"/>
  </r>
  <r>
    <n v="689"/>
    <s v=" 16 Mar 2019, 16:00"/>
    <s v="Football"/>
    <s v="Eng. Premier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x v="4"/>
    <m/>
    <n v="671"/>
    <s v="AH"/>
    <x v="0"/>
  </r>
  <r>
    <n v="690"/>
    <s v=" 16 Mar 2019, 16:00"/>
    <s v="Football"/>
    <s v="Eng. Premier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x v="4"/>
    <m/>
    <n v="687"/>
    <s v="AH"/>
    <x v="0"/>
  </r>
  <r>
    <n v="691"/>
    <s v=" 16 Mar 2019, 16:15"/>
    <s v="Football"/>
    <s v="Spa. Primera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x v="4"/>
    <m/>
    <n v="715"/>
    <s v="AH"/>
    <x v="0"/>
  </r>
  <r>
    <n v="692"/>
    <s v=" 16 Mar 2019, 18:00"/>
    <s v="Football"/>
    <s v="Ita. Serie A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x v="4"/>
    <m/>
    <n v="675"/>
    <s v="AH"/>
    <x v="0"/>
  </r>
  <r>
    <n v="693"/>
    <s v=" 16 Mar 2019, 18:30"/>
    <s v="Football"/>
    <s v="Ger. Bundesliga I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x v="4"/>
    <m/>
    <n v="681"/>
    <s v="1X2"/>
    <x v="0"/>
  </r>
  <r>
    <n v="694"/>
    <s v=" 16 Mar 2019, 18:30"/>
    <s v="Football"/>
    <s v="Spa. Primera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x v="4"/>
    <m/>
    <n v="701"/>
    <s v="1X2"/>
    <x v="0"/>
  </r>
  <r>
    <n v="695"/>
    <s v=" 16 Mar 2019, 20:00"/>
    <s v="Football"/>
    <s v="Fra. Ligue 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x v="4"/>
    <m/>
    <n v="704"/>
    <s v="O/U"/>
    <x v="0"/>
  </r>
  <r>
    <n v="696"/>
    <s v=" 16 Mar 2019, 20:00"/>
    <s v="Football"/>
    <s v="Fra. Ligue 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x v="4"/>
    <m/>
    <n v="702"/>
    <s v="AH"/>
    <x v="0"/>
  </r>
  <r>
    <n v="697"/>
    <s v=" 16 Mar 2019, 20:30"/>
    <s v="Football"/>
    <s v="Ita. Serie A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x v="4"/>
    <m/>
    <n v="678"/>
    <s v="1X2"/>
    <x v="0"/>
  </r>
  <r>
    <n v="698"/>
    <s v=" 16 Mar 2019, 20:55"/>
    <s v="Football"/>
    <s v="Eng. FA Cup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x v="4"/>
    <m/>
    <n v="694"/>
    <s v="AH"/>
    <x v="0"/>
  </r>
  <r>
    <n v="699"/>
    <s v=" 17 Mar 2019, 12:30"/>
    <s v="Football"/>
    <s v="Ita. Serie A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x v="4"/>
    <m/>
    <n v="684"/>
    <s v="AH"/>
    <x v="0"/>
  </r>
  <r>
    <n v="700"/>
    <s v=" 17 Mar 2019, 13:30"/>
    <s v="Football"/>
    <s v="Ger. Bundesliga I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x v="4"/>
    <m/>
    <n v="692"/>
    <s v="AH"/>
    <x v="0"/>
  </r>
  <r>
    <n v="701"/>
    <s v=" 17 Mar 2019, 15:00"/>
    <s v="Football"/>
    <s v="Ita. Serie A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x v="4"/>
    <m/>
    <n v="685"/>
    <s v="AH"/>
    <x v="0"/>
  </r>
  <r>
    <n v="702"/>
    <s v=" 17 Mar 2019, 15:00"/>
    <s v="Football"/>
    <s v="Ita. Serie A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x v="4"/>
    <m/>
    <n v="673"/>
    <s v="AH"/>
    <x v="0"/>
  </r>
  <r>
    <n v="703"/>
    <s v=" 17 Mar 2019, 15:00"/>
    <s v="Football"/>
    <s v="Fra. Ligue 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x v="4"/>
    <m/>
    <n v="677"/>
    <s v="1X2"/>
    <x v="0"/>
  </r>
  <r>
    <n v="704"/>
    <s v=" 17 Mar 2019, 15:15"/>
    <s v="Football"/>
    <s v="Eng. Premier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x v="4"/>
    <m/>
    <n v="679"/>
    <s v="AH"/>
    <x v="0"/>
  </r>
  <r>
    <n v="705"/>
    <s v=" 17 Mar 2019, 15:30"/>
    <s v="Football"/>
    <s v="Ger. Bundesliga I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x v="4"/>
    <m/>
    <n v="709"/>
    <s v="AH"/>
    <x v="0"/>
  </r>
  <r>
    <n v="706"/>
    <s v=" 17 Mar 2019, 16:15"/>
    <s v="Football"/>
    <s v="Spa. Primera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x v="4"/>
    <m/>
    <n v="714"/>
    <s v="AH"/>
    <x v="0"/>
  </r>
  <r>
    <n v="707"/>
    <s v=" 17 Mar 2019, 17:00"/>
    <s v="Football"/>
    <s v="Fra. Ligue 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x v="4"/>
    <m/>
    <n v="676"/>
    <s v="AH"/>
    <x v="0"/>
  </r>
  <r>
    <n v="708"/>
    <s v=" 17 Mar 2019, 17:30"/>
    <s v="Football"/>
    <s v="Eng. Premier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x v="4"/>
    <m/>
    <n v="698"/>
    <s v="1X2"/>
    <x v="0"/>
  </r>
  <r>
    <n v="709"/>
    <s v=" 17 Mar 2019, 18:00"/>
    <s v="Football"/>
    <s v="Ger. Bundesliga I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x v="4"/>
    <m/>
    <n v="705"/>
    <s v="AH"/>
    <x v="0"/>
  </r>
  <r>
    <n v="710"/>
    <s v=" 17 Mar 2019, 18:00"/>
    <s v="Football"/>
    <s v="Ita. Serie A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x v="4"/>
    <m/>
    <n v="710"/>
    <s v="1X2"/>
    <x v="0"/>
  </r>
  <r>
    <n v="711"/>
    <s v=" 17 Mar 2019, 18:30"/>
    <s v="Football"/>
    <s v="Spa. Primera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x v="4"/>
    <m/>
    <n v="713"/>
    <s v="1X2"/>
    <x v="0"/>
  </r>
  <r>
    <n v="712"/>
    <s v=" 17 Mar 2019, 18:30"/>
    <s v="Football"/>
    <s v="Spa. Primera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x v="4"/>
    <m/>
    <n v="706"/>
    <s v="AH"/>
    <x v="0"/>
  </r>
  <r>
    <n v="713"/>
    <s v=" 17 Mar 2019, 20:30"/>
    <s v="Football"/>
    <s v="Ita. Serie A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x v="4"/>
    <m/>
    <n v="711"/>
    <s v="AH"/>
    <x v="0"/>
  </r>
  <r>
    <n v="714"/>
    <s v=" 17 Mar 2019, 20:45"/>
    <s v="Football"/>
    <s v="Spa. Primera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x v="4"/>
    <m/>
    <n v="712"/>
    <s v="AH"/>
    <x v="0"/>
  </r>
  <r>
    <n v="715"/>
    <s v=" 17 Mar 2019, 21:00"/>
    <s v="Football"/>
    <s v="Fra. Ligue 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x v="4"/>
    <m/>
    <n v="695"/>
    <s v="AH"/>
    <x v="0"/>
  </r>
  <r>
    <n v="716"/>
    <s v=" 29 Mar 2019, 20:30"/>
    <s v="Football"/>
    <s v="Ger. Bundesliga I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x v="4"/>
    <m/>
    <n v="716"/>
    <s v="AH"/>
    <x v="0"/>
  </r>
  <r>
    <n v="717"/>
    <s v=" 29 Mar 2019, 20:45"/>
    <s v="Football"/>
    <s v="Fra. Ligue 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x v="4"/>
    <m/>
    <n v="750"/>
    <s v="1X2"/>
    <x v="0"/>
  </r>
  <r>
    <n v="718"/>
    <s v=" 29 Mar 2019, 21:00"/>
    <s v="Football"/>
    <s v="Spa. Primera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x v="4"/>
    <m/>
    <n v="730"/>
    <s v="O/U"/>
    <x v="0"/>
  </r>
  <r>
    <n v="719"/>
    <s v=" 30 Mar 2019, 13:00"/>
    <s v="Football"/>
    <s v="Spa. Primera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x v="4"/>
    <m/>
    <n v="728"/>
    <s v="1X2"/>
    <x v="0"/>
  </r>
  <r>
    <n v="720"/>
    <s v=" 30 Mar 2019, 13:30"/>
    <s v="Football"/>
    <s v="Eng. Premier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x v="4"/>
    <m/>
    <n v="743"/>
    <s v="AH"/>
    <x v="0"/>
  </r>
  <r>
    <n v="721"/>
    <s v=" 30 Mar 2019, 15:30"/>
    <s v="Football"/>
    <s v="Ger. Bundesliga I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x v="4"/>
    <m/>
    <n v="742"/>
    <s v="AH"/>
    <x v="0"/>
  </r>
  <r>
    <n v="722"/>
    <s v=" 30 Mar 2019, 15:30"/>
    <s v="Football"/>
    <s v="Ger. Bundesliga I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x v="4"/>
    <m/>
    <n v="738"/>
    <s v="AH"/>
    <x v="0"/>
  </r>
  <r>
    <n v="723"/>
    <s v=" 30 Mar 2019, 15:30"/>
    <s v="Football"/>
    <s v="Ger. Bundesliga I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x v="4"/>
    <m/>
    <n v="733"/>
    <s v="AH"/>
    <x v="0"/>
  </r>
  <r>
    <n v="724"/>
    <s v=" 30 Mar 2019, 16:00"/>
    <s v="Football"/>
    <s v="Eng. Premier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x v="4"/>
    <m/>
    <n v="718"/>
    <s v="AH"/>
    <x v="0"/>
  </r>
  <r>
    <n v="725"/>
    <s v=" 30 Mar 2019, 16:00"/>
    <s v="Football"/>
    <s v="Eng. Premier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x v="4"/>
    <m/>
    <n v="724"/>
    <s v="AH"/>
    <x v="0"/>
  </r>
  <r>
    <n v="726"/>
    <s v=" 30 Mar 2019, 16:00"/>
    <s v="Football"/>
    <s v="Eng. Premier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x v="4"/>
    <m/>
    <n v="744"/>
    <s v="AH"/>
    <x v="0"/>
  </r>
  <r>
    <n v="727"/>
    <s v=" 30 Mar 2019, 16:00"/>
    <s v="Football"/>
    <s v="Eng. Premier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x v="4"/>
    <m/>
    <n v="745"/>
    <s v="O/U"/>
    <x v="0"/>
  </r>
  <r>
    <n v="728"/>
    <s v=" 30 Mar 2019, 16:00"/>
    <s v="Football"/>
    <s v="Eng. Premier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x v="4"/>
    <m/>
    <n v="723"/>
    <s v="O/U"/>
    <x v="0"/>
  </r>
  <r>
    <n v="729"/>
    <s v=" 30 Mar 2019, 16:15"/>
    <s v="Football"/>
    <s v="Spa. Primera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x v="4"/>
    <m/>
    <n v="734"/>
    <s v="AH"/>
    <x v="0"/>
  </r>
  <r>
    <n v="730"/>
    <s v=" 30 Mar 2019, 17:00"/>
    <s v="Football"/>
    <s v="Fra. Ligue 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x v="4"/>
    <m/>
    <n v="722"/>
    <s v="AH"/>
    <x v="0"/>
  </r>
  <r>
    <n v="731"/>
    <s v=" 30 Mar 2019, 18:00"/>
    <s v="Football"/>
    <s v="Ita. Serie A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x v="4"/>
    <m/>
    <n v="726"/>
    <s v="1X2"/>
    <x v="0"/>
  </r>
  <r>
    <n v="732"/>
    <s v=" 30 Mar 2019, 18:30"/>
    <s v="Football"/>
    <s v="Ger. Bundesliga I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x v="4"/>
    <m/>
    <n v="727"/>
    <s v="AH"/>
    <x v="0"/>
  </r>
  <r>
    <n v="733"/>
    <s v=" 30 Mar 2019, 18:30"/>
    <s v="Football"/>
    <s v="Spa. Primera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x v="4"/>
    <m/>
    <n v="717"/>
    <s v="AH"/>
    <x v="0"/>
  </r>
  <r>
    <n v="734"/>
    <s v=" 30 Mar 2019, 18:30"/>
    <s v="Football"/>
    <s v="Eng. Premier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x v="4"/>
    <m/>
    <n v="748"/>
    <s v="AH"/>
    <x v="0"/>
  </r>
  <r>
    <n v="735"/>
    <s v=" 30 Mar 2019, 20:30"/>
    <s v="Football"/>
    <s v="Ita. Serie A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x v="4"/>
    <m/>
    <n v="749"/>
    <s v="O/U"/>
    <x v="0"/>
  </r>
  <r>
    <n v="736"/>
    <s v=" 30 Mar 2019, 20:45"/>
    <s v="Football"/>
    <s v="Spa. Primera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x v="4"/>
    <m/>
    <n v="747"/>
    <s v="AH"/>
    <x v="0"/>
  </r>
  <r>
    <n v="737"/>
    <s v=" 31 Mar 2019, 12:30"/>
    <s v="Football"/>
    <s v="Ita. Serie A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x v="4"/>
    <m/>
    <n v="741"/>
    <s v="AH"/>
    <x v="0"/>
  </r>
  <r>
    <n v="738"/>
    <s v=" 31 Mar 2019, 14:00"/>
    <s v="Football"/>
    <s v="Spa. Primera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x v="4"/>
    <m/>
    <n v="735"/>
    <s v="AH"/>
    <x v="0"/>
  </r>
  <r>
    <n v="739"/>
    <s v=" 31 Mar 2019, 15:00"/>
    <s v="Football"/>
    <s v="Ita. Serie A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x v="4"/>
    <m/>
    <n v="746"/>
    <s v="AH"/>
    <x v="0"/>
  </r>
  <r>
    <n v="740"/>
    <s v=" 31 Mar 2019, 15:00"/>
    <s v="Football"/>
    <s v="Ita. Serie A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x v="4"/>
    <m/>
    <n v="725"/>
    <s v="O/U"/>
    <x v="0"/>
  </r>
  <r>
    <n v="741"/>
    <s v=" 31 Mar 2019, 15:00"/>
    <s v="Football"/>
    <s v="Fra. Ligue 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x v="4"/>
    <m/>
    <n v="740"/>
    <s v="AH"/>
    <x v="0"/>
  </r>
  <r>
    <n v="742"/>
    <s v=" 31 Mar 2019, 15:00"/>
    <s v="Football"/>
    <s v="Fra. Ligue 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x v="4"/>
    <m/>
    <n v="731"/>
    <s v="AH"/>
    <x v="0"/>
  </r>
  <r>
    <n v="743"/>
    <s v=" 31 Mar 2019, 15:05"/>
    <s v="Football"/>
    <s v="Eng. Premier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x v="4"/>
    <m/>
    <n v="751"/>
    <s v="AH"/>
    <x v="0"/>
  </r>
  <r>
    <n v="744"/>
    <s v=" 31 Mar 2019, 16:15"/>
    <s v="Football"/>
    <s v="Spa. Primera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x v="4"/>
    <m/>
    <n v="719"/>
    <s v="AH"/>
    <x v="0"/>
  </r>
  <r>
    <n v="745"/>
    <s v=" 31 Mar 2019, 17:00"/>
    <s v="Football"/>
    <s v="Fra. Ligue 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x v="4"/>
    <m/>
    <n v="732"/>
    <s v="AH"/>
    <x v="0"/>
  </r>
  <r>
    <n v="746"/>
    <s v=" 31 Mar 2019, 17:30"/>
    <s v="Football"/>
    <s v="Eng. Premier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x v="4"/>
    <m/>
    <n v="752"/>
    <s v="AH"/>
    <x v="0"/>
  </r>
  <r>
    <n v="747"/>
    <s v=" 31 Mar 2019, 18:00"/>
    <s v="Football"/>
    <s v="Ger. Bundesliga I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x v="4"/>
    <m/>
    <n v="753"/>
    <s v="AH"/>
    <x v="0"/>
  </r>
  <r>
    <n v="748"/>
    <s v=" 31 Mar 2019, 18:30"/>
    <s v="Football"/>
    <s v="Spa. Primera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x v="4"/>
    <m/>
    <n v="729"/>
    <s v="AH"/>
    <x v="0"/>
  </r>
  <r>
    <n v="749"/>
    <s v=" 31 Mar 2019, 20:30"/>
    <s v="Football"/>
    <s v="Ita. Serie A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x v="4"/>
    <m/>
    <n v="737"/>
    <s v="AH"/>
    <x v="0"/>
  </r>
  <r>
    <n v="750"/>
    <s v=" 31 Mar 2019, 20:45"/>
    <s v="Football"/>
    <s v="Spa. Primera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x v="4"/>
    <m/>
    <n v="721"/>
    <s v="AH"/>
    <x v="0"/>
  </r>
  <r>
    <n v="751"/>
    <s v=" 31 Mar 2019, 21:00"/>
    <s v="Football"/>
    <s v="Fra. Ligue 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x v="4"/>
    <m/>
    <n v="720"/>
    <s v="AH"/>
    <x v="0"/>
  </r>
  <r>
    <n v="752"/>
    <s v=" 01 Apr 2019, 20:30"/>
    <s v="Football"/>
    <s v="Fra. Ligue 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x v="4"/>
    <m/>
    <n v="739"/>
    <s v="1X2"/>
    <x v="0"/>
  </r>
  <r>
    <n v="753"/>
    <s v=" 01 Apr 2019, 21:00"/>
    <s v="Football"/>
    <s v="Eng. Premier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x v="4"/>
    <m/>
    <n v="736"/>
    <s v="O/U"/>
    <x v="0"/>
  </r>
  <r>
    <n v="754"/>
    <s v=" 02 Apr 2019, 19:00"/>
    <s v="Football"/>
    <s v="Ita. Serie A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x v="4"/>
    <m/>
    <n v="754"/>
    <s v="AH"/>
    <x v="0"/>
  </r>
  <r>
    <n v="755"/>
    <s v=" 02 Apr 2019, 19:30"/>
    <s v="Football"/>
    <s v="Spa. Primera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x v="4"/>
    <m/>
    <n v="755"/>
    <s v="AH"/>
    <x v="0"/>
  </r>
  <r>
    <n v="756"/>
    <s v=" 02 Apr 2019, 20:30"/>
    <s v="Football"/>
    <s v="Spa. Primera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x v="4"/>
    <m/>
    <n v="756"/>
    <s v="AH"/>
    <x v="0"/>
  </r>
  <r>
    <n v="757"/>
    <s v=" 02 Apr 2019, 20:45"/>
    <s v="Football"/>
    <s v="Eng. Premier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x v="4"/>
    <m/>
    <n v="757"/>
    <s v="1X2"/>
    <x v="0"/>
  </r>
  <r>
    <n v="758"/>
    <s v=" 02 Apr 2019, 20:45"/>
    <s v="Football"/>
    <s v="Eng. Premier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x v="5"/>
    <m/>
    <n v="770"/>
    <s v="1X2"/>
    <x v="0"/>
  </r>
  <r>
    <n v="759"/>
    <s v=" 02 Apr 2019, 20:45"/>
    <s v="Football"/>
    <s v="Ger. DFB Pokal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x v="5"/>
    <m/>
    <n v="783"/>
    <s v="1X2"/>
    <x v="0"/>
  </r>
  <r>
    <n v="760"/>
    <s v=" 02 Apr 2019, 21:00"/>
    <s v="Football"/>
    <s v="Ita. Serie A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x v="5"/>
    <m/>
    <n v="768"/>
    <s v="AH"/>
    <x v="0"/>
  </r>
  <r>
    <n v="761"/>
    <s v=" 02 Apr 2019, 21:30"/>
    <s v="Football"/>
    <s v="Spa. Primera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x v="4"/>
    <m/>
    <n v="761"/>
    <s v="AH"/>
    <x v="0"/>
  </r>
  <r>
    <n v="762"/>
    <s v=" 03 Apr 2019, 19:00"/>
    <s v="Football"/>
    <s v="Fra. Ligue 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x v="5"/>
    <m/>
    <n v="774"/>
    <s v="O/U"/>
    <x v="0"/>
  </r>
  <r>
    <n v="763"/>
    <s v=" 03 Apr 2019, 19:00"/>
    <s v="Football"/>
    <s v="Fra. Ligue 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x v="4"/>
    <m/>
    <n v="766"/>
    <s v="AH"/>
    <x v="0"/>
  </r>
  <r>
    <n v="764"/>
    <s v=" 03 Apr 2019, 19:00"/>
    <s v="Football"/>
    <s v="Ita. Serie A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x v="4"/>
    <m/>
    <n v="765"/>
    <s v="AH"/>
    <x v="0"/>
  </r>
  <r>
    <n v="765"/>
    <s v=" 03 Apr 2019, 19:30"/>
    <s v="Football"/>
    <s v="Spa. Primera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x v="5"/>
    <m/>
    <n v="776"/>
    <s v="AH"/>
    <x v="0"/>
  </r>
  <r>
    <n v="766"/>
    <s v=" 03 Apr 2019, 20:45"/>
    <s v="Football"/>
    <s v="Eng. Premier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x v="5"/>
    <m/>
    <n v="784"/>
    <s v="AH"/>
    <x v="0"/>
  </r>
  <r>
    <n v="767"/>
    <s v=" 03 Apr 2019, 20:45"/>
    <s v="Football"/>
    <s v="Eng. Premier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x v="5"/>
    <m/>
    <n v="794"/>
    <s v="AH"/>
    <x v="0"/>
  </r>
  <r>
    <n v="768"/>
    <s v=" 03 Apr 2019, 20:45"/>
    <s v="Football"/>
    <s v="Eng. Premier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x v="5"/>
    <m/>
    <n v="791"/>
    <s v="AH"/>
    <x v="0"/>
  </r>
  <r>
    <n v="769"/>
    <s v=" 03 Apr 2019, 20:45"/>
    <s v="Football"/>
    <s v="Ger. DFB Pokal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x v="5"/>
    <m/>
    <n v="810"/>
    <s v="O/U"/>
    <x v="0"/>
  </r>
  <r>
    <n v="770"/>
    <s v=" 03 Apr 2019, 21:00"/>
    <s v="Football"/>
    <s v="Ita. Serie A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x v="5"/>
    <m/>
    <n v="789"/>
    <s v="1X2"/>
    <x v="0"/>
  </r>
  <r>
    <n v="771"/>
    <s v=" 03 Apr 2019, 21:00"/>
    <s v="Football"/>
    <s v="Ita. Serie A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x v="5"/>
    <m/>
    <n v="780"/>
    <s v="AH"/>
    <x v="0"/>
  </r>
  <r>
    <n v="772"/>
    <s v=" 03 Apr 2019, 21:00"/>
    <s v="Football"/>
    <s v="Ita. Serie A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x v="5"/>
    <m/>
    <n v="815"/>
    <s v="1X2"/>
    <x v="0"/>
  </r>
  <r>
    <n v="773"/>
    <s v=" 03 Apr 2019, 21:00"/>
    <s v="Football"/>
    <s v="Ita. Serie A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x v="5"/>
    <m/>
    <n v="779"/>
    <s v="AH"/>
    <x v="0"/>
  </r>
  <r>
    <n v="774"/>
    <s v=" 03 Apr 2019, 21:00"/>
    <s v="Football"/>
    <s v="Fra. Coupe De France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x v="5"/>
    <m/>
    <n v="798"/>
    <s v="AH"/>
    <x v="0"/>
  </r>
  <r>
    <n v="775"/>
    <s v=" 03 Apr 2019, 21:30"/>
    <s v="Football"/>
    <s v="Spa. Primera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x v="5"/>
    <m/>
    <n v="771"/>
    <s v="AH"/>
    <x v="0"/>
  </r>
  <r>
    <n v="776"/>
    <s v=" 04 Apr 2019, 19:30"/>
    <s v="Football"/>
    <s v="Spa. Primera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x v="5"/>
    <m/>
    <n v="807"/>
    <s v="AH"/>
    <x v="0"/>
  </r>
  <r>
    <n v="777"/>
    <s v=" 04 Apr 2019, 21:00"/>
    <s v="Football"/>
    <s v="Ita. Serie A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x v="5"/>
    <d v="2019-04-01T00:00:00"/>
    <n v="767"/>
    <s v="AH"/>
    <x v="0"/>
  </r>
  <r>
    <n v="778"/>
    <s v=" 04 Apr 2019, 21:30"/>
    <s v="Football"/>
    <s v="Spa. Primera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x v="5"/>
    <m/>
    <n v="769"/>
    <s v="1X2"/>
    <x v="0"/>
  </r>
  <r>
    <n v="779"/>
    <s v=" 05 Apr 2019, 20:45"/>
    <s v="Football"/>
    <s v="Fra. Ligue 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x v="5"/>
    <m/>
    <n v="781"/>
    <s v="AH"/>
    <x v="0"/>
  </r>
  <r>
    <n v="780"/>
    <s v=" 05 Apr 2019, 21:00"/>
    <s v="Football"/>
    <s v="Eng. Premier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x v="5"/>
    <m/>
    <n v="775"/>
    <s v="AH"/>
    <x v="0"/>
  </r>
  <r>
    <n v="781"/>
    <s v=" 06 Apr 2019, 15:00"/>
    <s v="Football"/>
    <s v="Ita. Serie A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x v="5"/>
    <m/>
    <n v="793"/>
    <s v="1X2"/>
    <x v="0"/>
  </r>
  <r>
    <n v="782"/>
    <s v=" 06 Apr 2019, 15:30"/>
    <s v="Football"/>
    <s v="Ger. Bundesliga I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x v="5"/>
    <m/>
    <n v="772"/>
    <s v="AH"/>
    <x v="0"/>
  </r>
  <r>
    <n v="783"/>
    <s v=" 06 Apr 2019, 15:30"/>
    <s v="Football"/>
    <s v="Ger. Bundesliga I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x v="5"/>
    <m/>
    <n v="795"/>
    <s v="O/U"/>
    <x v="0"/>
  </r>
  <r>
    <n v="784"/>
    <s v=" 06 Apr 2019, 15:30"/>
    <s v="Football"/>
    <s v="Ger. Bundesliga I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x v="5"/>
    <m/>
    <n v="786"/>
    <s v="AH"/>
    <x v="0"/>
  </r>
  <r>
    <n v="785"/>
    <s v=" 06 Apr 2019, 15:30"/>
    <s v="Football"/>
    <s v="Ger. Bundesliga I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x v="5"/>
    <m/>
    <n v="806"/>
    <s v="AH"/>
    <x v="0"/>
  </r>
  <r>
    <n v="786"/>
    <s v=" 06 Apr 2019, 16:00"/>
    <s v="Football"/>
    <s v="Eng. Premier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x v="4"/>
    <m/>
    <n v="759"/>
    <s v="AH"/>
    <x v="0"/>
  </r>
  <r>
    <n v="787"/>
    <s v=" 06 Apr 2019, 16:00"/>
    <s v="Football"/>
    <s v="Eng. Premier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x v="5"/>
    <m/>
    <n v="782"/>
    <s v="1X2"/>
    <x v="0"/>
  </r>
  <r>
    <n v="788"/>
    <s v=" 06 Apr 2019, 16:00"/>
    <s v="Football"/>
    <s v="Eng. Premier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x v="5"/>
    <m/>
    <n v="797"/>
    <s v="O/U"/>
    <x v="0"/>
  </r>
  <r>
    <n v="789"/>
    <s v=" 06 Apr 2019, 16:15"/>
    <s v="Football"/>
    <s v="Spa. Primera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x v="4"/>
    <m/>
    <n v="760"/>
    <s v="AH"/>
    <x v="0"/>
  </r>
  <r>
    <n v="790"/>
    <s v=" 06 Apr 2019, 17:00"/>
    <s v="Football"/>
    <s v="Fra. Ligue 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x v="5"/>
    <m/>
    <n v="778"/>
    <s v="AH"/>
    <x v="0"/>
  </r>
  <r>
    <n v="791"/>
    <s v=" 06 Apr 2019, 18:00"/>
    <s v="Football"/>
    <s v="Ita. Serie A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x v="4"/>
    <m/>
    <n v="763"/>
    <s v="1X2"/>
    <x v="0"/>
  </r>
  <r>
    <n v="792"/>
    <s v=" 06 Apr 2019, 18:30"/>
    <s v="Football"/>
    <s v="Spa. Primera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x v="5"/>
    <m/>
    <n v="773"/>
    <s v="1X2"/>
    <x v="0"/>
  </r>
  <r>
    <n v="793"/>
    <s v=" 06 Apr 2019, 18:30"/>
    <s v="Football"/>
    <s v="Ger. Bundesliga I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x v="5"/>
    <m/>
    <n v="809"/>
    <s v="AH"/>
    <x v="0"/>
  </r>
  <r>
    <n v="794"/>
    <s v=" 06 Apr 2019, 18:30"/>
    <s v="Football"/>
    <s v="Eng. FA Cup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x v="5"/>
    <m/>
    <n v="802"/>
    <s v="AH"/>
    <x v="0"/>
  </r>
  <r>
    <n v="795"/>
    <s v=" 06 Apr 2019, 20:00"/>
    <s v="Football"/>
    <s v="Fra. Ligue 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x v="4"/>
    <m/>
    <n v="762"/>
    <s v="AH"/>
    <x v="0"/>
  </r>
  <r>
    <n v="796"/>
    <s v=" 06 Apr 2019, 20:00"/>
    <s v="Football"/>
    <s v="Fra. Ligue 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x v="5"/>
    <m/>
    <n v="813"/>
    <s v="AH"/>
    <x v="0"/>
  </r>
  <r>
    <n v="797"/>
    <s v=" 06 Apr 2019, 20:00"/>
    <s v="Football"/>
    <s v="Fra. Ligue 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x v="5"/>
    <m/>
    <n v="788"/>
    <s v="1X2"/>
    <x v="0"/>
  </r>
  <r>
    <n v="798"/>
    <s v=" 06 Apr 2019, 20:30"/>
    <s v="Football"/>
    <s v="Ita. Serie A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x v="4"/>
    <m/>
    <n v="758"/>
    <s v="AH"/>
    <x v="0"/>
  </r>
  <r>
    <n v="799"/>
    <s v=" 06 Apr 2019, 20:45"/>
    <s v="Football"/>
    <s v="Spa. Primera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x v="5"/>
    <m/>
    <n v="777"/>
    <s v="AH"/>
    <x v="0"/>
  </r>
  <r>
    <n v="800"/>
    <s v=" 07 Apr 2019, 12:00"/>
    <s v="Football"/>
    <s v="Spa. Primera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x v="5"/>
    <m/>
    <n v="805"/>
    <s v="O/U"/>
    <x v="0"/>
  </r>
  <r>
    <n v="801"/>
    <s v=" 07 Apr 2019, 12:30"/>
    <s v="Football"/>
    <s v="Ita. Serie A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x v="5"/>
    <m/>
    <n v="812"/>
    <s v="AH"/>
    <x v="0"/>
  </r>
  <r>
    <n v="802"/>
    <s v=" 07 Apr 2019, 14:00"/>
    <s v="Football"/>
    <s v="Spa. Primera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x v="5"/>
    <m/>
    <n v="803"/>
    <s v="1X2"/>
    <x v="0"/>
  </r>
  <r>
    <n v="803"/>
    <s v=" 07 Apr 2019, 15:00"/>
    <s v="Football"/>
    <s v="Fra. Ligue 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x v="5"/>
    <m/>
    <n v="787"/>
    <s v="AH"/>
    <x v="0"/>
  </r>
  <r>
    <n v="804"/>
    <s v=" 07 Apr 2019, 15:05"/>
    <s v="Football"/>
    <s v="Eng. Premier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x v="5"/>
    <m/>
    <n v="808"/>
    <s v="AH"/>
    <x v="0"/>
  </r>
  <r>
    <n v="805"/>
    <s v=" 07 Apr 2019, 15:30"/>
    <s v="Football"/>
    <s v="Ger. Bundesliga I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x v="4"/>
    <m/>
    <n v="764"/>
    <s v="1X2"/>
    <x v="0"/>
  </r>
  <r>
    <n v="806"/>
    <s v=" 07 Apr 2019, 16:15"/>
    <s v="Football"/>
    <s v="Spa. Primera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x v="5"/>
    <m/>
    <n v="785"/>
    <s v="O/U"/>
    <x v="0"/>
  </r>
  <r>
    <n v="807"/>
    <s v=" 07 Apr 2019, 17:00"/>
    <s v="Football"/>
    <s v="Eng. FA Cup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x v="5"/>
    <m/>
    <n v="816"/>
    <s v="AH"/>
    <x v="0"/>
  </r>
  <r>
    <n v="808"/>
    <s v=" 07 Apr 2019, 17:00"/>
    <s v="Football"/>
    <s v="Fra. Ligue 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x v="5"/>
    <m/>
    <n v="804"/>
    <s v="AH"/>
    <x v="0"/>
  </r>
  <r>
    <n v="809"/>
    <s v=" 07 Apr 2019, 18:00"/>
    <s v="Football"/>
    <s v="Ger. Bundesliga I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x v="5"/>
    <m/>
    <n v="790"/>
    <s v="AH"/>
    <x v="0"/>
  </r>
  <r>
    <n v="810"/>
    <s v=" 07 Apr 2019, 18:00"/>
    <s v="Football"/>
    <s v="Ita. Serie A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x v="5"/>
    <m/>
    <n v="800"/>
    <s v="1X2"/>
    <x v="0"/>
  </r>
  <r>
    <n v="811"/>
    <s v=" 07 Apr 2019, 18:00"/>
    <s v="Football"/>
    <s v="Ita. Serie A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x v="5"/>
    <m/>
    <n v="792"/>
    <s v="AH"/>
    <x v="0"/>
  </r>
  <r>
    <n v="812"/>
    <s v=" 07 Apr 2019, 18:30"/>
    <s v="Football"/>
    <s v="Spa. Primera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x v="5"/>
    <m/>
    <n v="801"/>
    <s v="AH"/>
    <x v="0"/>
  </r>
  <r>
    <n v="813"/>
    <s v=" 07 Apr 2019, 20:30"/>
    <s v="Football"/>
    <s v="Ita. Serie A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x v="5"/>
    <m/>
    <n v="796"/>
    <s v="O/U"/>
    <x v="0"/>
  </r>
  <r>
    <n v="814"/>
    <s v=" 07 Apr 2019, 20:45"/>
    <s v="Football"/>
    <s v="Spa. Primera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x v="5"/>
    <m/>
    <n v="814"/>
    <s v="1X2"/>
    <x v="0"/>
  </r>
  <r>
    <n v="815"/>
    <s v=" 07 Apr 2019, 21:00"/>
    <s v="Football"/>
    <s v="Fra. Ligue 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x v="5"/>
    <m/>
    <n v="811"/>
    <s v="AH"/>
    <x v="0"/>
  </r>
  <r>
    <n v="816"/>
    <s v=" 08 Apr 2019, 21:00"/>
    <s v="Football"/>
    <s v="Eng. Premier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x v="5"/>
    <m/>
    <n v="799"/>
    <s v="AH"/>
    <x v="0"/>
  </r>
  <r>
    <n v="817"/>
    <s v=" 09 Apr 2019, 19:00"/>
    <s v="Football"/>
    <s v="Fra. Ligue 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x v="5"/>
    <m/>
    <n v="834"/>
    <s v="AH"/>
    <x v="0"/>
  </r>
  <r>
    <n v="818"/>
    <s v=" 09 Apr 2019, 21:00"/>
    <s v="Football"/>
    <s v="Champions L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x v="5"/>
    <m/>
    <n v="838"/>
    <s v="AH"/>
    <x v="0"/>
  </r>
  <r>
    <n v="819"/>
    <s v=" 09 Apr 2019, 21:00"/>
    <s v="Football"/>
    <s v="Champions L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x v="5"/>
    <m/>
    <n v="817"/>
    <s v="AH"/>
    <x v="0"/>
  </r>
  <r>
    <n v="820"/>
    <s v=" 10 Apr 2019, 21:00"/>
    <s v="Football"/>
    <s v="Champions L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x v="5"/>
    <m/>
    <n v="829"/>
    <s v="1X2"/>
    <x v="0"/>
  </r>
  <r>
    <n v="821"/>
    <s v=" 10 Apr 2019, 21:00"/>
    <s v="Football"/>
    <s v="Champions L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x v="5"/>
    <m/>
    <n v="843"/>
    <s v="1X2"/>
    <x v="0"/>
  </r>
  <r>
    <n v="822"/>
    <s v=" 11 Apr 2019, 21:00"/>
    <s v="Football"/>
    <s v="Europa League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x v="5"/>
    <m/>
    <n v="828"/>
    <s v="AH"/>
    <x v="0"/>
  </r>
  <r>
    <n v="823"/>
    <s v=" 11 Apr 2019, 21:00"/>
    <s v="Football"/>
    <s v="Europa League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x v="5"/>
    <m/>
    <n v="844"/>
    <s v="AH"/>
    <x v="0"/>
  </r>
  <r>
    <n v="824"/>
    <s v=" 11 Apr 2019, 21:00"/>
    <s v="Football"/>
    <s v="Europa League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x v="5"/>
    <m/>
    <n v="855"/>
    <s v="AH"/>
    <x v="0"/>
  </r>
  <r>
    <n v="825"/>
    <s v=" 11 Apr 2019, 21:00"/>
    <s v="Football"/>
    <s v="Europa League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x v="5"/>
    <m/>
    <n v="850"/>
    <s v="AH"/>
    <x v="0"/>
  </r>
  <r>
    <n v="826"/>
    <s v=" 12 Apr 2019, 20:30"/>
    <s v="Football"/>
    <s v="Ger. Bundesliga I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x v="5"/>
    <m/>
    <n v="848"/>
    <s v="AH"/>
    <x v="0"/>
  </r>
  <r>
    <n v="827"/>
    <s v=" 12 Apr 2019, 20:45"/>
    <s v="Football"/>
    <s v="Fra. Ligue 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x v="5"/>
    <m/>
    <n v="841"/>
    <s v="O/U"/>
    <x v="0"/>
  </r>
  <r>
    <n v="828"/>
    <s v=" 12 Apr 2019, 21:00"/>
    <s v="Football"/>
    <s v="Eng. Premier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x v="5"/>
    <m/>
    <n v="824"/>
    <s v="1X2"/>
    <x v="0"/>
  </r>
  <r>
    <n v="829"/>
    <s v=" 13 Apr 2019, 13:00"/>
    <s v="Football"/>
    <s v="Spa. Primera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x v="5"/>
    <m/>
    <n v="856"/>
    <s v="O/U"/>
    <x v="0"/>
  </r>
  <r>
    <n v="830"/>
    <s v=" 13 Apr 2019, 13:30"/>
    <s v="Football"/>
    <s v="Eng. Premier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x v="5"/>
    <m/>
    <n v="865"/>
    <s v="AH"/>
    <x v="0"/>
  </r>
  <r>
    <n v="831"/>
    <s v=" 13 Apr 2019, 15:00"/>
    <s v="Football"/>
    <s v="Ita. Serie A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x v="5"/>
    <m/>
    <n v="837"/>
    <s v="AH"/>
    <x v="0"/>
  </r>
  <r>
    <n v="832"/>
    <s v=" 13 Apr 2019, 15:30"/>
    <s v="Football"/>
    <s v="Ger. Bundesliga I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x v="5"/>
    <m/>
    <n v="821"/>
    <s v="AH"/>
    <x v="0"/>
  </r>
  <r>
    <n v="833"/>
    <s v=" 13 Apr 2019, 15:30"/>
    <s v="Football"/>
    <s v="Ger. Bundesliga I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x v="5"/>
    <m/>
    <n v="849"/>
    <s v="1X2"/>
    <x v="0"/>
  </r>
  <r>
    <n v="834"/>
    <s v=" 13 Apr 2019, 15:30"/>
    <s v="Football"/>
    <s v="Ger. Bundesliga I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x v="5"/>
    <m/>
    <n v="861"/>
    <s v="AH"/>
    <x v="0"/>
  </r>
  <r>
    <n v="835"/>
    <s v=" 13 Apr 2019, 15:30"/>
    <s v="Football"/>
    <s v="Ger. Bundesliga I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x v="5"/>
    <m/>
    <n v="869"/>
    <s v="AH"/>
    <x v="0"/>
  </r>
  <r>
    <n v="836"/>
    <s v=" 13 Apr 2019, 16:00"/>
    <s v="Football"/>
    <s v="Eng. Premier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x v="5"/>
    <m/>
    <n v="818"/>
    <s v="AH"/>
    <x v="0"/>
  </r>
  <r>
    <n v="837"/>
    <s v=" 13 Apr 2019, 16:00"/>
    <s v="Football"/>
    <s v="Eng. Premier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x v="5"/>
    <m/>
    <n v="842"/>
    <s v="O/U"/>
    <x v="0"/>
  </r>
  <r>
    <n v="838"/>
    <s v=" 13 Apr 2019, 16:00"/>
    <s v="Football"/>
    <s v="Eng. Premier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x v="5"/>
    <m/>
    <n v="857"/>
    <s v="1X2"/>
    <x v="0"/>
  </r>
  <r>
    <n v="839"/>
    <s v=" 13 Apr 2019, 16:00"/>
    <s v="Football"/>
    <s v="Eng. Premier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x v="5"/>
    <m/>
    <n v="866"/>
    <s v="AH"/>
    <x v="0"/>
  </r>
  <r>
    <n v="840"/>
    <s v=" 13 Apr 2019, 16:15"/>
    <s v="Football"/>
    <s v="Spa. Primera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x v="5"/>
    <m/>
    <n v="851"/>
    <s v="AH"/>
    <x v="0"/>
  </r>
  <r>
    <n v="841"/>
    <s v=" 13 Apr 2019, 17:00"/>
    <s v="Football"/>
    <s v="Fra. Ligue 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x v="5"/>
    <m/>
    <n v="859"/>
    <s v="AH"/>
    <x v="0"/>
  </r>
  <r>
    <n v="842"/>
    <s v=" 13 Apr 2019, 18:00"/>
    <s v="Football"/>
    <s v="Ita. Serie A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x v="5"/>
    <m/>
    <n v="854"/>
    <s v="AH"/>
    <x v="0"/>
  </r>
  <r>
    <n v="843"/>
    <s v=" 13 Apr 2019, 18:30"/>
    <s v="Football"/>
    <s v="Ger. Bundesliga I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x v="5"/>
    <m/>
    <n v="835"/>
    <s v="AH"/>
    <x v="0"/>
  </r>
  <r>
    <n v="844"/>
    <s v=" 13 Apr 2019, 18:30"/>
    <s v="Football"/>
    <s v="Spa. Primera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x v="5"/>
    <m/>
    <n v="825"/>
    <s v="AH"/>
    <x v="0"/>
  </r>
  <r>
    <n v="845"/>
    <s v=" 13 Apr 2019, 18:30"/>
    <s v="Football"/>
    <s v="Eng. Premier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x v="5"/>
    <m/>
    <n v="836"/>
    <s v="AH"/>
    <x v="0"/>
  </r>
  <r>
    <n v="846"/>
    <s v=" 13 Apr 2019, 20:00"/>
    <s v="Football"/>
    <s v="Fra. Ligue 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x v="5"/>
    <m/>
    <n v="833"/>
    <s v="AH"/>
    <x v="0"/>
  </r>
  <r>
    <n v="847"/>
    <s v=" 13 Apr 2019, 20:30"/>
    <s v="Football"/>
    <s v="Ita. Serie A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x v="5"/>
    <m/>
    <n v="862"/>
    <s v="O/U"/>
    <x v="0"/>
  </r>
  <r>
    <n v="848"/>
    <s v=" 13 Apr 2019, 20:45"/>
    <s v="Football"/>
    <s v="Spa. Primera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x v="5"/>
    <m/>
    <n v="839"/>
    <s v="O/U"/>
    <x v="0"/>
  </r>
  <r>
    <n v="849"/>
    <s v=" 14 Apr 2019, 12:00"/>
    <s v="Football"/>
    <s v="Spa. Primera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x v="5"/>
    <m/>
    <n v="858"/>
    <s v="AH"/>
    <x v="0"/>
  </r>
  <r>
    <n v="850"/>
    <s v=" 14 Apr 2019, 12:30"/>
    <s v="Football"/>
    <s v="Ita. Serie A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x v="5"/>
    <m/>
    <n v="823"/>
    <s v="AH"/>
    <x v="0"/>
  </r>
  <r>
    <n v="851"/>
    <s v=" 14 Apr 2019, 13:30"/>
    <s v="Football"/>
    <s v="Ger. Bundesliga I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x v="5"/>
    <m/>
    <n v="853"/>
    <s v="AH"/>
    <x v="0"/>
  </r>
  <r>
    <n v="852"/>
    <s v=" 14 Apr 2019, 14:00"/>
    <s v="Football"/>
    <s v="Spa. Primera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x v="5"/>
    <m/>
    <n v="822"/>
    <s v="1X2"/>
    <x v="0"/>
  </r>
  <r>
    <n v="853"/>
    <s v=" 14 Apr 2019, 15:00"/>
    <s v="Football"/>
    <s v="Fra. Ligue 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x v="5"/>
    <m/>
    <n v="867"/>
    <s v="1X2"/>
    <x v="0"/>
  </r>
  <r>
    <n v="854"/>
    <s v=" 14 Apr 2019, 15:00"/>
    <s v="Football"/>
    <s v="Ita. Serie A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x v="5"/>
    <m/>
    <n v="831"/>
    <s v="AH"/>
    <x v="0"/>
  </r>
  <r>
    <n v="855"/>
    <s v=" 14 Apr 2019, 15:00"/>
    <s v="Football"/>
    <s v="Ita. Serie A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x v="5"/>
    <m/>
    <n v="847"/>
    <s v="AH"/>
    <x v="0"/>
  </r>
  <r>
    <n v="856"/>
    <s v=" 14 Apr 2019, 15:00"/>
    <s v="Football"/>
    <s v="Fra. Ligue 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x v="5"/>
    <m/>
    <n v="864"/>
    <s v="AH"/>
    <x v="0"/>
  </r>
  <r>
    <n v="857"/>
    <s v=" 14 Apr 2019, 15:05"/>
    <s v="Football"/>
    <s v="Eng. Premier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x v="5"/>
    <m/>
    <n v="830"/>
    <s v="AH"/>
    <x v="0"/>
  </r>
  <r>
    <n v="858"/>
    <s v=" 14 Apr 2019, 15:30"/>
    <s v="Football"/>
    <s v="Ger. Bundesliga I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x v="5"/>
    <m/>
    <n v="846"/>
    <s v="AH"/>
    <x v="0"/>
  </r>
  <r>
    <n v="859"/>
    <s v=" 14 Apr 2019, 16:15"/>
    <s v="Football"/>
    <s v="Spa. Primera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x v="5"/>
    <m/>
    <n v="868"/>
    <s v="AH"/>
    <x v="0"/>
  </r>
  <r>
    <n v="860"/>
    <s v=" 14 Apr 2019, 17:00"/>
    <s v="Football"/>
    <s v="Fra. Ligue 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x v="5"/>
    <m/>
    <n v="832"/>
    <s v="1X2"/>
    <x v="0"/>
  </r>
  <r>
    <n v="861"/>
    <s v=" 14 Apr 2019, 17:30"/>
    <s v="Football"/>
    <s v="Eng. Premier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x v="5"/>
    <m/>
    <n v="860"/>
    <s v="O/U"/>
    <x v="0"/>
  </r>
  <r>
    <n v="862"/>
    <s v=" 14 Apr 2019, 18:00"/>
    <s v="Football"/>
    <s v="Ger. Bundesliga I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x v="5"/>
    <m/>
    <n v="819"/>
    <s v="AH"/>
    <x v="0"/>
  </r>
  <r>
    <n v="863"/>
    <s v=" 14 Apr 2019, 18:00"/>
    <s v="Football"/>
    <s v="Ita. Serie A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x v="5"/>
    <m/>
    <n v="840"/>
    <s v="O/U"/>
    <x v="0"/>
  </r>
  <r>
    <n v="864"/>
    <s v=" 14 Apr 2019, 18:30"/>
    <s v="Football"/>
    <s v="Spa. Primera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x v="5"/>
    <m/>
    <n v="820"/>
    <s v="AH"/>
    <x v="0"/>
  </r>
  <r>
    <n v="865"/>
    <s v=" 14 Apr 2019, 20:30"/>
    <s v="Football"/>
    <s v="Ita. Serie A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x v="5"/>
    <m/>
    <n v="826"/>
    <s v="AH"/>
    <x v="0"/>
  </r>
  <r>
    <n v="866"/>
    <s v=" 14 Apr 2019, 20:45"/>
    <s v="Football"/>
    <s v="Spa. Primera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x v="5"/>
    <m/>
    <n v="852"/>
    <s v="AH"/>
    <x v="0"/>
  </r>
  <r>
    <n v="867"/>
    <s v=" 14 Apr 2019, 21:00"/>
    <s v="Football"/>
    <s v="Fra. Ligue 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x v="5"/>
    <m/>
    <n v="870"/>
    <s v="AH"/>
    <x v="0"/>
  </r>
  <r>
    <n v="868"/>
    <s v=" 15 Apr 2019, 20:30"/>
    <s v="Football"/>
    <s v="Ita. Serie A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x v="5"/>
    <m/>
    <n v="827"/>
    <s v="O/U"/>
    <x v="0"/>
  </r>
  <r>
    <n v="869"/>
    <s v=" 15 Apr 2019, 21:00"/>
    <s v="Football"/>
    <s v="Spa. Primera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x v="5"/>
    <m/>
    <n v="845"/>
    <s v="AH"/>
    <x v="0"/>
  </r>
  <r>
    <n v="870"/>
    <s v=" 15 Apr 2019, 21:00"/>
    <s v="Football"/>
    <s v="Eng. Premier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x v="5"/>
    <m/>
    <n v="863"/>
    <s v="AH"/>
    <x v="0"/>
  </r>
  <r>
    <n v="871"/>
    <s v=" 16 Apr 2019, 20:45"/>
    <s v="Football"/>
    <s v="Eng. Premier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x v="5"/>
    <m/>
    <n v="888"/>
    <s v="O/U"/>
    <x v="0"/>
  </r>
  <r>
    <n v="872"/>
    <s v=" 16 Apr 2019, 21:00"/>
    <s v="Football"/>
    <s v="Champions L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x v="5"/>
    <m/>
    <n v="873"/>
    <s v="AH"/>
    <x v="0"/>
  </r>
  <r>
    <n v="873"/>
    <s v=" 16 Apr 2019, 21:00"/>
    <s v="Football"/>
    <s v="Champions L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x v="5"/>
    <m/>
    <n v="886"/>
    <s v="1X2"/>
    <x v="0"/>
  </r>
  <r>
    <n v="874"/>
    <s v=" 17 Apr 2019, 19:00"/>
    <s v="Football"/>
    <s v="Ita. Serie A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x v="5"/>
    <m/>
    <n v="877"/>
    <s v="AH"/>
    <x v="0"/>
  </r>
  <r>
    <n v="875"/>
    <s v=" 17 Apr 2019, 19:00"/>
    <s v="Football"/>
    <s v="Fra. Ligue 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x v="5"/>
    <m/>
    <n v="910"/>
    <s v="AH"/>
    <x v="0"/>
  </r>
  <r>
    <n v="876"/>
    <s v=" 17 Apr 2019, 21:00"/>
    <s v="Football"/>
    <s v="Champions L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x v="5"/>
    <m/>
    <n v="879"/>
    <s v="AH"/>
    <x v="0"/>
  </r>
  <r>
    <n v="877"/>
    <s v=" 17 Apr 2019, 21:00"/>
    <s v="Football"/>
    <s v="Champions L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x v="5"/>
    <m/>
    <n v="907"/>
    <s v="AH"/>
    <x v="0"/>
  </r>
  <r>
    <n v="878"/>
    <s v=" 18 Apr 2019, 21:00"/>
    <s v="Football"/>
    <s v="Europa League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x v="5"/>
    <m/>
    <n v="916"/>
    <s v="AH"/>
    <x v="0"/>
  </r>
  <r>
    <n v="879"/>
    <s v=" 18 Apr 2019, 21:00"/>
    <s v="Football"/>
    <s v="Europa League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x v="5"/>
    <m/>
    <n v="880"/>
    <s v="AH"/>
    <x v="0"/>
  </r>
  <r>
    <n v="880"/>
    <s v=" 18 Apr 2019, 21:00"/>
    <s v="Football"/>
    <s v="Europa League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x v="5"/>
    <m/>
    <n v="882"/>
    <s v="O/U"/>
    <x v="0"/>
  </r>
  <r>
    <n v="881"/>
    <s v=" 18 Apr 2019, 21:00"/>
    <s v="Football"/>
    <s v="Europa League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x v="5"/>
    <m/>
    <n v="884"/>
    <s v="AH"/>
    <x v="0"/>
  </r>
  <r>
    <n v="882"/>
    <s v=" 19 Apr 2019, 19:00"/>
    <s v="Football"/>
    <s v="Fra. Ligue 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x v="5"/>
    <m/>
    <n v="901"/>
    <s v="AH"/>
    <x v="0"/>
  </r>
  <r>
    <n v="883"/>
    <s v=" 19 Apr 2019, 20:45"/>
    <s v="Football"/>
    <s v="Fra. Ligue 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x v="5"/>
    <m/>
    <n v="890"/>
    <s v="AH"/>
    <x v="0"/>
  </r>
  <r>
    <n v="884"/>
    <s v=" 20 Apr 2019, 12:30"/>
    <s v="Football"/>
    <s v="Ita. Serie A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x v="5"/>
    <m/>
    <n v="902"/>
    <s v="1X2"/>
    <x v="0"/>
  </r>
  <r>
    <n v="885"/>
    <s v=" 20 Apr 2019, 13:30"/>
    <s v="Football"/>
    <s v="Eng. Premier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x v="5"/>
    <m/>
    <n v="909"/>
    <s v="AH"/>
    <x v="0"/>
  </r>
  <r>
    <n v="886"/>
    <s v=" 20 Apr 2019, 15:00"/>
    <s v="Football"/>
    <s v="Ita. Serie A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x v="5"/>
    <m/>
    <n v="875"/>
    <s v="AH"/>
    <x v="0"/>
  </r>
  <r>
    <n v="887"/>
    <s v=" 20 Apr 2019, 15:00"/>
    <s v="Football"/>
    <s v="Ita. Serie A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x v="5"/>
    <m/>
    <n v="896"/>
    <s v="AH"/>
    <x v="0"/>
  </r>
  <r>
    <n v="888"/>
    <s v=" 20 Apr 2019, 15:00"/>
    <s v="Football"/>
    <s v="Ita. Serie A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x v="5"/>
    <m/>
    <n v="893"/>
    <s v="AH"/>
    <x v="0"/>
  </r>
  <r>
    <n v="889"/>
    <s v=" 20 Apr 2019, 15:30"/>
    <s v="Football"/>
    <s v="Ger. Bundesliga I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x v="5"/>
    <m/>
    <n v="898"/>
    <s v="AH"/>
    <x v="0"/>
  </r>
  <r>
    <n v="890"/>
    <s v=" 20 Apr 2019, 15:30"/>
    <s v="Football"/>
    <s v="Ger. Bundesliga I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x v="5"/>
    <m/>
    <n v="904"/>
    <s v="AH"/>
    <x v="0"/>
  </r>
  <r>
    <n v="891"/>
    <s v=" 20 Apr 2019, 16:00"/>
    <s v="Football"/>
    <s v="Eng. Premier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x v="5"/>
    <m/>
    <n v="872"/>
    <s v="O/U"/>
    <x v="0"/>
  </r>
  <r>
    <n v="892"/>
    <s v=" 20 Apr 2019, 16:00"/>
    <s v="Football"/>
    <s v="Eng. Premier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x v="5"/>
    <m/>
    <n v="906"/>
    <s v="AH"/>
    <x v="0"/>
  </r>
  <r>
    <n v="893"/>
    <s v=" 20 Apr 2019, 16:00"/>
    <s v="Football"/>
    <s v="Eng. Premier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x v="5"/>
    <m/>
    <n v="883"/>
    <s v="1X2"/>
    <x v="0"/>
  </r>
  <r>
    <n v="894"/>
    <s v=" 20 Apr 2019, 16:00"/>
    <s v="Football"/>
    <s v="Eng. Premier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x v="5"/>
    <m/>
    <n v="891"/>
    <s v="1X2"/>
    <x v="0"/>
  </r>
  <r>
    <n v="895"/>
    <s v=" 20 Apr 2019, 16:15"/>
    <s v="Football"/>
    <s v="Spa. Primera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x v="5"/>
    <m/>
    <n v="915"/>
    <s v="AH"/>
    <x v="0"/>
  </r>
  <r>
    <n v="896"/>
    <s v=" 20 Apr 2019, 17:00"/>
    <s v="Football"/>
    <s v="Fra. Ligue 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x v="5"/>
    <m/>
    <n v="897"/>
    <s v="AH"/>
    <x v="0"/>
  </r>
  <r>
    <n v="897"/>
    <s v=" 20 Apr 2019, 18:00"/>
    <s v="Football"/>
    <s v="Ita. Serie A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x v="5"/>
    <m/>
    <n v="908"/>
    <s v="AH"/>
    <x v="0"/>
  </r>
  <r>
    <n v="898"/>
    <s v=" 20 Apr 2019, 18:30"/>
    <s v="Football"/>
    <s v="Ger. Bundesliga I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x v="5"/>
    <m/>
    <n v="905"/>
    <s v="AH"/>
    <x v="0"/>
  </r>
  <r>
    <n v="899"/>
    <s v=" 20 Apr 2019, 18:30"/>
    <s v="Football"/>
    <s v="Eng. Premier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x v="5"/>
    <m/>
    <n v="912"/>
    <s v="O/U"/>
    <x v="0"/>
  </r>
  <r>
    <n v="900"/>
    <s v=" 20 Apr 2019, 20:00"/>
    <s v="Football"/>
    <s v="Fra. Ligue 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x v="5"/>
    <m/>
    <n v="889"/>
    <s v="1X2"/>
    <x v="0"/>
  </r>
  <r>
    <n v="901"/>
    <s v=" 20 Apr 2019, 20:00"/>
    <s v="Football"/>
    <s v="Fra. Ligue 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x v="5"/>
    <m/>
    <n v="894"/>
    <s v="AH"/>
    <x v="0"/>
  </r>
  <r>
    <n v="902"/>
    <s v=" 20 Apr 2019, 20:30"/>
    <s v="Football"/>
    <s v="Ita. Serie A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x v="5"/>
    <m/>
    <n v="881"/>
    <s v="AH"/>
    <x v="0"/>
  </r>
  <r>
    <n v="903"/>
    <s v=" 20 Apr 2019, 20:30"/>
    <s v="Football"/>
    <s v="Ger. Bundesliga I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x v="5"/>
    <m/>
    <n v="911"/>
    <s v="1X2"/>
    <x v="0"/>
  </r>
  <r>
    <n v="904"/>
    <s v=" 20 Apr 2019, 20:45"/>
    <s v="Football"/>
    <s v="Spa. Primera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x v="5"/>
    <m/>
    <n v="874"/>
    <s v="AH"/>
    <x v="0"/>
  </r>
  <r>
    <n v="905"/>
    <s v=" 21 Apr 2019, 14:00"/>
    <s v="Football"/>
    <s v="Spa. Primera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x v="5"/>
    <m/>
    <n v="871"/>
    <s v="AH"/>
    <x v="0"/>
  </r>
  <r>
    <n v="906"/>
    <s v=" 21 Apr 2019, 14:30"/>
    <s v="Football"/>
    <s v="Eng. Premier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x v="5"/>
    <m/>
    <n v="876"/>
    <s v="AH"/>
    <x v="0"/>
  </r>
  <r>
    <n v="907"/>
    <s v=" 21 Apr 2019, 15:00"/>
    <s v="Football"/>
    <s v="Fra. Ligue 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x v="5"/>
    <m/>
    <n v="887"/>
    <s v="AH"/>
    <x v="0"/>
  </r>
  <r>
    <n v="908"/>
    <s v=" 21 Apr 2019, 15:30"/>
    <s v="Football"/>
    <s v="Ger. Bundesliga I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x v="5"/>
    <m/>
    <n v="892"/>
    <s v="AH"/>
    <x v="0"/>
  </r>
  <r>
    <n v="909"/>
    <s v=" 21 Apr 2019, 16:15"/>
    <s v="Football"/>
    <s v="Spa. Primera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x v="5"/>
    <m/>
    <n v="885"/>
    <s v="AH"/>
    <x v="0"/>
  </r>
  <r>
    <n v="910"/>
    <s v=" 21 Apr 2019, 17:00"/>
    <s v="Football"/>
    <s v="Fra. Ligue 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x v="5"/>
    <m/>
    <n v="900"/>
    <s v="AH"/>
    <x v="0"/>
  </r>
  <r>
    <n v="911"/>
    <s v=" 21 Apr 2019, 17:00"/>
    <s v="Football"/>
    <s v="Eng. Premier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x v="5"/>
    <m/>
    <n v="903"/>
    <s v="O/U"/>
    <x v="0"/>
  </r>
  <r>
    <n v="912"/>
    <s v=" 21 Apr 2019, 17:00"/>
    <s v="Football"/>
    <s v="Eng. Premier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x v="5"/>
    <m/>
    <n v="899"/>
    <s v="AH"/>
    <x v="0"/>
  </r>
  <r>
    <n v="913"/>
    <s v=" 21 Apr 2019, 18:30"/>
    <s v="Football"/>
    <s v="Spa. Primera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x v="5"/>
    <m/>
    <n v="913"/>
    <s v="AH"/>
    <x v="0"/>
  </r>
  <r>
    <n v="914"/>
    <s v=" 21 Apr 2019, 20:45"/>
    <s v="Football"/>
    <s v="Spa. Primera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x v="5"/>
    <m/>
    <n v="914"/>
    <s v="O/U"/>
    <x v="0"/>
  </r>
  <r>
    <n v="915"/>
    <s v=" 21 Apr 2019, 21:00"/>
    <s v="Football"/>
    <s v="Fra. Ligue 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x v="5"/>
    <m/>
    <n v="895"/>
    <s v="AH"/>
    <x v="0"/>
  </r>
  <r>
    <n v="916"/>
    <s v=" 22 Apr 2019, 19:00"/>
    <s v="Football"/>
    <s v="Ita. Serie A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x v="5"/>
    <m/>
    <n v="878"/>
    <s v="AH"/>
    <x v="0"/>
  </r>
  <r>
    <n v="917"/>
    <s v=" 22 Apr 2019, 20:30"/>
    <s v="Football"/>
    <s v="Ger. Bundesliga I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x v="5"/>
    <m/>
    <n v="918"/>
    <s v="AH"/>
    <x v="0"/>
  </r>
  <r>
    <n v="918"/>
    <s v=" 22 Apr 2019, 21:00"/>
    <s v="Football"/>
    <s v="Eng. Premier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x v="5"/>
    <m/>
    <n v="917"/>
    <s v="AH"/>
    <x v="0"/>
  </r>
  <r>
    <n v="919"/>
    <s v=" 23 Apr 2019, 20:45"/>
    <s v="Football"/>
    <s v="Eng. Premier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x v="5"/>
    <m/>
    <n v="921"/>
    <s v="AH"/>
    <x v="0"/>
  </r>
  <r>
    <n v="920"/>
    <s v=" 23 Apr 2019, 20:45"/>
    <s v="Football"/>
    <s v="Eng. Premier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x v="5"/>
    <m/>
    <n v="919"/>
    <s v="AH"/>
    <x v="0"/>
  </r>
  <r>
    <n v="921"/>
    <s v=" 23 Apr 2019, 21:30"/>
    <s v="Football"/>
    <s v="Spa. Primera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x v="5"/>
    <m/>
    <n v="920"/>
    <s v="1X2"/>
    <x v="0"/>
  </r>
  <r>
    <n v="922"/>
    <s v=" 24 Apr 2019, 19:30"/>
    <s v="Football"/>
    <s v="Spa. Primera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x v="5"/>
    <m/>
    <n v="927"/>
    <s v="1X2"/>
    <x v="0"/>
  </r>
  <r>
    <n v="923"/>
    <s v=" 24 Apr 2019, 20:45"/>
    <s v="Football"/>
    <s v="Ger. DFB Pokal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x v="5"/>
    <m/>
    <n v="946"/>
    <s v="AH"/>
    <x v="0"/>
  </r>
  <r>
    <n v="924"/>
    <s v=" 24 Apr 2019, 20:45"/>
    <s v="Football"/>
    <s v="Ita. Coppa Italia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x v="5"/>
    <m/>
    <n v="923"/>
    <s v="AH"/>
    <x v="0"/>
  </r>
  <r>
    <n v="925"/>
    <s v=" 24 Apr 2019, 20:45"/>
    <s v="Football"/>
    <s v="Eng. Premier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x v="5"/>
    <m/>
    <n v="945"/>
    <s v="AH"/>
    <x v="0"/>
  </r>
  <r>
    <n v="926"/>
    <s v=" 24 Apr 2019, 21:00"/>
    <s v="Football"/>
    <s v="Eng. Premier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x v="5"/>
    <m/>
    <n v="941"/>
    <s v="AH"/>
    <x v="0"/>
  </r>
  <r>
    <n v="927"/>
    <s v=" 25 Apr 2019, 19:30"/>
    <s v="Football"/>
    <s v="Spa. Primera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x v="5"/>
    <m/>
    <n v="926"/>
    <s v="AH"/>
    <x v="0"/>
  </r>
  <r>
    <n v="928"/>
    <s v=" 25 Apr 2019, 20:45"/>
    <s v="Football"/>
    <s v="Ita. Coppa Italia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x v="5"/>
    <m/>
    <n v="922"/>
    <s v="AH"/>
    <x v="0"/>
  </r>
  <r>
    <n v="929"/>
    <s v=" 25 Apr 2019, 21:30"/>
    <s v="Football"/>
    <s v="Spa. Primera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x v="5"/>
    <m/>
    <n v="958"/>
    <s v="AH"/>
    <x v="0"/>
  </r>
  <r>
    <n v="930"/>
    <s v=" 26 Apr 2019, 20:30"/>
    <s v="Football"/>
    <s v="Ger. Bundesliga I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x v="5"/>
    <m/>
    <n v="924"/>
    <s v="AH"/>
    <x v="0"/>
  </r>
  <r>
    <n v="931"/>
    <s v=" 26 Apr 2019, 20:45"/>
    <s v="Football"/>
    <s v="Fra. Ligue 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x v="5"/>
    <m/>
    <n v="932"/>
    <s v="AH"/>
    <x v="0"/>
  </r>
  <r>
    <n v="932"/>
    <s v=" 26 Apr 2019, 21:00"/>
    <s v="Football"/>
    <s v="Eng. Premier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x v="5"/>
    <m/>
    <n v="937"/>
    <s v="AH"/>
    <x v="0"/>
  </r>
  <r>
    <n v="933"/>
    <s v=" 27 Apr 2019, 13:00"/>
    <s v="Football"/>
    <s v="Spa. Primera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x v="5"/>
    <m/>
    <n v="944"/>
    <s v="AH"/>
    <x v="0"/>
  </r>
  <r>
    <n v="934"/>
    <s v=" 27 Apr 2019, 13:30"/>
    <s v="Football"/>
    <s v="Eng. Premier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x v="5"/>
    <m/>
    <n v="935"/>
    <s v="AH"/>
    <x v="0"/>
  </r>
  <r>
    <n v="935"/>
    <s v=" 27 Apr 2019, 15:30"/>
    <s v="Football"/>
    <s v="Ger. Bundesliga I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x v="5"/>
    <m/>
    <n v="930"/>
    <s v="AH"/>
    <x v="0"/>
  </r>
  <r>
    <n v="936"/>
    <s v=" 27 Apr 2019, 15:30"/>
    <s v="Football"/>
    <s v="Ger. Bundesliga I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x v="5"/>
    <m/>
    <n v="956"/>
    <s v="AH"/>
    <x v="0"/>
  </r>
  <r>
    <n v="937"/>
    <s v=" 27 Apr 2019, 16:00"/>
    <s v="Football"/>
    <s v="Eng. Premier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x v="5"/>
    <m/>
    <n v="931"/>
    <s v="AH"/>
    <x v="0"/>
  </r>
  <r>
    <n v="938"/>
    <s v=" 27 Apr 2019, 16:00"/>
    <s v="Football"/>
    <s v="Eng. Premier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x v="5"/>
    <m/>
    <n v="953"/>
    <s v="AH"/>
    <x v="0"/>
  </r>
  <r>
    <n v="939"/>
    <s v=" 27 Apr 2019, 16:00"/>
    <s v="Football"/>
    <s v="Eng. Premier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x v="5"/>
    <m/>
    <n v="955"/>
    <s v="1X2"/>
    <x v="0"/>
  </r>
  <r>
    <n v="940"/>
    <s v=" 27 Apr 2019, 16:00"/>
    <s v="Football"/>
    <s v="Eng. Premier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x v="5"/>
    <m/>
    <n v="962"/>
    <s v="AH"/>
    <x v="0"/>
  </r>
  <r>
    <n v="941"/>
    <s v=" 27 Apr 2019, 18:00"/>
    <s v="Football"/>
    <s v="Ita. Serie A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x v="5"/>
    <m/>
    <n v="942"/>
    <s v="AH"/>
    <x v="0"/>
  </r>
  <r>
    <n v="942"/>
    <s v=" 27 Apr 2019, 18:30"/>
    <s v="Football"/>
    <s v="Ger. Bundesliga I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x v="5"/>
    <m/>
    <n v="934"/>
    <s v="1X2"/>
    <x v="0"/>
  </r>
  <r>
    <n v="943"/>
    <s v=" 27 Apr 2019, 18:30"/>
    <s v="Football"/>
    <s v="Eng. Premier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x v="5"/>
    <m/>
    <n v="952"/>
    <s v="1X2"/>
    <x v="0"/>
  </r>
  <r>
    <n v="944"/>
    <s v=" 27 Apr 2019, 20:30"/>
    <s v="Football"/>
    <s v="Ita. Serie A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x v="5"/>
    <m/>
    <n v="948"/>
    <s v="AH"/>
    <x v="0"/>
  </r>
  <r>
    <n v="945"/>
    <s v=" 27 Apr 2019, 20:45"/>
    <s v="Football"/>
    <s v="Spa. Primera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x v="5"/>
    <m/>
    <n v="938"/>
    <s v="AH"/>
    <x v="0"/>
  </r>
  <r>
    <n v="946"/>
    <s v=" 27 Apr 2019, 21:00"/>
    <s v="Football"/>
    <s v="Fra. Coupe De France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x v="5"/>
    <m/>
    <n v="928"/>
    <s v="AH"/>
    <x v="0"/>
  </r>
  <r>
    <n v="947"/>
    <s v=" 28 Apr 2019, 12:00"/>
    <s v="Football"/>
    <s v="Spa. Primera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x v="5"/>
    <m/>
    <n v="939"/>
    <s v="AH"/>
    <x v="0"/>
  </r>
  <r>
    <n v="948"/>
    <s v=" 28 Apr 2019, 12:30"/>
    <s v="Football"/>
    <s v="Ita. Serie A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x v="5"/>
    <m/>
    <n v="951"/>
    <s v="Team O/U"/>
    <x v="0"/>
  </r>
  <r>
    <n v="949"/>
    <s v=" 28 Apr 2019, 13:00"/>
    <s v="Football"/>
    <s v="Eng. Premier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x v="5"/>
    <m/>
    <n v="940"/>
    <s v="AH"/>
    <x v="0"/>
  </r>
  <r>
    <n v="950"/>
    <s v=" 28 Apr 2019, 14:00"/>
    <s v="Football"/>
    <s v="Spa. Primera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x v="5"/>
    <m/>
    <n v="949"/>
    <s v="1X2"/>
    <x v="0"/>
  </r>
  <r>
    <n v="951"/>
    <s v=" 28 Apr 2019, 15:00"/>
    <s v="Football"/>
    <s v="Fra. Ligue 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x v="5"/>
    <m/>
    <n v="957"/>
    <s v="AH"/>
    <x v="0"/>
  </r>
  <r>
    <n v="952"/>
    <s v=" 28 Apr 2019, 15:05"/>
    <s v="Football"/>
    <s v="Eng. Premier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x v="5"/>
    <m/>
    <n v="960"/>
    <s v="AH"/>
    <x v="0"/>
  </r>
  <r>
    <n v="953"/>
    <s v=" 28 Apr 2019, 15:30"/>
    <s v="Football"/>
    <s v="Ger. Bundesliga I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x v="5"/>
    <m/>
    <n v="943"/>
    <s v="AH"/>
    <x v="0"/>
  </r>
  <r>
    <n v="954"/>
    <s v=" 28 Apr 2019, 16:15"/>
    <s v="Football"/>
    <s v="Spa. Primera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x v="5"/>
    <m/>
    <n v="925"/>
    <s v="AH"/>
    <x v="0"/>
  </r>
  <r>
    <n v="955"/>
    <s v=" 28 Apr 2019, 17:00"/>
    <s v="Football"/>
    <s v="Fra. Ligue 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x v="5"/>
    <m/>
    <n v="947"/>
    <s v="AH"/>
    <x v="0"/>
  </r>
  <r>
    <n v="956"/>
    <s v=" 28 Apr 2019, 17:30"/>
    <s v="Football"/>
    <s v="Eng. Premier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x v="5"/>
    <m/>
    <n v="954"/>
    <s v="O/U"/>
    <x v="0"/>
  </r>
  <r>
    <n v="957"/>
    <s v=" 28 Apr 2019, 18:00"/>
    <s v="Football"/>
    <s v="Ger. Bundesliga I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x v="5"/>
    <m/>
    <n v="936"/>
    <s v="AH"/>
    <x v="0"/>
  </r>
  <r>
    <n v="958"/>
    <s v=" 28 Apr 2019, 18:00"/>
    <s v="Football"/>
    <s v="Ita. Serie A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x v="5"/>
    <m/>
    <n v="933"/>
    <s v="AH"/>
    <x v="0"/>
  </r>
  <r>
    <n v="959"/>
    <s v=" 28 Apr 2019, 18:30"/>
    <s v="Football"/>
    <s v="Spa. Primera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x v="5"/>
    <m/>
    <n v="950"/>
    <s v="AH"/>
    <x v="0"/>
  </r>
  <r>
    <n v="960"/>
    <s v=" 28 Apr 2019, 20:30"/>
    <s v="Football"/>
    <s v="Ita. Serie A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x v="5"/>
    <m/>
    <n v="929"/>
    <s v="AH"/>
    <x v="0"/>
  </r>
  <r>
    <n v="961"/>
    <s v=" 28 Apr 2019, 20:45"/>
    <s v="Football"/>
    <s v="Spa. Primera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x v="5"/>
    <m/>
    <n v="959"/>
    <s v="AH"/>
    <x v="0"/>
  </r>
  <r>
    <n v="962"/>
    <s v=" 28 Apr 2019, 21:00"/>
    <s v="Football"/>
    <s v="Fra. Ligue 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x v="5"/>
    <m/>
    <n v="961"/>
    <s v="AH"/>
    <x v="0"/>
  </r>
  <r>
    <n v="963"/>
    <s v=" 29 Apr 2019, 19:00"/>
    <s v="Football"/>
    <s v="Ita. Serie A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x v="5"/>
    <m/>
    <n v="963"/>
    <s v="AH"/>
    <x v="0"/>
  </r>
  <r>
    <n v="964"/>
    <s v=" 30 Apr 2019, 19:00"/>
    <s v="Football"/>
    <s v="Fra. Ligue 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x v="6"/>
    <m/>
    <n v="988"/>
    <s v="AH"/>
    <x v="0"/>
  </r>
  <r>
    <n v="965"/>
    <s v=" 30 Apr 2019, 21:00"/>
    <s v="Football"/>
    <s v="Champions L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x v="5"/>
    <m/>
    <n v="966"/>
    <s v="AH"/>
    <x v="0"/>
  </r>
  <r>
    <n v="966"/>
    <s v=" 01 May 2019, 19:00"/>
    <s v="Football"/>
    <s v="Fra. Ligue 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x v="5"/>
    <m/>
    <n v="967"/>
    <s v="AH"/>
    <x v="0"/>
  </r>
  <r>
    <n v="967"/>
    <s v=" 01 May 2019, 21:00"/>
    <s v="Football"/>
    <s v="Champions L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x v="6"/>
    <m/>
    <n v="992"/>
    <s v="AH"/>
    <x v="0"/>
  </r>
  <r>
    <n v="968"/>
    <s v=" 02 May 2019, 21:00"/>
    <s v="Football"/>
    <s v="Europa League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x v="5"/>
    <m/>
    <n v="970"/>
    <s v="AH"/>
    <x v="0"/>
  </r>
  <r>
    <n v="969"/>
    <s v=" 02 May 2019, 21:00"/>
    <s v="Football"/>
    <s v="Europa League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x v="5"/>
    <m/>
    <n v="968"/>
    <s v="AH"/>
    <x v="0"/>
  </r>
  <r>
    <n v="970"/>
    <s v=" 03 May 2019, 20:30"/>
    <s v="Football"/>
    <s v="Ita. Serie A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x v="6"/>
    <m/>
    <n v="994"/>
    <s v="AH"/>
    <x v="0"/>
  </r>
  <r>
    <n v="971"/>
    <s v=" 03 May 2019, 20:45"/>
    <s v="Football"/>
    <s v="Fra. Ligue 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x v="5"/>
    <m/>
    <n v="982"/>
    <s v="AH"/>
    <x v="0"/>
  </r>
  <r>
    <n v="972"/>
    <s v=" 03 May 2019, 21:00"/>
    <s v="Football"/>
    <s v="Spa. Primera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x v="6"/>
    <m/>
    <n v="990"/>
    <s v="AH"/>
    <x v="0"/>
  </r>
  <r>
    <n v="973"/>
    <s v=" 04 May 2019, 13:30"/>
    <s v="Football"/>
    <s v="Eng. Premier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x v="5"/>
    <m/>
    <n v="986"/>
    <s v="AH"/>
    <x v="0"/>
  </r>
  <r>
    <n v="974"/>
    <s v=" 04 May 2019, 15:30"/>
    <s v="Football"/>
    <s v="Ger. Bundesliga I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x v="5"/>
    <m/>
    <n v="983"/>
    <s v="AH"/>
    <x v="0"/>
  </r>
  <r>
    <n v="975"/>
    <s v=" 04 May 2019, 15:30"/>
    <s v="Football"/>
    <s v="Ger. Bundesliga I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x v="6"/>
    <m/>
    <n v="993"/>
    <s v="AH"/>
    <x v="0"/>
  </r>
  <r>
    <n v="976"/>
    <s v=" 04 May 2019, 18:30"/>
    <s v="Football"/>
    <s v="Eng. Premier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x v="5"/>
    <m/>
    <n v="984"/>
    <s v="AH"/>
    <x v="0"/>
  </r>
  <r>
    <n v="977"/>
    <s v=" 04 May 2019, 18:30"/>
    <s v="Football"/>
    <s v="Ger. Bundesliga I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x v="6"/>
    <m/>
    <n v="991"/>
    <s v="AH"/>
    <x v="0"/>
  </r>
  <r>
    <n v="978"/>
    <s v=" 04 May 2019, 20:30"/>
    <s v="Football"/>
    <s v="Ita. Serie A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x v="5"/>
    <m/>
    <n v="972"/>
    <s v="1X2"/>
    <x v="0"/>
  </r>
  <r>
    <n v="979"/>
    <s v=" 04 May 2019, 20:45"/>
    <s v="Football"/>
    <s v="Eng. Premier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x v="6"/>
    <m/>
    <n v="989"/>
    <s v="AH"/>
    <x v="0"/>
  </r>
  <r>
    <n v="980"/>
    <s v=" 05 May 2019, 12:00"/>
    <s v="Football"/>
    <s v="Spa. Primera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x v="5"/>
    <m/>
    <n v="978"/>
    <s v="1X2"/>
    <x v="0"/>
  </r>
  <r>
    <n v="981"/>
    <s v=" 05 May 2019, 12:30"/>
    <s v="Football"/>
    <s v="Ita. Serie A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x v="5"/>
    <m/>
    <n v="980"/>
    <s v="AH"/>
    <x v="0"/>
  </r>
  <r>
    <n v="982"/>
    <s v=" 05 May 2019, 15:00"/>
    <s v="Football"/>
    <s v="Eng. Premier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x v="5"/>
    <m/>
    <n v="971"/>
    <s v="AH"/>
    <x v="0"/>
  </r>
  <r>
    <n v="983"/>
    <s v=" 05 May 2019, 15:00"/>
    <s v="Football"/>
    <s v="Ita. Serie A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x v="5"/>
    <m/>
    <n v="981"/>
    <s v="AH"/>
    <x v="0"/>
  </r>
  <r>
    <n v="984"/>
    <s v=" 05 May 2019, 15:00"/>
    <s v="Football"/>
    <s v="Fra. Ligue 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x v="5"/>
    <m/>
    <n v="975"/>
    <s v="AH"/>
    <x v="0"/>
  </r>
  <r>
    <n v="985"/>
    <s v=" 05 May 2019, 15:00"/>
    <s v="Football"/>
    <s v="Eng. Premier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x v="5"/>
    <m/>
    <n v="976"/>
    <s v="AH"/>
    <x v="0"/>
  </r>
  <r>
    <n v="986"/>
    <s v=" 05 May 2019, 16:15"/>
    <s v="Football"/>
    <s v="Spa. Primera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x v="5"/>
    <m/>
    <n v="985"/>
    <s v="1X2"/>
    <x v="0"/>
  </r>
  <r>
    <n v="987"/>
    <s v=" 05 May 2019, 17:00"/>
    <s v="Football"/>
    <s v="Fra. Ligue 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x v="5"/>
    <m/>
    <n v="977"/>
    <s v="AH"/>
    <x v="0"/>
  </r>
  <r>
    <n v="988"/>
    <s v=" 05 May 2019, 17:30"/>
    <s v="Football"/>
    <s v="Eng. Premier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x v="5"/>
    <m/>
    <n v="974"/>
    <s v="AH"/>
    <x v="0"/>
  </r>
  <r>
    <n v="989"/>
    <s v=" 05 May 2019, 18:00"/>
    <s v="Football"/>
    <s v="Ita. Serie A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x v="5"/>
    <m/>
    <n v="979"/>
    <s v="1X2"/>
    <x v="0"/>
  </r>
  <r>
    <n v="990"/>
    <s v=" 05 May 2019, 18:00"/>
    <s v="Football"/>
    <s v="Ger. Bundesliga I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x v="5"/>
    <m/>
    <n v="965"/>
    <s v="AH"/>
    <x v="0"/>
  </r>
  <r>
    <n v="991"/>
    <s v=" 05 May 2019, 18:30"/>
    <s v="Football"/>
    <s v="Spa. Primera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x v="5"/>
    <m/>
    <n v="964"/>
    <s v="AH"/>
    <x v="0"/>
  </r>
  <r>
    <n v="992"/>
    <s v=" 05 May 2019, 20:45"/>
    <s v="Football"/>
    <s v="Spa. Primera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x v="5"/>
    <m/>
    <n v="973"/>
    <s v="1X2"/>
    <x v="0"/>
  </r>
  <r>
    <n v="993"/>
    <s v=" 05 May 2019, 21:00"/>
    <s v="Football"/>
    <s v="Fra. Ligue 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x v="5"/>
    <m/>
    <n v="969"/>
    <s v="AH"/>
    <x v="0"/>
  </r>
  <r>
    <n v="994"/>
    <s v=" 06 May 2019, 21:00"/>
    <s v="Football"/>
    <s v="Eng. Premier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x v="6"/>
    <d v="2019-05-01T00:00:00"/>
    <n v="987"/>
    <s v="AH"/>
    <x v="0"/>
  </r>
  <r>
    <n v="995"/>
    <s v=" 07 May 2019, 21:00"/>
    <s v="Football"/>
    <s v="Champions L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x v="6"/>
    <m/>
    <n v="1006"/>
    <s v="AH"/>
    <x v="0"/>
  </r>
  <r>
    <n v="996"/>
    <s v=" 08 May 2019, 21:00"/>
    <s v="Football"/>
    <s v="Champions L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x v="6"/>
    <m/>
    <n v="1004"/>
    <s v="AH"/>
    <x v="0"/>
  </r>
  <r>
    <n v="997"/>
    <s v=" 09 May 2019, 21:00"/>
    <s v="Football"/>
    <s v="Europa League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x v="6"/>
    <m/>
    <n v="1005"/>
    <s v="AH"/>
    <x v="0"/>
  </r>
  <r>
    <n v="998"/>
    <s v=" 09 May 2019, 21:00"/>
    <s v="Football"/>
    <s v="Europa League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x v="6"/>
    <m/>
    <n v="1011"/>
    <s v="1X2"/>
    <x v="0"/>
  </r>
  <r>
    <n v="999"/>
    <s v=" 11 May 2019, 15:00"/>
    <s v="Football"/>
    <s v="Ita. Serie A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x v="6"/>
    <m/>
    <n v="1012"/>
    <s v="AH"/>
    <x v="0"/>
  </r>
  <r>
    <n v="1000"/>
    <s v=" 11 May 2019, 15:30"/>
    <s v="Football"/>
    <s v="Ger. Bundesliga I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x v="6"/>
    <m/>
    <n v="996"/>
    <s v="AH"/>
    <x v="0"/>
  </r>
  <r>
    <n v="1001"/>
    <s v=" 11 May 2019, 15:30"/>
    <s v="Football"/>
    <s v="Ger. Bundesliga I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x v="6"/>
    <m/>
    <n v="997"/>
    <s v="AH"/>
    <x v="0"/>
  </r>
  <r>
    <n v="1002"/>
    <s v=" 11 May 2019, 15:30"/>
    <s v="Football"/>
    <s v="Ger. Bundesliga I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x v="6"/>
    <m/>
    <n v="998"/>
    <s v="AH"/>
    <x v="0"/>
  </r>
  <r>
    <n v="1003"/>
    <s v=" 11 May 2019, 15:30"/>
    <s v="Football"/>
    <s v="Ger. Bundesliga I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x v="6"/>
    <m/>
    <n v="1009"/>
    <s v="AH"/>
    <x v="0"/>
  </r>
  <r>
    <n v="1004"/>
    <s v=" 11 May 2019, 15:30"/>
    <s v="Football"/>
    <s v="Ger. Bundesliga I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x v="6"/>
    <m/>
    <n v="1001"/>
    <s v="O/U"/>
    <x v="0"/>
  </r>
  <r>
    <n v="1005"/>
    <s v=" 11 May 2019, 15:30"/>
    <s v="Football"/>
    <s v="Ger. Bundesliga I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x v="6"/>
    <m/>
    <n v="1002"/>
    <s v="AH"/>
    <x v="0"/>
  </r>
  <r>
    <n v="1006"/>
    <s v=" 11 May 2019, 17:00"/>
    <s v="Football"/>
    <s v="Fra. Ligue 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x v="6"/>
    <m/>
    <n v="1000"/>
    <s v="AH"/>
    <x v="0"/>
  </r>
  <r>
    <n v="1007"/>
    <s v=" 11 May 2019, 20:00"/>
    <s v="Football"/>
    <s v="Fra. Ligue 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x v="6"/>
    <m/>
    <n v="1007"/>
    <s v="AH"/>
    <x v="0"/>
  </r>
  <r>
    <n v="1008"/>
    <s v=" 12 May 2019, 16:00"/>
    <s v="Football"/>
    <s v="Eng. Premier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x v="6"/>
    <m/>
    <n v="1010"/>
    <s v="AH"/>
    <x v="0"/>
  </r>
  <r>
    <n v="1009"/>
    <s v=" 12 May 2019, 16:00"/>
    <s v="Football"/>
    <s v="Eng. Premier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x v="6"/>
    <m/>
    <n v="1014"/>
    <s v="AH"/>
    <x v="0"/>
  </r>
  <r>
    <n v="1010"/>
    <s v=" 12 May 2019, 18:00"/>
    <s v="Football"/>
    <s v="Ger. Bundesliga I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x v="6"/>
    <m/>
    <n v="1003"/>
    <s v="1X2"/>
    <x v="0"/>
  </r>
  <r>
    <n v="1011"/>
    <s v=" 12 May 2019, 18:30"/>
    <s v="Football"/>
    <s v="Spa. Primera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x v="6"/>
    <m/>
    <n v="995"/>
    <s v="1X2"/>
    <x v="0"/>
  </r>
  <r>
    <n v="1012"/>
    <s v=" 12 May 2019, 18:30"/>
    <s v="Football"/>
    <s v="Spa. Primera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x v="6"/>
    <m/>
    <n v="1008"/>
    <s v="AH"/>
    <x v="0"/>
  </r>
  <r>
    <n v="1013"/>
    <s v=" 12 May 2019, 18:30"/>
    <s v="Football"/>
    <s v="Spa. Primera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x v="6"/>
    <m/>
    <n v="1013"/>
    <s v="AH"/>
    <x v="0"/>
  </r>
  <r>
    <n v="1014"/>
    <s v=" 12 May 2019, 21:00"/>
    <s v="Football"/>
    <s v="Fra. Ligue 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x v="6"/>
    <m/>
    <n v="999"/>
    <s v="AH"/>
    <x v="0"/>
  </r>
  <r>
    <n v="1015"/>
    <s v=" 15 May 2019, 20:45"/>
    <s v="Football"/>
    <s v="Ita. Coppa Italia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x v="6"/>
    <m/>
    <n v="1016"/>
    <s v="AH"/>
    <x v="0"/>
  </r>
  <r>
    <n v="1016"/>
    <s v=" 18 May 2019, 15:30"/>
    <s v="Football"/>
    <s v="Ger. Bundesliga I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x v="6"/>
    <m/>
    <n v="1015"/>
    <s v="AH"/>
    <x v="0"/>
  </r>
  <r>
    <n v="1017"/>
    <s v=" 18 May 2019, 15:30"/>
    <s v="Football"/>
    <s v="Ger. Bundesliga I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x v="6"/>
    <m/>
    <n v="1017"/>
    <s v="AH"/>
    <x v="0"/>
  </r>
  <r>
    <n v="1018"/>
    <s v=" 18 May 2019, 16:15"/>
    <s v="Football"/>
    <s v="Spa. Primera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x v="6"/>
    <m/>
    <n v="1018"/>
    <s v="1X2"/>
    <x v="0"/>
  </r>
  <r>
    <n v="1019"/>
    <s v=" 18 May 2019, 18:00"/>
    <s v="Football"/>
    <s v="Eng. FA Cup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x v="6"/>
    <m/>
    <n v="1019"/>
    <s v="AH"/>
    <x v="0"/>
  </r>
  <r>
    <n v="1020"/>
    <s v=" 18 May 2019, 20:30"/>
    <s v="Football"/>
    <s v="Ita. Serie A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x v="6"/>
    <m/>
    <n v="1030"/>
    <s v="AH"/>
    <x v="0"/>
  </r>
  <r>
    <n v="1021"/>
    <s v=" 18 May 2019, 21:00"/>
    <s v="Football"/>
    <s v="Fra. Ligue 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x v="6"/>
    <m/>
    <n v="1032"/>
    <s v="AH"/>
    <x v="0"/>
  </r>
  <r>
    <n v="1022"/>
    <s v=" 18 May 2019, 21:00"/>
    <s v="Football"/>
    <s v="Fra. Ligue 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x v="6"/>
    <m/>
    <n v="1027"/>
    <s v="AH"/>
    <x v="0"/>
  </r>
  <r>
    <n v="1023"/>
    <s v=" 18 May 2019, 21:00"/>
    <s v="Football"/>
    <s v="Fra. Ligue 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x v="6"/>
    <m/>
    <n v="1026"/>
    <s v="AH"/>
    <x v="0"/>
  </r>
  <r>
    <n v="1024"/>
    <s v=" 18 May 2019, 21:00"/>
    <s v="Football"/>
    <s v="Fra. Ligue 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x v="6"/>
    <m/>
    <n v="1028"/>
    <s v="AH"/>
    <x v="0"/>
  </r>
  <r>
    <n v="1025"/>
    <s v=" 19 May 2019, 15:00"/>
    <s v="Football"/>
    <s v="Ita. Serie A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x v="6"/>
    <m/>
    <n v="1025"/>
    <s v="AH"/>
    <x v="0"/>
  </r>
  <r>
    <n v="1026"/>
    <s v=" 19 May 2019, 20:30"/>
    <s v="Football"/>
    <s v="Ita. Serie A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x v="6"/>
    <m/>
    <n v="1033"/>
    <s v="AH"/>
    <x v="0"/>
  </r>
  <r>
    <n v="1027"/>
    <s v=" 24 May 2019, 21:05"/>
    <s v="Football"/>
    <s v="Fra. Ligue 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x v="6"/>
    <m/>
    <n v="1031"/>
    <s v="AH"/>
    <x v="0"/>
  </r>
  <r>
    <n v="1028"/>
    <s v=" 24 May 2019, 21:05"/>
    <s v="Football"/>
    <s v="Fra. Ligue 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x v="6"/>
    <m/>
    <n v="1035"/>
    <s v="AH"/>
    <x v="0"/>
  </r>
  <r>
    <n v="1029"/>
    <s v=" 24 May 2019, 21:05"/>
    <s v="Football"/>
    <s v="Fra. Ligue 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x v="6"/>
    <m/>
    <n v="1021"/>
    <s v="AH"/>
    <x v="0"/>
  </r>
  <r>
    <n v="1030"/>
    <s v=" 25 May 2019, 20:00"/>
    <s v="Football"/>
    <s v="Ger. DFB Pokal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x v="6"/>
    <m/>
    <n v="1034"/>
    <s v="AH"/>
    <x v="0"/>
  </r>
  <r>
    <n v="1031"/>
    <s v=" 25 May 2019, 20:45"/>
    <s v="Football"/>
    <s v="Spa. Copa Del Rey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x v="6"/>
    <m/>
    <n v="1022"/>
    <s v="AH"/>
    <x v="0"/>
  </r>
  <r>
    <n v="1032"/>
    <s v=" 26 May 2019, 20:30"/>
    <s v="Football"/>
    <s v="Ita. Serie A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x v="6"/>
    <m/>
    <n v="1029"/>
    <s v="AH"/>
    <x v="0"/>
  </r>
  <r>
    <n v="1033"/>
    <s v=" 26 May 2019, 20:30"/>
    <s v="Football"/>
    <s v="Ita. Serie A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x v="6"/>
    <m/>
    <n v="1023"/>
    <s v="AH"/>
    <x v="0"/>
  </r>
  <r>
    <n v="1034"/>
    <s v=" 29 May 2019, 21:00"/>
    <s v="Football"/>
    <s v="Europa League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x v="6"/>
    <m/>
    <n v="1020"/>
    <s v="AH"/>
    <x v="0"/>
  </r>
  <r>
    <n v="1035"/>
    <s v=" 01 Jun 2019, 21:00"/>
    <s v="Football"/>
    <s v="Champions L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x v="6"/>
    <m/>
    <n v="1024"/>
    <s v="AH"/>
    <x v="0"/>
  </r>
  <r>
    <n v="1036"/>
    <s v=" 03 Aug 2019, 17:00"/>
    <s v="Football"/>
    <s v="Fra. Other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x v="7"/>
    <d v="2019-07-01T00:00:00"/>
    <n v="1036"/>
    <s v="AH"/>
    <x v="1"/>
  </r>
  <r>
    <n v="1037"/>
    <s v=" 03 Aug 2019, 20:45"/>
    <s v="Football"/>
    <s v="Ger. Other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x v="7"/>
    <m/>
    <n v="1037"/>
    <s v="O/U"/>
    <x v="1"/>
  </r>
  <r>
    <n v="1038"/>
    <s v=" 04 Aug 2019, 16:00"/>
    <s v="Football"/>
    <s v="Eng. Other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x v="8"/>
    <d v="2019-08-01T00:00:00"/>
    <n v="1038"/>
    <s v="AH"/>
    <x v="1"/>
  </r>
  <r>
    <n v="1039"/>
    <s v=" 09 Aug 2019, 20:45"/>
    <s v="Football"/>
    <s v="Fra. Ligue 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x v="8"/>
    <m/>
    <n v="1045"/>
    <s v="AH"/>
    <x v="1"/>
  </r>
  <r>
    <n v="1040"/>
    <s v=" 09 Aug 2019, 21:00"/>
    <s v="Football"/>
    <s v="Eng. Premier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x v="8"/>
    <m/>
    <n v="1055"/>
    <s v="AH"/>
    <x v="1"/>
  </r>
  <r>
    <n v="1041"/>
    <s v=" 10 Aug 2019, 13:30"/>
    <s v="Football"/>
    <s v="Eng. Premier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x v="8"/>
    <m/>
    <n v="1039"/>
    <s v="AH"/>
    <x v="1"/>
  </r>
  <r>
    <n v="1042"/>
    <s v=" 10 Aug 2019, 16:00"/>
    <s v="Football"/>
    <s v="Eng. Premier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x v="8"/>
    <m/>
    <n v="1048"/>
    <s v="AH"/>
    <x v="1"/>
  </r>
  <r>
    <n v="1043"/>
    <s v=" 10 Aug 2019, 16:00"/>
    <s v="Football"/>
    <s v="Eng. Premier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x v="8"/>
    <m/>
    <n v="1053"/>
    <s v="O/U"/>
    <x v="1"/>
  </r>
  <r>
    <n v="1044"/>
    <s v=" 10 Aug 2019, 16:00"/>
    <s v="Football"/>
    <s v="Eng. Premier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x v="8"/>
    <m/>
    <n v="1042"/>
    <s v="AH"/>
    <x v="1"/>
  </r>
  <r>
    <n v="1045"/>
    <s v=" 10 Aug 2019, 16:00"/>
    <s v="Football"/>
    <s v="Eng. Premier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x v="8"/>
    <m/>
    <n v="1051"/>
    <s v="O/U"/>
    <x v="1"/>
  </r>
  <r>
    <n v="1046"/>
    <s v=" 10 Aug 2019, 17:30"/>
    <s v="Football"/>
    <s v="Fra. Ligue 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x v="8"/>
    <m/>
    <n v="1054"/>
    <s v="O/U"/>
    <x v="1"/>
  </r>
  <r>
    <n v="1047"/>
    <s v=" 10 Aug 2019, 18:30"/>
    <s v="Football"/>
    <s v="Eng. Premier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x v="8"/>
    <m/>
    <n v="1040"/>
    <s v="AH"/>
    <x v="1"/>
  </r>
  <r>
    <n v="1048"/>
    <s v=" 10 Aug 2019, 20:00"/>
    <s v="Football"/>
    <s v="Fra. Ligue 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x v="8"/>
    <m/>
    <n v="1041"/>
    <s v="O/U"/>
    <x v="1"/>
  </r>
  <r>
    <n v="1049"/>
    <s v=" 10 Aug 2019, 20:00"/>
    <s v="Football"/>
    <s v="Fra. Ligue 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x v="8"/>
    <m/>
    <n v="1046"/>
    <s v="O/U"/>
    <x v="1"/>
  </r>
  <r>
    <n v="1050"/>
    <s v=" 10 Aug 2019, 20:00"/>
    <s v="Football"/>
    <s v="Fra. Ligue 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x v="8"/>
    <m/>
    <n v="1043"/>
    <s v="AH"/>
    <x v="1"/>
  </r>
  <r>
    <n v="1051"/>
    <s v=" 11 Aug 2019, 15:00"/>
    <s v="Football"/>
    <s v="Fra. Ligue 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x v="8"/>
    <m/>
    <n v="1044"/>
    <s v="1X2"/>
    <x v="1"/>
  </r>
  <r>
    <n v="1052"/>
    <s v=" 11 Aug 2019, 15:00"/>
    <s v="Football"/>
    <s v="Eng. Premier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x v="8"/>
    <m/>
    <n v="1050"/>
    <s v="O/U"/>
    <x v="1"/>
  </r>
  <r>
    <n v="1053"/>
    <s v=" 11 Aug 2019, 15:00"/>
    <s v="Football"/>
    <s v="Eng. Premier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x v="8"/>
    <m/>
    <n v="1047"/>
    <s v="AH"/>
    <x v="1"/>
  </r>
  <r>
    <n v="1054"/>
    <s v=" 11 Aug 2019, 17:00"/>
    <s v="Football"/>
    <s v="Fra. Ligue 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x v="8"/>
    <m/>
    <n v="1056"/>
    <s v="O/U"/>
    <x v="1"/>
  </r>
  <r>
    <n v="1055"/>
    <s v=" 11 Aug 2019, 17:30"/>
    <s v="Football"/>
    <s v="Eng. Premier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x v="8"/>
    <m/>
    <n v="1052"/>
    <s v="AH"/>
    <x v="1"/>
  </r>
  <r>
    <n v="1056"/>
    <s v=" 11 Aug 2019, 21:00"/>
    <s v="Football"/>
    <s v="Fra. Ligue 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x v="8"/>
    <m/>
    <n v="1049"/>
    <s v="AH"/>
    <x v="1"/>
  </r>
  <r>
    <n v="1057"/>
    <s v=" 14 Aug 2019, 21:00"/>
    <s v="Football"/>
    <s v="International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x v="8"/>
    <m/>
    <n v="1089"/>
    <s v="AH"/>
    <x v="1"/>
  </r>
  <r>
    <n v="1058"/>
    <s v=" 16 Aug 2019, 20:30"/>
    <s v="Football"/>
    <s v="Ger. Bundesliga I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x v="8"/>
    <m/>
    <n v="1075"/>
    <s v="AH"/>
    <x v="1"/>
  </r>
  <r>
    <n v="1059"/>
    <s v=" 16 Aug 2019, 20:45"/>
    <s v="Football"/>
    <s v="Fra. Ligue 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x v="8"/>
    <m/>
    <n v="1057"/>
    <s v="AH"/>
    <x v="1"/>
  </r>
  <r>
    <n v="1060"/>
    <s v=" 16 Aug 2019, 21:00"/>
    <s v="Football"/>
    <s v="Spa. Primera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x v="8"/>
    <m/>
    <n v="1080"/>
    <s v="1X2"/>
    <x v="1"/>
  </r>
  <r>
    <n v="1061"/>
    <s v=" 17 Aug 2019, 13:30"/>
    <s v="Football"/>
    <s v="Eng. Premier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x v="8"/>
    <m/>
    <n v="1062"/>
    <s v="AH"/>
    <x v="1"/>
  </r>
  <r>
    <n v="1062"/>
    <s v=" 17 Aug 2019, 15:30"/>
    <s v="Football"/>
    <s v="Ger. Bundesliga I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x v="8"/>
    <m/>
    <n v="1072"/>
    <s v="AH"/>
    <x v="1"/>
  </r>
  <r>
    <n v="1063"/>
    <s v=" 17 Aug 2019, 15:30"/>
    <s v="Football"/>
    <s v="Ger. Bundesliga I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x v="8"/>
    <m/>
    <n v="1060"/>
    <s v="AH"/>
    <x v="1"/>
  </r>
  <r>
    <n v="1064"/>
    <s v=" 17 Aug 2019, 15:30"/>
    <s v="Football"/>
    <s v="Ger. Bundesliga I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x v="8"/>
    <m/>
    <n v="1082"/>
    <s v="1X2"/>
    <x v="1"/>
  </r>
  <r>
    <n v="1065"/>
    <s v=" 17 Aug 2019, 16:00"/>
    <s v="Football"/>
    <s v="Eng. Premier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x v="8"/>
    <m/>
    <n v="1086"/>
    <s v="AH"/>
    <x v="1"/>
  </r>
  <r>
    <n v="1066"/>
    <s v=" 17 Aug 2019, 16:00"/>
    <s v="Football"/>
    <s v="Eng. Premier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x v="8"/>
    <m/>
    <n v="1059"/>
    <s v="O/U"/>
    <x v="1"/>
  </r>
  <r>
    <n v="1067"/>
    <s v=" 17 Aug 2019, 16:00"/>
    <s v="Football"/>
    <s v="Eng. Premier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x v="8"/>
    <m/>
    <n v="1065"/>
    <s v="AH"/>
    <x v="1"/>
  </r>
  <r>
    <n v="1068"/>
    <s v=" 17 Aug 2019, 16:00"/>
    <s v="Football"/>
    <s v="Eng. Premier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x v="8"/>
    <m/>
    <n v="1061"/>
    <s v="AH"/>
    <x v="1"/>
  </r>
  <r>
    <n v="1069"/>
    <s v=" 17 Aug 2019, 16:00"/>
    <s v="Football"/>
    <s v="Eng. Premier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x v="8"/>
    <m/>
    <n v="1068"/>
    <s v="O/U"/>
    <x v="1"/>
  </r>
  <r>
    <n v="1070"/>
    <s v=" 17 Aug 2019, 17:00"/>
    <s v="Football"/>
    <s v="Spa. Primera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x v="8"/>
    <m/>
    <n v="1073"/>
    <s v="1X2"/>
    <x v="1"/>
  </r>
  <r>
    <n v="1071"/>
    <s v=" 17 Aug 2019, 17:30"/>
    <s v="Football"/>
    <s v="Fra. Ligue 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x v="8"/>
    <m/>
    <n v="1063"/>
    <s v="AH"/>
    <x v="1"/>
  </r>
  <r>
    <n v="1072"/>
    <s v=" 17 Aug 2019, 18:30"/>
    <s v="Football"/>
    <s v="Ger. Bundesliga I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x v="8"/>
    <m/>
    <n v="1085"/>
    <s v="O/U"/>
    <x v="1"/>
  </r>
  <r>
    <n v="1073"/>
    <s v=" 17 Aug 2019, 18:30"/>
    <s v="Football"/>
    <s v="Eng. Premier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x v="8"/>
    <m/>
    <n v="1070"/>
    <s v="AH"/>
    <x v="1"/>
  </r>
  <r>
    <n v="1074"/>
    <s v=" 17 Aug 2019, 19:00"/>
    <s v="Football"/>
    <s v="Spa. Primera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x v="8"/>
    <m/>
    <n v="1087"/>
    <s v="O/U"/>
    <x v="1"/>
  </r>
  <r>
    <n v="1075"/>
    <s v=" 17 Aug 2019, 20:00"/>
    <s v="Football"/>
    <s v="Fra. Ligue 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x v="8"/>
    <m/>
    <n v="1074"/>
    <s v="1X2"/>
    <x v="1"/>
  </r>
  <r>
    <n v="1076"/>
    <s v=" 17 Aug 2019, 20:00"/>
    <s v="Football"/>
    <s v="Fra. Ligue 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x v="8"/>
    <m/>
    <n v="1071"/>
    <s v="AH"/>
    <x v="1"/>
  </r>
  <r>
    <n v="1077"/>
    <s v=" 17 Aug 2019, 20:00"/>
    <s v="Football"/>
    <s v="Fra. Ligue 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x v="8"/>
    <m/>
    <n v="1064"/>
    <s v="AH"/>
    <x v="1"/>
  </r>
  <r>
    <n v="1078"/>
    <s v=" 17 Aug 2019, 20:00"/>
    <s v="Football"/>
    <s v="Fra. Ligue 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x v="8"/>
    <m/>
    <n v="1076"/>
    <s v="AH"/>
    <x v="1"/>
  </r>
  <r>
    <n v="1079"/>
    <s v=" 17 Aug 2019, 21:00"/>
    <s v="Football"/>
    <s v="Spa. Primera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x v="8"/>
    <m/>
    <n v="1084"/>
    <s v="AH"/>
    <x v="1"/>
  </r>
  <r>
    <n v="1080"/>
    <s v=" 18 Aug 2019, 15:00"/>
    <s v="Football"/>
    <s v="Eng. Premier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x v="8"/>
    <m/>
    <n v="1078"/>
    <s v="AH"/>
    <x v="1"/>
  </r>
  <r>
    <n v="1081"/>
    <s v=" 18 Aug 2019, 15:00"/>
    <s v="Football"/>
    <s v="Fra. Ligue 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x v="8"/>
    <m/>
    <n v="1081"/>
    <s v="AH"/>
    <x v="1"/>
  </r>
  <r>
    <n v="1082"/>
    <s v=" 18 Aug 2019, 15:30"/>
    <s v="Football"/>
    <s v="Ger. Bundesliga I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x v="8"/>
    <m/>
    <n v="1090"/>
    <s v="AH"/>
    <x v="1"/>
  </r>
  <r>
    <n v="1083"/>
    <s v=" 18 Aug 2019, 17:00"/>
    <s v="Football"/>
    <s v="Fra. Ligue 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x v="8"/>
    <m/>
    <n v="1077"/>
    <s v="AH"/>
    <x v="1"/>
  </r>
  <r>
    <n v="1084"/>
    <s v=" 18 Aug 2019, 17:30"/>
    <s v="Football"/>
    <s v="Eng. Premier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x v="8"/>
    <m/>
    <n v="1088"/>
    <s v="1X2"/>
    <x v="1"/>
  </r>
  <r>
    <n v="1085"/>
    <s v=" 18 Aug 2019, 18:00"/>
    <s v="Football"/>
    <s v="Ger. Bundesliga I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x v="8"/>
    <m/>
    <n v="1069"/>
    <s v="AH"/>
    <x v="1"/>
  </r>
  <r>
    <n v="1086"/>
    <s v=" 18 Aug 2019, 19:00"/>
    <s v="Football"/>
    <s v="Spa. Primera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x v="8"/>
    <m/>
    <n v="1066"/>
    <s v="AH"/>
    <x v="1"/>
  </r>
  <r>
    <n v="1087"/>
    <s v=" 18 Aug 2019, 21:00"/>
    <s v="Football"/>
    <s v="Fra. Ligue 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x v="8"/>
    <m/>
    <n v="1083"/>
    <s v="AH"/>
    <x v="1"/>
  </r>
  <r>
    <n v="1088"/>
    <s v=" 18 Aug 2019, 22:00"/>
    <s v="Football"/>
    <s v="Spa. Primera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x v="8"/>
    <m/>
    <n v="1067"/>
    <s v="O/U"/>
    <x v="1"/>
  </r>
  <r>
    <n v="1089"/>
    <s v=" 19 Aug 2019, 21:00"/>
    <s v="Football"/>
    <s v="Eng. Premier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x v="8"/>
    <m/>
    <n v="1058"/>
    <s v="AH"/>
    <x v="1"/>
  </r>
  <r>
    <n v="1090"/>
    <s v=" 19 Aug 2019, 22:00"/>
    <s v="Football"/>
    <s v="Spa. Primera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x v="8"/>
    <m/>
    <n v="1079"/>
    <s v="AH"/>
    <x v="1"/>
  </r>
  <r>
    <n v="1091"/>
    <s v=" 23 Aug 2019, 20:00"/>
    <s v="Football"/>
    <s v="Spa. Primera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x v="8"/>
    <m/>
    <m/>
    <s v="O/U"/>
    <x v="1"/>
  </r>
  <r>
    <n v="1092"/>
    <s v=" 23 Aug 2019, 20:30"/>
    <s v="Football"/>
    <s v="Ger. Bundesliga I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x v="8"/>
    <m/>
    <m/>
    <s v="AH"/>
    <x v="1"/>
  </r>
  <r>
    <n v="1093"/>
    <s v=" 23 Aug 2019, 21:00"/>
    <s v="Football"/>
    <s v="Eng. Premier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x v="8"/>
    <m/>
    <m/>
    <s v="AH"/>
    <x v="1"/>
  </r>
  <r>
    <n v="1094"/>
    <s v=" 23 Aug 2019, 22:00"/>
    <s v="Football"/>
    <s v="Spa. Primera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x v="8"/>
    <m/>
    <m/>
    <s v="AH"/>
    <x v="1"/>
  </r>
  <r>
    <n v="1095"/>
    <s v=" 24 Aug 2019, 13:30"/>
    <s v="Football"/>
    <s v="Eng. Premier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x v="8"/>
    <m/>
    <m/>
    <s v="AH"/>
    <x v="1"/>
  </r>
  <r>
    <n v="1096"/>
    <s v=" 24 Aug 2019, 15:30"/>
    <s v="Football"/>
    <s v="Ger. Bundesliga I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x v="8"/>
    <m/>
    <m/>
    <s v="AH"/>
    <x v="1"/>
  </r>
  <r>
    <n v="1097"/>
    <s v=" 24 Aug 2019, 15:30"/>
    <s v="Football"/>
    <s v="Ger. Bundesliga I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x v="8"/>
    <m/>
    <m/>
    <s v="1X2"/>
    <x v="1"/>
  </r>
  <r>
    <n v="1098"/>
    <s v=" 24 Aug 2019, 16:00"/>
    <s v="Football"/>
    <s v="Eng. Premier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x v="8"/>
    <m/>
    <m/>
    <s v="AH"/>
    <x v="1"/>
  </r>
  <r>
    <n v="1099"/>
    <s v=" 24 Aug 2019, 16:00"/>
    <s v="Football"/>
    <s v="Eng. Premier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x v="8"/>
    <m/>
    <m/>
    <s v="1X2"/>
    <x v="1"/>
  </r>
  <r>
    <n v="1100"/>
    <s v=" 24 Aug 2019, 16:00"/>
    <s v="Football"/>
    <s v="Eng. Premier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x v="8"/>
    <m/>
    <m/>
    <s v="O/U"/>
    <x v="1"/>
  </r>
  <r>
    <n v="1101"/>
    <s v=" 24 Aug 2019, 16:00"/>
    <s v="Football"/>
    <s v="Eng. Premier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x v="8"/>
    <m/>
    <m/>
    <s v="AH"/>
    <x v="1"/>
  </r>
  <r>
    <n v="1102"/>
    <s v=" 24 Aug 2019, 18:00"/>
    <s v="Football"/>
    <s v="Ita. Serie A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x v="8"/>
    <m/>
    <m/>
    <s v="AH"/>
    <x v="1"/>
  </r>
  <r>
    <n v="1103"/>
    <s v=" 24 Aug 2019, 18:30"/>
    <s v="Football"/>
    <s v="Eng. Premier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x v="8"/>
    <m/>
    <m/>
    <s v="AH"/>
    <x v="1"/>
  </r>
  <r>
    <n v="1104"/>
    <s v=" 24 Aug 2019, 18:30"/>
    <s v="Football"/>
    <s v="Ger. Bundesliga I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x v="8"/>
    <m/>
    <m/>
    <s v="AH"/>
    <x v="1"/>
  </r>
  <r>
    <n v="1105"/>
    <s v=" 24 Aug 2019, 19:00"/>
    <s v="Football"/>
    <s v="Spa. Primera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x v="8"/>
    <m/>
    <m/>
    <s v="AH"/>
    <x v="1"/>
  </r>
  <r>
    <n v="1106"/>
    <s v=" 24 Aug 2019, 20:45"/>
    <s v="Football"/>
    <s v="Ita. Serie A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x v="8"/>
    <m/>
    <m/>
    <s v="AH"/>
    <x v="1"/>
  </r>
  <r>
    <n v="1107"/>
    <s v=" 24 Aug 2019, 21:00"/>
    <s v="Football"/>
    <s v="Spa. Primera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x v="8"/>
    <m/>
    <m/>
    <s v="AH"/>
    <x v="1"/>
  </r>
  <r>
    <n v="1108"/>
    <s v=" 24 Aug 2019, 21:00"/>
    <s v="Football"/>
    <s v="Spa. Primera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x v="8"/>
    <m/>
    <m/>
    <s v="AH"/>
    <x v="1"/>
  </r>
  <r>
    <n v="1109"/>
    <s v=" 25 Aug 2019, 15:00"/>
    <s v="Football"/>
    <s v="Eng. Premier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x v="8"/>
    <m/>
    <m/>
    <s v="AH"/>
    <x v="1"/>
  </r>
  <r>
    <n v="1110"/>
    <s v=" 25 Aug 2019, 15:00"/>
    <s v="Football"/>
    <s v="Fra. Ligue 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x v="8"/>
    <m/>
    <m/>
    <s v="1X2"/>
    <x v="1"/>
  </r>
  <r>
    <n v="1111"/>
    <s v=" 25 Aug 2019, 15:30"/>
    <s v="Football"/>
    <s v="Ger. Bundesliga I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x v="8"/>
    <m/>
    <m/>
    <s v="AH"/>
    <x v="1"/>
  </r>
  <r>
    <n v="1112"/>
    <s v=" 25 Aug 2019, 17:00"/>
    <s v="Football"/>
    <s v="Spa. Primera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x v="8"/>
    <m/>
    <m/>
    <s v="AH"/>
    <x v="1"/>
  </r>
  <r>
    <n v="1113"/>
    <s v=" 25 Aug 2019, 17:00"/>
    <s v="Football"/>
    <s v="Spa. Primera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x v="8"/>
    <m/>
    <m/>
    <s v="O/U"/>
    <x v="1"/>
  </r>
  <r>
    <n v="1114"/>
    <s v=" 25 Aug 2019, 17:00"/>
    <s v="Football"/>
    <s v="Fra. Ligue 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x v="8"/>
    <m/>
    <m/>
    <s v="AH"/>
    <x v="1"/>
  </r>
  <r>
    <n v="1115"/>
    <s v=" 25 Aug 2019, 17:30"/>
    <s v="Football"/>
    <s v="Eng. Premier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x v="8"/>
    <m/>
    <m/>
    <s v="AH"/>
    <x v="1"/>
  </r>
  <r>
    <n v="1116"/>
    <s v=" 25 Aug 2019, 17:30"/>
    <s v="Football"/>
    <s v="Eng. Premier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x v="8"/>
    <m/>
    <m/>
    <s v="AH"/>
    <x v="1"/>
  </r>
  <r>
    <n v="1117"/>
    <s v=" 25 Aug 2019, 18:00"/>
    <s v="Football"/>
    <s v="Ger. Bundesliga I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x v="8"/>
    <m/>
    <m/>
    <s v="AH"/>
    <x v="1"/>
  </r>
  <r>
    <n v="1118"/>
    <s v=" 25 Aug 2019, 18:00"/>
    <s v="Football"/>
    <s v="Ita. Serie A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x v="8"/>
    <m/>
    <m/>
    <s v="AH"/>
    <x v="1"/>
  </r>
  <r>
    <n v="1119"/>
    <s v=" 25 Aug 2019, 19:00"/>
    <s v="Football"/>
    <s v="Spa. Primera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x v="8"/>
    <m/>
    <m/>
    <s v="1X2"/>
    <x v="1"/>
  </r>
  <r>
    <n v="1120"/>
    <s v=" 25 Aug 2019, 20:45"/>
    <s v="Football"/>
    <s v="Ita. Serie A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x v="8"/>
    <m/>
    <m/>
    <s v="AH"/>
    <x v="1"/>
  </r>
  <r>
    <n v="1121"/>
    <s v=" 25 Aug 2019, 20:45"/>
    <s v="Football"/>
    <s v="Ita. Serie A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x v="8"/>
    <m/>
    <m/>
    <s v="1X2"/>
    <x v="1"/>
  </r>
  <r>
    <n v="1122"/>
    <s v=" 25 Aug 2019, 20:45"/>
    <s v="Football"/>
    <s v="Ita. Serie A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x v="8"/>
    <m/>
    <m/>
    <s v="AH"/>
    <x v="1"/>
  </r>
  <r>
    <n v="1123"/>
    <s v=" 25 Aug 2019, 20:45"/>
    <s v="Football"/>
    <s v="Ita. Serie A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x v="8"/>
    <m/>
    <m/>
    <s v="1X2"/>
    <x v="1"/>
  </r>
  <r>
    <n v="1124"/>
    <s v=" 25 Aug 2019, 21:00"/>
    <s v="Football"/>
    <s v="Fra. Ligue 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x v="8"/>
    <m/>
    <m/>
    <s v="AH"/>
    <x v="1"/>
  </r>
  <r>
    <n v="1125"/>
    <s v=" 25 Aug 2019, 21:00"/>
    <s v="Football"/>
    <s v="Spa. Primera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x v="8"/>
    <m/>
    <m/>
    <s v="O/U"/>
    <x v="1"/>
  </r>
  <r>
    <n v="1126"/>
    <s v=" 26 Aug 2019, 20:45"/>
    <s v="Football"/>
    <s v="Ita. Serie A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x v="8"/>
    <m/>
    <m/>
    <s v="AH"/>
    <x v="1"/>
  </r>
  <r>
    <n v="1127"/>
    <s v=" 27 Aug 2019, 19:00"/>
    <s v="Football"/>
    <s v="Fra. Ligue 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x v="8"/>
    <m/>
    <m/>
    <s v="1X2"/>
    <x v="1"/>
  </r>
  <r>
    <n v="1128"/>
    <s v=" 28 Aug 2019, 19:00"/>
    <s v="Football"/>
    <s v="Fra. Ligue 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x v="8"/>
    <m/>
    <m/>
    <s v="AH"/>
    <x v="1"/>
  </r>
  <r>
    <n v="1129"/>
    <s v=" 28 Aug 2019, 21:00"/>
    <s v="Football"/>
    <s v="Fra. Ligue 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x v="8"/>
    <m/>
    <m/>
    <s v="AH"/>
    <x v="1"/>
  </r>
  <r>
    <n v="1130"/>
    <s v=" 30 Aug 2019, 20:00"/>
    <s v="Football"/>
    <s v="Spa. Primera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x v="8"/>
    <m/>
    <m/>
    <s v="AH"/>
    <x v="1"/>
  </r>
  <r>
    <n v="1131"/>
    <s v=" 30 Aug 2019, 20:30"/>
    <s v="Football"/>
    <s v="Ger. Bundesliga I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x v="8"/>
    <m/>
    <m/>
    <s v="AH"/>
    <x v="1"/>
  </r>
  <r>
    <n v="1132"/>
    <s v=" 30 Aug 2019, 20:45"/>
    <s v="Football"/>
    <s v="Fra. Ligue 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x v="8"/>
    <m/>
    <m/>
    <s v="AH"/>
    <x v="1"/>
  </r>
  <r>
    <n v="1133"/>
    <s v=" 30 Aug 2019, 22:00"/>
    <s v="Football"/>
    <s v="Spa. Primera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x v="8"/>
    <m/>
    <m/>
    <s v="AH"/>
    <x v="1"/>
  </r>
  <r>
    <n v="1134"/>
    <s v=" 31 Aug 2019, 13:30"/>
    <s v="Football"/>
    <s v="Eng. Premier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x v="8"/>
    <m/>
    <m/>
    <s v="1X2"/>
    <x v="1"/>
  </r>
  <r>
    <n v="1135"/>
    <s v=" 31 Aug 2019, 15:30"/>
    <s v="Football"/>
    <s v="Ger. Bundesliga I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x v="8"/>
    <m/>
    <m/>
    <s v="AH"/>
    <x v="1"/>
  </r>
  <r>
    <n v="1136"/>
    <s v=" 31 Aug 2019, 15:30"/>
    <s v="Football"/>
    <s v="Ger. Bundesliga I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x v="8"/>
    <m/>
    <m/>
    <s v="AH"/>
    <x v="1"/>
  </r>
  <r>
    <n v="1137"/>
    <s v=" 31 Aug 2019, 15:30"/>
    <s v="Football"/>
    <s v="Ger. Bundesliga I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x v="8"/>
    <m/>
    <m/>
    <s v="AH"/>
    <x v="1"/>
  </r>
  <r>
    <n v="1138"/>
    <s v=" 31 Aug 2019, 15:30"/>
    <s v="Football"/>
    <s v="Ger. Bundesliga I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x v="8"/>
    <m/>
    <m/>
    <s v="AH"/>
    <x v="1"/>
  </r>
  <r>
    <n v="1139"/>
    <s v=" 31 Aug 2019, 16:00"/>
    <s v="Football"/>
    <s v="Eng. Premier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x v="8"/>
    <m/>
    <m/>
    <s v="AH"/>
    <x v="1"/>
  </r>
  <r>
    <n v="1140"/>
    <s v=" 31 Aug 2019, 16:00"/>
    <s v="Football"/>
    <s v="Eng. Premier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x v="8"/>
    <m/>
    <m/>
    <s v="AH"/>
    <x v="1"/>
  </r>
  <r>
    <n v="1141"/>
    <s v=" 31 Aug 2019, 16:00"/>
    <s v="Football"/>
    <s v="Eng. Premier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x v="8"/>
    <m/>
    <m/>
    <s v="1X2"/>
    <x v="1"/>
  </r>
  <r>
    <n v="1142"/>
    <s v=" 31 Aug 2019, 16:00"/>
    <s v="Football"/>
    <s v="Eng. Premier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x v="8"/>
    <m/>
    <m/>
    <s v="AH"/>
    <x v="1"/>
  </r>
  <r>
    <n v="1143"/>
    <s v=" 31 Aug 2019, 16:00"/>
    <s v="Football"/>
    <s v="Eng. Premier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x v="8"/>
    <m/>
    <m/>
    <s v="AH"/>
    <x v="1"/>
  </r>
  <r>
    <n v="1144"/>
    <s v=" 31 Aug 2019, 17:00"/>
    <s v="Football"/>
    <s v="Spa. Primera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x v="8"/>
    <m/>
    <m/>
    <s v="AH"/>
    <x v="1"/>
  </r>
  <r>
    <n v="1145"/>
    <s v=" 31 Aug 2019, 17:30"/>
    <s v="Football"/>
    <s v="Fra. Ligue 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x v="8"/>
    <m/>
    <m/>
    <s v="AH"/>
    <x v="1"/>
  </r>
  <r>
    <n v="1146"/>
    <s v=" 31 Aug 2019, 18:00"/>
    <s v="Football"/>
    <s v="Ita. Serie A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x v="8"/>
    <m/>
    <m/>
    <s v="AH"/>
    <x v="1"/>
  </r>
  <r>
    <n v="1147"/>
    <s v=" 31 Aug 2019, 18:30"/>
    <s v="Football"/>
    <s v="Ger. Bundesliga I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x v="8"/>
    <m/>
    <m/>
    <s v="AH"/>
    <x v="1"/>
  </r>
  <r>
    <n v="1148"/>
    <s v=" 31 Aug 2019, 18:30"/>
    <s v="Football"/>
    <s v="Eng. Premier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x v="8"/>
    <m/>
    <m/>
    <s v="AH"/>
    <x v="1"/>
  </r>
  <r>
    <n v="1149"/>
    <s v=" 31 Aug 2019, 19:00"/>
    <s v="Football"/>
    <s v="Spa. Primera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x v="8"/>
    <m/>
    <m/>
    <s v="AH"/>
    <x v="1"/>
  </r>
  <r>
    <n v="1150"/>
    <s v=" 31 Aug 2019, 20:00"/>
    <s v="Football"/>
    <s v="Fra. Ligue 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x v="8"/>
    <m/>
    <m/>
    <s v="AH"/>
    <x v="1"/>
  </r>
  <r>
    <n v="1151"/>
    <s v=" 31 Aug 2019, 20:45"/>
    <s v="Football"/>
    <s v="Ita. Serie A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x v="8"/>
    <m/>
    <m/>
    <s v="AH"/>
    <x v="1"/>
  </r>
  <r>
    <n v="1152"/>
    <s v=" 31 Aug 2019, 21:00"/>
    <s v="Football"/>
    <s v="Spa. Primera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x v="8"/>
    <m/>
    <m/>
    <s v="AH"/>
    <x v="1"/>
  </r>
  <r>
    <n v="1153"/>
    <s v=" 01 Sep 2019, 15:00"/>
    <s v="Football"/>
    <s v="Fra. Ligue 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x v="8"/>
    <m/>
    <m/>
    <s v="AH"/>
    <x v="1"/>
  </r>
  <r>
    <n v="1154"/>
    <s v=" 01 Sep 2019, 15:00"/>
    <s v="Football"/>
    <s v="Fra. Ligue 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x v="8"/>
    <m/>
    <m/>
    <s v="1X2"/>
    <x v="1"/>
  </r>
  <r>
    <n v="1155"/>
    <s v=" 01 Sep 2019, 15:00"/>
    <s v="Football"/>
    <s v="Eng. Premier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x v="8"/>
    <m/>
    <m/>
    <s v="1X2"/>
    <x v="1"/>
  </r>
  <r>
    <n v="1156"/>
    <s v=" 01 Sep 2019, 15:30"/>
    <s v="Football"/>
    <s v="Ger. Bundesliga I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x v="8"/>
    <m/>
    <m/>
    <s v="AH"/>
    <x v="1"/>
  </r>
  <r>
    <n v="1157"/>
    <s v=" 01 Sep 2019, 17:00"/>
    <s v="Football"/>
    <s v="Spa. Primera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x v="8"/>
    <m/>
    <m/>
    <s v="AH"/>
    <x v="1"/>
  </r>
  <r>
    <n v="1158"/>
    <s v=" 01 Sep 2019, 17:00"/>
    <s v="Football"/>
    <s v="Fra. Ligue 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x v="8"/>
    <m/>
    <m/>
    <s v="AH"/>
    <x v="1"/>
  </r>
  <r>
    <n v="1159"/>
    <s v=" 01 Sep 2019, 17:30"/>
    <s v="Football"/>
    <s v="Eng. Premier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x v="8"/>
    <m/>
    <m/>
    <s v="AH"/>
    <x v="1"/>
  </r>
  <r>
    <n v="1160"/>
    <s v=" 01 Sep 2019, 18:00"/>
    <s v="Football"/>
    <s v="Ita. Serie A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x v="8"/>
    <m/>
    <m/>
    <s v="AH"/>
    <x v="1"/>
  </r>
  <r>
    <n v="1161"/>
    <s v=" 01 Sep 2019, 18:00"/>
    <s v="Football"/>
    <s v="Ger. Bundesliga I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x v="8"/>
    <m/>
    <m/>
    <s v="1X2"/>
    <x v="1"/>
  </r>
  <r>
    <n v="1162"/>
    <s v=" 01 Sep 2019, 19:00"/>
    <s v="Football"/>
    <s v="Spa. Primera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x v="8"/>
    <m/>
    <m/>
    <s v="AH"/>
    <x v="1"/>
  </r>
  <r>
    <n v="1163"/>
    <s v=" 01 Sep 2019, 19:00"/>
    <s v="Football"/>
    <s v="Spa. Primera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x v="8"/>
    <m/>
    <m/>
    <s v="AH"/>
    <x v="1"/>
  </r>
  <r>
    <n v="1164"/>
    <s v=" 01 Sep 2019, 20:45"/>
    <s v="Football"/>
    <s v="Ita. Serie A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x v="8"/>
    <m/>
    <m/>
    <s v="AH"/>
    <x v="1"/>
  </r>
  <r>
    <n v="1165"/>
    <s v=" 01 Sep 2019, 20:45"/>
    <s v="Football"/>
    <s v="Ita. Serie A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x v="8"/>
    <m/>
    <m/>
    <s v="AH"/>
    <x v="1"/>
  </r>
  <r>
    <n v="1166"/>
    <s v=" 01 Sep 2019, 20:45"/>
    <s v="Football"/>
    <s v="Ita. Serie A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x v="8"/>
    <m/>
    <m/>
    <s v="1X2"/>
    <x v="1"/>
  </r>
  <r>
    <n v="1167"/>
    <s v=" 01 Sep 2019, 20:45"/>
    <s v="Football"/>
    <s v="Ita. Serie A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x v="8"/>
    <m/>
    <m/>
    <s v="AH"/>
    <x v="1"/>
  </r>
  <r>
    <n v="1168"/>
    <s v=" 01 Sep 2019, 21:00"/>
    <s v="Football"/>
    <s v="Spa. Primera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x v="8"/>
    <m/>
    <m/>
    <s v="AH"/>
    <x v="1"/>
  </r>
  <r>
    <n v="1169"/>
    <s v=" 01 Sep 2019, 21:00"/>
    <s v="Football"/>
    <s v="Fra. Ligue 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x v="8"/>
    <m/>
    <m/>
    <s v="1X2"/>
    <x v="1"/>
  </r>
  <r>
    <n v="1170"/>
    <s v=" 13 Sep 2019, 19:00"/>
    <s v="Football"/>
    <s v="Fra. Ligue 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x v="9"/>
    <m/>
    <m/>
    <s v="AH"/>
    <x v="1"/>
  </r>
  <r>
    <n v="1171"/>
    <s v=" 13 Sep 2019, 20:30"/>
    <s v="Football"/>
    <s v="Ger. Bundesliga I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x v="9"/>
    <m/>
    <m/>
    <s v="AH"/>
    <x v="1"/>
  </r>
  <r>
    <n v="1172"/>
    <s v=" 13 Sep 2019, 20:45"/>
    <s v="Football"/>
    <s v="Fra. Ligue 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x v="9"/>
    <m/>
    <m/>
    <s v="1X2"/>
    <x v="1"/>
  </r>
  <r>
    <n v="1173"/>
    <s v=" 13 Sep 2019, 21:00"/>
    <s v="Football"/>
    <s v="Spa. Primera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x v="9"/>
    <m/>
    <m/>
    <s v="1X2"/>
    <x v="1"/>
  </r>
  <r>
    <n v="1174"/>
    <s v=" 14 Sep 2019, 13:00"/>
    <s v="Football"/>
    <s v="Spa. Primera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x v="9"/>
    <m/>
    <m/>
    <s v="AH"/>
    <x v="1"/>
  </r>
  <r>
    <n v="1175"/>
    <s v=" 14 Sep 2019, 13:30"/>
    <s v="Football"/>
    <s v="Eng. Premier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x v="9"/>
    <m/>
    <m/>
    <s v="AH"/>
    <x v="1"/>
  </r>
  <r>
    <n v="1176"/>
    <s v=" 14 Sep 2019, 15:00"/>
    <s v="Football"/>
    <s v="Ita. Serie A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x v="9"/>
    <m/>
    <m/>
    <s v="1X2"/>
    <x v="1"/>
  </r>
  <r>
    <n v="1177"/>
    <s v=" 14 Sep 2019, 15:30"/>
    <s v="Football"/>
    <s v="Ger. Bundesliga I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x v="9"/>
    <m/>
    <m/>
    <s v="1X2"/>
    <x v="1"/>
  </r>
  <r>
    <n v="1178"/>
    <s v=" 14 Sep 2019, 15:30"/>
    <s v="Football"/>
    <s v="Ger. Bundesliga I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x v="9"/>
    <m/>
    <m/>
    <s v="AH"/>
    <x v="1"/>
  </r>
  <r>
    <n v="1179"/>
    <s v=" 14 Sep 2019, 15:30"/>
    <s v="Football"/>
    <s v="Ger. Bundesliga I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x v="9"/>
    <m/>
    <m/>
    <s v="AH"/>
    <x v="1"/>
  </r>
  <r>
    <n v="1180"/>
    <s v=" 14 Sep 2019, 16:00"/>
    <s v="Football"/>
    <s v="Spa. Primera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x v="9"/>
    <m/>
    <m/>
    <s v="AH"/>
    <x v="1"/>
  </r>
  <r>
    <n v="1181"/>
    <s v=" 14 Sep 2019, 16:00"/>
    <s v="Football"/>
    <s v="Eng. Premier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x v="9"/>
    <m/>
    <m/>
    <s v="AH"/>
    <x v="1"/>
  </r>
  <r>
    <n v="1182"/>
    <s v=" 14 Sep 2019, 16:00"/>
    <s v="Football"/>
    <s v="Eng. Premier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x v="9"/>
    <m/>
    <m/>
    <s v="AH"/>
    <x v="1"/>
  </r>
  <r>
    <n v="1183"/>
    <s v=" 14 Sep 2019, 16:00"/>
    <s v="Football"/>
    <s v="Eng. Premier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x v="9"/>
    <m/>
    <m/>
    <s v="AH"/>
    <x v="1"/>
  </r>
  <r>
    <n v="1184"/>
    <s v=" 14 Sep 2019, 16:00"/>
    <s v="Football"/>
    <s v="Eng. Premier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x v="9"/>
    <m/>
    <m/>
    <s v="AH"/>
    <x v="1"/>
  </r>
  <r>
    <n v="1185"/>
    <s v=" 14 Sep 2019, 16:00"/>
    <s v="Football"/>
    <s v="Eng. Premier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x v="9"/>
    <m/>
    <m/>
    <s v="AH"/>
    <x v="1"/>
  </r>
  <r>
    <n v="1186"/>
    <s v=" 14 Sep 2019, 17:30"/>
    <s v="Football"/>
    <s v="Fra. Ligue 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x v="9"/>
    <m/>
    <m/>
    <s v="AH"/>
    <x v="1"/>
  </r>
  <r>
    <n v="1187"/>
    <s v=" 14 Sep 2019, 18:00"/>
    <s v="Football"/>
    <s v="Ita. Serie A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x v="9"/>
    <m/>
    <m/>
    <s v="AH"/>
    <x v="1"/>
  </r>
  <r>
    <n v="1188"/>
    <s v=" 14 Sep 2019, 18:30"/>
    <s v="Football"/>
    <s v="Ger. Bundesliga I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x v="9"/>
    <m/>
    <m/>
    <s v="AH"/>
    <x v="1"/>
  </r>
  <r>
    <n v="1189"/>
    <s v=" 14 Sep 2019, 18:30"/>
    <s v="Football"/>
    <s v="Spa. Primera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x v="9"/>
    <m/>
    <m/>
    <s v="1X2"/>
    <x v="1"/>
  </r>
  <r>
    <n v="1190"/>
    <s v=" 14 Sep 2019, 18:30"/>
    <s v="Football"/>
    <s v="Eng. Premier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x v="9"/>
    <m/>
    <m/>
    <s v="AH"/>
    <x v="1"/>
  </r>
  <r>
    <n v="1191"/>
    <s v=" 14 Sep 2019, 20:00"/>
    <s v="Football"/>
    <s v="Fra. Ligue 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x v="9"/>
    <m/>
    <m/>
    <s v="AH"/>
    <x v="1"/>
  </r>
  <r>
    <n v="1192"/>
    <s v=" 14 Sep 2019, 20:00"/>
    <s v="Football"/>
    <s v="Fra. Ligue 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x v="9"/>
    <m/>
    <m/>
    <s v="1X2"/>
    <x v="1"/>
  </r>
  <r>
    <n v="1193"/>
    <s v=" 14 Sep 2019, 20:45"/>
    <s v="Football"/>
    <s v="Ita. Serie A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x v="9"/>
    <m/>
    <m/>
    <s v="AH"/>
    <x v="1"/>
  </r>
  <r>
    <n v="1194"/>
    <s v=" 14 Sep 2019, 21:00"/>
    <s v="Football"/>
    <s v="Spa. Primera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x v="9"/>
    <m/>
    <m/>
    <s v="AH"/>
    <x v="1"/>
  </r>
  <r>
    <n v="1195"/>
    <s v=" 15 Sep 2019, 12:00"/>
    <s v="Football"/>
    <s v="Spa. Primera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x v="9"/>
    <m/>
    <m/>
    <s v="AH"/>
    <x v="1"/>
  </r>
  <r>
    <n v="1196"/>
    <s v=" 15 Sep 2019, 12:30"/>
    <s v="Football"/>
    <s v="Ita. Serie A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x v="9"/>
    <m/>
    <m/>
    <s v="1X2"/>
    <x v="1"/>
  </r>
  <r>
    <n v="1197"/>
    <s v=" 15 Sep 2019, 14:00"/>
    <s v="Football"/>
    <s v="Spa. Primera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x v="9"/>
    <m/>
    <m/>
    <s v="1X2"/>
    <x v="1"/>
  </r>
  <r>
    <n v="1198"/>
    <s v=" 15 Sep 2019, 15:00"/>
    <s v="Football"/>
    <s v="Eng. Premier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x v="9"/>
    <m/>
    <m/>
    <s v="AH"/>
    <x v="1"/>
  </r>
  <r>
    <n v="1199"/>
    <s v=" 15 Sep 2019, 15:00"/>
    <s v="Football"/>
    <s v="Ita. Serie A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x v="9"/>
    <m/>
    <m/>
    <s v="AH"/>
    <x v="1"/>
  </r>
  <r>
    <n v="1200"/>
    <s v=" 15 Sep 2019, 15:30"/>
    <s v="Football"/>
    <s v="Ger. Bundesliga I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x v="9"/>
    <m/>
    <m/>
    <s v="AH"/>
    <x v="1"/>
  </r>
  <r>
    <n v="1201"/>
    <s v=" 15 Sep 2019, 17:00"/>
    <s v="Football"/>
    <s v="Fra. Ligue 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x v="9"/>
    <m/>
    <m/>
    <s v="AH"/>
    <x v="1"/>
  </r>
  <r>
    <n v="1202"/>
    <s v=" 15 Sep 2019, 17:30"/>
    <s v="Football"/>
    <s v="Eng. Premier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x v="9"/>
    <m/>
    <m/>
    <s v="1X2"/>
    <x v="1"/>
  </r>
  <r>
    <n v="1203"/>
    <s v=" 15 Sep 2019, 18:00"/>
    <s v="Football"/>
    <s v="Ger. Bundesliga I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x v="9"/>
    <m/>
    <m/>
    <s v="AH"/>
    <x v="1"/>
  </r>
  <r>
    <n v="1204"/>
    <s v=" 15 Sep 2019, 18:00"/>
    <s v="Football"/>
    <s v="Ita. Serie A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x v="9"/>
    <m/>
    <m/>
    <s v="AH"/>
    <x v="1"/>
  </r>
  <r>
    <n v="1205"/>
    <s v=" 15 Sep 2019, 20:45"/>
    <s v="Football"/>
    <s v="Ita. Serie A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x v="9"/>
    <m/>
    <m/>
    <s v="AH"/>
    <x v="1"/>
  </r>
  <r>
    <n v="1206"/>
    <s v=" 15 Sep 2019, 21:00"/>
    <s v="Football"/>
    <s v="Spa. Primera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x v="9"/>
    <m/>
    <m/>
    <s v="AH"/>
    <x v="1"/>
  </r>
  <r>
    <n v="1207"/>
    <s v=" 15 Sep 2019, 21:00"/>
    <s v="Football"/>
    <s v="Fra. Ligue 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x v="9"/>
    <m/>
    <m/>
    <s v="AH"/>
    <x v="1"/>
  </r>
  <r>
    <n v="1208"/>
    <s v=" 16 Sep 2019, 20:45"/>
    <s v="Football"/>
    <s v="Ita. Serie A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x v="9"/>
    <m/>
    <m/>
    <s v="AH"/>
    <x v="1"/>
  </r>
  <r>
    <n v="1209"/>
    <s v=" 16 Sep 2019, 21:00"/>
    <s v="Football"/>
    <s v="Eng. Premier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x v="9"/>
    <m/>
    <m/>
    <s v="AH"/>
    <x v="1"/>
  </r>
  <r>
    <n v="1210"/>
    <s v=" 17 Sep 2019, 18:55"/>
    <s v="Football"/>
    <s v="Champions L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x v="9"/>
    <m/>
    <m/>
    <s v="AH"/>
    <x v="1"/>
  </r>
  <r>
    <n v="1211"/>
    <s v=" 17 Sep 2019, 18:55"/>
    <s v="Football"/>
    <s v="Champions L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x v="9"/>
    <m/>
    <m/>
    <s v="1X2"/>
    <x v="1"/>
  </r>
  <r>
    <n v="1212"/>
    <s v=" 17 Sep 2019, 21:00"/>
    <s v="Football"/>
    <s v="Champions L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x v="9"/>
    <m/>
    <m/>
    <s v="AH"/>
    <x v="1"/>
  </r>
  <r>
    <n v="1213"/>
    <s v=" 17 Sep 2019, 21:00"/>
    <s v="Football"/>
    <s v="Champions L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x v="9"/>
    <m/>
    <m/>
    <s v="AH"/>
    <x v="1"/>
  </r>
  <r>
    <n v="1214"/>
    <s v=" 17 Sep 2019, 21:00"/>
    <s v="Football"/>
    <s v="Champions L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x v="9"/>
    <m/>
    <m/>
    <s v="AH"/>
    <x v="1"/>
  </r>
  <r>
    <n v="1215"/>
    <s v=" 17 Sep 2019, 21:00"/>
    <s v="Football"/>
    <s v="Champions L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x v="9"/>
    <m/>
    <m/>
    <s v="1X2"/>
    <x v="1"/>
  </r>
  <r>
    <n v="1216"/>
    <s v=" 17 Sep 2019, 21:00"/>
    <s v="Football"/>
    <s v="Champions L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x v="9"/>
    <m/>
    <m/>
    <s v="AH"/>
    <x v="1"/>
  </r>
  <r>
    <n v="1217"/>
    <s v=" 18 Sep 2019, 18:55"/>
    <s v="Football"/>
    <s v="Champions L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x v="9"/>
    <m/>
    <m/>
    <s v="1X2"/>
    <x v="1"/>
  </r>
  <r>
    <n v="1218"/>
    <s v=" 18 Sep 2019, 21:00"/>
    <s v="Football"/>
    <s v="Champions L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x v="9"/>
    <m/>
    <m/>
    <s v="AH"/>
    <x v="1"/>
  </r>
  <r>
    <n v="1219"/>
    <s v=" 18 Sep 2019, 21:00"/>
    <s v="Football"/>
    <s v="Champions L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x v="9"/>
    <m/>
    <m/>
    <s v="AH"/>
    <x v="1"/>
  </r>
  <r>
    <n v="1220"/>
    <s v=" 18 Sep 2019, 21:00"/>
    <s v="Football"/>
    <s v="Champions L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x v="9"/>
    <m/>
    <m/>
    <s v="AH"/>
    <x v="1"/>
  </r>
  <r>
    <n v="1221"/>
    <s v=" 18 Sep 2019, 21:00"/>
    <s v="Football"/>
    <s v="Champions L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x v="9"/>
    <m/>
    <m/>
    <s v="1X2"/>
    <x v="1"/>
  </r>
  <r>
    <n v="1222"/>
    <s v=" 18 Sep 2019, 21:00"/>
    <s v="Football"/>
    <s v="Champions L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x v="9"/>
    <m/>
    <m/>
    <s v="AH"/>
    <x v="1"/>
  </r>
  <r>
    <n v="1223"/>
    <s v=" 19 Sep 2019, 18:55"/>
    <s v="Football"/>
    <s v="Europa League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x v="9"/>
    <m/>
    <m/>
    <s v="AH"/>
    <x v="1"/>
  </r>
  <r>
    <n v="1224"/>
    <s v=" 19 Sep 2019, 18:55"/>
    <s v="Football"/>
    <s v="Europa League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x v="9"/>
    <m/>
    <m/>
    <s v="AH"/>
    <x v="1"/>
  </r>
  <r>
    <n v="1225"/>
    <s v=" 19 Sep 2019, 18:55"/>
    <s v="Football"/>
    <s v="Europa League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x v="9"/>
    <m/>
    <m/>
    <s v="AH"/>
    <x v="1"/>
  </r>
  <r>
    <n v="1226"/>
    <s v=" 19 Sep 2019, 18:55"/>
    <s v="Football"/>
    <s v="Europa League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x v="9"/>
    <m/>
    <m/>
    <s v="AH"/>
    <x v="1"/>
  </r>
  <r>
    <n v="1227"/>
    <s v=" 19 Sep 2019, 18:55"/>
    <s v="Football"/>
    <s v="Europa League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x v="9"/>
    <m/>
    <m/>
    <s v="AH"/>
    <x v="1"/>
  </r>
  <r>
    <n v="1228"/>
    <s v=" 19 Sep 2019, 21:00"/>
    <s v="Football"/>
    <s v="Europa League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x v="9"/>
    <m/>
    <m/>
    <s v="AH"/>
    <x v="1"/>
  </r>
  <r>
    <n v="1229"/>
    <s v=" 19 Sep 2019, 21:00"/>
    <s v="Football"/>
    <s v="Europa League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x v="9"/>
    <m/>
    <m/>
    <s v="AH"/>
    <x v="1"/>
  </r>
  <r>
    <n v="1230"/>
    <s v=" 19 Sep 2019, 21:00"/>
    <s v="Football"/>
    <s v="Europa League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x v="9"/>
    <m/>
    <m/>
    <s v="AH"/>
    <x v="1"/>
  </r>
  <r>
    <n v="1231"/>
    <s v=" 19 Sep 2019, 21:00"/>
    <s v="Football"/>
    <s v="Europa League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x v="9"/>
    <m/>
    <m/>
    <s v="AH"/>
    <x v="1"/>
  </r>
  <r>
    <n v="1232"/>
    <s v=" 19 Sep 2019, 21:00"/>
    <s v="Football"/>
    <s v="Europa League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x v="9"/>
    <m/>
    <m/>
    <s v="AH"/>
    <x v="1"/>
  </r>
  <r>
    <n v="1233"/>
    <s v=" 19 Sep 2019, 21:00"/>
    <s v="Football"/>
    <s v="Europa League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x v="9"/>
    <m/>
    <m/>
    <s v="AH"/>
    <x v="1"/>
  </r>
  <r>
    <n v="1234"/>
    <s v=" 19 Sep 2019, 21:00"/>
    <s v="Football"/>
    <s v="Europa League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x v="9"/>
    <m/>
    <m/>
    <s v="AH"/>
    <x v="1"/>
  </r>
  <r>
    <n v="1235"/>
    <s v=" 20 Sep 2019, 20:30"/>
    <s v="Football"/>
    <s v="Ger. Bundesliga I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x v="9"/>
    <m/>
    <m/>
    <s v="1X2"/>
    <x v="1"/>
  </r>
  <r>
    <n v="1236"/>
    <s v=" 20 Sep 2019, 21:00"/>
    <s v="Football"/>
    <s v="Eng. Premier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x v="9"/>
    <m/>
    <m/>
    <s v="1X2"/>
    <x v="1"/>
  </r>
  <r>
    <n v="1237"/>
    <s v=" 20 Sep 2019, 21:00"/>
    <s v="Football"/>
    <s v="Spa. Primera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x v="9"/>
    <m/>
    <m/>
    <s v="AH"/>
    <x v="1"/>
  </r>
  <r>
    <n v="1238"/>
    <s v=" 21 Sep 2019, 13:00"/>
    <s v="Football"/>
    <s v="Spa. Primera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x v="9"/>
    <m/>
    <m/>
    <s v="AH"/>
    <x v="1"/>
  </r>
  <r>
    <n v="1239"/>
    <s v=" 21 Sep 2019, 13:30"/>
    <s v="Football"/>
    <s v="Eng. Premier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x v="9"/>
    <m/>
    <m/>
    <s v="AH"/>
    <x v="1"/>
  </r>
  <r>
    <n v="1240"/>
    <s v=" 21 Sep 2019, 15:30"/>
    <s v="Football"/>
    <s v="Ger. Bundesliga I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x v="9"/>
    <m/>
    <m/>
    <s v="AH"/>
    <x v="1"/>
  </r>
  <r>
    <n v="1241"/>
    <s v=" 21 Sep 2019, 15:30"/>
    <s v="Football"/>
    <s v="Ger. Bundesliga I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x v="9"/>
    <m/>
    <m/>
    <s v="AH"/>
    <x v="1"/>
  </r>
  <r>
    <n v="1242"/>
    <s v=" 21 Sep 2019, 16:00"/>
    <s v="Football"/>
    <s v="Eng. Premier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x v="9"/>
    <m/>
    <m/>
    <s v="1X2"/>
    <x v="1"/>
  </r>
  <r>
    <n v="1243"/>
    <s v=" 21 Sep 2019, 16:00"/>
    <s v="Football"/>
    <s v="Eng. Premier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x v="9"/>
    <m/>
    <m/>
    <s v="AH"/>
    <x v="1"/>
  </r>
  <r>
    <n v="1244"/>
    <s v=" 21 Sep 2019, 16:00"/>
    <s v="Football"/>
    <s v="Eng. Premier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x v="9"/>
    <m/>
    <m/>
    <s v="AH"/>
    <x v="1"/>
  </r>
  <r>
    <n v="1245"/>
    <s v=" 21 Sep 2019, 17:30"/>
    <s v="Football"/>
    <s v="Fra. Ligue 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x v="9"/>
    <m/>
    <m/>
    <s v="AH"/>
    <x v="1"/>
  </r>
  <r>
    <n v="1246"/>
    <s v=" 21 Sep 2019, 18:00"/>
    <s v="Football"/>
    <s v="Ita. Serie A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x v="9"/>
    <m/>
    <m/>
    <s v="AH"/>
    <x v="1"/>
  </r>
  <r>
    <n v="1247"/>
    <s v=" 21 Sep 2019, 18:30"/>
    <s v="Football"/>
    <s v="Eng. Premier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x v="9"/>
    <m/>
    <m/>
    <s v="AH"/>
    <x v="1"/>
  </r>
  <r>
    <n v="1248"/>
    <s v=" 21 Sep 2019, 18:30"/>
    <s v="Football"/>
    <s v="Ger. Bundesliga I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x v="9"/>
    <m/>
    <m/>
    <s v="1X2"/>
    <x v="1"/>
  </r>
  <r>
    <n v="1249"/>
    <s v=" 21 Sep 2019, 18:30"/>
    <s v="Football"/>
    <s v="Spa. Primera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x v="9"/>
    <m/>
    <m/>
    <s v="AH"/>
    <x v="1"/>
  </r>
  <r>
    <n v="1250"/>
    <s v=" 21 Sep 2019, 20:00"/>
    <s v="Football"/>
    <s v="Fra. Ligue 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x v="9"/>
    <m/>
    <m/>
    <s v="1X2"/>
    <x v="1"/>
  </r>
  <r>
    <n v="1251"/>
    <s v=" 21 Sep 2019, 20:00"/>
    <s v="Football"/>
    <s v="Fra. Ligue 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x v="9"/>
    <m/>
    <m/>
    <s v="AH"/>
    <x v="1"/>
  </r>
  <r>
    <n v="1252"/>
    <s v=" 21 Sep 2019, 20:45"/>
    <s v="Football"/>
    <s v="Ita. Serie A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x v="9"/>
    <m/>
    <m/>
    <s v="AH"/>
    <x v="1"/>
  </r>
  <r>
    <n v="1253"/>
    <s v=" 21 Sep 2019, 21:00"/>
    <s v="Football"/>
    <s v="Spa. Primera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x v="9"/>
    <m/>
    <m/>
    <s v="AH"/>
    <x v="1"/>
  </r>
  <r>
    <n v="1254"/>
    <s v=" 22 Sep 2019, 12:00"/>
    <s v="Football"/>
    <s v="Spa. Primera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x v="9"/>
    <m/>
    <m/>
    <s v="1X2"/>
    <x v="1"/>
  </r>
  <r>
    <n v="1255"/>
    <s v=" 22 Sep 2019, 14:00"/>
    <s v="Football"/>
    <s v="Spa. Primera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x v="9"/>
    <m/>
    <m/>
    <s v="AH"/>
    <x v="1"/>
  </r>
  <r>
    <n v="1256"/>
    <s v=" 22 Sep 2019, 15:00"/>
    <s v="Football"/>
    <s v="Ita. Serie A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x v="9"/>
    <m/>
    <m/>
    <s v="AH"/>
    <x v="1"/>
  </r>
  <r>
    <n v="1257"/>
    <s v=" 22 Sep 2019, 15:00"/>
    <s v="Football"/>
    <s v="Ita. Serie A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x v="9"/>
    <m/>
    <m/>
    <s v="AH"/>
    <x v="1"/>
  </r>
  <r>
    <n v="1258"/>
    <s v=" 22 Sep 2019, 15:00"/>
    <s v="Football"/>
    <s v="Eng. Premier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x v="9"/>
    <m/>
    <m/>
    <s v="AH"/>
    <x v="1"/>
  </r>
  <r>
    <n v="1259"/>
    <s v=" 22 Sep 2019, 15:00"/>
    <s v="Football"/>
    <s v="Eng. Premier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x v="9"/>
    <m/>
    <m/>
    <s v="AH"/>
    <x v="1"/>
  </r>
  <r>
    <n v="1260"/>
    <s v=" 22 Sep 2019, 15:00"/>
    <s v="Football"/>
    <s v="Ita. Serie A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x v="9"/>
    <m/>
    <m/>
    <s v="AH"/>
    <x v="1"/>
  </r>
  <r>
    <n v="1261"/>
    <s v=" 22 Sep 2019, 15:00"/>
    <s v="Football"/>
    <s v="Fra. Ligue 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x v="9"/>
    <m/>
    <m/>
    <s v="AH"/>
    <x v="1"/>
  </r>
  <r>
    <n v="1262"/>
    <s v=" 22 Sep 2019, 15:30"/>
    <s v="Football"/>
    <s v="Ger. Bundesliga I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x v="9"/>
    <m/>
    <m/>
    <s v="AH"/>
    <x v="1"/>
  </r>
  <r>
    <n v="1263"/>
    <s v=" 22 Sep 2019, 16:00"/>
    <s v="Football"/>
    <s v="Spa. Primera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x v="9"/>
    <m/>
    <m/>
    <s v="AH"/>
    <x v="1"/>
  </r>
  <r>
    <n v="1264"/>
    <s v=" 22 Sep 2019, 17:00"/>
    <s v="Football"/>
    <s v="Fra. Ligue 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x v="9"/>
    <m/>
    <m/>
    <s v="AH"/>
    <x v="1"/>
  </r>
  <r>
    <n v="1265"/>
    <s v=" 22 Sep 2019, 17:30"/>
    <s v="Football"/>
    <s v="Eng. Premier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x v="9"/>
    <m/>
    <m/>
    <s v="1X2"/>
    <x v="1"/>
  </r>
  <r>
    <n v="1266"/>
    <s v=" 22 Sep 2019, 17:30"/>
    <s v="Football"/>
    <s v="Eng. Premier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x v="9"/>
    <m/>
    <m/>
    <s v="AH"/>
    <x v="1"/>
  </r>
  <r>
    <n v="1267"/>
    <s v=" 22 Sep 2019, 18:00"/>
    <s v="Football"/>
    <s v="Ita. Serie A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x v="9"/>
    <m/>
    <m/>
    <s v="AH"/>
    <x v="1"/>
  </r>
  <r>
    <n v="1268"/>
    <s v=" 22 Sep 2019, 18:00"/>
    <s v="Football"/>
    <s v="Ger. Bundesliga I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x v="9"/>
    <m/>
    <m/>
    <s v="1X2"/>
    <x v="1"/>
  </r>
  <r>
    <n v="1269"/>
    <s v=" 22 Sep 2019, 18:30"/>
    <s v="Football"/>
    <s v="Spa. Primera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x v="9"/>
    <m/>
    <m/>
    <s v="AH"/>
    <x v="1"/>
  </r>
  <r>
    <n v="1270"/>
    <s v=" 22 Sep 2019, 20:45"/>
    <s v="Football"/>
    <s v="Ita. Serie A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x v="9"/>
    <m/>
    <m/>
    <s v="AH"/>
    <x v="1"/>
  </r>
  <r>
    <n v="1271"/>
    <s v=" 22 Sep 2019, 21:00"/>
    <s v="Football"/>
    <s v="Fra. Ligue 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x v="9"/>
    <m/>
    <m/>
    <s v="1X2"/>
    <x v="1"/>
  </r>
  <r>
    <n v="1272"/>
    <s v=" 22 Sep 2019, 21:00"/>
    <s v="Football"/>
    <s v="Spa. Primera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x v="9"/>
    <m/>
    <m/>
    <s v="AH"/>
    <x v="1"/>
  </r>
  <r>
    <n v="1273"/>
    <s v=" 23 Sep 2019, 20:30"/>
    <s v="Football"/>
    <s v="Ger. Bundesliga I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x v="9"/>
    <m/>
    <m/>
    <s v="1X2"/>
    <x v="1"/>
  </r>
  <r>
    <n v="1274"/>
    <s v=" 24 Sep 2019, 19:00"/>
    <s v="Football"/>
    <s v="Fra. Ligue 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x v="9"/>
    <m/>
    <m/>
    <s v="AH"/>
    <x v="1"/>
  </r>
  <r>
    <n v="1275"/>
    <s v=" 24 Sep 2019, 21:00"/>
    <s v="Football"/>
    <s v="Spa. Primera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x v="9"/>
    <m/>
    <m/>
    <s v="AH"/>
    <x v="1"/>
  </r>
  <r>
    <n v="1276"/>
    <s v=" 24 Sep 2019, 21:00"/>
    <s v="Football"/>
    <s v="Ita. Serie A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x v="9"/>
    <m/>
    <m/>
    <s v="AH"/>
    <x v="1"/>
  </r>
  <r>
    <n v="1277"/>
    <s v=" 24 Sep 2019, 21:00"/>
    <s v="Football"/>
    <s v="Fra. Ligue 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x v="9"/>
    <m/>
    <m/>
    <s v="AH"/>
    <x v="1"/>
  </r>
  <r>
    <n v="1278"/>
    <s v=" 25 Sep 2019, 19:00"/>
    <s v="Football"/>
    <s v="Ita. Serie A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x v="9"/>
    <m/>
    <m/>
    <s v="1X2"/>
    <x v="1"/>
  </r>
  <r>
    <n v="1279"/>
    <s v=" 25 Sep 2019, 19:00"/>
    <s v="Football"/>
    <s v="Fra. Ligue 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x v="9"/>
    <m/>
    <m/>
    <s v="AH"/>
    <x v="1"/>
  </r>
  <r>
    <n v="1280"/>
    <s v=" 25 Sep 2019, 19:00"/>
    <s v="Football"/>
    <s v="Fra. Ligue 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x v="9"/>
    <m/>
    <m/>
    <s v="1X2"/>
    <x v="1"/>
  </r>
  <r>
    <n v="1281"/>
    <s v=" 25 Sep 2019, 19:00"/>
    <s v="Football"/>
    <s v="Fra. Ligue 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x v="9"/>
    <m/>
    <m/>
    <s v="AH"/>
    <x v="1"/>
  </r>
  <r>
    <n v="1282"/>
    <s v=" 25 Sep 2019, 19:00"/>
    <s v="Football"/>
    <s v="Spa. Primera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x v="9"/>
    <m/>
    <m/>
    <s v="AH"/>
    <x v="1"/>
  </r>
  <r>
    <n v="1283"/>
    <s v=" 25 Sep 2019, 19:00"/>
    <s v="Football"/>
    <s v="Spa. Primera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x v="9"/>
    <m/>
    <m/>
    <s v="AH"/>
    <x v="1"/>
  </r>
  <r>
    <n v="1284"/>
    <s v=" 25 Sep 2019, 20:00"/>
    <s v="Football"/>
    <s v="Spa. Primera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x v="9"/>
    <m/>
    <m/>
    <s v="AH"/>
    <x v="1"/>
  </r>
  <r>
    <n v="1285"/>
    <s v=" 25 Sep 2019, 20:45"/>
    <s v="Football"/>
    <s v="Eng. League Cup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x v="9"/>
    <m/>
    <m/>
    <s v="1X2"/>
    <x v="1"/>
  </r>
  <r>
    <n v="1286"/>
    <s v=" 25 Sep 2019, 21:00"/>
    <s v="Football"/>
    <s v="Ita. Serie A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x v="9"/>
    <m/>
    <m/>
    <s v="1X2"/>
    <x v="1"/>
  </r>
  <r>
    <n v="1287"/>
    <s v=" 25 Sep 2019, 21:00"/>
    <s v="Football"/>
    <s v="Ita. Serie A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x v="9"/>
    <m/>
    <m/>
    <s v="AH"/>
    <x v="1"/>
  </r>
  <r>
    <n v="1288"/>
    <s v=" 25 Sep 2019, 21:00"/>
    <s v="Football"/>
    <s v="Ita. Serie A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x v="9"/>
    <m/>
    <m/>
    <s v="AH"/>
    <x v="1"/>
  </r>
  <r>
    <n v="1289"/>
    <s v=" 25 Sep 2019, 21:00"/>
    <s v="Football"/>
    <s v="Spa. Primera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x v="9"/>
    <m/>
    <m/>
    <s v="AH"/>
    <x v="1"/>
  </r>
  <r>
    <n v="1290"/>
    <s v=" 25 Sep 2019, 21:00"/>
    <s v="Football"/>
    <s v="Fra. Ligue 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x v="9"/>
    <m/>
    <m/>
    <s v="AH"/>
    <x v="1"/>
  </r>
  <r>
    <n v="1291"/>
    <s v=" 26 Sep 2019, 19:00"/>
    <s v="Football"/>
    <s v="Spa. Primera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x v="9"/>
    <m/>
    <m/>
    <s v="AH"/>
    <x v="1"/>
  </r>
  <r>
    <n v="1292"/>
    <s v=" 26 Sep 2019, 21:00"/>
    <s v="Football"/>
    <s v="Ita. Serie A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x v="9"/>
    <m/>
    <m/>
    <s v="AH"/>
    <x v="1"/>
  </r>
  <r>
    <n v="1293"/>
    <s v=" 27 Sep 2019, 20:30"/>
    <s v="Football"/>
    <s v="Ger. Bundesliga I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x v="9"/>
    <m/>
    <m/>
    <s v="AH"/>
    <x v="1"/>
  </r>
  <r>
    <n v="1294"/>
    <s v=" 28 Sep 2019, 13:00"/>
    <s v="Football"/>
    <s v="Spa. Primera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x v="9"/>
    <m/>
    <m/>
    <s v="1X2"/>
    <x v="1"/>
  </r>
  <r>
    <n v="1295"/>
    <s v=" 28 Sep 2019, 13:30"/>
    <s v="Football"/>
    <s v="Eng. Premier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x v="9"/>
    <m/>
    <m/>
    <s v="AH"/>
    <x v="1"/>
  </r>
  <r>
    <n v="1296"/>
    <s v=" 28 Sep 2019, 13:30"/>
    <s v="Football"/>
    <s v="Fra. Ligue 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x v="9"/>
    <m/>
    <m/>
    <s v="AH"/>
    <x v="1"/>
  </r>
  <r>
    <n v="1297"/>
    <s v=" 28 Sep 2019, 15:00"/>
    <s v="Football"/>
    <s v="Ita. Serie A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x v="9"/>
    <m/>
    <m/>
    <s v="AH"/>
    <x v="1"/>
  </r>
  <r>
    <n v="1298"/>
    <s v=" 28 Sep 2019, 15:30"/>
    <s v="Football"/>
    <s v="Ger. Bundesliga I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x v="9"/>
    <m/>
    <m/>
    <s v="AH"/>
    <x v="1"/>
  </r>
  <r>
    <n v="1299"/>
    <s v=" 28 Sep 2019, 15:30"/>
    <s v="Football"/>
    <s v="Ger. Bundesliga I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x v="9"/>
    <m/>
    <m/>
    <s v="AH"/>
    <x v="1"/>
  </r>
  <r>
    <n v="1300"/>
    <s v=" 28 Sep 2019, 15:30"/>
    <s v="Football"/>
    <s v="Ger. Bundesliga I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x v="9"/>
    <m/>
    <m/>
    <s v="AH"/>
    <x v="1"/>
  </r>
  <r>
    <n v="1301"/>
    <s v=" 28 Sep 2019, 15:30"/>
    <s v="Football"/>
    <s v="Ger. Bundesliga I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x v="9"/>
    <m/>
    <m/>
    <s v="AH"/>
    <x v="1"/>
  </r>
  <r>
    <n v="1302"/>
    <s v=" 28 Sep 2019, 16:00"/>
    <s v="Football"/>
    <s v="Eng. Premier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x v="9"/>
    <m/>
    <m/>
    <s v="AH"/>
    <x v="1"/>
  </r>
  <r>
    <n v="1303"/>
    <s v=" 28 Sep 2019, 16:00"/>
    <s v="Football"/>
    <s v="Eng. Premier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x v="9"/>
    <m/>
    <m/>
    <s v="AH"/>
    <x v="1"/>
  </r>
  <r>
    <n v="1304"/>
    <s v=" 28 Sep 2019, 16:00"/>
    <s v="Football"/>
    <s v="Eng. Premier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x v="9"/>
    <m/>
    <m/>
    <s v="AH"/>
    <x v="1"/>
  </r>
  <r>
    <n v="1305"/>
    <s v=" 28 Sep 2019, 16:00"/>
    <s v="Football"/>
    <s v="Eng. Premier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x v="9"/>
    <m/>
    <m/>
    <s v="AH"/>
    <x v="1"/>
  </r>
  <r>
    <n v="1306"/>
    <s v=" 28 Sep 2019, 16:00"/>
    <s v="Football"/>
    <s v="Eng. Premier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x v="9"/>
    <m/>
    <m/>
    <s v="AH"/>
    <x v="1"/>
  </r>
  <r>
    <n v="1307"/>
    <s v=" 28 Sep 2019, 16:00"/>
    <s v="Football"/>
    <s v="Eng. Premier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x v="9"/>
    <m/>
    <m/>
    <s v="1X2"/>
    <x v="1"/>
  </r>
  <r>
    <n v="1308"/>
    <s v=" 28 Sep 2019, 16:00"/>
    <s v="Football"/>
    <s v="Spa. Primera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x v="9"/>
    <m/>
    <m/>
    <s v="AH"/>
    <x v="1"/>
  </r>
  <r>
    <n v="1309"/>
    <s v=" 28 Sep 2019, 17:30"/>
    <s v="Football"/>
    <s v="Fra. Ligue 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x v="9"/>
    <m/>
    <m/>
    <s v="AH"/>
    <x v="1"/>
  </r>
  <r>
    <n v="1310"/>
    <s v=" 28 Sep 2019, 18:00"/>
    <s v="Football"/>
    <s v="Ita. Serie A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x v="9"/>
    <m/>
    <m/>
    <s v="AH"/>
    <x v="1"/>
  </r>
  <r>
    <n v="1311"/>
    <s v=" 28 Sep 2019, 18:30"/>
    <s v="Football"/>
    <s v="Ger. Bundesliga I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x v="9"/>
    <m/>
    <m/>
    <s v="AH"/>
    <x v="1"/>
  </r>
  <r>
    <n v="1312"/>
    <s v=" 28 Sep 2019, 18:30"/>
    <s v="Football"/>
    <s v="Eng. Premier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x v="9"/>
    <m/>
    <m/>
    <s v="AH"/>
    <x v="1"/>
  </r>
  <r>
    <n v="1313"/>
    <s v=" 28 Sep 2019, 20:00"/>
    <s v="Football"/>
    <s v="Fra. Ligue 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x v="9"/>
    <m/>
    <m/>
    <s v="AH"/>
    <x v="1"/>
  </r>
  <r>
    <n v="1314"/>
    <s v=" 28 Sep 2019, 20:00"/>
    <s v="Football"/>
    <s v="Fra. Ligue 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x v="9"/>
    <m/>
    <m/>
    <s v="AH"/>
    <x v="1"/>
  </r>
  <r>
    <n v="1315"/>
    <s v=" 28 Sep 2019, 20:45"/>
    <s v="Football"/>
    <s v="Ita. Serie A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x v="9"/>
    <m/>
    <m/>
    <s v="AH"/>
    <x v="1"/>
  </r>
  <r>
    <n v="1316"/>
    <s v=" 28 Sep 2019, 21:00"/>
    <s v="Football"/>
    <s v="Spa. Primera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x v="9"/>
    <m/>
    <m/>
    <s v="AH"/>
    <x v="1"/>
  </r>
  <r>
    <n v="1317"/>
    <s v=" 29 Sep 2019, 12:30"/>
    <s v="Football"/>
    <s v="Ita. Serie A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x v="9"/>
    <m/>
    <m/>
    <s v="AH"/>
    <x v="1"/>
  </r>
  <r>
    <n v="1318"/>
    <s v=" 29 Sep 2019, 15:00"/>
    <s v="Football"/>
    <s v="Ita. Serie A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x v="9"/>
    <m/>
    <m/>
    <s v="AH"/>
    <x v="1"/>
  </r>
  <r>
    <n v="1319"/>
    <s v=" 29 Sep 2019, 15:00"/>
    <s v="Football"/>
    <s v="Ita. Serie A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x v="9"/>
    <m/>
    <m/>
    <s v="AH"/>
    <x v="1"/>
  </r>
  <r>
    <n v="1320"/>
    <s v=" 29 Sep 2019, 17:30"/>
    <s v="Football"/>
    <s v="Eng. Premier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x v="9"/>
    <m/>
    <m/>
    <s v="AH"/>
    <x v="1"/>
  </r>
  <r>
    <n v="1321"/>
    <s v=" 29 Sep 2019, 20:45"/>
    <s v="Football"/>
    <s v="Ita. Serie A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x v="9"/>
    <m/>
    <m/>
    <s v="1X2"/>
    <x v="1"/>
  </r>
  <r>
    <n v="1322"/>
    <s v=" 29 Sep 2019, 21:00"/>
    <s v="Football"/>
    <s v="Spa. Primera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x v="9"/>
    <m/>
    <m/>
    <s v="AH"/>
    <x v="1"/>
  </r>
  <r>
    <n v="1323"/>
    <s v=" 29 Sep 2019, 21:00"/>
    <s v="Football"/>
    <s v="Fra. Ligue 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x v="9"/>
    <m/>
    <m/>
    <s v="AH"/>
    <x v="1"/>
  </r>
  <r>
    <n v="1324"/>
    <s v=" 30 Sep 2019, 21:00"/>
    <s v="Football"/>
    <s v="Eng. Premier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x v="9"/>
    <m/>
    <m/>
    <s v="AH"/>
    <x v="1"/>
  </r>
  <r>
    <n v="1325"/>
    <s v=" 01 Oct 2019, 18:55"/>
    <s v="Football"/>
    <s v="Champions L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x v="9"/>
    <m/>
    <m/>
    <s v="AH"/>
    <x v="1"/>
  </r>
  <r>
    <n v="1326"/>
    <s v=" 01 Oct 2019, 18:55"/>
    <s v="Football"/>
    <s v="Champions L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x v="9"/>
    <m/>
    <m/>
    <s v="AH"/>
    <x v="1"/>
  </r>
  <r>
    <n v="1327"/>
    <s v=" 01 Oct 2019, 21:00"/>
    <s v="Football"/>
    <s v="Champions L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x v="9"/>
    <m/>
    <m/>
    <s v="AH"/>
    <x v="1"/>
  </r>
  <r>
    <n v="1328"/>
    <s v=" 01 Oct 2019, 21:00"/>
    <s v="Football"/>
    <s v="Champions L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x v="9"/>
    <m/>
    <m/>
    <s v="AH"/>
    <x v="1"/>
  </r>
  <r>
    <n v="1329"/>
    <s v=" 01 Oct 2019, 21:00"/>
    <s v="Football"/>
    <s v="Champions L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x v="9"/>
    <m/>
    <m/>
    <s v="AH"/>
    <x v="1"/>
  </r>
  <r>
    <n v="1330"/>
    <s v=" 01 Oct 2019, 21:00"/>
    <s v="Football"/>
    <s v="Champions L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x v="9"/>
    <m/>
    <m/>
    <s v="AH"/>
    <x v="1"/>
  </r>
  <r>
    <n v="1331"/>
    <s v=" 01 Oct 2019, 21:00"/>
    <s v="Football"/>
    <s v="Champions L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x v="9"/>
    <m/>
    <m/>
    <s v="AH"/>
    <x v="1"/>
  </r>
  <r>
    <n v="1332"/>
    <s v=" 02 Oct 2019, 18:55"/>
    <s v="Football"/>
    <s v="Champions L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x v="9"/>
    <m/>
    <m/>
    <s v="AH"/>
    <x v="1"/>
  </r>
  <r>
    <n v="1333"/>
    <s v=" 02 Oct 2019, 18:55"/>
    <s v="Football"/>
    <s v="Champions L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x v="9"/>
    <m/>
    <m/>
    <s v="AH"/>
    <x v="1"/>
  </r>
  <r>
    <n v="1334"/>
    <s v=" 02 Oct 2019, 21:00"/>
    <s v="Football"/>
    <s v="Champions L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x v="9"/>
    <m/>
    <m/>
    <s v="AH"/>
    <x v="1"/>
  </r>
  <r>
    <n v="1335"/>
    <s v=" 02 Oct 2019, 21:00"/>
    <s v="Football"/>
    <s v="Champions L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x v="9"/>
    <m/>
    <m/>
    <s v="AH"/>
    <x v="1"/>
  </r>
  <r>
    <n v="1336"/>
    <s v=" 02 Oct 2019, 21:00"/>
    <s v="Football"/>
    <s v="Champions L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x v="9"/>
    <m/>
    <m/>
    <s v="AH"/>
    <x v="1"/>
  </r>
  <r>
    <n v="1337"/>
    <s v=" 02 Oct 2019, 21:00"/>
    <s v="Football"/>
    <s v="Champions L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x v="9"/>
    <m/>
    <m/>
    <s v="AH"/>
    <x v="1"/>
  </r>
  <r>
    <n v="1338"/>
    <s v=" 02 Oct 2019, 21:00"/>
    <s v="Football"/>
    <s v="Champions L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x v="9"/>
    <m/>
    <m/>
    <s v="AH"/>
    <x v="1"/>
  </r>
  <r>
    <n v="1339"/>
    <s v=" 03 Oct 2019, 21:00"/>
    <s v="Football"/>
    <s v="Europa League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x v="9"/>
    <m/>
    <m/>
    <s v="AH"/>
    <x v="1"/>
  </r>
  <r>
    <n v="1340"/>
    <s v=" 04 Oct 2019, 20:45"/>
    <s v="Football"/>
    <s v="Fra. Ligue 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x v="9"/>
    <m/>
    <m/>
    <s v="AH"/>
    <x v="1"/>
  </r>
  <r>
    <n v="1341"/>
    <s v=" 05 Oct 2019, 13:30"/>
    <s v="Football"/>
    <s v="Eng. Premier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x v="10"/>
    <m/>
    <m/>
    <s v="AH"/>
    <x v="1"/>
  </r>
  <r>
    <n v="1342"/>
    <s v=" 05 Oct 2019, 16:00"/>
    <s v="Football"/>
    <s v="Eng. Premier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x v="9"/>
    <m/>
    <m/>
    <s v="AH"/>
    <x v="1"/>
  </r>
  <r>
    <n v="1343"/>
    <s v=" 05 Oct 2019, 16:00"/>
    <s v="Football"/>
    <s v="Eng. Premier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x v="9"/>
    <m/>
    <m/>
    <s v="AH"/>
    <x v="1"/>
  </r>
  <r>
    <n v="1344"/>
    <s v=" 05 Oct 2019, 16:00"/>
    <s v="Football"/>
    <s v="Eng. Premier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x v="9"/>
    <m/>
    <m/>
    <s v="AH"/>
    <x v="1"/>
  </r>
  <r>
    <n v="1345"/>
    <s v=" 05 Oct 2019, 16:00"/>
    <s v="Football"/>
    <s v="Spa. Primera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x v="10"/>
    <m/>
    <m/>
    <s v="AH"/>
    <x v="1"/>
  </r>
  <r>
    <n v="1346"/>
    <s v=" 05 Oct 2019, 17:30"/>
    <s v="Football"/>
    <s v="Fra. Ligue 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x v="10"/>
    <m/>
    <m/>
    <s v="AH"/>
    <x v="1"/>
  </r>
  <r>
    <n v="1347"/>
    <s v=" 05 Oct 2019, 18:30"/>
    <s v="Football"/>
    <s v="Eng. Premier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x v="9"/>
    <m/>
    <m/>
    <s v="AH"/>
    <x v="1"/>
  </r>
  <r>
    <n v="1348"/>
    <s v=" 05 Oct 2019, 18:30"/>
    <s v="Football"/>
    <s v="Spa. Primera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x v="10"/>
    <m/>
    <m/>
    <s v="AH"/>
    <x v="1"/>
  </r>
  <r>
    <n v="1349"/>
    <s v=" 05 Oct 2019, 20:00"/>
    <s v="Football"/>
    <s v="Fra. Ligue 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x v="9"/>
    <m/>
    <m/>
    <s v="AH"/>
    <x v="1"/>
  </r>
  <r>
    <n v="1350"/>
    <s v=" 05 Oct 2019, 20:45"/>
    <s v="Football"/>
    <s v="Ita. Serie A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x v="9"/>
    <m/>
    <m/>
    <s v="AH"/>
    <x v="1"/>
  </r>
  <r>
    <n v="1351"/>
    <s v=" 06 Oct 2019, 15:00"/>
    <s v="Football"/>
    <s v="Ita. Serie A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x v="10"/>
    <m/>
    <m/>
    <s v="AH"/>
    <x v="1"/>
  </r>
  <r>
    <n v="1352"/>
    <s v=" 06 Oct 2019, 15:00"/>
    <s v="Football"/>
    <s v="Ita. Serie A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x v="10"/>
    <m/>
    <m/>
    <s v="AH"/>
    <x v="1"/>
  </r>
  <r>
    <n v="1353"/>
    <s v=" 06 Oct 2019, 15:00"/>
    <s v="Football"/>
    <s v="Ita. Serie A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x v="10"/>
    <m/>
    <m/>
    <s v="AH"/>
    <x v="1"/>
  </r>
  <r>
    <n v="1354"/>
    <s v=" 06 Oct 2019, 16:00"/>
    <s v="Football"/>
    <s v="Spa. Primera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x v="10"/>
    <m/>
    <m/>
    <s v="1X2"/>
    <x v="1"/>
  </r>
  <r>
    <n v="1355"/>
    <s v=" 06 Oct 2019, 17:00"/>
    <s v="Football"/>
    <s v="Fra. Ligue 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x v="10"/>
    <m/>
    <m/>
    <s v="AH"/>
    <x v="1"/>
  </r>
  <r>
    <n v="1356"/>
    <s v=" 06 Oct 2019, 18:00"/>
    <s v="Football"/>
    <s v="Ita. Serie A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x v="10"/>
    <m/>
    <m/>
    <s v="AH"/>
    <x v="1"/>
  </r>
  <r>
    <n v="1357"/>
    <s v=" 06 Oct 2019, 18:30"/>
    <s v="Football"/>
    <s v="Spa. Primera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x v="10"/>
    <m/>
    <m/>
    <s v="1X2"/>
    <x v="1"/>
  </r>
  <r>
    <n v="1358"/>
    <s v=" 06 Oct 2019, 20:45"/>
    <s v="Football"/>
    <s v="Ita. Serie A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x v="10"/>
    <m/>
    <m/>
    <s v="AH"/>
    <x v="1"/>
  </r>
  <r>
    <n v="1359"/>
    <s v=" 06 Oct 2019, 21:00"/>
    <s v="Football"/>
    <s v="Spa. Primera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x v="10"/>
    <m/>
    <m/>
    <s v="AH"/>
    <x v="1"/>
  </r>
  <r>
    <n v="1360"/>
    <s v=" 18 Oct 2019, 18:45"/>
    <s v="Football"/>
    <s v="Fra. Ligue 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x v="10"/>
    <m/>
    <m/>
    <s v="AH"/>
    <x v="1"/>
  </r>
  <r>
    <n v="1361"/>
    <s v=" 19 Oct 2019, 11:00"/>
    <s v="Football"/>
    <s v="Spa. Primera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x v="10"/>
    <m/>
    <m/>
    <s v="AH"/>
    <x v="1"/>
  </r>
  <r>
    <n v="1362"/>
    <s v=" 19 Oct 2019, 13:00"/>
    <s v="Football"/>
    <s v="Ita. Serie A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x v="10"/>
    <m/>
    <m/>
    <s v="1X2"/>
    <x v="1"/>
  </r>
  <r>
    <n v="1363"/>
    <s v=" 19 Oct 2019, 14:00"/>
    <s v="Football"/>
    <s v="Spa. Primera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x v="10"/>
    <m/>
    <m/>
    <s v="AH"/>
    <x v="1"/>
  </r>
  <r>
    <n v="1364"/>
    <s v=" 19 Oct 2019, 18:00"/>
    <s v="Football"/>
    <s v="Fra. Ligue 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x v="10"/>
    <m/>
    <m/>
    <s v="AH"/>
    <x v="1"/>
  </r>
  <r>
    <n v="1365"/>
    <s v=" 19 Oct 2019, 19:00"/>
    <s v="Football"/>
    <s v="Spa. Primera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x v="10"/>
    <m/>
    <m/>
    <s v="AH"/>
    <x v="1"/>
  </r>
  <r>
    <n v="1366"/>
    <s v=" 20 Oct 2019, 10:30"/>
    <s v="Football"/>
    <s v="Ita. Serie A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x v="10"/>
    <m/>
    <m/>
    <s v="AH"/>
    <x v="1"/>
  </r>
  <r>
    <n v="1367"/>
    <s v=" 20 Oct 2019, 12:00"/>
    <s v="Football"/>
    <s v="Spa. Primera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x v="10"/>
    <m/>
    <m/>
    <s v="AH"/>
    <x v="1"/>
  </r>
  <r>
    <n v="1368"/>
    <s v=" 20 Oct 2019, 13:00"/>
    <s v="Football"/>
    <s v="Ita. Serie A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x v="10"/>
    <m/>
    <m/>
    <s v="AH"/>
    <x v="1"/>
  </r>
  <r>
    <n v="1369"/>
    <s v=" 20 Oct 2019, 15:00"/>
    <s v="Football"/>
    <s v="Fra. Ligue 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x v="10"/>
    <m/>
    <m/>
    <s v="AH"/>
    <x v="1"/>
  </r>
  <r>
    <n v="1370"/>
    <s v=" 26 Oct 2019, 15:30"/>
    <s v="Football"/>
    <s v="Fra. Ligue 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x v="10"/>
    <m/>
    <m/>
    <s v="1X2"/>
    <x v="1"/>
  </r>
  <r>
    <n v="1371"/>
    <s v=" 26 Oct 2019, 18:00"/>
    <s v="Football"/>
    <s v="Fra. Ligue 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x v="10"/>
    <m/>
    <m/>
    <s v="1X2"/>
    <x v="1"/>
  </r>
  <r>
    <n v="1372"/>
    <s v=" 26 Oct 2019, 18:00"/>
    <s v="Football"/>
    <s v="Fra. Ligue 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x v="10"/>
    <m/>
    <m/>
    <s v="AH"/>
    <x v="1"/>
  </r>
  <r>
    <n v="1373"/>
    <s v=" 26 Oct 2019, 19:00"/>
    <s v="Football"/>
    <s v="Spa. Primera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x v="10"/>
    <m/>
    <m/>
    <s v="AH"/>
    <x v="1"/>
  </r>
  <r>
    <n v="1374"/>
    <s v=" 27 Oct 2019, 11:30"/>
    <s v="Football"/>
    <s v="Ita. Serie A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x v="10"/>
    <m/>
    <m/>
    <s v="AH"/>
    <x v="1"/>
  </r>
  <r>
    <n v="1375"/>
    <s v=" 27 Oct 2019, 14:00"/>
    <s v="Football"/>
    <s v="Ita. Serie A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x v="10"/>
    <m/>
    <m/>
    <s v="AH"/>
    <x v="1"/>
  </r>
  <r>
    <n v="1376"/>
    <s v=" 27 Oct 2019, 14:00"/>
    <s v="Football"/>
    <s v="Ita. Serie A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x v="10"/>
    <m/>
    <m/>
    <s v="AH"/>
    <x v="1"/>
  </r>
  <r>
    <n v="1377"/>
    <s v=" 27 Oct 2019, 14:00"/>
    <s v="Football"/>
    <s v="Fra. Ligue 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x v="10"/>
    <m/>
    <m/>
    <s v="1X2"/>
    <x v="1"/>
  </r>
  <r>
    <n v="1378"/>
    <s v=" 27 Oct 2019, 17:00"/>
    <s v="Football"/>
    <s v="Ita. Serie A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x v="10"/>
    <m/>
    <m/>
    <s v="AH"/>
    <x v="1"/>
  </r>
  <r>
    <n v="1379"/>
    <s v=" 27 Oct 2019, 17:30"/>
    <s v="Football"/>
    <s v="Spa. Primera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x v="10"/>
    <m/>
    <m/>
    <s v="1X2"/>
    <x v="1"/>
  </r>
  <r>
    <n v="1380"/>
    <s v=" 27 Oct 2019, 19:45"/>
    <s v="Football"/>
    <s v="Ita. Serie A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x v="10"/>
    <m/>
    <m/>
    <s v="AH"/>
    <x v="1"/>
  </r>
  <r>
    <n v="1381"/>
    <s v=" 27 Oct 2019, 20:00"/>
    <s v="Football"/>
    <s v="Spa. Primera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x v="10"/>
    <m/>
    <m/>
    <s v="AH"/>
    <x v="1"/>
  </r>
  <r>
    <n v="1382"/>
    <s v=" 29 Oct 2019, 18:00"/>
    <s v="Football"/>
    <s v="Spa. Primera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x v="10"/>
    <m/>
    <m/>
    <s v="AH"/>
    <x v="1"/>
  </r>
  <r>
    <n v="1384"/>
    <s v=" 29 Oct 2019, 20:00"/>
    <s v="Football"/>
    <s v="Ita. Serie A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x v="10"/>
    <m/>
    <m/>
    <s v="AH"/>
    <x v="1"/>
  </r>
  <r>
    <n v="1385"/>
    <s v=" 30 Oct 2019, 18:00"/>
    <s v="Football"/>
    <s v="Spa. Primera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x v="10"/>
    <m/>
    <m/>
    <s v="AH"/>
    <x v="1"/>
  </r>
  <r>
    <n v="1386"/>
    <s v=" 30 Oct 2019, 18:00"/>
    <s v="Football"/>
    <s v="Spa. Primera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x v="10"/>
    <m/>
    <m/>
    <s v="AH"/>
    <x v="1"/>
  </r>
  <r>
    <n v="1388"/>
    <s v=" 30 Oct 2019, 18:00"/>
    <s v="Football"/>
    <s v="Ita. Serie A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x v="10"/>
    <m/>
    <m/>
    <s v="AH"/>
    <x v="1"/>
  </r>
  <r>
    <n v="1387"/>
    <s v=" 30 Oct 2019, 20:00"/>
    <s v="Football"/>
    <s v="Spa. Primera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x v="10"/>
    <m/>
    <m/>
    <s v="AH"/>
    <x v="1"/>
  </r>
  <r>
    <n v="1389"/>
    <s v=" 30 Oct 2019, 20:00"/>
    <s v="Football"/>
    <s v="Ita. Serie A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x v="10"/>
    <m/>
    <m/>
    <s v="AH"/>
    <x v="1"/>
  </r>
  <r>
    <n v="1390"/>
    <s v=" 30 Oct 2019, 20:00"/>
    <s v="Football"/>
    <s v="Ita. Serie A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x v="10"/>
    <m/>
    <m/>
    <s v="1X2"/>
    <x v="1"/>
  </r>
  <r>
    <n v="1383"/>
    <s v=" 31 Oct 2019, 18:00"/>
    <s v="Football"/>
    <s v="Spa. Primera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x v="10"/>
    <m/>
    <m/>
    <s v="AH"/>
    <x v="1"/>
  </r>
  <r>
    <n v="1391"/>
    <s v=" 31 Oct 2019, 20:00"/>
    <s v="Football"/>
    <s v="Ita. Serie A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x v="10"/>
    <m/>
    <m/>
    <s v="AH"/>
    <x v="1"/>
  </r>
  <r>
    <n v="1392"/>
    <s v=" 02 Nov 2019, 12:00"/>
    <s v="Football"/>
    <s v="Spa. Primera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x v="10"/>
    <m/>
    <m/>
    <s v="AH"/>
    <x v="1"/>
  </r>
  <r>
    <n v="1394"/>
    <s v=" 02 Nov 2019, 14:00"/>
    <s v="Football"/>
    <s v="Ita. Serie A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x v="10"/>
    <m/>
    <m/>
    <s v="AH"/>
    <x v="1"/>
  </r>
  <r>
    <n v="1396"/>
    <s v=" 02 Nov 2019, 16:30"/>
    <s v="Football"/>
    <s v="Fra. Ligue 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x v="10"/>
    <m/>
    <m/>
    <s v="AH"/>
    <x v="1"/>
  </r>
  <r>
    <n v="1395"/>
    <s v=" 02 Nov 2019, 17:00"/>
    <s v="Football"/>
    <s v="Ita. Serie A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x v="10"/>
    <m/>
    <m/>
    <s v="AH"/>
    <x v="1"/>
  </r>
  <r>
    <n v="1393"/>
    <s v=" 02 Nov 2019, 17:30"/>
    <s v="Football"/>
    <s v="Spa. Primera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x v="10"/>
    <m/>
    <m/>
    <s v="AH"/>
    <x v="1"/>
  </r>
  <r>
    <n v="1397"/>
    <s v=" 02 Nov 2019, 19:00"/>
    <s v="Football"/>
    <s v="Fra. Ligue 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x v="10"/>
    <m/>
    <m/>
    <s v="AH"/>
    <x v="1"/>
  </r>
  <r>
    <n v="1398"/>
    <s v=" 02 Nov 2019, 19:00"/>
    <s v="Football"/>
    <s v="Fra. Ligue 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x v="10"/>
    <m/>
    <m/>
    <s v="AH"/>
    <x v="1"/>
  </r>
  <r>
    <n v="1399"/>
    <s v=" 02 Nov 2019, 19:00"/>
    <s v="Football"/>
    <s v="Fra. Ligue 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x v="10"/>
    <m/>
    <m/>
    <s v="1X2"/>
    <x v="1"/>
  </r>
  <r>
    <n v="1400"/>
    <s v=" 03 Nov 2019, 17:30"/>
    <s v="Football"/>
    <s v="Spa. Primera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x v="11"/>
    <m/>
    <m/>
    <s v="AH"/>
    <x v="1"/>
  </r>
  <r>
    <n v="1401"/>
    <s v=" 03 Nov 2019, 19:45"/>
    <s v="Football"/>
    <s v="Ita. Serie A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x v="11"/>
    <m/>
    <m/>
    <s v="AH"/>
    <x v="1"/>
  </r>
  <r>
    <n v="1402"/>
    <s v=" 03 Nov 2019, 20:00"/>
    <s v="Football"/>
    <s v="Fra. Ligue 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x v="11"/>
    <m/>
    <m/>
    <s v="AH"/>
    <x v="1"/>
  </r>
  <r>
    <n v="1403"/>
    <s v=" 09 Nov 2019, 15:00"/>
    <s v="Football"/>
    <s v="Spa. Primera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x v="11"/>
    <m/>
    <m/>
    <s v="AH"/>
    <x v="1"/>
  </r>
  <r>
    <n v="1405"/>
    <s v=" 09 Nov 2019, 17:30"/>
    <s v="Football"/>
    <s v="Spa. Primera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x v="11"/>
    <m/>
    <m/>
    <s v="AH"/>
    <x v="1"/>
  </r>
  <r>
    <n v="1406"/>
    <s v=" 10 Nov 2019, 14:00"/>
    <s v="Football"/>
    <s v="Ita. Serie A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x v="11"/>
    <m/>
    <m/>
    <s v="AH"/>
    <x v="1"/>
  </r>
  <r>
    <n v="1409"/>
    <s v=" 10 Nov 2019, 14:00"/>
    <s v="Football"/>
    <s v="Fra. Ligue 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x v="11"/>
    <m/>
    <m/>
    <s v="1X2"/>
    <x v="1"/>
  </r>
  <r>
    <n v="1408"/>
    <s v=" 10 Nov 2019, 15:00"/>
    <s v="Football"/>
    <s v="Spa. Primera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x v="11"/>
    <m/>
    <m/>
    <s v="AH"/>
    <x v="1"/>
  </r>
  <r>
    <n v="1407"/>
    <s v=" 10 Nov 2019, 19:45"/>
    <s v="Football"/>
    <s v="Ita. Serie A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x v="11"/>
    <m/>
    <m/>
    <s v="AH"/>
    <x v="1"/>
  </r>
  <r>
    <n v="1404"/>
    <s v=" 10 Nov 2019, 20:00"/>
    <s v="Football"/>
    <s v="Fra. Ligue 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x v="11"/>
    <m/>
    <m/>
    <s v="AH"/>
    <x v="1"/>
  </r>
  <r>
    <n v="1410"/>
    <s v=" 23 Nov 2019, 12:00"/>
    <s v="Football"/>
    <s v="Spa. Primera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x v="11"/>
    <m/>
    <m/>
    <s v="AH"/>
    <x v="1"/>
  </r>
  <r>
    <n v="1411"/>
    <s v=" 23 Nov 2019, 14:00"/>
    <s v="Football"/>
    <s v="Ita. Serie A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x v="11"/>
    <m/>
    <m/>
    <s v="AH"/>
    <x v="1"/>
  </r>
  <r>
    <n v="1412"/>
    <s v=" 23 Nov 2019, 15:00"/>
    <s v="Football"/>
    <s v="Spa. Primera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x v="11"/>
    <m/>
    <m/>
    <s v="AH"/>
    <x v="1"/>
  </r>
  <r>
    <n v="1413"/>
    <s v=" 23 Nov 2019, 16:30"/>
    <s v="Football"/>
    <s v="Fra. Ligue 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x v="11"/>
    <m/>
    <m/>
    <s v="AH"/>
    <x v="1"/>
  </r>
  <r>
    <n v="1414"/>
    <s v=" 23 Nov 2019, 17:00"/>
    <s v="Football"/>
    <s v="Ita. Serie A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x v="11"/>
    <m/>
    <m/>
    <s v="1X2"/>
    <x v="1"/>
  </r>
  <r>
    <n v="1415"/>
    <s v=" 23 Nov 2019, 17:30"/>
    <s v="Football"/>
    <s v="Spa. Primera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x v="11"/>
    <m/>
    <m/>
    <s v="AH"/>
    <x v="1"/>
  </r>
  <r>
    <n v="1416"/>
    <s v=" 24 Nov 2019, 13:00"/>
    <s v="Football"/>
    <s v="Spa. Primera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x v="11"/>
    <m/>
    <m/>
    <s v="AH"/>
    <x v="1"/>
  </r>
  <r>
    <n v="1417"/>
    <s v=" 24 Nov 2019, 14:00"/>
    <s v="Football"/>
    <s v="Ita. Serie A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x v="11"/>
    <m/>
    <m/>
    <s v="AH"/>
    <x v="1"/>
  </r>
  <r>
    <n v="1418"/>
    <s v=" 24 Nov 2019, 14:00"/>
    <s v="Football"/>
    <s v="Ita. Serie A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x v="11"/>
    <m/>
    <m/>
    <s v="1X2"/>
    <x v="1"/>
  </r>
  <r>
    <n v="1419"/>
    <s v=" 24 Nov 2019, 14:00"/>
    <s v="Football"/>
    <s v="Fra. Ligue 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x v="11"/>
    <m/>
    <m/>
    <s v="AH"/>
    <x v="1"/>
  </r>
  <r>
    <n v="1420"/>
    <s v=" 24 Nov 2019, 20:00"/>
    <s v="Football"/>
    <s v="Fra. Ligue 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x v="11"/>
    <m/>
    <m/>
    <s v="1X2"/>
    <x v="1"/>
  </r>
  <r>
    <n v="1423"/>
    <s v=" 29 Nov 2019, 19:45"/>
    <s v="Football"/>
    <s v="Fra. Ligue 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x v="11"/>
    <m/>
    <m/>
    <s v="AH"/>
    <x v="1"/>
  </r>
  <r>
    <n v="1426"/>
    <s v=" 30 Nov 2019, 12:00"/>
    <s v="Football"/>
    <s v="Spa. Primera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x v="11"/>
    <m/>
    <m/>
    <s v="AH"/>
    <x v="1"/>
  </r>
  <r>
    <n v="1428"/>
    <s v=" 30 Nov 2019, 14:00"/>
    <s v="Football"/>
    <s v="Ita. Serie A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x v="11"/>
    <m/>
    <m/>
    <s v="AH"/>
    <x v="1"/>
  </r>
  <r>
    <n v="1421"/>
    <s v=" 30 Nov 2019, 15:00"/>
    <s v="Football"/>
    <s v="Spa. Primera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x v="11"/>
    <m/>
    <m/>
    <s v="1X2"/>
    <x v="1"/>
  </r>
  <r>
    <n v="1432"/>
    <s v=" 30 Nov 2019, 16:30"/>
    <s v="Football"/>
    <s v="Fra. Ligue 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x v="11"/>
    <m/>
    <m/>
    <s v="AH"/>
    <x v="1"/>
  </r>
  <r>
    <n v="1424"/>
    <s v=" 30 Nov 2019, 19:00"/>
    <s v="Football"/>
    <s v="Fra. Ligue 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x v="11"/>
    <m/>
    <m/>
    <s v="1X2"/>
    <x v="1"/>
  </r>
  <r>
    <n v="1425"/>
    <s v=" 30 Nov 2019, 19:00"/>
    <s v="Football"/>
    <s v="Fra. Ligue 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x v="11"/>
    <m/>
    <m/>
    <s v="AH"/>
    <x v="1"/>
  </r>
  <r>
    <n v="1433"/>
    <s v=" 30 Nov 2019, 19:00"/>
    <s v="Football"/>
    <s v="Fra. Ligue 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x v="11"/>
    <m/>
    <m/>
    <s v="AH"/>
    <x v="1"/>
  </r>
  <r>
    <n v="1430"/>
    <s v=" 30 Nov 2019, 20:00"/>
    <s v="Football"/>
    <s v="Spa. Primera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x v="11"/>
    <m/>
    <m/>
    <s v="AH"/>
    <x v="1"/>
  </r>
  <r>
    <n v="1434"/>
    <s v=" 01 Dec 2019, 11:00"/>
    <s v="Football"/>
    <s v="Spa. Primera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x v="11"/>
    <m/>
    <m/>
    <s v="AH"/>
    <x v="1"/>
  </r>
  <r>
    <n v="1427"/>
    <s v=" 01 Dec 2019, 13:00"/>
    <s v="Football"/>
    <s v="Spa. Primera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x v="11"/>
    <m/>
    <m/>
    <s v="1X2"/>
    <x v="1"/>
  </r>
  <r>
    <n v="1422"/>
    <s v=" 01 Dec 2019, 14:00"/>
    <s v="Football"/>
    <s v="Ita. Serie A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x v="11"/>
    <m/>
    <m/>
    <s v="AH"/>
    <x v="1"/>
  </r>
  <r>
    <n v="1435"/>
    <s v=" 01 Dec 2019, 19:45"/>
    <s v="Football"/>
    <s v="Ita. Serie A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x v="11"/>
    <m/>
    <m/>
    <s v="AH"/>
    <x v="1"/>
  </r>
  <r>
    <n v="1429"/>
    <s v=" 01 Dec 2019, 20:00"/>
    <s v="Football"/>
    <s v="Fra. Ligue 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x v="11"/>
    <m/>
    <m/>
    <s v="AH"/>
    <x v="1"/>
  </r>
  <r>
    <n v="1431"/>
    <s v=" 01 Dec 2019, 20:00"/>
    <s v="Football"/>
    <s v="Spa. Primera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x v="11"/>
    <m/>
    <m/>
    <s v="AH"/>
    <x v="1"/>
  </r>
  <r>
    <n v="1436"/>
    <s v=" 03 Dec 2019, 20:05"/>
    <s v="Football"/>
    <s v="Fra. Ligue 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x v="12"/>
    <m/>
    <m/>
    <s v="AH"/>
    <x v="1"/>
  </r>
  <r>
    <n v="1437"/>
    <s v=" 04 Dec 2019, 18:00"/>
    <s v="Football"/>
    <s v="Fra. Ligue 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x v="12"/>
    <m/>
    <m/>
    <s v="AH"/>
    <x v="1"/>
  </r>
  <r>
    <n v="1438"/>
    <s v=" 04 Dec 2019, 18:00"/>
    <s v="Football"/>
    <s v="Fra. Ligue 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x v="12"/>
    <m/>
    <m/>
    <s v="AH"/>
    <x v="1"/>
  </r>
  <r>
    <n v="1439"/>
    <s v=" 06 Dec 2019, 19:45"/>
    <s v="Football"/>
    <s v="Ita. Serie A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x v="12"/>
    <m/>
    <m/>
    <s v="AH"/>
    <x v="1"/>
  </r>
  <r>
    <n v="1440"/>
    <s v=" 06 Dec 2019, 20:00"/>
    <s v="Football"/>
    <s v="Spa. Primera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x v="12"/>
    <m/>
    <m/>
    <s v="AH"/>
    <x v="1"/>
  </r>
  <r>
    <n v="1441"/>
    <s v=" 07 Dec 2019, 16:30"/>
    <s v="Football"/>
    <s v="Fra. Ligue 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x v="12"/>
    <m/>
    <m/>
    <s v="AH"/>
    <x v="1"/>
  </r>
  <r>
    <n v="1442"/>
    <s v=" 07 Dec 2019, 19:00"/>
    <s v="Football"/>
    <s v="Fra. Ligue 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x v="12"/>
    <m/>
    <m/>
    <s v="1X2"/>
    <x v="1"/>
  </r>
  <r>
    <n v="1443"/>
    <s v=" 07 Dec 2019, 19:45"/>
    <s v="Football"/>
    <s v="Ita. Serie A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x v="12"/>
    <m/>
    <m/>
    <s v="AH"/>
    <x v="1"/>
  </r>
  <r>
    <n v="1444"/>
    <s v=" 08 Dec 2019, 14:00"/>
    <s v="Football"/>
    <s v="Fra. Ligue 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x v="12"/>
    <m/>
    <m/>
    <s v="AH"/>
    <x v="1"/>
  </r>
  <r>
    <n v="1445"/>
    <s v=" 08 Dec 2019, 19:45"/>
    <s v="Football"/>
    <s v="Ita. Serie A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x v="12"/>
    <m/>
    <m/>
    <s v="AH"/>
    <x v="1"/>
  </r>
  <r>
    <n v="1446"/>
    <s v=" 08 Dec 2019, 20:00"/>
    <s v="Football"/>
    <s v="Fra. Ligue 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x v="12"/>
    <m/>
    <m/>
    <s v="AH"/>
    <x v="1"/>
  </r>
  <r>
    <n v="1452"/>
    <s v=" 13 Dec 2019, 19:45"/>
    <s v="Football"/>
    <s v="Fra. Ligue 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x v="12"/>
    <m/>
    <m/>
    <s v="1X2"/>
    <x v="1"/>
  </r>
  <r>
    <n v="1451"/>
    <s v=" 14 Dec 2019, 15:00"/>
    <s v="Football"/>
    <s v="Spa. Primera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x v="12"/>
    <m/>
    <m/>
    <s v="AH"/>
    <x v="1"/>
  </r>
  <r>
    <n v="1449"/>
    <s v=" 14 Dec 2019, 16:30"/>
    <s v="Football"/>
    <s v="Fra. Ligue 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x v="12"/>
    <m/>
    <m/>
    <s v="1X2"/>
    <x v="1"/>
  </r>
  <r>
    <n v="1447"/>
    <s v=" 14 Dec 2019, 17:30"/>
    <s v="Football"/>
    <s v="Spa. Primera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x v="12"/>
    <m/>
    <m/>
    <s v="1X2"/>
    <x v="1"/>
  </r>
  <r>
    <n v="1450"/>
    <s v=" 14 Dec 2019, 19:00"/>
    <s v="Football"/>
    <s v="Fra. Ligue 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x v="12"/>
    <m/>
    <m/>
    <s v="AH"/>
    <x v="1"/>
  </r>
  <r>
    <n v="1453"/>
    <s v=" 14 Dec 2019, 20:00"/>
    <s v="Football"/>
    <s v="Spa. Primera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x v="12"/>
    <m/>
    <m/>
    <s v="AH"/>
    <x v="1"/>
  </r>
  <r>
    <n v="1448"/>
    <s v=" 15 Dec 2019, 14:00"/>
    <s v="Football"/>
    <s v="Ita. Serie A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x v="12"/>
    <m/>
    <m/>
    <s v="AH"/>
    <x v="1"/>
  </r>
  <r>
    <n v="1456"/>
    <s v=" 15 Dec 2019, 16:00"/>
    <s v="Football"/>
    <s v="Fra. Ligue 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x v="12"/>
    <m/>
    <m/>
    <s v="AH"/>
    <x v="1"/>
  </r>
  <r>
    <n v="1455"/>
    <s v=" 15 Dec 2019, 17:30"/>
    <s v="Football"/>
    <s v="Spa. Primera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x v="12"/>
    <m/>
    <m/>
    <s v="AH"/>
    <x v="1"/>
  </r>
  <r>
    <n v="1454"/>
    <s v=" 15 Dec 2019, 20:00"/>
    <s v="Football"/>
    <s v="Spa. Primera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x v="12"/>
    <m/>
    <m/>
    <s v="AH"/>
    <x v="1"/>
  </r>
  <r>
    <n v="1457"/>
    <s v=" 18 Dec 2019, 19:00"/>
    <s v="Football"/>
    <s v="Spa. Primera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x v="12"/>
    <m/>
    <m/>
    <s v="AH"/>
    <x v="1"/>
  </r>
  <r>
    <n v="1458"/>
    <s v=" 20 Dec 2019, 19:45"/>
    <s v="Football"/>
    <s v="Ita. Serie A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x v="12"/>
    <m/>
    <m/>
    <s v="AH"/>
    <x v="1"/>
  </r>
  <r>
    <n v="1460"/>
    <s v=" 21 Dec 2019, 12:00"/>
    <s v="Football"/>
    <s v="Spa. Primera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x v="12"/>
    <m/>
    <m/>
    <s v="AH"/>
    <x v="1"/>
  </r>
  <r>
    <n v="1459"/>
    <s v=" 22 Dec 2019, 11:30"/>
    <s v="Football"/>
    <s v="Ita. Serie A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x v="12"/>
    <m/>
    <m/>
    <s v="1X2"/>
    <x v="1"/>
  </r>
  <r>
    <n v="1462"/>
    <s v=" 22 Dec 2019, 13:00"/>
    <s v="Football"/>
    <s v="Spa. Primera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x v="12"/>
    <m/>
    <m/>
    <s v="AH"/>
    <x v="1"/>
  </r>
  <r>
    <n v="1461"/>
    <s v=" 22 Dec 2019, 19:45"/>
    <s v="Football"/>
    <s v="Ita. Serie A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x v="12"/>
    <m/>
    <m/>
    <s v="AH"/>
    <x v="1"/>
  </r>
  <r>
    <n v="1463"/>
    <s v=" 04 Jan 2020, 15:00"/>
    <s v="Football"/>
    <s v="Spa. Primera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x v="13"/>
    <m/>
    <m/>
    <s v="AH"/>
    <x v="1"/>
  </r>
  <r>
    <n v="1464"/>
    <s v=" 05 Jan 2020, 11:30"/>
    <s v="Football"/>
    <s v="Ita. Serie A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x v="13"/>
    <m/>
    <m/>
    <s v="AH"/>
    <x v="1"/>
  </r>
  <r>
    <n v="1465"/>
    <s v=" 05 Jan 2020, 19:45"/>
    <s v="Football"/>
    <s v="Ita. Serie A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x v="13"/>
    <m/>
    <m/>
    <s v="AH"/>
    <x v="1"/>
  </r>
  <r>
    <n v="1466"/>
    <s v=" 06 Jan 2020, 19:45"/>
    <s v="Football"/>
    <s v="Ita. Serie A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x v="13"/>
    <m/>
    <m/>
    <s v="AH"/>
    <x v="1"/>
  </r>
  <r>
    <n v="1467"/>
    <s v=" 10 Jan 2020, 19:45"/>
    <s v="Football"/>
    <s v="Fra. Ligue 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x v="13"/>
    <m/>
    <m/>
    <s v="AH"/>
    <x v="1"/>
  </r>
  <r>
    <n v="1468"/>
    <s v=" 11 Jan 2020, 19:45"/>
    <s v="Football"/>
    <s v="Ita. Serie A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x v="13"/>
    <m/>
    <m/>
    <s v="AH"/>
    <x v="1"/>
  </r>
  <r>
    <n v="1469"/>
    <s v=" 12 Jan 2020, 19:45"/>
    <s v="Football"/>
    <s v="Ita. Serie A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x v="13"/>
    <m/>
    <m/>
    <s v="AH"/>
    <x v="1"/>
  </r>
  <r>
    <n v="1470"/>
    <s v=" 15 Jan 2020, 20:00"/>
    <s v="Football"/>
    <s v="Fra. Ligue 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x v="13"/>
    <m/>
    <m/>
    <s v="AH"/>
    <x v="1"/>
  </r>
  <r>
    <n v="1471"/>
    <s v=" 18 Jan 2020, 19:45"/>
    <s v="Football"/>
    <s v="Ita. Serie A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x v="13"/>
    <m/>
    <m/>
    <s v="AH"/>
    <x v="1"/>
  </r>
  <r>
    <n v="1472"/>
    <s v=" 18 Jan 2020, 20:00"/>
    <s v="Football"/>
    <s v="Spa. Primera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x v="13"/>
    <m/>
    <m/>
    <s v="1X2"/>
    <x v="1"/>
  </r>
  <r>
    <n v="1473"/>
    <s v=" 19 Jan 2020, 11:00"/>
    <s v="Football"/>
    <s v="Spa. Primera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x v="13"/>
    <m/>
    <m/>
    <s v="AH"/>
    <x v="1"/>
  </r>
  <r>
    <n v="1476"/>
    <s v=" 24 Jan 2020, 20:45"/>
    <s v="Football"/>
    <s v="Fra. Ligue 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x v="13"/>
    <m/>
    <m/>
    <s v="AH"/>
    <x v="1"/>
  </r>
  <r>
    <n v="1474"/>
    <s v=" 25 Jan 2020, 17:30"/>
    <s v="Football"/>
    <s v="Fra. Ligue 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x v="13"/>
    <m/>
    <m/>
    <s v="AH"/>
    <x v="1"/>
  </r>
  <r>
    <n v="1475"/>
    <s v=" 25 Jan 2020, 18:00"/>
    <s v="Football"/>
    <s v="Ita. Serie A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x v="13"/>
    <m/>
    <m/>
    <s v="1X2"/>
    <x v="1"/>
  </r>
  <r>
    <n v="1477"/>
    <s v=" 25 Jan 2020, 18:30"/>
    <s v="Football"/>
    <s v="Spa. Primera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x v="13"/>
    <m/>
    <m/>
    <s v="AH"/>
    <x v="1"/>
  </r>
  <r>
    <n v="1479"/>
    <s v=" 26 Jan 2020, 18:00"/>
    <s v="Football"/>
    <s v="Ita. Serie A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x v="13"/>
    <m/>
    <m/>
    <s v="AH"/>
    <x v="1"/>
  </r>
  <r>
    <n v="1478"/>
    <s v=" 26 Jan 2020, 21:00"/>
    <s v="Football"/>
    <s v="Spa. Primera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x v="13"/>
    <m/>
    <m/>
    <s v="AH"/>
    <x v="1"/>
  </r>
  <r>
    <n v="1481"/>
    <s v=" 31 Jan 2020, 19:45"/>
    <s v="Football"/>
    <s v="Fra. Ligue 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x v="13"/>
    <m/>
    <m/>
    <s v="1X2"/>
    <x v="1"/>
  </r>
  <r>
    <n v="1485"/>
    <s v=" 01 Feb 2020, 15:00"/>
    <s v="Football"/>
    <s v="Spa. Primera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x v="13"/>
    <m/>
    <m/>
    <s v="1X2"/>
    <x v="1"/>
  </r>
  <r>
    <n v="1482"/>
    <s v=" 01 Feb 2020, 19:00"/>
    <s v="Football"/>
    <s v="Fra. Ligue 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x v="13"/>
    <m/>
    <m/>
    <s v="1X2"/>
    <x v="1"/>
  </r>
  <r>
    <n v="1480"/>
    <s v=" 01 Feb 2020, 20:00"/>
    <s v="Football"/>
    <s v="Spa. Primera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x v="13"/>
    <m/>
    <m/>
    <s v="AH"/>
    <x v="1"/>
  </r>
  <r>
    <n v="1483"/>
    <s v=" 02 Feb 2020, 14:00"/>
    <s v="Football"/>
    <s v="Ita. Serie A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x v="13"/>
    <m/>
    <m/>
    <s v="AH"/>
    <x v="1"/>
  </r>
  <r>
    <n v="1487"/>
    <s v=" 02 Feb 2020, 14:00"/>
    <s v="Football"/>
    <s v="Fra. Ligue 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x v="13"/>
    <m/>
    <m/>
    <s v="1X2"/>
    <x v="1"/>
  </r>
  <r>
    <n v="1486"/>
    <s v=" 02 Feb 2020, 20:00"/>
    <s v="Football"/>
    <s v="Fra. Ligue 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x v="13"/>
    <m/>
    <m/>
    <s v="1X2"/>
    <x v="1"/>
  </r>
  <r>
    <n v="1484"/>
    <s v=" 03 Feb 2020, 19:45"/>
    <s v="Football"/>
    <s v="Ita. Serie A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x v="13"/>
    <m/>
    <m/>
    <s v="1X2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n v="1"/>
    <s v=" 01 Dec 2018, 15:30"/>
    <s v="Football"/>
    <s v="Ger. Bundesliga I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e v="#VALUE!"/>
    <x v="0"/>
  </r>
  <r>
    <n v="2"/>
    <s v=" 01 Dec 2018, 20:00"/>
    <s v="Football"/>
    <s v="Fra. Ligue 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e v="#VALUE!"/>
    <x v="0"/>
  </r>
  <r>
    <n v="3"/>
    <s v=" 01 Dec 2018, 20:45"/>
    <s v="Football"/>
    <s v="Spa. Primera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e v="#VALUE!"/>
    <x v="0"/>
  </r>
  <r>
    <n v="4"/>
    <s v=" 02 Dec 2018, 12:30"/>
    <s v="Football"/>
    <s v="Ita. Serie A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e v="#VALUE!"/>
    <x v="0"/>
  </r>
  <r>
    <n v="5"/>
    <s v=" 02 Dec 2018, 13:00"/>
    <s v="Football"/>
    <s v="Eng. Premier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e v="#VALUE!"/>
    <x v="0"/>
  </r>
  <r>
    <n v="6"/>
    <s v=" 02 Dec 2018, 15:05"/>
    <s v="Football"/>
    <s v="Eng. Premier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e v="#VALUE!"/>
    <x v="0"/>
  </r>
  <r>
    <n v="7"/>
    <s v=" 02 Dec 2018, 15:30"/>
    <s v="Football"/>
    <s v="Ger. Bundesliga I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e v="#VALUE!"/>
    <x v="0"/>
  </r>
  <r>
    <n v="8"/>
    <s v=" 02 Dec 2018, 16:15"/>
    <s v="Football"/>
    <s v="Spa. Primera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e v="#VALUE!"/>
    <x v="0"/>
  </r>
  <r>
    <n v="9"/>
    <s v=" 02 Dec 2018, 17:00"/>
    <s v="Football"/>
    <s v="Fra. Ligue 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e v="#VALUE!"/>
    <x v="0"/>
  </r>
  <r>
    <n v="10"/>
    <s v=" 02 Dec 2018, 17:00"/>
    <s v="Football"/>
    <s v="Fra. Ligue 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e v="#VALUE!"/>
    <x v="0"/>
  </r>
  <r>
    <n v="11"/>
    <s v=" 02 Dec 2018, 17:15"/>
    <s v="Football"/>
    <s v="Eng. Premier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e v="#VALUE!"/>
    <x v="0"/>
  </r>
  <r>
    <n v="12"/>
    <s v=" 02 Dec 2018, 18:00"/>
    <s v="Football"/>
    <s v="Ger. Bundesliga I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e v="#VALUE!"/>
    <x v="0"/>
  </r>
  <r>
    <n v="13"/>
    <s v=" 02 Dec 2018, 18:00"/>
    <s v="Football"/>
    <s v="Ita. Serie A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e v="#VALUE!"/>
    <x v="0"/>
  </r>
  <r>
    <n v="14"/>
    <s v=" 02 Dec 2018, 18:30"/>
    <s v="Football"/>
    <s v="Spa. Primera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e v="#VALUE!"/>
    <x v="0"/>
  </r>
  <r>
    <n v="15"/>
    <s v=" 02 Dec 2018, 20:30"/>
    <s v="Football"/>
    <s v="Ita. Serie A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0.72"/>
    <x v="0"/>
  </r>
  <r>
    <n v="16"/>
    <s v=" 02 Dec 2018, 20:45"/>
    <s v="Football"/>
    <s v="Spa. Primera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1.6099999999999999"/>
    <x v="0"/>
  </r>
  <r>
    <n v="17"/>
    <s v=" 02 Dec 2018, 21:00"/>
    <s v="Football"/>
    <s v="Fra. Ligue 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0.60999999999999988"/>
    <x v="0"/>
  </r>
  <r>
    <n v="18"/>
    <s v=" 03 Dec 2018, 20:30"/>
    <s v="Football"/>
    <s v="Ita. Serie A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1.7699999999999998"/>
    <x v="0"/>
  </r>
  <r>
    <n v="19"/>
    <s v=" 03 Dec 2018, 20:30"/>
    <s v="Football"/>
    <s v="Ger. Bundesliga I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7699999999999998"/>
    <x v="0"/>
  </r>
  <r>
    <n v="20"/>
    <s v=" 04 Dec 2018, 19:00"/>
    <s v="Football"/>
    <s v="Fra. Ligue 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1.5799999999999998"/>
    <x v="1"/>
  </r>
  <r>
    <n v="21"/>
    <s v=" 04 Dec 2018, 19:00"/>
    <s v="Football"/>
    <s v="Fra. Ligue 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2.4299999999999997"/>
    <x v="1"/>
  </r>
  <r>
    <n v="22"/>
    <s v=" 04 Dec 2018, 20:45"/>
    <s v="Football"/>
    <s v="Eng. Premier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3.1599999999999997"/>
    <x v="1"/>
  </r>
  <r>
    <n v="23"/>
    <s v=" 04 Dec 2018, 20:45"/>
    <s v="Football"/>
    <s v="Eng. Premier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3.8999999999999995"/>
    <x v="1"/>
  </r>
  <r>
    <n v="24"/>
    <s v=" 04 Dec 2018, 20:45"/>
    <s v="Football"/>
    <s v="Eng. Premier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2.8999999999999995"/>
    <x v="1"/>
  </r>
  <r>
    <n v="25"/>
    <s v=" 04 Dec 2018, 21:00"/>
    <s v="Football"/>
    <s v="Eng. Premier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1.8999999999999995"/>
    <x v="1"/>
  </r>
  <r>
    <n v="26"/>
    <s v=" 04 Dec 2018, 21:00"/>
    <s v="Football"/>
    <s v="Fra. Ligue 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0.89999999999999947"/>
    <x v="1"/>
  </r>
  <r>
    <n v="27"/>
    <s v=" 05 Dec 2018, 19:00"/>
    <s v="Football"/>
    <s v="Fra. Ligue 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1.6199999999999994"/>
    <x v="1"/>
  </r>
  <r>
    <n v="28"/>
    <s v=" 05 Dec 2018, 19:00"/>
    <s v="Football"/>
    <s v="Fra. Ligue 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0.61999999999999944"/>
    <x v="1"/>
  </r>
  <r>
    <n v="29"/>
    <s v=" 05 Dec 2018, 19:00"/>
    <s v="Football"/>
    <s v="Fra. Ligue 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0.38000000000000056"/>
    <x v="1"/>
  </r>
  <r>
    <n v="30"/>
    <s v=" 05 Dec 2018, 20:45"/>
    <s v="Football"/>
    <s v="Eng. Premier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-0.38000000000000056"/>
    <x v="1"/>
  </r>
  <r>
    <n v="31"/>
    <s v=" 05 Dec 2018, 20:45"/>
    <s v="Football"/>
    <s v="Eng. Premier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1.3800000000000006"/>
    <x v="1"/>
  </r>
  <r>
    <n v="32"/>
    <s v=" 05 Dec 2018, 20:45"/>
    <s v="Football"/>
    <s v="Eng. Premier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-0.48000000000000054"/>
    <x v="1"/>
  </r>
  <r>
    <n v="33"/>
    <s v=" 05 Dec 2018, 20:45"/>
    <s v="Football"/>
    <s v="Eng. Premier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1.4800000000000004"/>
    <x v="1"/>
  </r>
  <r>
    <n v="34"/>
    <s v=" 05 Dec 2018, 21:00"/>
    <s v="Football"/>
    <s v="Eng. Premier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-0.55000000000000038"/>
    <x v="1"/>
  </r>
  <r>
    <n v="35"/>
    <s v=" 05 Dec 2018, 21:00"/>
    <s v="Football"/>
    <s v="Eng. Premier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-0.55000000000000038"/>
    <x v="1"/>
  </r>
  <r>
    <n v="36"/>
    <s v=" 05 Dec 2018, 21:00"/>
    <s v="Football"/>
    <s v="Fra. Ligue 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0.4299999999999996"/>
    <x v="1"/>
  </r>
  <r>
    <n v="37"/>
    <s v=" 07 Dec 2018, 20:30"/>
    <s v="Football"/>
    <s v="Ita. Serie A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0.4299999999999996"/>
    <x v="1"/>
  </r>
  <r>
    <n v="38"/>
    <s v=" 07 Dec 2018, 20:45"/>
    <s v="Football"/>
    <s v="Fra. Ligue 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0.4299999999999996"/>
    <x v="1"/>
  </r>
  <r>
    <n v="39"/>
    <s v=" 08 Dec 2018, 13:00"/>
    <s v="Football"/>
    <s v="Spa. Primera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1.7899999999999996"/>
    <x v="1"/>
  </r>
  <r>
    <n v="40"/>
    <s v=" 08 Dec 2018, 13:30"/>
    <s v="Football"/>
    <s v="Eng. Premier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0.78999999999999959"/>
    <x v="1"/>
  </r>
  <r>
    <n v="41"/>
    <s v=" 08 Dec 2018, 15:00"/>
    <s v="Football"/>
    <s v="Ita. Serie A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899999999999996"/>
    <x v="1"/>
  </r>
  <r>
    <n v="42"/>
    <s v=" 08 Dec 2018, 15:30"/>
    <s v="Football"/>
    <s v="Ger. Bundesliga I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2.76"/>
    <x v="1"/>
  </r>
  <r>
    <n v="43"/>
    <s v=" 08 Dec 2018, 15:30"/>
    <s v="Football"/>
    <s v="Ger. Bundesliga I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1.7599999999999998"/>
    <x v="1"/>
  </r>
  <r>
    <n v="44"/>
    <s v=" 08 Dec 2018, 15:30"/>
    <s v="Football"/>
    <s v="Ger. Bundesliga I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2.7199999999999998"/>
    <x v="1"/>
  </r>
  <r>
    <n v="45"/>
    <s v=" 08 Dec 2018, 15:30"/>
    <s v="Football"/>
    <s v="Ger. Bundesliga I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2.7199999999999998"/>
    <x v="1"/>
  </r>
  <r>
    <n v="46"/>
    <s v=" 08 Dec 2018, 15:30"/>
    <s v="Football"/>
    <s v="Ger. Bundesliga I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2.7199999999999998"/>
    <x v="1"/>
  </r>
  <r>
    <n v="47"/>
    <s v=" 08 Dec 2018, 16:00"/>
    <s v="Football"/>
    <s v="Eng. Premier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3.82"/>
    <x v="1"/>
  </r>
  <r>
    <n v="48"/>
    <s v=" 08 Dec 2018, 16:00"/>
    <s v="Football"/>
    <s v="Eng. Premier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2.82"/>
    <x v="1"/>
  </r>
  <r>
    <n v="49"/>
    <s v=" 08 Dec 2018, 16:00"/>
    <s v="Football"/>
    <s v="Eng. Premier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3.87"/>
    <x v="1"/>
  </r>
  <r>
    <n v="50"/>
    <s v=" 08 Dec 2018, 16:00"/>
    <s v="Football"/>
    <s v="Eng. Premier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4.9400000000000004"/>
    <x v="1"/>
  </r>
  <r>
    <n v="51"/>
    <s v=" 08 Dec 2018, 16:00"/>
    <s v="Football"/>
    <s v="Eng. Premier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3.9400000000000004"/>
    <x v="1"/>
  </r>
  <r>
    <n v="52"/>
    <s v=" 08 Dec 2018, 16:15"/>
    <s v="Football"/>
    <s v="Spa. Primera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4.6500000000000004"/>
    <x v="1"/>
  </r>
  <r>
    <n v="53"/>
    <s v=" 08 Dec 2018, 18:00"/>
    <s v="Football"/>
    <s v="Ita. Serie A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5.74"/>
    <x v="1"/>
  </r>
  <r>
    <n v="54"/>
    <s v=" 08 Dec 2018, 18:30"/>
    <s v="Football"/>
    <s v="Ger. Bundesliga I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4.74"/>
    <x v="1"/>
  </r>
  <r>
    <n v="55"/>
    <s v=" 08 Dec 2018, 18:30"/>
    <s v="Football"/>
    <s v="Eng. Premier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3.74"/>
    <x v="1"/>
  </r>
  <r>
    <n v="56"/>
    <s v=" 08 Dec 2018, 18:30"/>
    <s v="Football"/>
    <s v="Spa. Primera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2.74"/>
    <x v="1"/>
  </r>
  <r>
    <n v="57"/>
    <s v=" 08 Dec 2018, 20:00"/>
    <s v="Football"/>
    <s v="Fra. Ligue 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2.74"/>
    <x v="1"/>
  </r>
  <r>
    <n v="58"/>
    <s v=" 08 Dec 2018, 20:00"/>
    <s v="Football"/>
    <s v="Fra. Ligue 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3.79"/>
    <x v="1"/>
  </r>
  <r>
    <n v="59"/>
    <s v=" 08 Dec 2018, 20:30"/>
    <s v="Football"/>
    <s v="Ita. Serie A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4.54"/>
    <x v="1"/>
  </r>
  <r>
    <n v="60"/>
    <s v=" 08 Dec 2018, 20:45"/>
    <s v="Football"/>
    <s v="Eng. Premier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3.54"/>
    <x v="1"/>
  </r>
  <r>
    <n v="61"/>
    <s v=" 08 Dec 2018, 20:45"/>
    <s v="Football"/>
    <s v="Spa. Primera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2.54"/>
    <x v="1"/>
  </r>
  <r>
    <n v="62"/>
    <s v=" 09 Dec 2018, 12:30"/>
    <s v="Football"/>
    <s v="Ita. Serie A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2.54"/>
    <x v="1"/>
  </r>
  <r>
    <n v="63"/>
    <s v=" 09 Dec 2018, 15:00"/>
    <s v="Football"/>
    <s v="Ita. Serie A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1.54"/>
    <x v="1"/>
  </r>
  <r>
    <n v="64"/>
    <s v=" 09 Dec 2018, 15:00"/>
    <s v="Football"/>
    <s v="Fra. Ligue 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0.54"/>
    <x v="1"/>
  </r>
  <r>
    <n v="65"/>
    <s v=" 09 Dec 2018, 16:15"/>
    <s v="Football"/>
    <s v="Spa. Primera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0.45999999999999996"/>
    <x v="1"/>
  </r>
  <r>
    <n v="66"/>
    <s v=" 09 Dec 2018, 17:00"/>
    <s v="Football"/>
    <s v="Fra. Ligue 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-1.46"/>
    <x v="1"/>
  </r>
  <r>
    <n v="67"/>
    <s v=" 09 Dec 2018, 17:00"/>
    <s v="Football"/>
    <s v="Eng. Premier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2.46"/>
    <x v="1"/>
  </r>
  <r>
    <n v="68"/>
    <s v=" 09 Dec 2018, 18:00"/>
    <s v="Football"/>
    <s v="Ger. Bundesliga I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1.71"/>
    <x v="1"/>
  </r>
  <r>
    <n v="69"/>
    <s v=" 09 Dec 2018, 18:30"/>
    <s v="Football"/>
    <s v="Spa. Primera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2.71"/>
    <x v="1"/>
  </r>
  <r>
    <n v="70"/>
    <s v=" 09 Dec 2018, 20:30"/>
    <s v="Football"/>
    <s v="Ita. Serie A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1.69"/>
    <x v="1"/>
  </r>
  <r>
    <n v="71"/>
    <s v=" 09 Dec 2018, 20:45"/>
    <s v="Football"/>
    <s v="Spa. Primera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0.7599999999999999"/>
    <x v="1"/>
  </r>
  <r>
    <n v="72"/>
    <s v=" 09 Dec 2018, 21:00"/>
    <s v="Football"/>
    <s v="Fra. Ligue 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-0.7599999999999999"/>
    <x v="1"/>
  </r>
  <r>
    <n v="73"/>
    <s v=" 10 Dec 2018, 21:00"/>
    <s v="Football"/>
    <s v="Eng. Premier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1.7599999999999998"/>
    <x v="1"/>
  </r>
  <r>
    <n v="74"/>
    <s v=" 10 Dec 2018, 21:00"/>
    <s v="Football"/>
    <s v="Spa. Primera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2.76"/>
    <x v="1"/>
  </r>
  <r>
    <n v="75"/>
    <s v=" 11 Dec 2018, 21:00"/>
    <s v="Football"/>
    <s v="Champions L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1.9099999999999997"/>
    <x v="1"/>
  </r>
  <r>
    <n v="76"/>
    <s v=" 11 Dec 2018, 21:00"/>
    <s v="Football"/>
    <s v="Champions L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1.9099999999999997"/>
    <x v="1"/>
  </r>
  <r>
    <n v="77"/>
    <s v=" 11 Dec 2018, 21:00"/>
    <s v="Football"/>
    <s v="Champions L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2.9099999999999997"/>
    <x v="1"/>
  </r>
  <r>
    <n v="78"/>
    <s v=" 11 Dec 2018, 21:00"/>
    <s v="Football"/>
    <s v="Champions L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-2.0099999999999998"/>
    <x v="1"/>
  </r>
  <r>
    <n v="79"/>
    <s v=" 12 Dec 2018, 21:00"/>
    <s v="Football"/>
    <s v="Champions L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3.01"/>
    <x v="1"/>
  </r>
  <r>
    <n v="80"/>
    <s v=" 13 Dec 2018, 18:55"/>
    <s v="Football"/>
    <s v="Europa League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4.01"/>
    <x v="1"/>
  </r>
  <r>
    <n v="81"/>
    <s v=" 13 Dec 2018, 18:55"/>
    <s v="Football"/>
    <s v="Europa League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4.01"/>
    <x v="1"/>
  </r>
  <r>
    <n v="82"/>
    <s v=" 13 Dec 2018, 18:55"/>
    <s v="Football"/>
    <s v="Europa League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2.6399999999999997"/>
    <x v="1"/>
  </r>
  <r>
    <n v="83"/>
    <s v=" 13 Dec 2018, 21:00"/>
    <s v="Football"/>
    <s v="Europa League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1.6799999999999997"/>
    <x v="1"/>
  </r>
  <r>
    <n v="84"/>
    <s v=" 14 Dec 2018, 20:45"/>
    <s v="Football"/>
    <s v="Fra. Ligue 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1.6799999999999997"/>
    <x v="1"/>
  </r>
  <r>
    <n v="85"/>
    <s v=" 15 Dec 2018, 13:00"/>
    <s v="Football"/>
    <s v="Spa. Primera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2.6799999999999997"/>
    <x v="1"/>
  </r>
  <r>
    <n v="86"/>
    <s v=" 15 Dec 2018, 13:30"/>
    <s v="Football"/>
    <s v="Eng. Premier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-2.6799999999999997"/>
    <x v="1"/>
  </r>
  <r>
    <n v="87"/>
    <s v=" 15 Dec 2018, 15:30"/>
    <s v="Football"/>
    <s v="Ger. Bundesliga I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3.6799999999999997"/>
    <x v="1"/>
  </r>
  <r>
    <n v="88"/>
    <s v=" 15 Dec 2018, 15:30"/>
    <s v="Football"/>
    <s v="Ger. Bundesliga I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3.6799999999999997"/>
    <x v="1"/>
  </r>
  <r>
    <n v="89"/>
    <s v=" 15 Dec 2018, 15:30"/>
    <s v="Football"/>
    <s v="Ger. Bundesliga I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-2.9999999999999996"/>
    <x v="1"/>
  </r>
  <r>
    <n v="90"/>
    <s v=" 15 Dec 2018, 15:30"/>
    <s v="Football"/>
    <s v="Ger. Bundesliga I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-2.0799999999999996"/>
    <x v="1"/>
  </r>
  <r>
    <n v="91"/>
    <s v=" 15 Dec 2018, 16:00"/>
    <s v="Football"/>
    <s v="Eng. Premier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75999999999999956"/>
    <x v="1"/>
  </r>
  <r>
    <n v="92"/>
    <s v=" 15 Dec 2018, 16:00"/>
    <s v="Football"/>
    <s v="Eng. Premier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7599999999999996"/>
    <x v="1"/>
  </r>
  <r>
    <n v="93"/>
    <s v=" 15 Dec 2018, 16:00"/>
    <s v="Football"/>
    <s v="Eng. Premier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74999999999999956"/>
    <x v="1"/>
  </r>
  <r>
    <n v="94"/>
    <s v=" 15 Dec 2018, 16:00"/>
    <s v="Football"/>
    <s v="Eng. Premier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0.23000000000000043"/>
    <x v="1"/>
  </r>
  <r>
    <n v="95"/>
    <s v=" 15 Dec 2018, 16:00"/>
    <s v="Football"/>
    <s v="Eng. Premier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1.2400000000000004"/>
    <x v="1"/>
  </r>
  <r>
    <n v="96"/>
    <s v=" 15 Dec 2018, 16:15"/>
    <s v="Football"/>
    <s v="Spa. Primera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0000000000000004"/>
    <x v="1"/>
  </r>
  <r>
    <n v="97"/>
    <s v=" 15 Dec 2018, 17:00"/>
    <s v="Football"/>
    <s v="Fra. Ligue 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2.0000000000000004"/>
    <x v="1"/>
  </r>
  <r>
    <n v="98"/>
    <s v=" 15 Dec 2018, 18:00"/>
    <s v="Football"/>
    <s v="Ita. Serie A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1.0000000000000004"/>
    <x v="1"/>
  </r>
  <r>
    <n v="99"/>
    <s v=" 15 Dec 2018, 18:30"/>
    <s v="Football"/>
    <s v="Eng. Premier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0"/>
    <x v="1"/>
  </r>
  <r>
    <n v="100"/>
    <s v=" 15 Dec 2018, 18:30"/>
    <s v="Football"/>
    <s v="Ger. Bundesliga I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92"/>
    <x v="1"/>
  </r>
  <r>
    <n v="101"/>
    <s v=" 15 Dec 2018, 18:30"/>
    <s v="Football"/>
    <s v="Spa. Primera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2"/>
    <x v="1"/>
  </r>
  <r>
    <n v="102"/>
    <s v=" 15 Dec 2018, 20:00"/>
    <s v="Football"/>
    <s v="Fra. Ligue 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2"/>
    <x v="1"/>
  </r>
  <r>
    <n v="103"/>
    <s v=" 15 Dec 2018, 20:30"/>
    <s v="Football"/>
    <s v="Ita. Serie A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2"/>
    <x v="1"/>
  </r>
  <r>
    <n v="104"/>
    <s v=" 15 Dec 2018, 20:45"/>
    <s v="Football"/>
    <s v="Spa. Primera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1"/>
    <x v="1"/>
  </r>
  <r>
    <n v="105"/>
    <s v=" 16 Dec 2018, 12:00"/>
    <s v="Football"/>
    <s v="Spa. Primera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0"/>
    <x v="1"/>
  </r>
  <r>
    <n v="106"/>
    <s v=" 16 Dec 2018, 13:00"/>
    <s v="Football"/>
    <s v="Fra. Ligue 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0.68"/>
    <x v="1"/>
  </r>
  <r>
    <n v="107"/>
    <s v=" 16 Dec 2018, 14:30"/>
    <s v="Football"/>
    <s v="Eng. Premier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1.38"/>
    <x v="1"/>
  </r>
  <r>
    <n v="108"/>
    <s v=" 16 Dec 2018, 14:30"/>
    <s v="Football"/>
    <s v="Eng. Premier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2.36"/>
    <x v="1"/>
  </r>
  <r>
    <n v="109"/>
    <s v=" 16 Dec 2018, 15:00"/>
    <s v="Football"/>
    <s v="Ita. Serie A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3.28"/>
    <x v="1"/>
  </r>
  <r>
    <n v="110"/>
    <s v=" 16 Dec 2018, 15:00"/>
    <s v="Football"/>
    <s v="Ita. Serie A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4.0299999999999994"/>
    <x v="1"/>
  </r>
  <r>
    <n v="111"/>
    <s v=" 16 Dec 2018, 15:30"/>
    <s v="Football"/>
    <s v="Ger. Bundesliga I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0299999999999994"/>
    <x v="1"/>
  </r>
  <r>
    <n v="112"/>
    <s v=" 16 Dec 2018, 16:00"/>
    <s v="Football"/>
    <s v="Fra. Ligue 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4.1499999999999995"/>
    <x v="1"/>
  </r>
  <r>
    <n v="113"/>
    <s v=" 16 Dec 2018, 16:15"/>
    <s v="Football"/>
    <s v="Spa. Primera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4099999999999993"/>
    <x v="1"/>
  </r>
  <r>
    <n v="114"/>
    <s v=" 16 Dec 2018, 17:00"/>
    <s v="Football"/>
    <s v="Eng. Premier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6.43"/>
    <x v="1"/>
  </r>
  <r>
    <n v="115"/>
    <s v=" 16 Dec 2018, 18:00"/>
    <s v="Football"/>
    <s v="Ita. Serie A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6.43"/>
    <x v="1"/>
  </r>
  <r>
    <n v="116"/>
    <s v=" 16 Dec 2018, 18:00"/>
    <s v="Football"/>
    <s v="Ger. Bundesliga I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6.43"/>
    <x v="1"/>
  </r>
  <r>
    <n v="117"/>
    <s v=" 16 Dec 2018, 18:30"/>
    <s v="Football"/>
    <s v="Spa. Primera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5.43"/>
    <x v="1"/>
  </r>
  <r>
    <n v="118"/>
    <s v=" 16 Dec 2018, 20:30"/>
    <s v="Football"/>
    <s v="Ita. Serie A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5.43"/>
    <x v="1"/>
  </r>
  <r>
    <n v="119"/>
    <s v=" 16 Dec 2018, 20:45"/>
    <s v="Football"/>
    <s v="Spa. Primera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6.1"/>
    <x v="1"/>
  </r>
  <r>
    <n v="120"/>
    <s v=" 17 Dec 2018, 20:30"/>
    <s v="Football"/>
    <s v="Ita. Serie A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7.34"/>
    <x v="1"/>
  </r>
  <r>
    <n v="121"/>
    <s v=" 17 Dec 2018, 21:00"/>
    <s v="Football"/>
    <s v="Spa. Primera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7.34"/>
    <x v="1"/>
  </r>
  <r>
    <n v="122"/>
    <s v=" 18 Dec 2018, 18:30"/>
    <s v="Football"/>
    <s v="Ger. Bundesliga I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8.4499999999999993"/>
    <x v="1"/>
  </r>
  <r>
    <n v="123"/>
    <s v=" 18 Dec 2018, 20:30"/>
    <s v="Football"/>
    <s v="Ita. Serie A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7.4499999999999993"/>
    <x v="1"/>
  </r>
  <r>
    <n v="124"/>
    <s v=" 18 Dec 2018, 20:30"/>
    <s v="Football"/>
    <s v="Ger. Bundesliga I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8.129999999999999"/>
    <x v="1"/>
  </r>
  <r>
    <n v="125"/>
    <s v=" 18 Dec 2018, 20:30"/>
    <s v="Football"/>
    <s v="Ger. Bundesliga I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7.129999999999999"/>
    <x v="1"/>
  </r>
  <r>
    <n v="126"/>
    <s v=" 18 Dec 2018, 20:45"/>
    <s v="Football"/>
    <s v="Eng. League Cup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8.0799999999999983"/>
    <x v="1"/>
  </r>
  <r>
    <n v="127"/>
    <s v=" 19 Dec 2018, 18:30"/>
    <s v="Football"/>
    <s v="Ger. Bundesliga I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9.2799999999999976"/>
    <x v="1"/>
  </r>
  <r>
    <n v="128"/>
    <s v=" 19 Dec 2018, 20:30"/>
    <s v="Football"/>
    <s v="Ger. Bundesliga I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8.2799999999999976"/>
    <x v="1"/>
  </r>
  <r>
    <n v="129"/>
    <s v=" 19 Dec 2018, 20:30"/>
    <s v="Football"/>
    <s v="Ger. Bundesliga I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8.2799999999999976"/>
    <x v="1"/>
  </r>
  <r>
    <n v="130"/>
    <s v=" 19 Dec 2018, 20:30"/>
    <s v="Football"/>
    <s v="Ger. Bundesliga I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7.2799999999999976"/>
    <x v="1"/>
  </r>
  <r>
    <n v="131"/>
    <s v=" 19 Dec 2018, 20:45"/>
    <s v="Football"/>
    <s v="Eng. League Cup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6.2799999999999976"/>
    <x v="1"/>
  </r>
  <r>
    <n v="132"/>
    <s v=" 19 Dec 2018, 20:45"/>
    <s v="Football"/>
    <s v="Eng. League Cup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7.3699999999999974"/>
    <x v="1"/>
  </r>
  <r>
    <n v="133"/>
    <s v=" 21 Dec 2018, 20:30"/>
    <s v="Football"/>
    <s v="Ger. Bundesliga I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7.3699999999999974"/>
    <x v="1"/>
  </r>
  <r>
    <n v="134"/>
    <s v=" 21 Dec 2018, 21:00"/>
    <s v="Football"/>
    <s v="Eng. Premier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8.3699999999999974"/>
    <x v="1"/>
  </r>
  <r>
    <n v="135"/>
    <s v=" 21 Dec 2018, 21:00"/>
    <s v="Football"/>
    <s v="Spa. Primera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9.4799999999999969"/>
    <x v="1"/>
  </r>
  <r>
    <n v="136"/>
    <s v=" 22 Dec 2018, 12:30"/>
    <s v="Football"/>
    <s v="Ita. Serie A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10.699999999999998"/>
    <x v="1"/>
  </r>
  <r>
    <n v="137"/>
    <s v=" 22 Dec 2018, 13:00"/>
    <s v="Football"/>
    <s v="Spa. Primera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9.6999999999999975"/>
    <x v="1"/>
  </r>
  <r>
    <n v="138"/>
    <s v=" 22 Dec 2018, 13:30"/>
    <s v="Football"/>
    <s v="Eng. Premier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10.419999999999998"/>
    <x v="1"/>
  </r>
  <r>
    <n v="139"/>
    <s v=" 22 Dec 2018, 15:00"/>
    <s v="Football"/>
    <s v="Ita. Serie A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11.639999999999999"/>
    <x v="1"/>
  </r>
  <r>
    <n v="140"/>
    <s v=" 22 Dec 2018, 15:00"/>
    <s v="Football"/>
    <s v="Ita. Serie A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10.639999999999999"/>
    <x v="1"/>
  </r>
  <r>
    <n v="141"/>
    <s v=" 22 Dec 2018, 15:00"/>
    <s v="Football"/>
    <s v="Ita. Serie A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11.489999999999998"/>
    <x v="1"/>
  </r>
  <r>
    <n v="142"/>
    <s v=" 22 Dec 2018, 15:00"/>
    <s v="Football"/>
    <s v="Ita. Serie A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12.169999999999998"/>
    <x v="1"/>
  </r>
  <r>
    <n v="143"/>
    <s v=" 22 Dec 2018, 15:30"/>
    <s v="Football"/>
    <s v="Ger. Bundesliga I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12.889999999999999"/>
    <x v="1"/>
  </r>
  <r>
    <n v="144"/>
    <s v=" 22 Dec 2018, 15:30"/>
    <s v="Football"/>
    <s v="Ger. Bundesliga I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13.569999999999999"/>
    <x v="1"/>
  </r>
  <r>
    <n v="145"/>
    <s v=" 22 Dec 2018, 15:30"/>
    <s v="Football"/>
    <s v="Ger. Bundesliga I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13.569999999999999"/>
    <x v="1"/>
  </r>
  <r>
    <n v="146"/>
    <s v=" 22 Dec 2018, 16:00"/>
    <s v="Football"/>
    <s v="Eng. Premier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12.569999999999999"/>
    <x v="1"/>
  </r>
  <r>
    <n v="147"/>
    <s v=" 22 Dec 2018, 16:00"/>
    <s v="Football"/>
    <s v="Eng. Premier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11.569999999999999"/>
    <x v="1"/>
  </r>
  <r>
    <n v="148"/>
    <s v=" 22 Dec 2018, 16:00"/>
    <s v="Football"/>
    <s v="Eng. Premier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12.329999999999998"/>
    <x v="1"/>
  </r>
  <r>
    <n v="149"/>
    <s v=" 22 Dec 2018, 16:00"/>
    <s v="Football"/>
    <s v="Eng. Premier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11.329999999999998"/>
    <x v="1"/>
  </r>
  <r>
    <n v="150"/>
    <s v=" 22 Dec 2018, 16:00"/>
    <s v="Football"/>
    <s v="Eng. Premier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2.259999999999998"/>
    <x v="1"/>
  </r>
  <r>
    <n v="151"/>
    <s v=" 22 Dec 2018, 16:00"/>
    <s v="Football"/>
    <s v="Eng. Premier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11.259999999999998"/>
    <x v="1"/>
  </r>
  <r>
    <n v="152"/>
    <s v=" 22 Dec 2018, 16:15"/>
    <s v="Football"/>
    <s v="Spa. Primera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10.259999999999998"/>
    <x v="1"/>
  </r>
  <r>
    <n v="153"/>
    <s v=" 22 Dec 2018, 18:30"/>
    <s v="Football"/>
    <s v="Eng. Premier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9.259999999999998"/>
    <x v="1"/>
  </r>
  <r>
    <n v="154"/>
    <s v=" 22 Dec 2018, 18:30"/>
    <s v="Football"/>
    <s v="Spa. Primera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8.259999999999998"/>
    <x v="1"/>
  </r>
  <r>
    <n v="155"/>
    <s v=" 22 Dec 2018, 18:30"/>
    <s v="Football"/>
    <s v="Ger. Bundesliga I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7.259999999999998"/>
    <x v="1"/>
  </r>
  <r>
    <n v="156"/>
    <s v=" 22 Dec 2018, 20:30"/>
    <s v="Football"/>
    <s v="Ita. Serie A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7.259999999999998"/>
    <x v="1"/>
  </r>
  <r>
    <n v="157"/>
    <s v=" 22 Dec 2018, 20:45"/>
    <s v="Football"/>
    <s v="Spa. Primera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6.259999999999998"/>
    <x v="1"/>
  </r>
  <r>
    <n v="158"/>
    <s v=" 22 Dec 2018, 21:00"/>
    <s v="Football"/>
    <s v="Fra. Ligue 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7.0699999999999985"/>
    <x v="1"/>
  </r>
  <r>
    <n v="159"/>
    <s v=" 22 Dec 2018, 21:00"/>
    <s v="Football"/>
    <s v="Fra. Ligue 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7.7499999999999982"/>
    <x v="1"/>
  </r>
  <r>
    <n v="160"/>
    <s v=" 22 Dec 2018, 21:00"/>
    <s v="Football"/>
    <s v="Fra. Ligue 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8.7099999999999973"/>
    <x v="1"/>
  </r>
  <r>
    <n v="161"/>
    <s v=" 22 Dec 2018, 21:00"/>
    <s v="Football"/>
    <s v="Fra. Ligue 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9.4499999999999975"/>
    <x v="1"/>
  </r>
  <r>
    <n v="162"/>
    <s v=" 22 Dec 2018, 21:00"/>
    <s v="Football"/>
    <s v="Fra. Ligue 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0.399999999999997"/>
    <x v="1"/>
  </r>
  <r>
    <n v="163"/>
    <s v=" 22 Dec 2018, 21:00"/>
    <s v="Football"/>
    <s v="Fra. Ligue 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9.3999999999999968"/>
    <x v="1"/>
  </r>
  <r>
    <n v="164"/>
    <s v=" 22 Dec 2018, 21:00"/>
    <s v="Football"/>
    <s v="Fra. Ligue 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0.329999999999997"/>
    <x v="1"/>
  </r>
  <r>
    <n v="165"/>
    <s v=" 22 Dec 2018, 21:00"/>
    <s v="Football"/>
    <s v="Fra. Ligue 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1.059999999999997"/>
    <x v="1"/>
  </r>
  <r>
    <n v="166"/>
    <s v=" 23 Dec 2018, 12:00"/>
    <s v="Football"/>
    <s v="Spa. Primera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11.869999999999997"/>
    <x v="1"/>
  </r>
  <r>
    <n v="167"/>
    <s v=" 23 Dec 2018, 16:15"/>
    <s v="Football"/>
    <s v="Spa. Primera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12.559999999999997"/>
    <x v="1"/>
  </r>
  <r>
    <n v="168"/>
    <s v=" 23 Dec 2018, 17:00"/>
    <s v="Football"/>
    <s v="Eng. Premier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13.879999999999997"/>
    <x v="1"/>
  </r>
  <r>
    <n v="169"/>
    <s v=" 23 Dec 2018, 18:00"/>
    <s v="Football"/>
    <s v="Ger. Bundesliga I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14.629999999999997"/>
    <x v="1"/>
  </r>
  <r>
    <n v="170"/>
    <s v=" 26 Dec 2018, 12:30"/>
    <s v="Football"/>
    <s v="Ita. Serie A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3.629999999999997"/>
    <x v="1"/>
  </r>
  <r>
    <n v="171"/>
    <s v=" 26 Dec 2018, 13:30"/>
    <s v="Football"/>
    <s v="Eng. Premier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3.629999999999997"/>
    <x v="1"/>
  </r>
  <r>
    <n v="172"/>
    <s v=" 26 Dec 2018, 15:00"/>
    <s v="Football"/>
    <s v="Ita. Serie A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2.629999999999997"/>
    <x v="1"/>
  </r>
  <r>
    <n v="173"/>
    <s v=" 26 Dec 2018, 15:00"/>
    <s v="Football"/>
    <s v="Ita. Serie A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3.419999999999998"/>
    <x v="1"/>
  </r>
  <r>
    <n v="174"/>
    <s v=" 26 Dec 2018, 15:00"/>
    <s v="Football"/>
    <s v="Ita. Serie A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2.419999999999998"/>
    <x v="1"/>
  </r>
  <r>
    <n v="175"/>
    <s v=" 26 Dec 2018, 15:00"/>
    <s v="Football"/>
    <s v="Ita. Serie A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3.199999999999998"/>
    <x v="1"/>
  </r>
  <r>
    <n v="176"/>
    <s v=" 26 Dec 2018, 16:00"/>
    <s v="Football"/>
    <s v="Eng. Premier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2.199999999999998"/>
    <x v="1"/>
  </r>
  <r>
    <n v="177"/>
    <s v=" 26 Dec 2018, 16:00"/>
    <s v="Football"/>
    <s v="Eng. Premier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1.199999999999998"/>
    <x v="1"/>
  </r>
  <r>
    <n v="178"/>
    <s v=" 26 Dec 2018, 16:00"/>
    <s v="Football"/>
    <s v="Eng. Premier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069999999999997"/>
    <x v="1"/>
  </r>
  <r>
    <n v="179"/>
    <s v=" 26 Dec 2018, 16:00"/>
    <s v="Football"/>
    <s v="Eng. Premier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069999999999997"/>
    <x v="1"/>
  </r>
  <r>
    <n v="180"/>
    <s v=" 26 Dec 2018, 16:00"/>
    <s v="Football"/>
    <s v="Eng. Premier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1.769999999999996"/>
    <x v="1"/>
  </r>
  <r>
    <n v="181"/>
    <s v=" 26 Dec 2018, 16:00"/>
    <s v="Football"/>
    <s v="Eng. Premier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2.779999999999996"/>
    <x v="1"/>
  </r>
  <r>
    <n v="182"/>
    <s v=" 26 Dec 2018, 18:00"/>
    <s v="Football"/>
    <s v="Ita. Serie A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3.869999999999996"/>
    <x v="1"/>
  </r>
  <r>
    <n v="183"/>
    <s v=" 26 Dec 2018, 18:00"/>
    <s v="Football"/>
    <s v="Ita. Serie A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4.619999999999996"/>
    <x v="1"/>
  </r>
  <r>
    <n v="184"/>
    <s v=" 26 Dec 2018, 18:15"/>
    <s v="Football"/>
    <s v="Eng. Premier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3.619999999999996"/>
    <x v="1"/>
  </r>
  <r>
    <n v="185"/>
    <s v=" 26 Dec 2018, 20:30"/>
    <s v="Football"/>
    <s v="Eng. Premier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3.619999999999996"/>
    <x v="1"/>
  </r>
  <r>
    <n v="186"/>
    <s v=" 26 Dec 2018, 20:30"/>
    <s v="Football"/>
    <s v="Ita. Serie A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619999999999996"/>
    <x v="1"/>
  </r>
  <r>
    <n v="187"/>
    <s v=" 27 Dec 2018, 20:45"/>
    <s v="Football"/>
    <s v="Eng. Premier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39999999999996"/>
    <x v="1"/>
  </r>
  <r>
    <n v="188"/>
    <s v=" 29 Dec 2018, 12:30"/>
    <s v="Football"/>
    <s v="Ita. Serie A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4.029999999999996"/>
    <x v="1"/>
  </r>
  <r>
    <n v="189"/>
    <s v=" 29 Dec 2018, 15:00"/>
    <s v="Football"/>
    <s v="Ita. Serie A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4.029999999999996"/>
    <x v="1"/>
  </r>
  <r>
    <n v="190"/>
    <s v=" 29 Dec 2018, 15:00"/>
    <s v="Football"/>
    <s v="Ita. Serie A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4.029999999999996"/>
    <x v="1"/>
  </r>
  <r>
    <n v="191"/>
    <s v=" 29 Dec 2018, 15:00"/>
    <s v="Football"/>
    <s v="Ita. Serie A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5.189999999999996"/>
    <x v="1"/>
  </r>
  <r>
    <n v="192"/>
    <s v=" 29 Dec 2018, 15:00"/>
    <s v="Football"/>
    <s v="Ita. Serie A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4.189999999999996"/>
    <x v="1"/>
  </r>
  <r>
    <n v="193"/>
    <s v=" 29 Dec 2018, 15:00"/>
    <s v="Football"/>
    <s v="Ita. Serie A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959999999999996"/>
    <x v="1"/>
  </r>
  <r>
    <n v="194"/>
    <s v=" 29 Dec 2018, 16:00"/>
    <s v="Football"/>
    <s v="Eng. Premier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5.699999999999996"/>
    <x v="1"/>
  </r>
  <r>
    <n v="195"/>
    <s v=" 29 Dec 2018, 16:00"/>
    <s v="Football"/>
    <s v="Eng. Premier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6.789999999999996"/>
    <x v="1"/>
  </r>
  <r>
    <n v="196"/>
    <s v=" 29 Dec 2018, 16:00"/>
    <s v="Football"/>
    <s v="Eng. Premier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5.789999999999996"/>
    <x v="1"/>
  </r>
  <r>
    <n v="197"/>
    <s v=" 29 Dec 2018, 16:00"/>
    <s v="Football"/>
    <s v="Eng. Premier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6.669999999999995"/>
    <x v="1"/>
  </r>
  <r>
    <n v="198"/>
    <s v=" 29 Dec 2018, 16:00"/>
    <s v="Football"/>
    <s v="Eng. Premier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5.669999999999995"/>
    <x v="1"/>
  </r>
  <r>
    <n v="199"/>
    <s v=" 29 Dec 2018, 18:00"/>
    <s v="Football"/>
    <s v="Ita. Serie A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6.709999999999994"/>
    <x v="1"/>
  </r>
  <r>
    <n v="200"/>
    <s v=" 29 Dec 2018, 18:30"/>
    <s v="Football"/>
    <s v="Eng. Premier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7.759999999999994"/>
    <x v="1"/>
  </r>
  <r>
    <n v="201"/>
    <s v=" 29 Dec 2018, 20:30"/>
    <s v="Football"/>
    <s v="Ita. Serie A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7.759999999999994"/>
    <x v="1"/>
  </r>
  <r>
    <n v="202"/>
    <s v=" 30 Dec 2018, 13:00"/>
    <s v="Football"/>
    <s v="Eng. Premier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7.759999999999994"/>
    <x v="1"/>
  </r>
  <r>
    <n v="203"/>
    <s v=" 30 Dec 2018, 15:15"/>
    <s v="Football"/>
    <s v="Eng. Premier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489999999999995"/>
    <x v="1"/>
  </r>
  <r>
    <n v="204"/>
    <s v=" 30 Dec 2018, 15:15"/>
    <s v="Football"/>
    <s v="Eng. Premier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379999999999995"/>
    <x v="1"/>
  </r>
  <r>
    <n v="205"/>
    <s v=" 30 Dec 2018, 17:30"/>
    <s v="Football"/>
    <s v="Eng. Premier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20.259999999999994"/>
    <x v="1"/>
  </r>
  <r>
    <n v="206"/>
    <s v=" 01 Jan 2019, 13:30"/>
    <s v="Football"/>
    <s v="Eng. Premier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1.169999999999995"/>
    <x v="1"/>
  </r>
  <r>
    <n v="207"/>
    <s v=" 01 Jan 2019, 16:00"/>
    <s v="Football"/>
    <s v="Eng. Premier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20.169999999999995"/>
    <x v="1"/>
  </r>
  <r>
    <n v="208"/>
    <s v=" 01 Jan 2019, 18:30"/>
    <s v="Football"/>
    <s v="Eng. Premier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979999999999993"/>
    <x v="1"/>
  </r>
  <r>
    <n v="209"/>
    <s v=" 02 Jan 2019, 20:45"/>
    <s v="Football"/>
    <s v="Eng. Premier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979999999999993"/>
    <x v="1"/>
  </r>
  <r>
    <n v="210"/>
    <s v=" 02 Jan 2019, 20:45"/>
    <s v="Football"/>
    <s v="Eng. Premier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979999999999993"/>
    <x v="1"/>
  </r>
  <r>
    <n v="211"/>
    <s v=" 02 Jan 2019, 20:45"/>
    <s v="Football"/>
    <s v="Eng. Premier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769999999999992"/>
    <x v="1"/>
  </r>
  <r>
    <n v="212"/>
    <s v=" 02 Jan 2019, 20:45"/>
    <s v="Football"/>
    <s v="Eng. Premier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769999999999992"/>
    <x v="1"/>
  </r>
  <r>
    <n v="213"/>
    <s v=" 02 Jan 2019, 20:45"/>
    <s v="Football"/>
    <s v="Eng. Premier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769999999999992"/>
    <x v="1"/>
  </r>
  <r>
    <n v="214"/>
    <s v=" 02 Jan 2019, 21:00"/>
    <s v="Football"/>
    <s v="Eng. Premier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749999999999993"/>
    <x v="1"/>
  </r>
  <r>
    <n v="215"/>
    <s v=" 03 Jan 2019, 21:00"/>
    <s v="Football"/>
    <s v="Eng. Premier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749999999999993"/>
    <x v="1"/>
  </r>
  <r>
    <n v="216"/>
    <s v=" 03 Jan 2019, 21:30"/>
    <s v="Football"/>
    <s v="Spa. Primera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749999999999993"/>
    <x v="2"/>
  </r>
  <r>
    <n v="217"/>
    <s v=" 05 Jan 2019, 16:15"/>
    <s v="Football"/>
    <s v="Spa. Primera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8.989999999999991"/>
    <x v="2"/>
  </r>
  <r>
    <n v="218"/>
    <s v=" 05 Jan 2019, 20:45"/>
    <s v="Football"/>
    <s v="Spa. Primera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19.70999999999999"/>
    <x v="2"/>
  </r>
  <r>
    <n v="219"/>
    <s v=" 06 Jan 2019, 12:00"/>
    <s v="Football"/>
    <s v="Spa. Primera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0.499999999999989"/>
    <x v="2"/>
  </r>
  <r>
    <n v="220"/>
    <s v=" 06 Jan 2019, 16:15"/>
    <s v="Football"/>
    <s v="Spa. Primera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0.499999999999989"/>
    <x v="2"/>
  </r>
  <r>
    <n v="221"/>
    <s v=" 06 Jan 2019, 18:30"/>
    <s v="Football"/>
    <s v="Spa. Primera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269999999999989"/>
    <x v="2"/>
  </r>
  <r>
    <n v="222"/>
    <s v=" 06 Jan 2019, 20:45"/>
    <s v="Football"/>
    <s v="Spa. Primera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109999999999989"/>
    <x v="2"/>
  </r>
  <r>
    <n v="223"/>
    <s v=" 07 Jan 2019, 20:45"/>
    <s v="Football"/>
    <s v="Eng. FA Cup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3.019999999999989"/>
    <x v="2"/>
  </r>
  <r>
    <n v="224"/>
    <s v=" 07 Jan 2019, 21:00"/>
    <s v="Football"/>
    <s v="Spa. Primera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24.219999999999988"/>
    <x v="2"/>
  </r>
  <r>
    <n v="225"/>
    <s v=" 08 Jan 2019, 19:00"/>
    <s v="Football"/>
    <s v="Fra. Ligue 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4.219999999999988"/>
    <x v="2"/>
  </r>
  <r>
    <n v="226"/>
    <s v=" 08 Jan 2019, 21:00"/>
    <s v="Football"/>
    <s v="Eng. League Cup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5.309999999999988"/>
    <x v="2"/>
  </r>
  <r>
    <n v="227"/>
    <s v=" 08 Jan 2019, 21:00"/>
    <s v="Football"/>
    <s v="Fra. Other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4.309999999999988"/>
    <x v="2"/>
  </r>
  <r>
    <n v="228"/>
    <s v=" 09 Jan 2019, 18:45"/>
    <s v="Football"/>
    <s v="Fra. Other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4.309999999999988"/>
    <x v="2"/>
  </r>
  <r>
    <n v="229"/>
    <s v=" 09 Jan 2019, 19:30"/>
    <s v="Football"/>
    <s v="Spa. Copa Del Rey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3.309999999999988"/>
    <x v="2"/>
  </r>
  <r>
    <n v="230"/>
    <s v=" 09 Jan 2019, 21:05"/>
    <s v="Football"/>
    <s v="Fra. Other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2.309999999999988"/>
    <x v="2"/>
  </r>
  <r>
    <n v="231"/>
    <s v=" 09 Jan 2019, 21:30"/>
    <s v="Football"/>
    <s v="Spa. Copa Del Rey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1.309999999999988"/>
    <x v="2"/>
  </r>
  <r>
    <n v="232"/>
    <s v=" 10 Jan 2019, 19:30"/>
    <s v="Football"/>
    <s v="Spa. Copa Del Rey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309999999999988"/>
    <x v="2"/>
  </r>
  <r>
    <n v="233"/>
    <s v=" 10 Jan 2019, 21:30"/>
    <s v="Football"/>
    <s v="Spa. Copa Del Rey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059999999999988"/>
    <x v="2"/>
  </r>
  <r>
    <n v="234"/>
    <s v=" 11 Jan 2019, 20:45"/>
    <s v="Football"/>
    <s v="Fra. Ligue 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059999999999988"/>
    <x v="2"/>
  </r>
  <r>
    <n v="235"/>
    <s v=" 12 Jan 2019, 13:30"/>
    <s v="Football"/>
    <s v="Eng. Premier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19.059999999999988"/>
    <x v="2"/>
  </r>
  <r>
    <n v="236"/>
    <s v=" 12 Jan 2019, 16:00"/>
    <s v="Football"/>
    <s v="Eng. Premier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18.059999999999988"/>
    <x v="2"/>
  </r>
  <r>
    <n v="237"/>
    <s v=" 12 Jan 2019, 16:00"/>
    <s v="Football"/>
    <s v="Eng. Premier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18.769999999999989"/>
    <x v="2"/>
  </r>
  <r>
    <n v="238"/>
    <s v=" 12 Jan 2019, 16:00"/>
    <s v="Football"/>
    <s v="Eng. Premier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19.509999999999987"/>
    <x v="2"/>
  </r>
  <r>
    <n v="239"/>
    <s v=" 12 Jan 2019, 16:00"/>
    <s v="Football"/>
    <s v="Eng. Premier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18.509999999999987"/>
    <x v="2"/>
  </r>
  <r>
    <n v="240"/>
    <s v=" 12 Jan 2019, 16:00"/>
    <s v="Football"/>
    <s v="Eng. Premier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19.509999999999987"/>
    <x v="2"/>
  </r>
  <r>
    <n v="241"/>
    <s v=" 12 Jan 2019, 16:15"/>
    <s v="Football"/>
    <s v="Spa. Primera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419999999999987"/>
    <x v="2"/>
  </r>
  <r>
    <n v="242"/>
    <s v=" 12 Jan 2019, 17:00"/>
    <s v="Football"/>
    <s v="Fra. Ligue 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1.239999999999988"/>
    <x v="2"/>
  </r>
  <r>
    <n v="243"/>
    <s v=" 12 Jan 2019, 18:00"/>
    <s v="Football"/>
    <s v="Ita. Coppa Italia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1.239999999999988"/>
    <x v="2"/>
  </r>
  <r>
    <n v="244"/>
    <s v=" 12 Jan 2019, 18:30"/>
    <s v="Football"/>
    <s v="Eng. Premier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239999999999988"/>
    <x v="2"/>
  </r>
  <r>
    <n v="245"/>
    <s v=" 12 Jan 2019, 20:00"/>
    <s v="Football"/>
    <s v="Fra. Ligue 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509999999999987"/>
    <x v="2"/>
  </r>
  <r>
    <n v="246"/>
    <s v=" 12 Jan 2019, 20:00"/>
    <s v="Football"/>
    <s v="Fra. Ligue 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2.229999999999986"/>
    <x v="2"/>
  </r>
  <r>
    <n v="247"/>
    <s v=" 12 Jan 2019, 20:00"/>
    <s v="Football"/>
    <s v="Fra. Ligue 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29999999999986"/>
    <x v="2"/>
  </r>
  <r>
    <n v="248"/>
    <s v=" 12 Jan 2019, 20:00"/>
    <s v="Football"/>
    <s v="Fra. Ligue 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29999999999986"/>
    <x v="2"/>
  </r>
  <r>
    <n v="249"/>
    <s v=" 12 Jan 2019, 20:45"/>
    <s v="Football"/>
    <s v="Spa. Primera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3.039999999999985"/>
    <x v="2"/>
  </r>
  <r>
    <n v="250"/>
    <s v=" 12 Jan 2019, 20:45"/>
    <s v="Football"/>
    <s v="Ita. Coppa Italia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949999999999985"/>
    <x v="2"/>
  </r>
  <r>
    <n v="251"/>
    <s v=" 13 Jan 2019, 12:00"/>
    <s v="Football"/>
    <s v="Spa. Primera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979999999999986"/>
    <x v="2"/>
  </r>
  <r>
    <n v="252"/>
    <s v=" 13 Jan 2019, 15:00"/>
    <s v="Football"/>
    <s v="Fra. Ligue 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3.979999999999986"/>
    <x v="2"/>
  </r>
  <r>
    <n v="253"/>
    <s v=" 13 Jan 2019, 15:00"/>
    <s v="Football"/>
    <s v="Ita. Coppa Italia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979999999999986"/>
    <x v="2"/>
  </r>
  <r>
    <n v="254"/>
    <s v=" 13 Jan 2019, 15:15"/>
    <s v="Football"/>
    <s v="Eng. Premier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759999999999987"/>
    <x v="2"/>
  </r>
  <r>
    <n v="255"/>
    <s v=" 13 Jan 2019, 16:15"/>
    <s v="Football"/>
    <s v="Spa. Primera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2.759999999999987"/>
    <x v="2"/>
  </r>
  <r>
    <n v="256"/>
    <s v=" 13 Jan 2019, 17:30"/>
    <s v="Football"/>
    <s v="Eng. Premier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21.759999999999987"/>
    <x v="2"/>
  </r>
  <r>
    <n v="257"/>
    <s v=" 13 Jan 2019, 18:30"/>
    <s v="Football"/>
    <s v="Spa. Primera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2.789999999999988"/>
    <x v="2"/>
  </r>
  <r>
    <n v="258"/>
    <s v=" 13 Jan 2019, 20:45"/>
    <s v="Football"/>
    <s v="Spa. Primera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1.789999999999988"/>
    <x v="2"/>
  </r>
  <r>
    <n v="259"/>
    <s v=" 13 Jan 2019, 20:45"/>
    <s v="Football"/>
    <s v="Ita. Coppa Italia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72999999999999"/>
    <x v="2"/>
  </r>
  <r>
    <n v="260"/>
    <s v=" 13 Jan 2019, 21:00"/>
    <s v="Football"/>
    <s v="Fra. Ligue 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3.649999999999991"/>
    <x v="2"/>
  </r>
  <r>
    <n v="261"/>
    <s v=" 14 Jan 2019, 17:30"/>
    <s v="Football"/>
    <s v="Ita. Coppa Italia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4.579999999999991"/>
    <x v="2"/>
  </r>
  <r>
    <n v="262"/>
    <s v=" 14 Jan 2019, 21:00"/>
    <s v="Football"/>
    <s v="Eng. Premier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5.519999999999992"/>
    <x v="2"/>
  </r>
  <r>
    <n v="263"/>
    <s v=" 14 Jan 2019, 21:00"/>
    <s v="Football"/>
    <s v="Spa. Primera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4.519999999999992"/>
    <x v="2"/>
  </r>
  <r>
    <n v="264"/>
    <s v=" 15 Jan 2019, 19:00"/>
    <s v="Football"/>
    <s v="Fra. Ligue 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5.839999999999993"/>
    <x v="2"/>
  </r>
  <r>
    <n v="265"/>
    <s v=" 16 Jan 2019, 18:30"/>
    <s v="Football"/>
    <s v="Ita. Other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5.839999999999993"/>
    <x v="2"/>
  </r>
  <r>
    <n v="266"/>
    <s v=" 16 Jan 2019, 19:00"/>
    <s v="Football"/>
    <s v="Fra. Ligue 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4.839999999999993"/>
    <x v="2"/>
  </r>
  <r>
    <n v="267"/>
    <s v=" 16 Jan 2019, 19:00"/>
    <s v="Football"/>
    <s v="Fra. Ligue 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3.839999999999993"/>
    <x v="2"/>
  </r>
  <r>
    <n v="268"/>
    <s v=" 16 Jan 2019, 19:00"/>
    <s v="Football"/>
    <s v="Fra. Ligue 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4.529999999999994"/>
    <x v="2"/>
  </r>
  <r>
    <n v="269"/>
    <s v=" 16 Jan 2019, 19:30"/>
    <s v="Football"/>
    <s v="Spa. Copa Del Rey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529999999999994"/>
    <x v="2"/>
  </r>
  <r>
    <n v="270"/>
    <s v=" 16 Jan 2019, 21:00"/>
    <s v="Football"/>
    <s v="Fra. Ligue 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899999999999995"/>
    <x v="2"/>
  </r>
  <r>
    <n v="271"/>
    <s v=" 17 Jan 2019, 19:30"/>
    <s v="Football"/>
    <s v="Spa. Copa Del Rey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5.599999999999994"/>
    <x v="2"/>
  </r>
  <r>
    <n v="272"/>
    <s v=" 17 Jan 2019, 20:30"/>
    <s v="Football"/>
    <s v="Spa. Copa Del Rey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4.599999999999994"/>
    <x v="2"/>
  </r>
  <r>
    <n v="273"/>
    <s v=" 17 Jan 2019, 21:30"/>
    <s v="Football"/>
    <s v="Spa. Copa Del Rey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5.339999999999993"/>
    <x v="2"/>
  </r>
  <r>
    <n v="274"/>
    <s v=" 18 Jan 2019, 20:30"/>
    <s v="Football"/>
    <s v="Ger. Bundesliga I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6.389999999999993"/>
    <x v="2"/>
  </r>
  <r>
    <n v="275"/>
    <s v=" 18 Jan 2019, 20:45"/>
    <s v="Football"/>
    <s v="Fra. Ligue 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7.519999999999992"/>
    <x v="2"/>
  </r>
  <r>
    <n v="276"/>
    <s v=" 18 Jan 2019, 21:00"/>
    <s v="Football"/>
    <s v="Spa. Primera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8.369999999999994"/>
    <x v="2"/>
  </r>
  <r>
    <n v="277"/>
    <s v=" 19 Jan 2019, 13:30"/>
    <s v="Football"/>
    <s v="Eng. Premier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7.369999999999994"/>
    <x v="2"/>
  </r>
  <r>
    <n v="278"/>
    <s v=" 19 Jan 2019, 15:00"/>
    <s v="Football"/>
    <s v="Ita. Serie A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8.049999999999994"/>
    <x v="2"/>
  </r>
  <r>
    <n v="279"/>
    <s v=" 19 Jan 2019, 15:30"/>
    <s v="Football"/>
    <s v="Ger. Bundesliga I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929999999999993"/>
    <x v="2"/>
  </r>
  <r>
    <n v="280"/>
    <s v=" 19 Jan 2019, 15:30"/>
    <s v="Football"/>
    <s v="Ger. Bundesliga I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609999999999992"/>
    <x v="2"/>
  </r>
  <r>
    <n v="281"/>
    <s v=" 19 Jan 2019, 16:00"/>
    <s v="Football"/>
    <s v="Eng. Premier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8.609999999999992"/>
    <x v="2"/>
  </r>
  <r>
    <n v="282"/>
    <s v=" 19 Jan 2019, 16:00"/>
    <s v="Football"/>
    <s v="Eng. Premier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7.609999999999992"/>
    <x v="2"/>
  </r>
  <r>
    <n v="283"/>
    <s v=" 19 Jan 2019, 16:00"/>
    <s v="Football"/>
    <s v="Eng. Premier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6.609999999999992"/>
    <x v="2"/>
  </r>
  <r>
    <n v="284"/>
    <s v=" 19 Jan 2019, 16:00"/>
    <s v="Football"/>
    <s v="Eng. Premier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7.419999999999991"/>
    <x v="2"/>
  </r>
  <r>
    <n v="285"/>
    <s v=" 19 Jan 2019, 16:00"/>
    <s v="Football"/>
    <s v="Eng. Premier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6.419999999999991"/>
    <x v="2"/>
  </r>
  <r>
    <n v="286"/>
    <s v=" 19 Jan 2019, 16:00"/>
    <s v="Football"/>
    <s v="Eng. Premier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5.419999999999991"/>
    <x v="2"/>
  </r>
  <r>
    <n v="287"/>
    <s v=" 19 Jan 2019, 16:15"/>
    <s v="Football"/>
    <s v="Spa. Primera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4.419999999999991"/>
    <x v="2"/>
  </r>
  <r>
    <n v="288"/>
    <s v=" 19 Jan 2019, 17:00"/>
    <s v="Football"/>
    <s v="Fra. Ligue 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5.189999999999991"/>
    <x v="2"/>
  </r>
  <r>
    <n v="289"/>
    <s v=" 19 Jan 2019, 18:30"/>
    <s v="Football"/>
    <s v="Eng. Premier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6.349999999999991"/>
    <x v="2"/>
  </r>
  <r>
    <n v="290"/>
    <s v=" 19 Jan 2019, 18:30"/>
    <s v="Football"/>
    <s v="Spa. Primera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7.089999999999989"/>
    <x v="2"/>
  </r>
  <r>
    <n v="291"/>
    <s v=" 19 Jan 2019, 18:30"/>
    <s v="Football"/>
    <s v="Ger. Bundesliga I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6.089999999999989"/>
    <x v="2"/>
  </r>
  <r>
    <n v="292"/>
    <s v=" 19 Jan 2019, 20:00"/>
    <s v="Football"/>
    <s v="Fra. Ligue 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5.089999999999989"/>
    <x v="2"/>
  </r>
  <r>
    <n v="293"/>
    <s v=" 19 Jan 2019, 20:00"/>
    <s v="Football"/>
    <s v="Fra. Ligue 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6.02999999999999"/>
    <x v="2"/>
  </r>
  <r>
    <n v="294"/>
    <s v=" 19 Jan 2019, 20:00"/>
    <s v="Football"/>
    <s v="Fra. Ligue 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6.02999999999999"/>
    <x v="2"/>
  </r>
  <r>
    <n v="295"/>
    <s v=" 19 Jan 2019, 20:30"/>
    <s v="Football"/>
    <s v="Ita. Serie A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02999999999999"/>
    <x v="2"/>
  </r>
  <r>
    <n v="296"/>
    <s v=" 19 Jan 2019, 20:45"/>
    <s v="Football"/>
    <s v="Spa. Primera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809999999999992"/>
    <x v="2"/>
  </r>
  <r>
    <n v="297"/>
    <s v=" 20 Jan 2019, 12:00"/>
    <s v="Football"/>
    <s v="Spa. Primera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5.809999999999992"/>
    <x v="2"/>
  </r>
  <r>
    <n v="298"/>
    <s v=" 20 Jan 2019, 12:30"/>
    <s v="Football"/>
    <s v="Ita. Serie A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6.559999999999992"/>
    <x v="2"/>
  </r>
  <r>
    <n v="299"/>
    <s v=" 20 Jan 2019, 14:30"/>
    <s v="Football"/>
    <s v="Eng. Premier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7.309999999999992"/>
    <x v="2"/>
  </r>
  <r>
    <n v="300"/>
    <s v=" 20 Jan 2019, 15:00"/>
    <s v="Football"/>
    <s v="Ita. Serie A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6.309999999999992"/>
    <x v="2"/>
  </r>
  <r>
    <n v="301"/>
    <s v=" 20 Jan 2019, 15:00"/>
    <s v="Football"/>
    <s v="Fra. Ligue 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7.11999999999999"/>
    <x v="2"/>
  </r>
  <r>
    <n v="302"/>
    <s v=" 20 Jan 2019, 16:15"/>
    <s v="Football"/>
    <s v="Spa. Primera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849999999999991"/>
    <x v="2"/>
  </r>
  <r>
    <n v="303"/>
    <s v=" 20 Jan 2019, 17:00"/>
    <s v="Football"/>
    <s v="Eng. Premier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8.669999999999991"/>
    <x v="2"/>
  </r>
  <r>
    <n v="304"/>
    <s v=" 20 Jan 2019, 17:00"/>
    <s v="Football"/>
    <s v="Fra. Ligue 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9.56999999999999"/>
    <x v="2"/>
  </r>
  <r>
    <n v="305"/>
    <s v=" 20 Jan 2019, 18:00"/>
    <s v="Football"/>
    <s v="Ger. Bundesliga I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8.56999999999999"/>
    <x v="2"/>
  </r>
  <r>
    <n v="306"/>
    <s v=" 20 Jan 2019, 18:30"/>
    <s v="Football"/>
    <s v="Spa. Primera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9.409999999999989"/>
    <x v="2"/>
  </r>
  <r>
    <n v="307"/>
    <s v=" 20 Jan 2019, 20:30"/>
    <s v="Football"/>
    <s v="Ita. Serie A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8.409999999999989"/>
    <x v="2"/>
  </r>
  <r>
    <n v="308"/>
    <s v=" 20 Jan 2019, 20:45"/>
    <s v="Football"/>
    <s v="Spa. Primera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409999999999989"/>
    <x v="2"/>
  </r>
  <r>
    <n v="309"/>
    <s v=" 20 Jan 2019, 21:00"/>
    <s v="Football"/>
    <s v="Fra. Ligue 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8.099999999999991"/>
    <x v="2"/>
  </r>
  <r>
    <n v="310"/>
    <s v=" 21 Jan 2019, 15:00"/>
    <s v="Football"/>
    <s v="Ita. Serie A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9.439999999999991"/>
    <x v="2"/>
  </r>
  <r>
    <n v="311"/>
    <s v=" 21 Jan 2019, 20:30"/>
    <s v="Football"/>
    <s v="Ita. Serie A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8.439999999999991"/>
    <x v="2"/>
  </r>
  <r>
    <n v="312"/>
    <s v=" 21 Jan 2019, 21:00"/>
    <s v="Football"/>
    <s v="Spa. Primera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7.439999999999991"/>
    <x v="2"/>
  </r>
  <r>
    <n v="313"/>
    <s v=" 22 Jan 2019, 21:30"/>
    <s v="Football"/>
    <s v="Spa. Copa Del Rey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28.249999999999989"/>
    <x v="2"/>
  </r>
  <r>
    <n v="314"/>
    <s v=" 23 Jan 2019, 21:30"/>
    <s v="Football"/>
    <s v="Spa. Copa Del Rey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7.249999999999989"/>
    <x v="2"/>
  </r>
  <r>
    <n v="315"/>
    <s v=" 24 Jan 2019, 19:30"/>
    <s v="Football"/>
    <s v="Spa. Copa Del Rey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7.249999999999989"/>
    <x v="2"/>
  </r>
  <r>
    <n v="316"/>
    <s v=" 24 Jan 2019, 20:45"/>
    <s v="Football"/>
    <s v="Eng. League Cup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7.249999999999989"/>
    <x v="2"/>
  </r>
  <r>
    <n v="317"/>
    <s v=" 24 Jan 2019, 21:30"/>
    <s v="Football"/>
    <s v="Spa. Copa Del Rey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6.249999999999989"/>
    <x v="2"/>
  </r>
  <r>
    <n v="318"/>
    <s v=" 25 Jan 2019, 20:30"/>
    <s v="Football"/>
    <s v="Ger. Bundesliga I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6.249999999999989"/>
    <x v="2"/>
  </r>
  <r>
    <n v="319"/>
    <s v=" 25 Jan 2019, 20:45"/>
    <s v="Football"/>
    <s v="Fra. Ligue 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6.95999999999999"/>
    <x v="2"/>
  </r>
  <r>
    <n v="320"/>
    <s v=" 25 Jan 2019, 20:55"/>
    <s v="Football"/>
    <s v="Eng. FA Cup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999999999999989"/>
    <x v="2"/>
  </r>
  <r>
    <n v="321"/>
    <s v=" 26 Jan 2019, 13:00"/>
    <s v="Football"/>
    <s v="Spa. Primera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949999999999989"/>
    <x v="2"/>
  </r>
  <r>
    <n v="322"/>
    <s v=" 26 Jan 2019, 15:30"/>
    <s v="Football"/>
    <s v="Ger. Bundesliga I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9.839999999999989"/>
    <x v="2"/>
  </r>
  <r>
    <n v="323"/>
    <s v=" 26 Jan 2019, 15:30"/>
    <s v="Football"/>
    <s v="Ger. Bundesliga I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30.949999999999989"/>
    <x v="2"/>
  </r>
  <r>
    <n v="324"/>
    <s v=" 26 Jan 2019, 15:30"/>
    <s v="Football"/>
    <s v="Ger. Bundesliga I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9.949999999999989"/>
    <x v="2"/>
  </r>
  <r>
    <n v="325"/>
    <s v=" 26 Jan 2019, 15:30"/>
    <s v="Football"/>
    <s v="Ger. Bundesliga I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30.879999999999988"/>
    <x v="2"/>
  </r>
  <r>
    <n v="326"/>
    <s v=" 26 Jan 2019, 16:00"/>
    <s v="Football"/>
    <s v="Eng. FA Cup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31.599999999999987"/>
    <x v="2"/>
  </r>
  <r>
    <n v="327"/>
    <s v=" 26 Jan 2019, 16:00"/>
    <s v="Football"/>
    <s v="Eng. FA Cup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32.429999999999986"/>
    <x v="2"/>
  </r>
  <r>
    <n v="328"/>
    <s v=" 26 Jan 2019, 16:15"/>
    <s v="Football"/>
    <s v="Spa. Primera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31.429999999999986"/>
    <x v="2"/>
  </r>
  <r>
    <n v="329"/>
    <s v=" 26 Jan 2019, 18:00"/>
    <s v="Football"/>
    <s v="Ita. Serie A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2.309999999999988"/>
    <x v="2"/>
  </r>
  <r>
    <n v="330"/>
    <s v=" 26 Jan 2019, 18:30"/>
    <s v="Football"/>
    <s v="Ger. Bundesliga I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32.309999999999988"/>
    <x v="2"/>
  </r>
  <r>
    <n v="331"/>
    <s v=" 26 Jan 2019, 20:00"/>
    <s v="Football"/>
    <s v="Fra. Ligue 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33.529999999999987"/>
    <x v="2"/>
  </r>
  <r>
    <n v="332"/>
    <s v=" 26 Jan 2019, 20:00"/>
    <s v="Football"/>
    <s v="Fra. Ligue 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32.529999999999987"/>
    <x v="2"/>
  </r>
  <r>
    <n v="333"/>
    <s v=" 26 Jan 2019, 20:00"/>
    <s v="Football"/>
    <s v="Fra. Ligue 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31.529999999999987"/>
    <x v="2"/>
  </r>
  <r>
    <n v="334"/>
    <s v=" 26 Jan 2019, 20:30"/>
    <s v="Football"/>
    <s v="Ita. Serie A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30.529999999999987"/>
    <x v="2"/>
  </r>
  <r>
    <n v="335"/>
    <s v=" 26 Jan 2019, 20:45"/>
    <s v="Football"/>
    <s v="Spa. Primera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9.529999999999987"/>
    <x v="2"/>
  </r>
  <r>
    <n v="336"/>
    <s v=" 27 Jan 2019, 12:30"/>
    <s v="Football"/>
    <s v="Ita. Serie A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30.479999999999986"/>
    <x v="2"/>
  </r>
  <r>
    <n v="337"/>
    <s v=" 27 Jan 2019, 15:00"/>
    <s v="Football"/>
    <s v="Ita. Serie A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9.479999999999986"/>
    <x v="2"/>
  </r>
  <r>
    <n v="338"/>
    <s v=" 27 Jan 2019, 15:00"/>
    <s v="Football"/>
    <s v="Fra. Ligue 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30.159999999999986"/>
    <x v="2"/>
  </r>
  <r>
    <n v="339"/>
    <s v=" 27 Jan 2019, 15:30"/>
    <s v="Football"/>
    <s v="Ger. Bundesliga I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30.919999999999987"/>
    <x v="2"/>
  </r>
  <r>
    <n v="340"/>
    <s v=" 27 Jan 2019, 16:00"/>
    <s v="Football"/>
    <s v="Eng. FA Cup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31.929999999999989"/>
    <x v="2"/>
  </r>
  <r>
    <n v="341"/>
    <s v=" 27 Jan 2019, 16:15"/>
    <s v="Football"/>
    <s v="Spa. Primera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30.929999999999989"/>
    <x v="2"/>
  </r>
  <r>
    <n v="342"/>
    <s v=" 27 Jan 2019, 17:00"/>
    <s v="Football"/>
    <s v="Fra. Ligue 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30.929999999999989"/>
    <x v="2"/>
  </r>
  <r>
    <n v="343"/>
    <s v=" 27 Jan 2019, 18:00"/>
    <s v="Football"/>
    <s v="Ger. Bundesliga I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9.929999999999989"/>
    <x v="2"/>
  </r>
  <r>
    <n v="344"/>
    <s v=" 27 Jan 2019, 18:00"/>
    <s v="Football"/>
    <s v="Ita. Serie A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30.699999999999989"/>
    <x v="2"/>
  </r>
  <r>
    <n v="345"/>
    <s v=" 27 Jan 2019, 18:30"/>
    <s v="Football"/>
    <s v="Spa. Primera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699999999999989"/>
    <x v="2"/>
  </r>
  <r>
    <n v="346"/>
    <s v=" 27 Jan 2019, 18:30"/>
    <s v="Football"/>
    <s v="Spa. Primera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8.699999999999989"/>
    <x v="2"/>
  </r>
  <r>
    <n v="347"/>
    <s v=" 27 Jan 2019, 20:30"/>
    <s v="Football"/>
    <s v="Ita. Serie A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9.559999999999988"/>
    <x v="2"/>
  </r>
  <r>
    <n v="348"/>
    <s v=" 27 Jan 2019, 20:45"/>
    <s v="Football"/>
    <s v="Spa. Primera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30.389999999999986"/>
    <x v="2"/>
  </r>
  <r>
    <n v="349"/>
    <s v=" 27 Jan 2019, 21:00"/>
    <s v="Football"/>
    <s v="Fra. Ligue 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9.389999999999986"/>
    <x v="2"/>
  </r>
  <r>
    <n v="350"/>
    <s v=" 28 Jan 2019, 21:00"/>
    <s v="Football"/>
    <s v="Spa. Primera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30.139999999999986"/>
    <x v="2"/>
  </r>
  <r>
    <n v="351"/>
    <s v=" 29 Jan 2019, 20:45"/>
    <s v="Football"/>
    <s v="Eng. Premier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9.139999999999986"/>
    <x v="2"/>
  </r>
  <r>
    <n v="352"/>
    <s v=" 29 Jan 2019, 20:45"/>
    <s v="Football"/>
    <s v="Eng. Premier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30.219999999999985"/>
    <x v="2"/>
  </r>
  <r>
    <n v="353"/>
    <s v=" 29 Jan 2019, 20:45"/>
    <s v="Football"/>
    <s v="Eng. Premier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9.219999999999985"/>
    <x v="2"/>
  </r>
  <r>
    <n v="354"/>
    <s v=" 29 Jan 2019, 20:45"/>
    <s v="Football"/>
    <s v="Ita. Coppa Italia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30.569999999999986"/>
    <x v="2"/>
  </r>
  <r>
    <n v="355"/>
    <s v=" 29 Jan 2019, 21:00"/>
    <s v="Football"/>
    <s v="Eng. Premier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9.569999999999986"/>
    <x v="2"/>
  </r>
  <r>
    <n v="356"/>
    <s v=" 29 Jan 2019, 21:00"/>
    <s v="Football"/>
    <s v="Eng. Premier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8.569999999999986"/>
    <x v="2"/>
  </r>
  <r>
    <n v="357"/>
    <s v=" 29 Jan 2019, 21:05"/>
    <s v="Football"/>
    <s v="Fra. Other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8.569999999999986"/>
    <x v="2"/>
  </r>
  <r>
    <n v="358"/>
    <s v=" 29 Jan 2019, 21:30"/>
    <s v="Football"/>
    <s v="Spa. Copa Del Rey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9.449999999999985"/>
    <x v="2"/>
  </r>
  <r>
    <n v="359"/>
    <s v=" 30 Jan 2019, 18:15"/>
    <s v="Football"/>
    <s v="Ita. Coppa Italia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30.229999999999986"/>
    <x v="2"/>
  </r>
  <r>
    <n v="360"/>
    <s v=" 30 Jan 2019, 18:45"/>
    <s v="Football"/>
    <s v="Fra. Other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30.979999999999986"/>
    <x v="2"/>
  </r>
  <r>
    <n v="361"/>
    <s v=" 30 Jan 2019, 19:30"/>
    <s v="Football"/>
    <s v="Spa. Copa Del Rey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9.979999999999986"/>
    <x v="2"/>
  </r>
  <r>
    <n v="362"/>
    <s v=" 30 Jan 2019, 20:45"/>
    <s v="Football"/>
    <s v="Eng. Premier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9.979999999999986"/>
    <x v="2"/>
  </r>
  <r>
    <n v="363"/>
    <s v=" 30 Jan 2019, 20:45"/>
    <s v="Football"/>
    <s v="Eng. Premier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8.979999999999986"/>
    <x v="2"/>
  </r>
  <r>
    <n v="364"/>
    <s v=" 30 Jan 2019, 20:45"/>
    <s v="Football"/>
    <s v="Ita. Coppa Italia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789999999999985"/>
    <x v="2"/>
  </r>
  <r>
    <n v="365"/>
    <s v=" 30 Jan 2019, 21:00"/>
    <s v="Football"/>
    <s v="Eng. Premier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789999999999985"/>
    <x v="2"/>
  </r>
  <r>
    <n v="366"/>
    <s v=" 30 Jan 2019, 21:00"/>
    <s v="Football"/>
    <s v="Eng. Premier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8.789999999999985"/>
    <x v="2"/>
  </r>
  <r>
    <n v="367"/>
    <s v=" 30 Jan 2019, 21:30"/>
    <s v="Football"/>
    <s v="Spa. Copa Del Rey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789999999999985"/>
    <x v="2"/>
  </r>
  <r>
    <n v="368"/>
    <s v=" 31 Jan 2019, 21:00"/>
    <s v="Football"/>
    <s v="Ita. Coppa Italia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59999999999985"/>
    <x v="2"/>
  </r>
  <r>
    <n v="369"/>
    <s v=" 31 Jan 2019, 21:30"/>
    <s v="Football"/>
    <s v="Spa. Copa Del Rey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49999999999985"/>
    <x v="2"/>
  </r>
  <r>
    <n v="370"/>
    <s v=" 01 Feb 2019, 20:30"/>
    <s v="Football"/>
    <s v="Ger. Bundesliga I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30.439999999999984"/>
    <x v="2"/>
  </r>
  <r>
    <n v="371"/>
    <s v=" 01 Feb 2019, 20:45"/>
    <s v="Football"/>
    <s v="Fra. Ligue 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9.439999999999984"/>
    <x v="2"/>
  </r>
  <r>
    <n v="372"/>
    <s v=" 02 Feb 2019, 13:00"/>
    <s v="Football"/>
    <s v="Spa. Primera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8.439999999999984"/>
    <x v="2"/>
  </r>
  <r>
    <n v="373"/>
    <s v=" 02 Feb 2019, 13:30"/>
    <s v="Football"/>
    <s v="Eng. Premier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139999999999983"/>
    <x v="2"/>
  </r>
  <r>
    <n v="374"/>
    <s v=" 02 Feb 2019, 15:30"/>
    <s v="Football"/>
    <s v="Ger. Bundesliga I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8.139999999999983"/>
    <x v="2"/>
  </r>
  <r>
    <n v="375"/>
    <s v=" 02 Feb 2019, 15:30"/>
    <s v="Football"/>
    <s v="Ger. Bundesliga I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7.139999999999983"/>
    <x v="2"/>
  </r>
  <r>
    <n v="376"/>
    <s v=" 02 Feb 2019, 15:30"/>
    <s v="Football"/>
    <s v="Ger. Bundesliga I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8.229999999999983"/>
    <x v="2"/>
  </r>
  <r>
    <n v="377"/>
    <s v=" 02 Feb 2019, 15:30"/>
    <s v="Football"/>
    <s v="Ger. Bundesliga I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7.229999999999983"/>
    <x v="2"/>
  </r>
  <r>
    <n v="378"/>
    <s v=" 02 Feb 2019, 16:00"/>
    <s v="Football"/>
    <s v="Eng. Premier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539999999999981"/>
    <x v="2"/>
  </r>
  <r>
    <n v="379"/>
    <s v=" 02 Feb 2019, 16:00"/>
    <s v="Football"/>
    <s v="Eng. Premier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8.539999999999981"/>
    <x v="2"/>
  </r>
  <r>
    <n v="380"/>
    <s v=" 02 Feb 2019, 16:00"/>
    <s v="Football"/>
    <s v="Eng. Premier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8.539999999999981"/>
    <x v="2"/>
  </r>
  <r>
    <n v="381"/>
    <s v=" 02 Feb 2019, 16:00"/>
    <s v="Football"/>
    <s v="Eng. Premier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7.539999999999981"/>
    <x v="2"/>
  </r>
  <r>
    <n v="382"/>
    <s v=" 02 Feb 2019, 16:00"/>
    <s v="Football"/>
    <s v="Eng. Premier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6.539999999999981"/>
    <x v="2"/>
  </r>
  <r>
    <n v="383"/>
    <s v=" 02 Feb 2019, 16:15"/>
    <s v="Football"/>
    <s v="Spa. Primera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5.539999999999981"/>
    <x v="2"/>
  </r>
  <r>
    <n v="384"/>
    <s v=" 02 Feb 2019, 18:00"/>
    <s v="Football"/>
    <s v="Ita. Serie A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4.539999999999981"/>
    <x v="2"/>
  </r>
  <r>
    <n v="385"/>
    <s v=" 02 Feb 2019, 18:30"/>
    <s v="Football"/>
    <s v="Ger. Bundesliga I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5.75999999999998"/>
    <x v="2"/>
  </r>
  <r>
    <n v="386"/>
    <s v=" 02 Feb 2019, 18:30"/>
    <s v="Football"/>
    <s v="Eng. Premier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6.95999999999998"/>
    <x v="2"/>
  </r>
  <r>
    <n v="387"/>
    <s v=" 02 Feb 2019, 18:30"/>
    <s v="Football"/>
    <s v="Spa. Primera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5.95999999999998"/>
    <x v="2"/>
  </r>
  <r>
    <n v="388"/>
    <s v=" 02 Feb 2019, 20:00"/>
    <s v="Football"/>
    <s v="Fra. Ligue 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5.95999999999998"/>
    <x v="2"/>
  </r>
  <r>
    <n v="389"/>
    <s v=" 02 Feb 2019, 20:00"/>
    <s v="Football"/>
    <s v="Fra. Ligue 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4.95999999999998"/>
    <x v="2"/>
  </r>
  <r>
    <n v="390"/>
    <s v=" 02 Feb 2019, 20:30"/>
    <s v="Football"/>
    <s v="Ita. Serie A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5.86999999999998"/>
    <x v="3"/>
  </r>
  <r>
    <n v="391"/>
    <s v=" 02 Feb 2019, 20:45"/>
    <s v="Football"/>
    <s v="Spa. Primera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4.86999999999998"/>
    <x v="2"/>
  </r>
  <r>
    <n v="392"/>
    <s v=" 02 Feb 2019, 21:00"/>
    <s v="Football"/>
    <s v="Fra. Ligue 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5.769999999999978"/>
    <x v="2"/>
  </r>
  <r>
    <n v="393"/>
    <s v=" 03 Feb 2019, 12:00"/>
    <s v="Football"/>
    <s v="Spa. Primera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6.909999999999979"/>
    <x v="2"/>
  </r>
  <r>
    <n v="394"/>
    <s v=" 03 Feb 2019, 12:30"/>
    <s v="Football"/>
    <s v="Ita. Serie A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7.629999999999978"/>
    <x v="2"/>
  </r>
  <r>
    <n v="395"/>
    <s v=" 03 Feb 2019, 15:00"/>
    <s v="Football"/>
    <s v="Fra. Ligue 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7.629999999999978"/>
    <x v="2"/>
  </r>
  <r>
    <n v="396"/>
    <s v=" 03 Feb 2019, 15:00"/>
    <s v="Football"/>
    <s v="Ita. Serie A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629999999999978"/>
    <x v="2"/>
  </r>
  <r>
    <n v="397"/>
    <s v=" 03 Feb 2019, 15:05"/>
    <s v="Football"/>
    <s v="Eng. Premier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7.689999999999976"/>
    <x v="2"/>
  </r>
  <r>
    <n v="398"/>
    <s v=" 03 Feb 2019, 16:15"/>
    <s v="Football"/>
    <s v="Spa. Primera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89999999999976"/>
    <x v="2"/>
  </r>
  <r>
    <n v="399"/>
    <s v=" 03 Feb 2019, 17:00"/>
    <s v="Football"/>
    <s v="Fra. Ligue 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6.689999999999976"/>
    <x v="2"/>
  </r>
  <r>
    <n v="400"/>
    <s v=" 03 Feb 2019, 17:30"/>
    <s v="Football"/>
    <s v="Eng. Premier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7.449999999999978"/>
    <x v="2"/>
  </r>
  <r>
    <n v="401"/>
    <s v=" 03 Feb 2019, 18:00"/>
    <s v="Football"/>
    <s v="Ita. Serie A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8.379999999999978"/>
    <x v="2"/>
  </r>
  <r>
    <n v="402"/>
    <s v=" 03 Feb 2019, 20:30"/>
    <s v="Football"/>
    <s v="Ita. Serie A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9.079999999999977"/>
    <x v="2"/>
  </r>
  <r>
    <n v="403"/>
    <s v=" 03 Feb 2019, 20:45"/>
    <s v="Football"/>
    <s v="Spa. Primera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8.079999999999977"/>
    <x v="3"/>
  </r>
  <r>
    <n v="404"/>
    <s v=" 03 Feb 2019, 21:00"/>
    <s v="Football"/>
    <s v="Fra. Ligue 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8.779999999999976"/>
    <x v="2"/>
  </r>
  <r>
    <n v="405"/>
    <s v=" 04 Feb 2019, 19:00"/>
    <s v="Football"/>
    <s v="Ita. Serie A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8.779999999999976"/>
    <x v="2"/>
  </r>
  <r>
    <n v="406"/>
    <s v=" 04 Feb 2019, 21:00"/>
    <s v="Football"/>
    <s v="Eng. Premier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7.779999999999976"/>
    <x v="2"/>
  </r>
  <r>
    <n v="407"/>
    <s v=" 04 Feb 2019, 21:00"/>
    <s v="Football"/>
    <s v="Ita. Serie A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8.469999999999978"/>
    <x v="3"/>
  </r>
  <r>
    <n v="408"/>
    <s v=" 05 Feb 2019, 19:00"/>
    <s v="Football"/>
    <s v="Fra. Ligue 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7.469999999999978"/>
    <x v="3"/>
  </r>
  <r>
    <n v="409"/>
    <s v=" 05 Feb 2019, 20:45"/>
    <s v="Football"/>
    <s v="Ger. DFB Pokal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6.469999999999978"/>
    <x v="3"/>
  </r>
  <r>
    <n v="410"/>
    <s v=" 06 Feb 2019, 18:30"/>
    <s v="Football"/>
    <s v="Ger. DFB Pokal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5.469999999999978"/>
    <x v="3"/>
  </r>
  <r>
    <n v="411"/>
    <s v=" 06 Feb 2019, 20:45"/>
    <s v="Football"/>
    <s v="Eng. Premier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6.309999999999977"/>
    <x v="3"/>
  </r>
  <r>
    <n v="412"/>
    <s v=" 06 Feb 2019, 20:45"/>
    <s v="Football"/>
    <s v="Ger. DFB Pokal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7.259999999999977"/>
    <x v="3"/>
  </r>
  <r>
    <n v="413"/>
    <s v=" 06 Feb 2019, 20:45"/>
    <s v="Football"/>
    <s v="Ger. DFB Pokal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6.259999999999977"/>
    <x v="3"/>
  </r>
  <r>
    <n v="414"/>
    <s v=" 06 Feb 2019, 21:00"/>
    <s v="Football"/>
    <s v="Spa. Copa Del Rey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7.319999999999975"/>
    <x v="3"/>
  </r>
  <r>
    <n v="415"/>
    <s v=" 07 Feb 2019, 20:30"/>
    <s v="Football"/>
    <s v="Ita. Serie A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8.259999999999977"/>
    <x v="3"/>
  </r>
  <r>
    <n v="416"/>
    <s v=" 07 Feb 2019, 21:00"/>
    <s v="Football"/>
    <s v="Spa. Copa Del Rey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8.259999999999977"/>
    <x v="3"/>
  </r>
  <r>
    <n v="417"/>
    <s v=" 08 Feb 2019, 20:30"/>
    <s v="Football"/>
    <s v="Ita. Serie A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7.259999999999977"/>
    <x v="3"/>
  </r>
  <r>
    <n v="418"/>
    <s v=" 08 Feb 2019, 20:30"/>
    <s v="Football"/>
    <s v="Ger. Bundesliga I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6.259999999999977"/>
    <x v="3"/>
  </r>
  <r>
    <n v="419"/>
    <s v=" 08 Feb 2019, 20:45"/>
    <s v="Football"/>
    <s v="Fra. Ligue 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7.479999999999976"/>
    <x v="3"/>
  </r>
  <r>
    <n v="420"/>
    <s v=" 08 Feb 2019, 21:00"/>
    <s v="Football"/>
    <s v="Spa. Primera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7.479999999999976"/>
    <x v="3"/>
  </r>
  <r>
    <n v="421"/>
    <s v=" 09 Feb 2019, 13:00"/>
    <s v="Football"/>
    <s v="Spa. Primera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6.479999999999976"/>
    <x v="3"/>
  </r>
  <r>
    <n v="422"/>
    <s v=" 09 Feb 2019, 13:30"/>
    <s v="Football"/>
    <s v="Eng. Premier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7.159999999999975"/>
    <x v="3"/>
  </r>
  <r>
    <n v="423"/>
    <s v=" 09 Feb 2019, 15:30"/>
    <s v="Football"/>
    <s v="Ger. Bundesliga I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7.969999999999974"/>
    <x v="3"/>
  </r>
  <r>
    <n v="424"/>
    <s v=" 09 Feb 2019, 15:30"/>
    <s v="Football"/>
    <s v="Ger. Bundesliga I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6.969999999999974"/>
    <x v="3"/>
  </r>
  <r>
    <n v="425"/>
    <s v=" 09 Feb 2019, 15:30"/>
    <s v="Football"/>
    <s v="Ger. Bundesliga I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079999999999973"/>
    <x v="3"/>
  </r>
  <r>
    <n v="426"/>
    <s v=" 09 Feb 2019, 16:00"/>
    <s v="Football"/>
    <s v="Eng. Premier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9.239999999999974"/>
    <x v="3"/>
  </r>
  <r>
    <n v="427"/>
    <s v=" 09 Feb 2019, 16:00"/>
    <s v="Football"/>
    <s v="Eng. Premier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239999999999974"/>
    <x v="3"/>
  </r>
  <r>
    <n v="428"/>
    <s v=" 09 Feb 2019, 16:00"/>
    <s v="Football"/>
    <s v="Eng. Premier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30.119999999999973"/>
    <x v="3"/>
  </r>
  <r>
    <n v="429"/>
    <s v=" 09 Feb 2019, 16:00"/>
    <s v="Football"/>
    <s v="Eng. Premier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9.119999999999973"/>
    <x v="3"/>
  </r>
  <r>
    <n v="430"/>
    <s v=" 09 Feb 2019, 16:00"/>
    <s v="Football"/>
    <s v="Eng. Premier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30.409999999999972"/>
    <x v="3"/>
  </r>
  <r>
    <n v="431"/>
    <s v=" 09 Feb 2019, 16:15"/>
    <s v="Football"/>
    <s v="Spa. Primera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31.709999999999972"/>
    <x v="3"/>
  </r>
  <r>
    <n v="432"/>
    <s v=" 09 Feb 2019, 17:00"/>
    <s v="Football"/>
    <s v="Fra. Ligue 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30.709999999999972"/>
    <x v="3"/>
  </r>
  <r>
    <n v="433"/>
    <s v=" 09 Feb 2019, 18:00"/>
    <s v="Football"/>
    <s v="Ita. Serie A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9.709999999999972"/>
    <x v="3"/>
  </r>
  <r>
    <n v="434"/>
    <s v=" 09 Feb 2019, 18:30"/>
    <s v="Football"/>
    <s v="Eng. Premier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8.709999999999972"/>
    <x v="3"/>
  </r>
  <r>
    <n v="435"/>
    <s v=" 09 Feb 2019, 18:30"/>
    <s v="Football"/>
    <s v="Ger. Bundesliga I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709999999999972"/>
    <x v="3"/>
  </r>
  <r>
    <n v="436"/>
    <s v=" 09 Feb 2019, 20:00"/>
    <s v="Football"/>
    <s v="Fra. Ligue 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9.589999999999971"/>
    <x v="3"/>
  </r>
  <r>
    <n v="437"/>
    <s v=" 09 Feb 2019, 20:30"/>
    <s v="Football"/>
    <s v="Ita. Serie A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8.589999999999971"/>
    <x v="3"/>
  </r>
  <r>
    <n v="438"/>
    <s v=" 10 Feb 2019, 12:00"/>
    <s v="Football"/>
    <s v="Spa. Primera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979999999999972"/>
    <x v="3"/>
  </r>
  <r>
    <n v="439"/>
    <s v=" 10 Feb 2019, 14:30"/>
    <s v="Football"/>
    <s v="Eng. Premier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979999999999972"/>
    <x v="3"/>
  </r>
  <r>
    <n v="440"/>
    <s v=" 10 Feb 2019, 15:00"/>
    <s v="Football"/>
    <s v="Ita. Serie A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7.979999999999972"/>
    <x v="3"/>
  </r>
  <r>
    <n v="441"/>
    <s v=" 10 Feb 2019, 15:00"/>
    <s v="Football"/>
    <s v="Ita. Serie A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979999999999972"/>
    <x v="3"/>
  </r>
  <r>
    <n v="442"/>
    <s v=" 10 Feb 2019, 15:00"/>
    <s v="Football"/>
    <s v="Ita. Serie A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979999999999972"/>
    <x v="3"/>
  </r>
  <r>
    <n v="443"/>
    <s v=" 10 Feb 2019, 15:00"/>
    <s v="Football"/>
    <s v="Fra. Ligue 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79999999999972"/>
    <x v="3"/>
  </r>
  <r>
    <n v="444"/>
    <s v=" 10 Feb 2019, 16:15"/>
    <s v="Football"/>
    <s v="Spa. Primera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27.069999999999972"/>
    <x v="3"/>
  </r>
  <r>
    <n v="445"/>
    <s v=" 10 Feb 2019, 17:00"/>
    <s v="Football"/>
    <s v="Eng. Premier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7.919999999999973"/>
    <x v="3"/>
  </r>
  <r>
    <n v="446"/>
    <s v=" 10 Feb 2019, 17:00"/>
    <s v="Football"/>
    <s v="Fra. Ligue 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919999999999973"/>
    <x v="3"/>
  </r>
  <r>
    <n v="447"/>
    <s v=" 10 Feb 2019, 17:00"/>
    <s v="Football"/>
    <s v="Fra. Ligue 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8.159999999999972"/>
    <x v="3"/>
  </r>
  <r>
    <n v="448"/>
    <s v=" 10 Feb 2019, 18:00"/>
    <s v="Football"/>
    <s v="Ita. Serie A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9.209999999999972"/>
    <x v="3"/>
  </r>
  <r>
    <n v="449"/>
    <s v=" 10 Feb 2019, 18:30"/>
    <s v="Football"/>
    <s v="Spa. Primera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889999999999972"/>
    <x v="3"/>
  </r>
  <r>
    <n v="450"/>
    <s v=" 10 Feb 2019, 20:30"/>
    <s v="Football"/>
    <s v="Ita. Serie A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30.629999999999971"/>
    <x v="3"/>
  </r>
  <r>
    <n v="451"/>
    <s v=" 10 Feb 2019, 20:45"/>
    <s v="Football"/>
    <s v="Spa. Primera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31.349999999999969"/>
    <x v="3"/>
  </r>
  <r>
    <n v="452"/>
    <s v=" 10 Feb 2019, 21:00"/>
    <s v="Football"/>
    <s v="Fra. Ligue 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30.349999999999969"/>
    <x v="3"/>
  </r>
  <r>
    <n v="453"/>
    <s v=" 11 Feb 2019, 21:00"/>
    <s v="Football"/>
    <s v="Eng. Premier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31.569999999999968"/>
    <x v="3"/>
  </r>
  <r>
    <n v="454"/>
    <s v=" 12 Feb 2019, 21:00"/>
    <s v="Football"/>
    <s v="Champions L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679999999999971"/>
    <x v="3"/>
  </r>
  <r>
    <n v="455"/>
    <s v=" 12 Feb 2019, 21:00"/>
    <s v="Football"/>
    <s v="Champions L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1.679999999999971"/>
    <x v="3"/>
  </r>
  <r>
    <n v="456"/>
    <s v=" 13 Feb 2019, 19:00"/>
    <s v="Football"/>
    <s v="Fra. Ligue 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0.679999999999971"/>
    <x v="3"/>
  </r>
  <r>
    <n v="457"/>
    <s v=" 13 Feb 2019, 21:00"/>
    <s v="Football"/>
    <s v="Champions L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1.599999999999973"/>
    <x v="3"/>
  </r>
  <r>
    <n v="458"/>
    <s v=" 13 Feb 2019, 21:00"/>
    <s v="Football"/>
    <s v="Champions L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2.279999999999973"/>
    <x v="3"/>
  </r>
  <r>
    <n v="459"/>
    <s v=" 14 Feb 2019, 18:55"/>
    <s v="Football"/>
    <s v="Europa League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279999999999973"/>
    <x v="3"/>
  </r>
  <r>
    <n v="460"/>
    <s v=" 14 Feb 2019, 18:55"/>
    <s v="Football"/>
    <s v="Europa League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30.279999999999973"/>
    <x v="3"/>
  </r>
  <r>
    <n v="461"/>
    <s v=" 14 Feb 2019, 18:55"/>
    <s v="Football"/>
    <s v="Europa League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30.279999999999973"/>
    <x v="3"/>
  </r>
  <r>
    <n v="462"/>
    <s v=" 14 Feb 2019, 18:55"/>
    <s v="Football"/>
    <s v="Europa League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1.489999999999974"/>
    <x v="3"/>
  </r>
  <r>
    <n v="463"/>
    <s v=" 14 Feb 2019, 18:55"/>
    <s v="Football"/>
    <s v="Europa League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1.489999999999974"/>
    <x v="3"/>
  </r>
  <r>
    <n v="464"/>
    <s v=" 14 Feb 2019, 21:00"/>
    <s v="Football"/>
    <s v="Europa League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2.169999999999973"/>
    <x v="3"/>
  </r>
  <r>
    <n v="465"/>
    <s v=" 14 Feb 2019, 21:00"/>
    <s v="Football"/>
    <s v="Europa League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3.369999999999976"/>
    <x v="3"/>
  </r>
  <r>
    <n v="466"/>
    <s v=" 14 Feb 2019, 21:00"/>
    <s v="Football"/>
    <s v="Europa League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4.559999999999974"/>
    <x v="3"/>
  </r>
  <r>
    <n v="467"/>
    <s v=" 14 Feb 2019, 21:00"/>
    <s v="Football"/>
    <s v="Europa League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5.449999999999974"/>
    <x v="3"/>
  </r>
  <r>
    <n v="468"/>
    <s v=" 14 Feb 2019, 21:00"/>
    <s v="Football"/>
    <s v="Europa League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4.449999999999974"/>
    <x v="3"/>
  </r>
  <r>
    <n v="469"/>
    <s v=" 15 Feb 2019, 20:30"/>
    <s v="Football"/>
    <s v="Ger. Bundesliga I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3.449999999999974"/>
    <x v="3"/>
  </r>
  <r>
    <n v="470"/>
    <s v=" 15 Feb 2019, 20:30"/>
    <s v="Football"/>
    <s v="Ita. Serie A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2.449999999999974"/>
    <x v="3"/>
  </r>
  <r>
    <n v="471"/>
    <s v=" 15 Feb 2019, 20:45"/>
    <s v="Football"/>
    <s v="Fra. Ligue 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3.449999999999974"/>
    <x v="3"/>
  </r>
  <r>
    <n v="472"/>
    <s v=" 15 Feb 2019, 21:00"/>
    <s v="Football"/>
    <s v="Spa. Primera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4.349999999999973"/>
    <x v="3"/>
  </r>
  <r>
    <n v="473"/>
    <s v=" 16 Feb 2019, 15:30"/>
    <s v="Football"/>
    <s v="Ger. Bundesliga I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3.349999999999973"/>
    <x v="3"/>
  </r>
  <r>
    <n v="474"/>
    <s v=" 16 Feb 2019, 15:30"/>
    <s v="Football"/>
    <s v="Ger. Bundesliga I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4.07999999999997"/>
    <x v="3"/>
  </r>
  <r>
    <n v="475"/>
    <s v=" 16 Feb 2019, 15:30"/>
    <s v="Football"/>
    <s v="Ger. Bundesliga I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4.789999999999971"/>
    <x v="3"/>
  </r>
  <r>
    <n v="476"/>
    <s v=" 16 Feb 2019, 16:15"/>
    <s v="Football"/>
    <s v="Spa. Primera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5.599999999999973"/>
    <x v="3"/>
  </r>
  <r>
    <n v="477"/>
    <s v=" 16 Feb 2019, 17:00"/>
    <s v="Football"/>
    <s v="Fra. Ligue 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6.499999999999972"/>
    <x v="3"/>
  </r>
  <r>
    <n v="478"/>
    <s v=" 16 Feb 2019, 18:30"/>
    <s v="Football"/>
    <s v="Ger. Bundesliga I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6.499999999999972"/>
    <x v="3"/>
  </r>
  <r>
    <n v="479"/>
    <s v=" 16 Feb 2019, 18:30"/>
    <s v="Football"/>
    <s v="Spa. Primera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5.499999999999972"/>
    <x v="3"/>
  </r>
  <r>
    <n v="480"/>
    <s v=" 16 Feb 2019, 20:00"/>
    <s v="Football"/>
    <s v="Fra. Ligue 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6.239999999999974"/>
    <x v="3"/>
  </r>
  <r>
    <n v="481"/>
    <s v=" 16 Feb 2019, 20:00"/>
    <s v="Football"/>
    <s v="Fra. Ligue 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5.239999999999974"/>
    <x v="3"/>
  </r>
  <r>
    <n v="482"/>
    <s v=" 16 Feb 2019, 20:30"/>
    <s v="Football"/>
    <s v="Ita. Serie A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6.169999999999973"/>
    <x v="3"/>
  </r>
  <r>
    <n v="483"/>
    <s v=" 16 Feb 2019, 20:45"/>
    <s v="Football"/>
    <s v="Spa. Primera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6.169999999999973"/>
    <x v="3"/>
  </r>
  <r>
    <n v="484"/>
    <s v=" 17 Feb 2019, 12:00"/>
    <s v="Football"/>
    <s v="Spa. Primera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5.169999999999973"/>
    <x v="3"/>
  </r>
  <r>
    <n v="485"/>
    <s v=" 17 Feb 2019, 12:30"/>
    <s v="Football"/>
    <s v="Ita. Serie A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6.439999999999976"/>
    <x v="3"/>
  </r>
  <r>
    <n v="486"/>
    <s v=" 17 Feb 2019, 15:00"/>
    <s v="Football"/>
    <s v="Fra. Ligue 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5.439999999999976"/>
    <x v="3"/>
  </r>
  <r>
    <n v="487"/>
    <s v=" 17 Feb 2019, 15:00"/>
    <s v="Football"/>
    <s v="Ita. Serie A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6.119999999999976"/>
    <x v="3"/>
  </r>
  <r>
    <n v="488"/>
    <s v=" 17 Feb 2019, 15:30"/>
    <s v="Football"/>
    <s v="Ger. Bundesliga I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19999999999976"/>
    <x v="3"/>
  </r>
  <r>
    <n v="489"/>
    <s v=" 17 Feb 2019, 16:15"/>
    <s v="Football"/>
    <s v="Spa. Primera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7.239999999999974"/>
    <x v="3"/>
  </r>
  <r>
    <n v="490"/>
    <s v=" 17 Feb 2019, 17:00"/>
    <s v="Football"/>
    <s v="Fra. Ligue 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959999999999972"/>
    <x v="3"/>
  </r>
  <r>
    <n v="491"/>
    <s v=" 17 Feb 2019, 18:00"/>
    <s v="Football"/>
    <s v="Ita. Serie A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959999999999972"/>
    <x v="3"/>
  </r>
  <r>
    <n v="492"/>
    <s v=" 17 Feb 2019, 18:00"/>
    <s v="Football"/>
    <s v="Ger. Bundesliga I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8.669999999999973"/>
    <x v="3"/>
  </r>
  <r>
    <n v="493"/>
    <s v=" 17 Feb 2019, 18:30"/>
    <s v="Football"/>
    <s v="Spa. Primera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7.669999999999973"/>
    <x v="3"/>
  </r>
  <r>
    <n v="494"/>
    <s v=" 17 Feb 2019, 20:30"/>
    <s v="Football"/>
    <s v="Ita. Serie A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669999999999973"/>
    <x v="3"/>
  </r>
  <r>
    <n v="495"/>
    <s v=" 17 Feb 2019, 20:45"/>
    <s v="Football"/>
    <s v="Spa. Primera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7.819999999999972"/>
    <x v="3"/>
  </r>
  <r>
    <n v="496"/>
    <s v=" 17 Feb 2019, 21:00"/>
    <s v="Football"/>
    <s v="Fra. Ligue 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7.819999999999972"/>
    <x v="3"/>
  </r>
  <r>
    <n v="497"/>
    <s v=" 18 Feb 2019, 20:30"/>
    <s v="Football"/>
    <s v="Ita. Serie A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7.819999999999972"/>
    <x v="3"/>
  </r>
  <r>
    <n v="498"/>
    <s v=" 18 Feb 2019, 20:30"/>
    <s v="Football"/>
    <s v="Ger. Bundesliga I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819999999999972"/>
    <x v="3"/>
  </r>
  <r>
    <n v="499"/>
    <s v=" 18 Feb 2019, 20:30"/>
    <s v="Football"/>
    <s v="Eng. FA Cup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5.819999999999972"/>
    <x v="3"/>
  </r>
  <r>
    <n v="500"/>
    <s v=" 18 Feb 2019, 21:00"/>
    <s v="Football"/>
    <s v="Spa. Primera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6.539999999999971"/>
    <x v="3"/>
  </r>
  <r>
    <n v="501"/>
    <s v=" 19 Feb 2019, 21:00"/>
    <s v="Football"/>
    <s v="Champions L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539999999999971"/>
    <x v="3"/>
  </r>
  <r>
    <n v="502"/>
    <s v=" 19 Feb 2019, 21:00"/>
    <s v="Football"/>
    <s v="Champions L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539999999999971"/>
    <x v="3"/>
  </r>
  <r>
    <n v="503"/>
    <s v=" 20 Feb 2019, 18:00"/>
    <s v="Football"/>
    <s v="Europa League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5.309999999999974"/>
    <x v="3"/>
  </r>
  <r>
    <n v="504"/>
    <s v=" 20 Feb 2019, 21:00"/>
    <s v="Football"/>
    <s v="Champions L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4.309999999999974"/>
    <x v="3"/>
  </r>
  <r>
    <n v="505"/>
    <s v=" 20 Feb 2019, 21:00"/>
    <s v="Football"/>
    <s v="Champions L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3.309999999999974"/>
    <x v="3"/>
  </r>
  <r>
    <n v="506"/>
    <s v=" 20 Feb 2019, 21:00"/>
    <s v="Football"/>
    <s v="Fra. Ligue 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4.159999999999975"/>
    <x v="3"/>
  </r>
  <r>
    <n v="507"/>
    <s v=" 21 Feb 2019, 18:55"/>
    <s v="Football"/>
    <s v="Europa League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4.919999999999973"/>
    <x v="3"/>
  </r>
  <r>
    <n v="508"/>
    <s v=" 21 Feb 2019, 18:55"/>
    <s v="Football"/>
    <s v="Europa League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5.959999999999972"/>
    <x v="3"/>
  </r>
  <r>
    <n v="509"/>
    <s v=" 21 Feb 2019, 18:55"/>
    <s v="Football"/>
    <s v="Europa League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5.959999999999972"/>
    <x v="3"/>
  </r>
  <r>
    <n v="510"/>
    <s v=" 21 Feb 2019, 18:55"/>
    <s v="Football"/>
    <s v="Europa League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5.959999999999972"/>
    <x v="3"/>
  </r>
  <r>
    <n v="511"/>
    <s v=" 21 Feb 2019, 18:55"/>
    <s v="Football"/>
    <s v="Europa League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6.939999999999969"/>
    <x v="3"/>
  </r>
  <r>
    <n v="512"/>
    <s v=" 21 Feb 2019, 21:00"/>
    <s v="Football"/>
    <s v="Europa League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5.939999999999969"/>
    <x v="3"/>
  </r>
  <r>
    <n v="513"/>
    <s v=" 21 Feb 2019, 21:00"/>
    <s v="Football"/>
    <s v="Europa League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6.619999999999969"/>
    <x v="3"/>
  </r>
  <r>
    <n v="514"/>
    <s v=" 21 Feb 2019, 21:00"/>
    <s v="Football"/>
    <s v="Europa League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5.619999999999969"/>
    <x v="3"/>
  </r>
  <r>
    <n v="515"/>
    <s v=" 21 Feb 2019, 21:00"/>
    <s v="Football"/>
    <s v="Europa League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4.619999999999969"/>
    <x v="3"/>
  </r>
  <r>
    <n v="516"/>
    <s v=" 22 Feb 2019, 19:00"/>
    <s v="Football"/>
    <s v="Fra. Ligue 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5.909999999999968"/>
    <x v="3"/>
  </r>
  <r>
    <n v="517"/>
    <s v=" 22 Feb 2019, 20:30"/>
    <s v="Football"/>
    <s v="Ita. Serie A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4.909999999999968"/>
    <x v="3"/>
  </r>
  <r>
    <n v="518"/>
    <s v=" 22 Feb 2019, 20:45"/>
    <s v="Football"/>
    <s v="Eng. Premier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5.769999999999968"/>
    <x v="3"/>
  </r>
  <r>
    <n v="519"/>
    <s v=" 22 Feb 2019, 20:45"/>
    <s v="Football"/>
    <s v="Eng. Premier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4.769999999999968"/>
    <x v="3"/>
  </r>
  <r>
    <n v="520"/>
    <s v=" 22 Feb 2019, 20:45"/>
    <s v="Football"/>
    <s v="Fra. Ligue 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4.769999999999968"/>
    <x v="3"/>
  </r>
  <r>
    <n v="521"/>
    <s v=" 23 Feb 2019, 13:00"/>
    <s v="Football"/>
    <s v="Spa. Primera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5.539999999999971"/>
    <x v="3"/>
  </r>
  <r>
    <n v="522"/>
    <s v=" 23 Feb 2019, 13:30"/>
    <s v="Football"/>
    <s v="Eng. Premier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4.539999999999971"/>
    <x v="3"/>
  </r>
  <r>
    <n v="523"/>
    <s v=" 23 Feb 2019, 15:00"/>
    <s v="Football"/>
    <s v="Ita. Serie A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5.25999999999997"/>
    <x v="3"/>
  </r>
  <r>
    <n v="524"/>
    <s v=" 23 Feb 2019, 15:30"/>
    <s v="Football"/>
    <s v="Ger. Bundesliga I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4.25999999999997"/>
    <x v="3"/>
  </r>
  <r>
    <n v="525"/>
    <s v=" 23 Feb 2019, 15:30"/>
    <s v="Football"/>
    <s v="Ger. Bundesliga I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5.25999999999997"/>
    <x v="3"/>
  </r>
  <r>
    <n v="526"/>
    <s v=" 23 Feb 2019, 15:30"/>
    <s v="Football"/>
    <s v="Ger. Bundesliga I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6.319999999999972"/>
    <x v="3"/>
  </r>
  <r>
    <n v="527"/>
    <s v=" 23 Feb 2019, 16:00"/>
    <s v="Football"/>
    <s v="Eng. Premier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7.129999999999974"/>
    <x v="3"/>
  </r>
  <r>
    <n v="528"/>
    <s v=" 23 Feb 2019, 16:00"/>
    <s v="Football"/>
    <s v="Eng. Premier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29999999999974"/>
    <x v="3"/>
  </r>
  <r>
    <n v="529"/>
    <s v=" 23 Feb 2019, 16:15"/>
    <s v="Football"/>
    <s v="Spa. Primera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149999999999977"/>
    <x v="3"/>
  </r>
  <r>
    <n v="530"/>
    <s v=" 23 Feb 2019, 17:00"/>
    <s v="Football"/>
    <s v="Fra. Ligue 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7.149999999999977"/>
    <x v="3"/>
  </r>
  <r>
    <n v="531"/>
    <s v=" 23 Feb 2019, 18:30"/>
    <s v="Football"/>
    <s v="Spa. Primera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49999999999977"/>
    <x v="3"/>
  </r>
  <r>
    <n v="532"/>
    <s v=" 23 Feb 2019, 18:30"/>
    <s v="Football"/>
    <s v="Eng. Premier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899999999999977"/>
    <x v="3"/>
  </r>
  <r>
    <n v="533"/>
    <s v=" 23 Feb 2019, 20:00"/>
    <s v="Football"/>
    <s v="Fra. Ligue 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8.749999999999979"/>
    <x v="3"/>
  </r>
  <r>
    <n v="534"/>
    <s v=" 23 Feb 2019, 20:30"/>
    <s v="Football"/>
    <s v="Ita. Serie A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8.749999999999979"/>
    <x v="3"/>
  </r>
  <r>
    <n v="535"/>
    <s v=" 23 Feb 2019, 20:45"/>
    <s v="Football"/>
    <s v="Spa. Primera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9.869999999999976"/>
    <x v="3"/>
  </r>
  <r>
    <n v="536"/>
    <s v=" 24 Feb 2019, 12:00"/>
    <s v="Football"/>
    <s v="Spa. Primera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869999999999976"/>
    <x v="3"/>
  </r>
  <r>
    <n v="537"/>
    <s v=" 24 Feb 2019, 12:30"/>
    <s v="Football"/>
    <s v="Ita. Serie A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40.749999999999979"/>
    <x v="3"/>
  </r>
  <r>
    <n v="538"/>
    <s v=" 24 Feb 2019, 15:00"/>
    <s v="Football"/>
    <s v="Fra. Ligue 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41.469999999999978"/>
    <x v="3"/>
  </r>
  <r>
    <n v="539"/>
    <s v=" 24 Feb 2019, 15:00"/>
    <s v="Football"/>
    <s v="Ita. Serie A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41.469999999999978"/>
    <x v="3"/>
  </r>
  <r>
    <n v="540"/>
    <s v=" 24 Feb 2019, 15:05"/>
    <s v="Football"/>
    <s v="Eng. Premier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42.149999999999977"/>
    <x v="3"/>
  </r>
  <r>
    <n v="541"/>
    <s v=" 24 Feb 2019, 15:05"/>
    <s v="Football"/>
    <s v="Eng. Premier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2.999999999999979"/>
    <x v="3"/>
  </r>
  <r>
    <n v="542"/>
    <s v=" 24 Feb 2019, 15:30"/>
    <s v="Football"/>
    <s v="Ger. Bundesliga I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43.819999999999979"/>
    <x v="3"/>
  </r>
  <r>
    <n v="543"/>
    <s v=" 24 Feb 2019, 16:15"/>
    <s v="Football"/>
    <s v="Spa. Primera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4.889999999999979"/>
    <x v="3"/>
  </r>
  <r>
    <n v="544"/>
    <s v=" 24 Feb 2019, 17:00"/>
    <s v="Football"/>
    <s v="Fra. Ligue 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44.889999999999979"/>
    <x v="3"/>
  </r>
  <r>
    <n v="545"/>
    <s v=" 24 Feb 2019, 17:30"/>
    <s v="Football"/>
    <s v="Eng. League Cup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43.889999999999979"/>
    <x v="3"/>
  </r>
  <r>
    <n v="546"/>
    <s v=" 24 Feb 2019, 18:00"/>
    <s v="Football"/>
    <s v="Ita. Serie A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42.889999999999979"/>
    <x v="3"/>
  </r>
  <r>
    <n v="547"/>
    <s v=" 24 Feb 2019, 18:00"/>
    <s v="Football"/>
    <s v="Ger. Bundesliga I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41.889999999999979"/>
    <x v="3"/>
  </r>
  <r>
    <n v="548"/>
    <s v=" 24 Feb 2019, 18:30"/>
    <s v="Football"/>
    <s v="Spa. Primera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40.889999999999979"/>
    <x v="3"/>
  </r>
  <r>
    <n v="549"/>
    <s v=" 24 Feb 2019, 20:30"/>
    <s v="Football"/>
    <s v="Ita. Serie A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40.889999999999979"/>
    <x v="3"/>
  </r>
  <r>
    <n v="550"/>
    <s v=" 24 Feb 2019, 20:45"/>
    <s v="Football"/>
    <s v="Spa. Primera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40.889999999999979"/>
    <x v="3"/>
  </r>
  <r>
    <n v="551"/>
    <s v=" 24 Feb 2019, 21:00"/>
    <s v="Football"/>
    <s v="Fra. Ligue 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9.889999999999979"/>
    <x v="3"/>
  </r>
  <r>
    <n v="552"/>
    <s v=" 25 Feb 2019, 20:30"/>
    <s v="Football"/>
    <s v="Ger. Bundesliga I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8.889999999999979"/>
    <x v="3"/>
  </r>
  <r>
    <n v="553"/>
    <s v=" 25 Feb 2019, 21:00"/>
    <s v="Football"/>
    <s v="Spa. Primera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8.889999999999979"/>
    <x v="3"/>
  </r>
  <r>
    <n v="554"/>
    <s v=" 26 Feb 2019, 20:45"/>
    <s v="Football"/>
    <s v="Eng. Premier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889999999999979"/>
    <x v="3"/>
  </r>
  <r>
    <n v="555"/>
    <s v=" 26 Feb 2019, 20:45"/>
    <s v="Football"/>
    <s v="Eng. Premier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889999999999979"/>
    <x v="3"/>
  </r>
  <r>
    <n v="556"/>
    <s v=" 26 Feb 2019, 20:45"/>
    <s v="Football"/>
    <s v="Eng. Premier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77999999999998"/>
    <x v="3"/>
  </r>
  <r>
    <n v="557"/>
    <s v=" 26 Feb 2019, 21:00"/>
    <s v="Football"/>
    <s v="Ita. Coppa Italia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7.77999999999998"/>
    <x v="3"/>
  </r>
  <r>
    <n v="558"/>
    <s v=" 26 Feb 2019, 21:00"/>
    <s v="Football"/>
    <s v="Eng. Premier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77999999999998"/>
    <x v="3"/>
  </r>
  <r>
    <n v="559"/>
    <s v=" 26 Feb 2019, 21:10"/>
    <s v="Football"/>
    <s v="Fra. Coupe De France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879999999999981"/>
    <x v="3"/>
  </r>
  <r>
    <n v="560"/>
    <s v=" 27 Feb 2019, 20:45"/>
    <s v="Football"/>
    <s v="Eng. Premier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6.879999999999981"/>
    <x v="3"/>
  </r>
  <r>
    <n v="561"/>
    <s v=" 27 Feb 2019, 20:45"/>
    <s v="Football"/>
    <s v="Eng. Premier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7.819999999999979"/>
    <x v="3"/>
  </r>
  <r>
    <n v="562"/>
    <s v=" 27 Feb 2019, 21:00"/>
    <s v="Football"/>
    <s v="Eng. Premier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6.819999999999979"/>
    <x v="3"/>
  </r>
  <r>
    <n v="563"/>
    <s v=" 27 Feb 2019, 21:00"/>
    <s v="Football"/>
    <s v="Eng. Premier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5.819999999999979"/>
    <x v="3"/>
  </r>
  <r>
    <n v="564"/>
    <s v=" 27 Feb 2019, 21:00"/>
    <s v="Football"/>
    <s v="Eng. Premier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4.819999999999979"/>
    <x v="3"/>
  </r>
  <r>
    <n v="565"/>
    <s v=" 27 Feb 2019, 21:00"/>
    <s v="Football"/>
    <s v="Eng. Premier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5.499999999999979"/>
    <x v="4"/>
  </r>
  <r>
    <n v="566"/>
    <s v=" 27 Feb 2019, 21:00"/>
    <s v="Football"/>
    <s v="Fra. Coupe De France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6.499999999999979"/>
    <x v="3"/>
  </r>
  <r>
    <n v="567"/>
    <s v=" 27 Feb 2019, 21:00"/>
    <s v="Football"/>
    <s v="Ita. Coppa Italia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6.499999999999979"/>
    <x v="3"/>
  </r>
  <r>
    <n v="568"/>
    <s v=" 27 Feb 2019, 21:00"/>
    <s v="Football"/>
    <s v="Spa. Copa Del Rey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7.34999999999998"/>
    <x v="3"/>
  </r>
  <r>
    <n v="569"/>
    <s v=" 28 Feb 2019, 21:00"/>
    <s v="Football"/>
    <s v="Spa. Copa Del Rey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6.34999999999998"/>
    <x v="3"/>
  </r>
  <r>
    <n v="570"/>
    <s v=" 01 Mar 2019, 20:30"/>
    <s v="Football"/>
    <s v="Ger. Bundesliga I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5.34999999999998"/>
    <x v="3"/>
  </r>
  <r>
    <n v="571"/>
    <s v=" 01 Mar 2019, 20:30"/>
    <s v="Football"/>
    <s v="Ita. Serie A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4.34999999999998"/>
    <x v="3"/>
  </r>
  <r>
    <n v="572"/>
    <s v=" 01 Mar 2019, 20:45"/>
    <s v="Football"/>
    <s v="Fra. Ligue 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4.34999999999998"/>
    <x v="3"/>
  </r>
  <r>
    <n v="573"/>
    <s v=" 02 Mar 2019, 13:30"/>
    <s v="Football"/>
    <s v="Eng. Premier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179999999999978"/>
    <x v="3"/>
  </r>
  <r>
    <n v="574"/>
    <s v=" 02 Mar 2019, 15:30"/>
    <s v="Football"/>
    <s v="Ger. Bundesliga I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4.179999999999978"/>
    <x v="3"/>
  </r>
  <r>
    <n v="575"/>
    <s v=" 02 Mar 2019, 15:30"/>
    <s v="Football"/>
    <s v="Ger. Bundesliga I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5.27999999999998"/>
    <x v="3"/>
  </r>
  <r>
    <n v="576"/>
    <s v=" 02 Mar 2019, 15:30"/>
    <s v="Football"/>
    <s v="Ger. Bundesliga I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5.95999999999998"/>
    <x v="3"/>
  </r>
  <r>
    <n v="577"/>
    <s v=" 02 Mar 2019, 15:30"/>
    <s v="Football"/>
    <s v="Ger. Bundesliga I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6.639999999999979"/>
    <x v="3"/>
  </r>
  <r>
    <n v="578"/>
    <s v=" 02 Mar 2019, 15:30"/>
    <s v="Football"/>
    <s v="Ger. Bundesliga I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6.639999999999979"/>
    <x v="3"/>
  </r>
  <r>
    <n v="579"/>
    <s v=" 02 Mar 2019, 16:00"/>
    <s v="Football"/>
    <s v="Eng. Premier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7.439999999999976"/>
    <x v="3"/>
  </r>
  <r>
    <n v="580"/>
    <s v=" 02 Mar 2019, 16:00"/>
    <s v="Football"/>
    <s v="Eng. Premier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8.319999999999979"/>
    <x v="3"/>
  </r>
  <r>
    <n v="581"/>
    <s v=" 02 Mar 2019, 16:00"/>
    <s v="Football"/>
    <s v="Eng. Premier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7.319999999999979"/>
    <x v="3"/>
  </r>
  <r>
    <n v="582"/>
    <s v=" 02 Mar 2019, 16:00"/>
    <s v="Football"/>
    <s v="Eng. Premier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6.319999999999979"/>
    <x v="3"/>
  </r>
  <r>
    <n v="583"/>
    <s v=" 02 Mar 2019, 16:00"/>
    <s v="Football"/>
    <s v="Eng. Premier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6.319999999999979"/>
    <x v="3"/>
  </r>
  <r>
    <n v="584"/>
    <s v=" 02 Mar 2019, 16:15"/>
    <s v="Football"/>
    <s v="Spa. Primera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5.319999999999979"/>
    <x v="3"/>
  </r>
  <r>
    <n v="585"/>
    <s v=" 02 Mar 2019, 17:00"/>
    <s v="Football"/>
    <s v="Fra. Ligue 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4.319999999999979"/>
    <x v="3"/>
  </r>
  <r>
    <n v="586"/>
    <s v=" 02 Mar 2019, 18:00"/>
    <s v="Football"/>
    <s v="Ita. Serie A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4.319999999999979"/>
    <x v="3"/>
  </r>
  <r>
    <n v="587"/>
    <s v=" 02 Mar 2019, 18:30"/>
    <s v="Football"/>
    <s v="Spa. Primera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5.199999999999982"/>
    <x v="3"/>
  </r>
  <r>
    <n v="588"/>
    <s v=" 02 Mar 2019, 18:30"/>
    <s v="Football"/>
    <s v="Ger. Bundesliga I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4.199999999999982"/>
    <x v="3"/>
  </r>
  <r>
    <n v="589"/>
    <s v=" 02 Mar 2019, 18:30"/>
    <s v="Football"/>
    <s v="Eng. Premier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3.199999999999982"/>
    <x v="3"/>
  </r>
  <r>
    <n v="590"/>
    <s v=" 02 Mar 2019, 20:00"/>
    <s v="Football"/>
    <s v="Fra. Ligue 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3.899999999999984"/>
    <x v="3"/>
  </r>
  <r>
    <n v="591"/>
    <s v=" 02 Mar 2019, 20:00"/>
    <s v="Football"/>
    <s v="Fra. Ligue 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4.989999999999988"/>
    <x v="3"/>
  </r>
  <r>
    <n v="592"/>
    <s v=" 02 Mar 2019, 20:30"/>
    <s v="Football"/>
    <s v="Ita. Serie A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3.989999999999988"/>
    <x v="3"/>
  </r>
  <r>
    <n v="593"/>
    <s v=" 02 Mar 2019, 20:45"/>
    <s v="Football"/>
    <s v="Spa. Primera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4.779999999999987"/>
    <x v="3"/>
  </r>
  <r>
    <n v="594"/>
    <s v=" 03 Mar 2019, 12:30"/>
    <s v="Football"/>
    <s v="Ita. Serie A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3.779999999999987"/>
    <x v="3"/>
  </r>
  <r>
    <n v="595"/>
    <s v=" 03 Mar 2019, 13:00"/>
    <s v="Football"/>
    <s v="Eng. Premier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4.589999999999989"/>
    <x v="3"/>
  </r>
  <r>
    <n v="596"/>
    <s v=" 03 Mar 2019, 15:00"/>
    <s v="Football"/>
    <s v="Fra. Ligue 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3.589999999999989"/>
    <x v="4"/>
  </r>
  <r>
    <n v="597"/>
    <s v=" 03 Mar 2019, 15:00"/>
    <s v="Football"/>
    <s v="Ita. Serie A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2.589999999999989"/>
    <x v="3"/>
  </r>
  <r>
    <n v="598"/>
    <s v=" 03 Mar 2019, 15:00"/>
    <s v="Football"/>
    <s v="Fra. Ligue 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2.589999999999989"/>
    <x v="3"/>
  </r>
  <r>
    <n v="599"/>
    <s v=" 03 Mar 2019, 15:05"/>
    <s v="Football"/>
    <s v="Eng. Premier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2.589999999999989"/>
    <x v="3"/>
  </r>
  <r>
    <n v="600"/>
    <s v=" 03 Mar 2019, 16:15"/>
    <s v="Football"/>
    <s v="Spa. Primera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059999999999988"/>
    <x v="3"/>
  </r>
  <r>
    <n v="601"/>
    <s v=" 03 Mar 2019, 17:00"/>
    <s v="Football"/>
    <s v="Fra. Ligue 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3.059999999999988"/>
    <x v="3"/>
  </r>
  <r>
    <n v="602"/>
    <s v=" 03 Mar 2019, 17:15"/>
    <s v="Football"/>
    <s v="Eng. Premier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59999999999988"/>
    <x v="3"/>
  </r>
  <r>
    <n v="603"/>
    <s v=" 03 Mar 2019, 18:00"/>
    <s v="Football"/>
    <s v="Ger. Bundesliga I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1.059999999999988"/>
    <x v="3"/>
  </r>
  <r>
    <n v="604"/>
    <s v=" 03 Mar 2019, 18:00"/>
    <s v="Football"/>
    <s v="Ita. Serie A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1.959999999999987"/>
    <x v="3"/>
  </r>
  <r>
    <n v="605"/>
    <s v=" 03 Mar 2019, 18:30"/>
    <s v="Football"/>
    <s v="Spa. Primera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3.189999999999984"/>
    <x v="3"/>
  </r>
  <r>
    <n v="606"/>
    <s v=" 03 Mar 2019, 20:30"/>
    <s v="Football"/>
    <s v="Ita. Serie A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159999999999982"/>
    <x v="3"/>
  </r>
  <r>
    <n v="607"/>
    <s v=" 03 Mar 2019, 20:45"/>
    <s v="Football"/>
    <s v="Spa. Primera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159999999999982"/>
    <x v="3"/>
  </r>
  <r>
    <n v="608"/>
    <s v=" 03 Mar 2019, 21:00"/>
    <s v="Football"/>
    <s v="Fra. Ligue 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4.019999999999982"/>
    <x v="3"/>
  </r>
  <r>
    <n v="609"/>
    <s v=" 05 Mar 2019, 19:00"/>
    <s v="Football"/>
    <s v="Fra. Ligue 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5.27999999999998"/>
    <x v="4"/>
  </r>
  <r>
    <n v="610"/>
    <s v=" 05 Mar 2019, 21:00"/>
    <s v="Football"/>
    <s v="Champions L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6.239999999999981"/>
    <x v="4"/>
  </r>
  <r>
    <n v="611"/>
    <s v=" 05 Mar 2019, 21:00"/>
    <s v="Football"/>
    <s v="Champions L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7.089999999999982"/>
    <x v="4"/>
  </r>
  <r>
    <n v="612"/>
    <s v=" 06 Mar 2019, 21:00"/>
    <s v="Football"/>
    <s v="Champions L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8.159999999999982"/>
    <x v="4"/>
  </r>
  <r>
    <n v="613"/>
    <s v=" 06 Mar 2019, 21:00"/>
    <s v="Football"/>
    <s v="Champions L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9.229999999999983"/>
    <x v="4"/>
  </r>
  <r>
    <n v="614"/>
    <s v=" 07 Mar 2019, 18:55"/>
    <s v="Football"/>
    <s v="Europa League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9.229999999999983"/>
    <x v="4"/>
  </r>
  <r>
    <n v="615"/>
    <s v=" 07 Mar 2019, 18:55"/>
    <s v="Football"/>
    <s v="Europa League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40.109999999999985"/>
    <x v="4"/>
  </r>
  <r>
    <n v="616"/>
    <s v=" 07 Mar 2019, 18:55"/>
    <s v="Football"/>
    <s v="Europa League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9.109999999999985"/>
    <x v="4"/>
  </r>
  <r>
    <n v="617"/>
    <s v=" 07 Mar 2019, 18:55"/>
    <s v="Football"/>
    <s v="Europa League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39.929999999999986"/>
    <x v="4"/>
  </r>
  <r>
    <n v="618"/>
    <s v=" 07 Mar 2019, 21:00"/>
    <s v="Football"/>
    <s v="Europa League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38.929999999999986"/>
    <x v="4"/>
  </r>
  <r>
    <n v="619"/>
    <s v=" 07 Mar 2019, 21:00"/>
    <s v="Football"/>
    <s v="Europa League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7.929999999999986"/>
    <x v="4"/>
  </r>
  <r>
    <n v="620"/>
    <s v=" 07 Mar 2019, 21:00"/>
    <s v="Football"/>
    <s v="Europa League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7.929999999999986"/>
    <x v="4"/>
  </r>
  <r>
    <n v="621"/>
    <s v=" 08 Mar 2019, 20:30"/>
    <s v="Football"/>
    <s v="Ita. Serie A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38.749999999999986"/>
    <x v="4"/>
  </r>
  <r>
    <n v="622"/>
    <s v=" 08 Mar 2019, 20:30"/>
    <s v="Football"/>
    <s v="Ger. Bundesliga I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39.849999999999987"/>
    <x v="4"/>
  </r>
  <r>
    <n v="623"/>
    <s v=" 08 Mar 2019, 21:00"/>
    <s v="Football"/>
    <s v="Spa. Primera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849999999999987"/>
    <x v="4"/>
  </r>
  <r>
    <n v="624"/>
    <s v=" 09 Mar 2019, 13:00"/>
    <s v="Football"/>
    <s v="Spa. Primera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849999999999987"/>
    <x v="4"/>
  </r>
  <r>
    <n v="625"/>
    <s v=" 09 Mar 2019, 13:30"/>
    <s v="Football"/>
    <s v="Eng. Premier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40.089999999999989"/>
    <x v="4"/>
  </r>
  <r>
    <n v="626"/>
    <s v=" 09 Mar 2019, 15:30"/>
    <s v="Football"/>
    <s v="Ger. Bundesliga I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879999999999988"/>
    <x v="4"/>
  </r>
  <r>
    <n v="627"/>
    <s v=" 09 Mar 2019, 15:30"/>
    <s v="Football"/>
    <s v="Ger. Bundesliga I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889999999999986"/>
    <x v="4"/>
  </r>
  <r>
    <n v="628"/>
    <s v=" 09 Mar 2019, 15:30"/>
    <s v="Football"/>
    <s v="Ger. Bundesliga I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2.629999999999988"/>
    <x v="4"/>
  </r>
  <r>
    <n v="629"/>
    <s v=" 09 Mar 2019, 15:30"/>
    <s v="Football"/>
    <s v="Ger. Bundesliga I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1.629999999999988"/>
    <x v="4"/>
  </r>
  <r>
    <n v="630"/>
    <s v=" 09 Mar 2019, 16:00"/>
    <s v="Football"/>
    <s v="Eng. Premier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40.629999999999988"/>
    <x v="4"/>
  </r>
  <r>
    <n v="631"/>
    <s v=" 09 Mar 2019, 16:00"/>
    <s v="Football"/>
    <s v="Eng. Premier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41.309999999999988"/>
    <x v="4"/>
  </r>
  <r>
    <n v="632"/>
    <s v=" 09 Mar 2019, 16:00"/>
    <s v="Football"/>
    <s v="Eng. Premier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0.309999999999988"/>
    <x v="4"/>
  </r>
  <r>
    <n v="633"/>
    <s v=" 09 Mar 2019, 16:00"/>
    <s v="Football"/>
    <s v="Eng. Premier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39.309999999999988"/>
    <x v="4"/>
  </r>
  <r>
    <n v="634"/>
    <s v=" 09 Mar 2019, 16:00"/>
    <s v="Football"/>
    <s v="Eng. Premier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8.309999999999988"/>
    <x v="4"/>
  </r>
  <r>
    <n v="635"/>
    <s v=" 09 Mar 2019, 16:15"/>
    <s v="Football"/>
    <s v="Spa. Primera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38.309999999999988"/>
    <x v="4"/>
  </r>
  <r>
    <n v="636"/>
    <s v=" 09 Mar 2019, 17:00"/>
    <s v="Football"/>
    <s v="Fra. Ligue 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37.309999999999988"/>
    <x v="4"/>
  </r>
  <r>
    <n v="637"/>
    <s v=" 09 Mar 2019, 18:30"/>
    <s v="Football"/>
    <s v="Ger. Bundesliga I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36.309999999999988"/>
    <x v="4"/>
  </r>
  <r>
    <n v="638"/>
    <s v=" 09 Mar 2019, 18:30"/>
    <s v="Football"/>
    <s v="Eng. Premier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37.159999999999989"/>
    <x v="4"/>
  </r>
  <r>
    <n v="639"/>
    <s v=" 09 Mar 2019, 18:30"/>
    <s v="Football"/>
    <s v="Spa. Primera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7.159999999999989"/>
    <x v="4"/>
  </r>
  <r>
    <n v="640"/>
    <s v=" 09 Mar 2019, 20:00"/>
    <s v="Football"/>
    <s v="Fra. Ligue 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37.159999999999989"/>
    <x v="4"/>
  </r>
  <r>
    <n v="641"/>
    <s v=" 09 Mar 2019, 20:00"/>
    <s v="Football"/>
    <s v="Fra. Ligue 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6.159999999999989"/>
    <x v="4"/>
  </r>
  <r>
    <n v="642"/>
    <s v=" 09 Mar 2019, 20:30"/>
    <s v="Football"/>
    <s v="Ita. Serie A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36.159999999999989"/>
    <x v="4"/>
  </r>
  <r>
    <n v="643"/>
    <s v=" 09 Mar 2019, 20:45"/>
    <s v="Football"/>
    <s v="Spa. Primera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6.839999999999989"/>
    <x v="4"/>
  </r>
  <r>
    <n v="644"/>
    <s v=" 10 Mar 2019, 12:00"/>
    <s v="Football"/>
    <s v="Spa. Primera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38.079999999999991"/>
    <x v="4"/>
  </r>
  <r>
    <n v="645"/>
    <s v=" 10 Mar 2019, 13:00"/>
    <s v="Football"/>
    <s v="Eng. Premier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38.079999999999991"/>
    <x v="4"/>
  </r>
  <r>
    <n v="646"/>
    <s v=" 10 Mar 2019, 15:00"/>
    <s v="Football"/>
    <s v="Ita. Serie A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38.97999999999999"/>
    <x v="4"/>
  </r>
  <r>
    <n v="647"/>
    <s v=" 10 Mar 2019, 15:00"/>
    <s v="Football"/>
    <s v="Ita. Serie A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37.97999999999999"/>
    <x v="4"/>
  </r>
  <r>
    <n v="648"/>
    <s v=" 10 Mar 2019, 15:00"/>
    <s v="Football"/>
    <s v="Fra. Ligue 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39.199999999999989"/>
    <x v="4"/>
  </r>
  <r>
    <n v="649"/>
    <s v=" 10 Mar 2019, 15:00"/>
    <s v="Football"/>
    <s v="Fra. Ligue 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40.009999999999991"/>
    <x v="4"/>
  </r>
  <r>
    <n v="650"/>
    <s v=" 10 Mar 2019, 15:00"/>
    <s v="Football"/>
    <s v="Ita. Serie A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40.719999999999992"/>
    <x v="4"/>
  </r>
  <r>
    <n v="651"/>
    <s v=" 10 Mar 2019, 15:05"/>
    <s v="Football"/>
    <s v="Eng. Premier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41.699999999999989"/>
    <x v="4"/>
  </r>
  <r>
    <n v="652"/>
    <s v=" 10 Mar 2019, 15:30"/>
    <s v="Football"/>
    <s v="Ger. Bundesliga I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2.389999999999986"/>
    <x v="4"/>
  </r>
  <r>
    <n v="653"/>
    <s v=" 10 Mar 2019, 16:15"/>
    <s v="Football"/>
    <s v="Spa. Primera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43.749999999999986"/>
    <x v="4"/>
  </r>
  <r>
    <n v="654"/>
    <s v=" 10 Mar 2019, 17:00"/>
    <s v="Football"/>
    <s v="Fra. Ligue 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44.909999999999982"/>
    <x v="4"/>
  </r>
  <r>
    <n v="655"/>
    <s v=" 10 Mar 2019, 17:30"/>
    <s v="Football"/>
    <s v="Eng. Premier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43.909999999999982"/>
    <x v="4"/>
  </r>
  <r>
    <n v="656"/>
    <s v=" 10 Mar 2019, 18:00"/>
    <s v="Football"/>
    <s v="Ger. Bundesliga I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909999999999982"/>
    <x v="4"/>
  </r>
  <r>
    <n v="657"/>
    <s v=" 10 Mar 2019, 18:00"/>
    <s v="Football"/>
    <s v="Ita. Serie A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41.909999999999982"/>
    <x v="4"/>
  </r>
  <r>
    <n v="658"/>
    <s v=" 10 Mar 2019, 18:30"/>
    <s v="Football"/>
    <s v="Spa. Primera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40.909999999999982"/>
    <x v="4"/>
  </r>
  <r>
    <n v="659"/>
    <s v=" 10 Mar 2019, 18:30"/>
    <s v="Football"/>
    <s v="Spa. Primera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9.909999999999982"/>
    <x v="4"/>
  </r>
  <r>
    <n v="660"/>
    <s v=" 10 Mar 2019, 20:30"/>
    <s v="Football"/>
    <s v="Ita. Serie A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39.909999999999982"/>
    <x v="4"/>
  </r>
  <r>
    <n v="661"/>
    <s v=" 10 Mar 2019, 20:45"/>
    <s v="Football"/>
    <s v="Spa. Primera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909999999999982"/>
    <x v="4"/>
  </r>
  <r>
    <n v="662"/>
    <s v=" 10 Mar 2019, 21:00"/>
    <s v="Football"/>
    <s v="Fra. Ligue 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38.909999999999982"/>
    <x v="4"/>
  </r>
  <r>
    <n v="663"/>
    <s v=" 11 Mar 2019, 20:30"/>
    <s v="Football"/>
    <s v="Ita. Serie A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909999999999982"/>
    <x v="4"/>
  </r>
  <r>
    <n v="664"/>
    <s v=" 11 Mar 2019, 20:30"/>
    <s v="Football"/>
    <s v="Ger. Bundesliga I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759999999999984"/>
    <x v="4"/>
  </r>
  <r>
    <n v="665"/>
    <s v=" 12 Mar 2019, 19:00"/>
    <s v="Football"/>
    <s v="Fra. Ligue 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0.689999999999984"/>
    <x v="4"/>
  </r>
  <r>
    <n v="666"/>
    <s v=" 12 Mar 2019, 21:00"/>
    <s v="Football"/>
    <s v="Champions L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369999999999983"/>
    <x v="4"/>
  </r>
  <r>
    <n v="667"/>
    <s v=" 12 Mar 2019, 21:00"/>
    <s v="Football"/>
    <s v="Champions L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369999999999983"/>
    <x v="4"/>
  </r>
  <r>
    <n v="668"/>
    <s v=" 13 Mar 2019, 21:00"/>
    <s v="Football"/>
    <s v="Champions L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049999999999983"/>
    <x v="4"/>
  </r>
  <r>
    <n v="669"/>
    <s v=" 13 Mar 2019, 21:00"/>
    <s v="Football"/>
    <s v="Champions L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1.839999999999982"/>
    <x v="4"/>
  </r>
  <r>
    <n v="670"/>
    <s v=" 14 Mar 2019, 18:55"/>
    <s v="Football"/>
    <s v="Europa League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839999999999982"/>
    <x v="4"/>
  </r>
  <r>
    <n v="671"/>
    <s v=" 14 Mar 2019, 18:55"/>
    <s v="Football"/>
    <s v="Europa League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839999999999982"/>
    <x v="4"/>
  </r>
  <r>
    <n v="672"/>
    <s v=" 14 Mar 2019, 18:55"/>
    <s v="Football"/>
    <s v="Europa League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9.839999999999982"/>
    <x v="4"/>
  </r>
  <r>
    <n v="673"/>
    <s v=" 14 Mar 2019, 21:00"/>
    <s v="Football"/>
    <s v="Europa League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839999999999982"/>
    <x v="4"/>
  </r>
  <r>
    <n v="674"/>
    <s v=" 14 Mar 2019, 21:00"/>
    <s v="Football"/>
    <s v="Europa League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839999999999982"/>
    <x v="4"/>
  </r>
  <r>
    <n v="675"/>
    <s v=" 14 Mar 2019, 21:00"/>
    <s v="Football"/>
    <s v="Europa League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839999999999982"/>
    <x v="4"/>
  </r>
  <r>
    <n v="676"/>
    <s v=" 14 Mar 2019, 21:00"/>
    <s v="Football"/>
    <s v="Europa League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7.52999999999998"/>
    <x v="4"/>
  </r>
  <r>
    <n v="677"/>
    <s v=" 15 Mar 2019, 19:00"/>
    <s v="Football"/>
    <s v="Fra. Ligue 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38.319999999999979"/>
    <x v="4"/>
  </r>
  <r>
    <n v="678"/>
    <s v=" 15 Mar 2019, 20:30"/>
    <s v="Football"/>
    <s v="Ger. Bundesliga I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39.149999999999977"/>
    <x v="4"/>
  </r>
  <r>
    <n v="679"/>
    <s v=" 15 Mar 2019, 20:30"/>
    <s v="Football"/>
    <s v="Ita. Serie A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0.45999999999998"/>
    <x v="4"/>
  </r>
  <r>
    <n v="680"/>
    <s v=" 15 Mar 2019, 20:45"/>
    <s v="Football"/>
    <s v="Fra. Ligue 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39.45999999999998"/>
    <x v="4"/>
  </r>
  <r>
    <n v="681"/>
    <s v=" 15 Mar 2019, 21:00"/>
    <s v="Football"/>
    <s v="Spa. Primera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40.449999999999982"/>
    <x v="4"/>
  </r>
  <r>
    <n v="682"/>
    <s v=" 16 Mar 2019, 13:00"/>
    <s v="Football"/>
    <s v="Spa. Primera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1.569999999999979"/>
    <x v="4"/>
  </r>
  <r>
    <n v="683"/>
    <s v=" 16 Mar 2019, 13:15"/>
    <s v="Football"/>
    <s v="Eng. FA Cup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309999999999981"/>
    <x v="4"/>
  </r>
  <r>
    <n v="684"/>
    <s v=" 16 Mar 2019, 15:00"/>
    <s v="Football"/>
    <s v="Ita. Serie A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3.469999999999978"/>
    <x v="4"/>
  </r>
  <r>
    <n v="685"/>
    <s v=" 16 Mar 2019, 15:30"/>
    <s v="Football"/>
    <s v="Ger. Bundesliga I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2.469999999999978"/>
    <x v="4"/>
  </r>
  <r>
    <n v="686"/>
    <s v=" 16 Mar 2019, 15:30"/>
    <s v="Football"/>
    <s v="Ger. Bundesliga I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43.34999999999998"/>
    <x v="4"/>
  </r>
  <r>
    <n v="687"/>
    <s v=" 16 Mar 2019, 15:30"/>
    <s v="Football"/>
    <s v="Ger. Bundesliga I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4.469999999999978"/>
    <x v="4"/>
  </r>
  <r>
    <n v="688"/>
    <s v=" 16 Mar 2019, 16:00"/>
    <s v="Football"/>
    <s v="Eng. Premier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43.469999999999978"/>
    <x v="4"/>
  </r>
  <r>
    <n v="689"/>
    <s v=" 16 Mar 2019, 16:00"/>
    <s v="Football"/>
    <s v="Eng. Premier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43.469999999999978"/>
    <x v="4"/>
  </r>
  <r>
    <n v="690"/>
    <s v=" 16 Mar 2019, 16:00"/>
    <s v="Football"/>
    <s v="Eng. Premier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44.219999999999978"/>
    <x v="4"/>
  </r>
  <r>
    <n v="691"/>
    <s v=" 16 Mar 2019, 16:15"/>
    <s v="Football"/>
    <s v="Spa. Primera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43.219999999999978"/>
    <x v="4"/>
  </r>
  <r>
    <n v="692"/>
    <s v=" 16 Mar 2019, 18:00"/>
    <s v="Football"/>
    <s v="Ita. Serie A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4.359999999999978"/>
    <x v="4"/>
  </r>
  <r>
    <n v="693"/>
    <s v=" 16 Mar 2019, 18:30"/>
    <s v="Football"/>
    <s v="Ger. Bundesliga I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5.269999999999975"/>
    <x v="4"/>
  </r>
  <r>
    <n v="694"/>
    <s v=" 16 Mar 2019, 18:30"/>
    <s v="Football"/>
    <s v="Spa. Primera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44.269999999999975"/>
    <x v="4"/>
  </r>
  <r>
    <n v="695"/>
    <s v=" 16 Mar 2019, 20:00"/>
    <s v="Football"/>
    <s v="Fra. Ligue 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3.269999999999975"/>
    <x v="4"/>
  </r>
  <r>
    <n v="696"/>
    <s v=" 16 Mar 2019, 20:00"/>
    <s v="Football"/>
    <s v="Fra. Ligue 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3.269999999999975"/>
    <x v="4"/>
  </r>
  <r>
    <n v="697"/>
    <s v=" 16 Mar 2019, 20:30"/>
    <s v="Football"/>
    <s v="Ita. Serie A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2.269999999999975"/>
    <x v="4"/>
  </r>
  <r>
    <n v="698"/>
    <s v=" 16 Mar 2019, 20:55"/>
    <s v="Football"/>
    <s v="Eng. FA Cup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43.619999999999976"/>
    <x v="4"/>
  </r>
  <r>
    <n v="699"/>
    <s v=" 17 Mar 2019, 12:30"/>
    <s v="Football"/>
    <s v="Ita. Serie A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2.619999999999976"/>
    <x v="4"/>
  </r>
  <r>
    <n v="700"/>
    <s v=" 17 Mar 2019, 13:30"/>
    <s v="Football"/>
    <s v="Ger. Bundesliga I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1.619999999999976"/>
    <x v="4"/>
  </r>
  <r>
    <n v="701"/>
    <s v=" 17 Mar 2019, 15:00"/>
    <s v="Football"/>
    <s v="Ita. Serie A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619999999999976"/>
    <x v="4"/>
  </r>
  <r>
    <n v="702"/>
    <s v=" 17 Mar 2019, 15:00"/>
    <s v="Football"/>
    <s v="Ita. Serie A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619999999999976"/>
    <x v="4"/>
  </r>
  <r>
    <n v="703"/>
    <s v=" 17 Mar 2019, 15:00"/>
    <s v="Football"/>
    <s v="Fra. Ligue 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0.859999999999978"/>
    <x v="4"/>
  </r>
  <r>
    <n v="704"/>
    <s v=" 17 Mar 2019, 15:15"/>
    <s v="Football"/>
    <s v="Eng. Premier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39.859999999999978"/>
    <x v="4"/>
  </r>
  <r>
    <n v="705"/>
    <s v=" 17 Mar 2019, 15:30"/>
    <s v="Football"/>
    <s v="Ger. Bundesliga I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8.859999999999978"/>
    <x v="4"/>
  </r>
  <r>
    <n v="706"/>
    <s v=" 17 Mar 2019, 16:15"/>
    <s v="Football"/>
    <s v="Spa. Primera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7.859999999999978"/>
    <x v="4"/>
  </r>
  <r>
    <n v="707"/>
    <s v=" 17 Mar 2019, 17:00"/>
    <s v="Football"/>
    <s v="Fra. Ligue 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37.859999999999978"/>
    <x v="4"/>
  </r>
  <r>
    <n v="708"/>
    <s v=" 17 Mar 2019, 17:30"/>
    <s v="Football"/>
    <s v="Eng. Premier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6.859999999999978"/>
    <x v="4"/>
  </r>
  <r>
    <n v="709"/>
    <s v=" 17 Mar 2019, 18:00"/>
    <s v="Football"/>
    <s v="Ger. Bundesliga I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37.799999999999976"/>
    <x v="4"/>
  </r>
  <r>
    <n v="710"/>
    <s v=" 17 Mar 2019, 18:00"/>
    <s v="Football"/>
    <s v="Ita. Serie A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6.799999999999976"/>
    <x v="4"/>
  </r>
  <r>
    <n v="711"/>
    <s v=" 17 Mar 2019, 18:30"/>
    <s v="Football"/>
    <s v="Spa. Primera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799999999999976"/>
    <x v="4"/>
  </r>
  <r>
    <n v="712"/>
    <s v=" 17 Mar 2019, 18:30"/>
    <s v="Football"/>
    <s v="Spa. Primera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799999999999976"/>
    <x v="4"/>
  </r>
  <r>
    <n v="713"/>
    <s v=" 17 Mar 2019, 20:30"/>
    <s v="Football"/>
    <s v="Ita. Serie A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3.799999999999976"/>
    <x v="4"/>
  </r>
  <r>
    <n v="714"/>
    <s v=" 17 Mar 2019, 20:45"/>
    <s v="Football"/>
    <s v="Spa. Primera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34.969999999999978"/>
    <x v="4"/>
  </r>
  <r>
    <n v="715"/>
    <s v=" 17 Mar 2019, 21:00"/>
    <s v="Football"/>
    <s v="Fra. Ligue 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33.969999999999978"/>
    <x v="4"/>
  </r>
  <r>
    <n v="716"/>
    <s v=" 29 Mar 2019, 20:30"/>
    <s v="Football"/>
    <s v="Ger. Bundesliga I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969999999999978"/>
    <x v="4"/>
  </r>
  <r>
    <n v="717"/>
    <s v=" 29 Mar 2019, 20:45"/>
    <s v="Football"/>
    <s v="Fra. Ligue 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34.089999999999975"/>
    <x v="4"/>
  </r>
  <r>
    <n v="718"/>
    <s v=" 29 Mar 2019, 21:00"/>
    <s v="Football"/>
    <s v="Spa. Primera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35.019999999999975"/>
    <x v="4"/>
  </r>
  <r>
    <n v="719"/>
    <s v=" 30 Mar 2019, 13:00"/>
    <s v="Football"/>
    <s v="Spa. Primera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34.019999999999975"/>
    <x v="4"/>
  </r>
  <r>
    <n v="720"/>
    <s v=" 30 Mar 2019, 13:30"/>
    <s v="Football"/>
    <s v="Eng. Premier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4.949999999999974"/>
    <x v="4"/>
  </r>
  <r>
    <n v="721"/>
    <s v=" 30 Mar 2019, 15:30"/>
    <s v="Football"/>
    <s v="Ger. Bundesliga I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3.949999999999974"/>
    <x v="4"/>
  </r>
  <r>
    <n v="722"/>
    <s v=" 30 Mar 2019, 15:30"/>
    <s v="Football"/>
    <s v="Ger. Bundesliga I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2.949999999999974"/>
    <x v="4"/>
  </r>
  <r>
    <n v="723"/>
    <s v=" 30 Mar 2019, 15:30"/>
    <s v="Football"/>
    <s v="Ger. Bundesliga I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31.949999999999974"/>
    <x v="4"/>
  </r>
  <r>
    <n v="724"/>
    <s v=" 30 Mar 2019, 16:00"/>
    <s v="Football"/>
    <s v="Eng. Premier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949999999999974"/>
    <x v="4"/>
  </r>
  <r>
    <n v="725"/>
    <s v=" 30 Mar 2019, 16:00"/>
    <s v="Football"/>
    <s v="Eng. Premier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949999999999974"/>
    <x v="4"/>
  </r>
  <r>
    <n v="726"/>
    <s v=" 30 Mar 2019, 16:00"/>
    <s v="Football"/>
    <s v="Eng. Premier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729999999999976"/>
    <x v="4"/>
  </r>
  <r>
    <n v="727"/>
    <s v=" 30 Mar 2019, 16:00"/>
    <s v="Football"/>
    <s v="Eng. Premier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729999999999976"/>
    <x v="4"/>
  </r>
  <r>
    <n v="728"/>
    <s v=" 30 Mar 2019, 16:00"/>
    <s v="Football"/>
    <s v="Eng. Premier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729999999999976"/>
    <x v="4"/>
  </r>
  <r>
    <n v="729"/>
    <s v=" 30 Mar 2019, 16:15"/>
    <s v="Football"/>
    <s v="Spa. Primera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30.399999999999977"/>
    <x v="4"/>
  </r>
  <r>
    <n v="730"/>
    <s v=" 30 Mar 2019, 17:00"/>
    <s v="Football"/>
    <s v="Fra. Ligue 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9.399999999999977"/>
    <x v="4"/>
  </r>
  <r>
    <n v="731"/>
    <s v=" 30 Mar 2019, 18:00"/>
    <s v="Football"/>
    <s v="Ita. Serie A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8.399999999999977"/>
    <x v="4"/>
  </r>
  <r>
    <n v="732"/>
    <s v=" 30 Mar 2019, 18:30"/>
    <s v="Football"/>
    <s v="Ger. Bundesliga I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29.209999999999976"/>
    <x v="4"/>
  </r>
  <r>
    <n v="733"/>
    <s v=" 30 Mar 2019, 18:30"/>
    <s v="Football"/>
    <s v="Spa. Primera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30.139999999999976"/>
    <x v="4"/>
  </r>
  <r>
    <n v="734"/>
    <s v=" 30 Mar 2019, 18:30"/>
    <s v="Football"/>
    <s v="Eng. Premier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9.139999999999976"/>
    <x v="4"/>
  </r>
  <r>
    <n v="735"/>
    <s v=" 30 Mar 2019, 20:30"/>
    <s v="Football"/>
    <s v="Ita. Serie A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39999999999976"/>
    <x v="4"/>
  </r>
  <r>
    <n v="736"/>
    <s v=" 30 Mar 2019, 20:45"/>
    <s v="Football"/>
    <s v="Spa. Primera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7.139999999999976"/>
    <x v="4"/>
  </r>
  <r>
    <n v="737"/>
    <s v=" 31 Mar 2019, 12:30"/>
    <s v="Football"/>
    <s v="Ita. Serie A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28.129999999999974"/>
    <x v="4"/>
  </r>
  <r>
    <n v="738"/>
    <s v=" 31 Mar 2019, 14:00"/>
    <s v="Football"/>
    <s v="Spa. Primera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129999999999974"/>
    <x v="4"/>
  </r>
  <r>
    <n v="739"/>
    <s v=" 31 Mar 2019, 15:00"/>
    <s v="Football"/>
    <s v="Ita. Serie A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28.829999999999973"/>
    <x v="4"/>
  </r>
  <r>
    <n v="740"/>
    <s v=" 31 Mar 2019, 15:00"/>
    <s v="Football"/>
    <s v="Ita. Serie A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27.829999999999973"/>
    <x v="4"/>
  </r>
  <r>
    <n v="741"/>
    <s v=" 31 Mar 2019, 15:00"/>
    <s v="Football"/>
    <s v="Fra. Ligue 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649999999999974"/>
    <x v="4"/>
  </r>
  <r>
    <n v="742"/>
    <s v=" 31 Mar 2019, 15:00"/>
    <s v="Football"/>
    <s v="Fra. Ligue 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29.789999999999974"/>
    <x v="4"/>
  </r>
  <r>
    <n v="743"/>
    <s v=" 31 Mar 2019, 15:05"/>
    <s v="Football"/>
    <s v="Eng. Premier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30.479999999999976"/>
    <x v="4"/>
  </r>
  <r>
    <n v="744"/>
    <s v=" 31 Mar 2019, 16:15"/>
    <s v="Football"/>
    <s v="Spa. Primera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31.309999999999974"/>
    <x v="4"/>
  </r>
  <r>
    <n v="745"/>
    <s v=" 31 Mar 2019, 17:00"/>
    <s v="Football"/>
    <s v="Fra. Ligue 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2.169999999999973"/>
    <x v="4"/>
  </r>
  <r>
    <n v="746"/>
    <s v=" 31 Mar 2019, 17:30"/>
    <s v="Football"/>
    <s v="Eng. Premier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32.169999999999973"/>
    <x v="4"/>
  </r>
  <r>
    <n v="747"/>
    <s v=" 31 Mar 2019, 18:00"/>
    <s v="Football"/>
    <s v="Ger. Bundesliga I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32.879999999999974"/>
    <x v="4"/>
  </r>
  <r>
    <n v="748"/>
    <s v=" 31 Mar 2019, 18:30"/>
    <s v="Football"/>
    <s v="Spa. Primera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32.879999999999974"/>
    <x v="4"/>
  </r>
  <r>
    <n v="749"/>
    <s v=" 31 Mar 2019, 20:30"/>
    <s v="Football"/>
    <s v="Ita. Serie A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3.569999999999972"/>
    <x v="4"/>
  </r>
  <r>
    <n v="750"/>
    <s v=" 31 Mar 2019, 20:45"/>
    <s v="Football"/>
    <s v="Spa. Primera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32.569999999999972"/>
    <x v="4"/>
  </r>
  <r>
    <n v="751"/>
    <s v=" 31 Mar 2019, 21:00"/>
    <s v="Football"/>
    <s v="Fra. Ligue 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3.689999999999969"/>
    <x v="4"/>
  </r>
  <r>
    <n v="752"/>
    <s v=" 01 Apr 2019, 20:30"/>
    <s v="Football"/>
    <s v="Fra. Ligue 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4.449999999999967"/>
    <x v="4"/>
  </r>
  <r>
    <n v="753"/>
    <s v=" 01 Apr 2019, 21:00"/>
    <s v="Football"/>
    <s v="Eng. Premier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33.449999999999967"/>
    <x v="4"/>
  </r>
  <r>
    <n v="754"/>
    <s v=" 02 Apr 2019, 19:00"/>
    <s v="Football"/>
    <s v="Ita. Serie A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389999999999965"/>
    <x v="4"/>
  </r>
  <r>
    <n v="755"/>
    <s v=" 02 Apr 2019, 19:30"/>
    <s v="Football"/>
    <s v="Spa. Primera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5.739999999999966"/>
    <x v="4"/>
  </r>
  <r>
    <n v="756"/>
    <s v=" 02 Apr 2019, 20:30"/>
    <s v="Football"/>
    <s v="Spa. Primera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5.739999999999966"/>
    <x v="4"/>
  </r>
  <r>
    <n v="757"/>
    <s v=" 02 Apr 2019, 20:45"/>
    <s v="Football"/>
    <s v="Eng. Premier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6.419999999999966"/>
    <x v="4"/>
  </r>
  <r>
    <n v="758"/>
    <s v=" 02 Apr 2019, 20:45"/>
    <s v="Football"/>
    <s v="Eng. Premier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5.419999999999966"/>
    <x v="5"/>
  </r>
  <r>
    <n v="759"/>
    <s v=" 02 Apr 2019, 20:45"/>
    <s v="Football"/>
    <s v="Ger. DFB Pokal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4.419999999999966"/>
    <x v="5"/>
  </r>
  <r>
    <n v="760"/>
    <s v=" 02 Apr 2019, 21:00"/>
    <s v="Football"/>
    <s v="Ita. Serie A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419999999999966"/>
    <x v="5"/>
  </r>
  <r>
    <n v="761"/>
    <s v=" 02 Apr 2019, 21:30"/>
    <s v="Football"/>
    <s v="Spa. Primera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2.419999999999966"/>
    <x v="4"/>
  </r>
  <r>
    <n v="762"/>
    <s v=" 03 Apr 2019, 19:00"/>
    <s v="Football"/>
    <s v="Fra. Ligue 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2.419999999999966"/>
    <x v="5"/>
  </r>
  <r>
    <n v="763"/>
    <s v=" 03 Apr 2019, 19:00"/>
    <s v="Football"/>
    <s v="Fra. Ligue 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1.419999999999966"/>
    <x v="4"/>
  </r>
  <r>
    <n v="764"/>
    <s v=" 03 Apr 2019, 19:00"/>
    <s v="Football"/>
    <s v="Ita. Serie A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32.099999999999966"/>
    <x v="4"/>
  </r>
  <r>
    <n v="765"/>
    <s v=" 03 Apr 2019, 19:30"/>
    <s v="Football"/>
    <s v="Spa. Primera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32.099999999999966"/>
    <x v="5"/>
  </r>
  <r>
    <n v="766"/>
    <s v=" 03 Apr 2019, 20:45"/>
    <s v="Football"/>
    <s v="Eng. Premier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099999999999966"/>
    <x v="5"/>
  </r>
  <r>
    <n v="767"/>
    <s v=" 03 Apr 2019, 20:45"/>
    <s v="Football"/>
    <s v="Eng. Premier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099999999999966"/>
    <x v="5"/>
  </r>
  <r>
    <n v="768"/>
    <s v=" 03 Apr 2019, 20:45"/>
    <s v="Football"/>
    <s v="Eng. Premier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0.909999999999965"/>
    <x v="5"/>
  </r>
  <r>
    <n v="769"/>
    <s v=" 03 Apr 2019, 20:45"/>
    <s v="Football"/>
    <s v="Ger. DFB Pokal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909999999999965"/>
    <x v="5"/>
  </r>
  <r>
    <n v="770"/>
    <s v=" 03 Apr 2019, 21:00"/>
    <s v="Football"/>
    <s v="Ita. Serie A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69999999999963"/>
    <x v="5"/>
  </r>
  <r>
    <n v="771"/>
    <s v=" 03 Apr 2019, 21:00"/>
    <s v="Football"/>
    <s v="Ita. Serie A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49999999999962"/>
    <x v="5"/>
  </r>
  <r>
    <n v="772"/>
    <s v=" 03 Apr 2019, 21:00"/>
    <s v="Football"/>
    <s v="Ita. Serie A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49999999999962"/>
    <x v="5"/>
  </r>
  <r>
    <n v="773"/>
    <s v=" 03 Apr 2019, 21:00"/>
    <s v="Football"/>
    <s v="Ita. Serie A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49999999999962"/>
    <x v="5"/>
  </r>
  <r>
    <n v="774"/>
    <s v=" 03 Apr 2019, 21:00"/>
    <s v="Football"/>
    <s v="Fra. Coupe De France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749999999999961"/>
    <x v="5"/>
  </r>
  <r>
    <n v="775"/>
    <s v=" 03 Apr 2019, 21:30"/>
    <s v="Football"/>
    <s v="Spa. Primera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31.62999999999996"/>
    <x v="5"/>
  </r>
  <r>
    <n v="776"/>
    <s v=" 04 Apr 2019, 19:30"/>
    <s v="Football"/>
    <s v="Spa. Primera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30.62999999999996"/>
    <x v="5"/>
  </r>
  <r>
    <n v="777"/>
    <s v=" 04 Apr 2019, 21:00"/>
    <s v="Football"/>
    <s v="Ita. Serie A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9.62999999999996"/>
    <x v="5"/>
  </r>
  <r>
    <n v="778"/>
    <s v=" 04 Apr 2019, 21:30"/>
    <s v="Football"/>
    <s v="Spa. Primera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94999999999996"/>
    <x v="5"/>
  </r>
  <r>
    <n v="779"/>
    <s v=" 05 Apr 2019, 20:45"/>
    <s v="Football"/>
    <s v="Fra. Ligue 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29.94999999999996"/>
    <x v="5"/>
  </r>
  <r>
    <n v="780"/>
    <s v=" 05 Apr 2019, 21:00"/>
    <s v="Football"/>
    <s v="Eng. Premier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28.94999999999996"/>
    <x v="5"/>
  </r>
  <r>
    <n v="781"/>
    <s v=" 06 Apr 2019, 15:00"/>
    <s v="Football"/>
    <s v="Ita. Serie A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27.94999999999996"/>
    <x v="5"/>
  </r>
  <r>
    <n v="782"/>
    <s v=" 06 Apr 2019, 15:30"/>
    <s v="Football"/>
    <s v="Ger. Bundesliga I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28.959999999999962"/>
    <x v="5"/>
  </r>
  <r>
    <n v="783"/>
    <s v=" 06 Apr 2019, 15:30"/>
    <s v="Football"/>
    <s v="Ger. Bundesliga I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29.939999999999962"/>
    <x v="5"/>
  </r>
  <r>
    <n v="784"/>
    <s v=" 06 Apr 2019, 15:30"/>
    <s v="Football"/>
    <s v="Ger. Bundesliga I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1.159999999999961"/>
    <x v="5"/>
  </r>
  <r>
    <n v="785"/>
    <s v=" 06 Apr 2019, 15:30"/>
    <s v="Football"/>
    <s v="Ger. Bundesliga I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1.839999999999961"/>
    <x v="5"/>
  </r>
  <r>
    <n v="786"/>
    <s v=" 06 Apr 2019, 16:00"/>
    <s v="Football"/>
    <s v="Eng. Premier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49999999999963"/>
    <x v="4"/>
  </r>
  <r>
    <n v="787"/>
    <s v=" 06 Apr 2019, 16:00"/>
    <s v="Football"/>
    <s v="Eng. Premier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419999999999966"/>
    <x v="5"/>
  </r>
  <r>
    <n v="788"/>
    <s v=" 06 Apr 2019, 16:00"/>
    <s v="Football"/>
    <s v="Eng. Premier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2.419999999999966"/>
    <x v="5"/>
  </r>
  <r>
    <n v="789"/>
    <s v=" 06 Apr 2019, 16:15"/>
    <s v="Football"/>
    <s v="Spa. Primera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1.419999999999966"/>
    <x v="4"/>
  </r>
  <r>
    <n v="790"/>
    <s v=" 06 Apr 2019, 17:00"/>
    <s v="Football"/>
    <s v="Fra. Ligue 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0.419999999999966"/>
    <x v="5"/>
  </r>
  <r>
    <n v="791"/>
    <s v=" 06 Apr 2019, 18:00"/>
    <s v="Football"/>
    <s v="Ita. Serie A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1.139999999999965"/>
    <x v="4"/>
  </r>
  <r>
    <n v="792"/>
    <s v=" 06 Apr 2019, 18:30"/>
    <s v="Football"/>
    <s v="Spa. Primera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0.139999999999965"/>
    <x v="5"/>
  </r>
  <r>
    <n v="793"/>
    <s v=" 06 Apr 2019, 18:30"/>
    <s v="Football"/>
    <s v="Ger. Bundesliga I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29.139999999999965"/>
    <x v="5"/>
  </r>
  <r>
    <n v="794"/>
    <s v=" 06 Apr 2019, 18:30"/>
    <s v="Football"/>
    <s v="Eng. FA Cup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29.909999999999965"/>
    <x v="5"/>
  </r>
  <r>
    <n v="795"/>
    <s v=" 06 Apr 2019, 20:00"/>
    <s v="Football"/>
    <s v="Fra. Ligue 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29.909999999999965"/>
    <x v="4"/>
  </r>
  <r>
    <n v="796"/>
    <s v=" 06 Apr 2019, 20:00"/>
    <s v="Football"/>
    <s v="Fra. Ligue 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29.909999999999965"/>
    <x v="5"/>
  </r>
  <r>
    <n v="797"/>
    <s v=" 06 Apr 2019, 20:00"/>
    <s v="Football"/>
    <s v="Fra. Ligue 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28.909999999999965"/>
    <x v="5"/>
  </r>
  <r>
    <n v="798"/>
    <s v=" 06 Apr 2019, 20:30"/>
    <s v="Football"/>
    <s v="Ita. Serie A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29.719999999999963"/>
    <x v="4"/>
  </r>
  <r>
    <n v="799"/>
    <s v=" 06 Apr 2019, 20:45"/>
    <s v="Football"/>
    <s v="Spa. Primera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28.719999999999963"/>
    <x v="5"/>
  </r>
  <r>
    <n v="800"/>
    <s v=" 07 Apr 2019, 12:00"/>
    <s v="Football"/>
    <s v="Spa. Primera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28.719999999999963"/>
    <x v="5"/>
  </r>
  <r>
    <n v="801"/>
    <s v=" 07 Apr 2019, 12:30"/>
    <s v="Football"/>
    <s v="Ita. Serie A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29.709999999999962"/>
    <x v="5"/>
  </r>
  <r>
    <n v="802"/>
    <s v=" 07 Apr 2019, 14:00"/>
    <s v="Football"/>
    <s v="Spa. Primera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1.059999999999963"/>
    <x v="5"/>
  </r>
  <r>
    <n v="803"/>
    <s v=" 07 Apr 2019, 15:00"/>
    <s v="Football"/>
    <s v="Fra. Ligue 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1.059999999999963"/>
    <x v="5"/>
  </r>
  <r>
    <n v="804"/>
    <s v=" 07 Apr 2019, 15:05"/>
    <s v="Football"/>
    <s v="Eng. Premier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1.809999999999963"/>
    <x v="5"/>
  </r>
  <r>
    <n v="805"/>
    <s v=" 07 Apr 2019, 15:30"/>
    <s v="Football"/>
    <s v="Ger. Bundesliga I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2.679999999999964"/>
    <x v="4"/>
  </r>
  <r>
    <n v="806"/>
    <s v=" 07 Apr 2019, 16:15"/>
    <s v="Football"/>
    <s v="Spa. Primera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679999999999964"/>
    <x v="5"/>
  </r>
  <r>
    <n v="807"/>
    <s v=" 07 Apr 2019, 17:00"/>
    <s v="Football"/>
    <s v="Eng. FA Cup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1.679999999999964"/>
    <x v="5"/>
  </r>
  <r>
    <n v="808"/>
    <s v=" 07 Apr 2019, 17:00"/>
    <s v="Football"/>
    <s v="Fra. Ligue 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0.679999999999964"/>
    <x v="5"/>
  </r>
  <r>
    <n v="809"/>
    <s v=" 07 Apr 2019, 18:00"/>
    <s v="Football"/>
    <s v="Ger. Bundesliga I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1.469999999999963"/>
    <x v="5"/>
  </r>
  <r>
    <n v="810"/>
    <s v=" 07 Apr 2019, 18:00"/>
    <s v="Football"/>
    <s v="Ita. Serie A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0.469999999999963"/>
    <x v="5"/>
  </r>
  <r>
    <n v="811"/>
    <s v=" 07 Apr 2019, 18:00"/>
    <s v="Football"/>
    <s v="Ita. Serie A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1.319999999999965"/>
    <x v="5"/>
  </r>
  <r>
    <n v="812"/>
    <s v=" 07 Apr 2019, 18:30"/>
    <s v="Football"/>
    <s v="Spa. Primera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319999999999965"/>
    <x v="5"/>
  </r>
  <r>
    <n v="813"/>
    <s v=" 07 Apr 2019, 20:30"/>
    <s v="Football"/>
    <s v="Ita. Serie A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29.319999999999965"/>
    <x v="5"/>
  </r>
  <r>
    <n v="814"/>
    <s v=" 07 Apr 2019, 20:45"/>
    <s v="Football"/>
    <s v="Spa. Primera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0.619999999999965"/>
    <x v="5"/>
  </r>
  <r>
    <n v="815"/>
    <s v=" 07 Apr 2019, 21:00"/>
    <s v="Football"/>
    <s v="Fra. Ligue 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1.629999999999967"/>
    <x v="5"/>
  </r>
  <r>
    <n v="816"/>
    <s v=" 08 Apr 2019, 21:00"/>
    <s v="Football"/>
    <s v="Eng. Premier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689999999999969"/>
    <x v="5"/>
  </r>
  <r>
    <n v="817"/>
    <s v=" 09 Apr 2019, 19:00"/>
    <s v="Football"/>
    <s v="Fra. Ligue 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31.689999999999969"/>
    <x v="5"/>
  </r>
  <r>
    <n v="818"/>
    <s v=" 09 Apr 2019, 21:00"/>
    <s v="Football"/>
    <s v="Champions L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2.629999999999967"/>
    <x v="5"/>
  </r>
  <r>
    <n v="819"/>
    <s v=" 09 Apr 2019, 21:00"/>
    <s v="Football"/>
    <s v="Champions L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3.71999999999997"/>
    <x v="5"/>
  </r>
  <r>
    <n v="820"/>
    <s v=" 10 Apr 2019, 21:00"/>
    <s v="Football"/>
    <s v="Champions L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2.71999999999997"/>
    <x v="5"/>
  </r>
  <r>
    <n v="821"/>
    <s v=" 10 Apr 2019, 21:00"/>
    <s v="Football"/>
    <s v="Champions L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3.779999999999973"/>
    <x v="5"/>
  </r>
  <r>
    <n v="822"/>
    <s v=" 11 Apr 2019, 21:00"/>
    <s v="Football"/>
    <s v="Europa League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32.779999999999973"/>
    <x v="5"/>
  </r>
  <r>
    <n v="823"/>
    <s v=" 11 Apr 2019, 21:00"/>
    <s v="Football"/>
    <s v="Europa League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31.779999999999973"/>
    <x v="5"/>
  </r>
  <r>
    <n v="824"/>
    <s v=" 11 Apr 2019, 21:00"/>
    <s v="Football"/>
    <s v="Europa League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32.819999999999972"/>
    <x v="5"/>
  </r>
  <r>
    <n v="825"/>
    <s v=" 11 Apr 2019, 21:00"/>
    <s v="Football"/>
    <s v="Europa League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2.819999999999972"/>
    <x v="5"/>
  </r>
  <r>
    <n v="826"/>
    <s v=" 12 Apr 2019, 20:30"/>
    <s v="Football"/>
    <s v="Ger. Bundesliga I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3.549999999999969"/>
    <x v="5"/>
  </r>
  <r>
    <n v="827"/>
    <s v=" 12 Apr 2019, 20:45"/>
    <s v="Football"/>
    <s v="Fra. Ligue 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4.32999999999997"/>
    <x v="5"/>
  </r>
  <r>
    <n v="828"/>
    <s v=" 12 Apr 2019, 21:00"/>
    <s v="Football"/>
    <s v="Eng. Premier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3.32999999999997"/>
    <x v="5"/>
  </r>
  <r>
    <n v="829"/>
    <s v=" 13 Apr 2019, 13:00"/>
    <s v="Football"/>
    <s v="Spa. Primera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4.599999999999973"/>
    <x v="5"/>
  </r>
  <r>
    <n v="830"/>
    <s v=" 13 Apr 2019, 13:30"/>
    <s v="Football"/>
    <s v="Eng. Premier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3.599999999999973"/>
    <x v="5"/>
  </r>
  <r>
    <n v="831"/>
    <s v=" 13 Apr 2019, 15:00"/>
    <s v="Football"/>
    <s v="Ita. Serie A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4.549999999999976"/>
    <x v="5"/>
  </r>
  <r>
    <n v="832"/>
    <s v=" 13 Apr 2019, 15:30"/>
    <s v="Football"/>
    <s v="Ger. Bundesliga I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33.549999999999976"/>
    <x v="5"/>
  </r>
  <r>
    <n v="833"/>
    <s v=" 13 Apr 2019, 15:30"/>
    <s v="Football"/>
    <s v="Ger. Bundesliga I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4.429999999999978"/>
    <x v="5"/>
  </r>
  <r>
    <n v="834"/>
    <s v=" 13 Apr 2019, 15:30"/>
    <s v="Football"/>
    <s v="Ger. Bundesliga I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34.429999999999978"/>
    <x v="5"/>
  </r>
  <r>
    <n v="835"/>
    <s v=" 13 Apr 2019, 15:30"/>
    <s v="Football"/>
    <s v="Ger. Bundesliga I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4.429999999999978"/>
    <x v="5"/>
  </r>
  <r>
    <n v="836"/>
    <s v=" 13 Apr 2019, 16:00"/>
    <s v="Football"/>
    <s v="Eng. Premier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3.429999999999978"/>
    <x v="5"/>
  </r>
  <r>
    <n v="837"/>
    <s v=" 13 Apr 2019, 16:00"/>
    <s v="Football"/>
    <s v="Eng. Premier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2.429999999999978"/>
    <x v="5"/>
  </r>
  <r>
    <n v="838"/>
    <s v=" 13 Apr 2019, 16:00"/>
    <s v="Football"/>
    <s v="Eng. Premier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1.429999999999978"/>
    <x v="5"/>
  </r>
  <r>
    <n v="839"/>
    <s v=" 13 Apr 2019, 16:00"/>
    <s v="Football"/>
    <s v="Eng. Premier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30.429999999999978"/>
    <x v="5"/>
  </r>
  <r>
    <n v="840"/>
    <s v=" 13 Apr 2019, 16:15"/>
    <s v="Football"/>
    <s v="Spa. Primera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1.219999999999978"/>
    <x v="5"/>
  </r>
  <r>
    <n v="841"/>
    <s v=" 13 Apr 2019, 17:00"/>
    <s v="Football"/>
    <s v="Fra. Ligue 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1.219999999999978"/>
    <x v="5"/>
  </r>
  <r>
    <n v="842"/>
    <s v=" 13 Apr 2019, 18:00"/>
    <s v="Football"/>
    <s v="Ita. Serie A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219999999999978"/>
    <x v="5"/>
  </r>
  <r>
    <n v="843"/>
    <s v=" 13 Apr 2019, 18:30"/>
    <s v="Football"/>
    <s v="Ger. Bundesliga I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2.20999999999998"/>
    <x v="5"/>
  </r>
  <r>
    <n v="844"/>
    <s v=" 13 Apr 2019, 18:30"/>
    <s v="Football"/>
    <s v="Spa. Primera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31.20999999999998"/>
    <x v="5"/>
  </r>
  <r>
    <n v="845"/>
    <s v=" 13 Apr 2019, 18:30"/>
    <s v="Football"/>
    <s v="Eng. Premier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1.999999999999979"/>
    <x v="5"/>
  </r>
  <r>
    <n v="846"/>
    <s v=" 13 Apr 2019, 20:00"/>
    <s v="Football"/>
    <s v="Fra. Ligue 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2.969999999999978"/>
    <x v="5"/>
  </r>
  <r>
    <n v="847"/>
    <s v=" 13 Apr 2019, 20:30"/>
    <s v="Football"/>
    <s v="Ita. Serie A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3.839999999999975"/>
    <x v="5"/>
  </r>
  <r>
    <n v="848"/>
    <s v=" 13 Apr 2019, 20:45"/>
    <s v="Football"/>
    <s v="Spa. Primera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32.839999999999975"/>
    <x v="5"/>
  </r>
  <r>
    <n v="849"/>
    <s v=" 14 Apr 2019, 12:00"/>
    <s v="Football"/>
    <s v="Spa. Primera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32.839999999999975"/>
    <x v="5"/>
  </r>
  <r>
    <n v="850"/>
    <s v=" 14 Apr 2019, 12:30"/>
    <s v="Football"/>
    <s v="Ita. Serie A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869999999999976"/>
    <x v="5"/>
  </r>
  <r>
    <n v="851"/>
    <s v=" 14 Apr 2019, 13:30"/>
    <s v="Football"/>
    <s v="Ger. Bundesliga I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34.659999999999975"/>
    <x v="5"/>
  </r>
  <r>
    <n v="852"/>
    <s v=" 14 Apr 2019, 14:00"/>
    <s v="Football"/>
    <s v="Spa. Primera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35.369999999999976"/>
    <x v="5"/>
  </r>
  <r>
    <n v="853"/>
    <s v=" 14 Apr 2019, 15:00"/>
    <s v="Football"/>
    <s v="Fra. Ligue 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6.269999999999975"/>
    <x v="5"/>
  </r>
  <r>
    <n v="854"/>
    <s v=" 14 Apr 2019, 15:00"/>
    <s v="Football"/>
    <s v="Ita. Serie A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7.299999999999976"/>
    <x v="5"/>
  </r>
  <r>
    <n v="855"/>
    <s v=" 14 Apr 2019, 15:00"/>
    <s v="Football"/>
    <s v="Ita. Serie A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7.999999999999979"/>
    <x v="5"/>
  </r>
  <r>
    <n v="856"/>
    <s v=" 14 Apr 2019, 15:00"/>
    <s v="Football"/>
    <s v="Fra. Ligue 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9.119999999999976"/>
    <x v="5"/>
  </r>
  <r>
    <n v="857"/>
    <s v=" 14 Apr 2019, 15:05"/>
    <s v="Football"/>
    <s v="Eng. Premier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40.089999999999975"/>
    <x v="5"/>
  </r>
  <r>
    <n v="858"/>
    <s v=" 14 Apr 2019, 15:30"/>
    <s v="Football"/>
    <s v="Ger. Bundesliga I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9.089999999999975"/>
    <x v="5"/>
  </r>
  <r>
    <n v="859"/>
    <s v=" 14 Apr 2019, 16:15"/>
    <s v="Football"/>
    <s v="Spa. Primera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39.089999999999975"/>
    <x v="5"/>
  </r>
  <r>
    <n v="860"/>
    <s v=" 14 Apr 2019, 17:00"/>
    <s v="Football"/>
    <s v="Fra. Ligue 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9.869999999999976"/>
    <x v="5"/>
  </r>
  <r>
    <n v="861"/>
    <s v=" 14 Apr 2019, 17:30"/>
    <s v="Football"/>
    <s v="Eng. Premier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8.869999999999976"/>
    <x v="5"/>
  </r>
  <r>
    <n v="862"/>
    <s v=" 14 Apr 2019, 18:00"/>
    <s v="Football"/>
    <s v="Ger. Bundesliga I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869999999999976"/>
    <x v="5"/>
  </r>
  <r>
    <n v="863"/>
    <s v=" 14 Apr 2019, 18:00"/>
    <s v="Football"/>
    <s v="Ita. Serie A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38.559999999999974"/>
    <x v="5"/>
  </r>
  <r>
    <n v="864"/>
    <s v=" 14 Apr 2019, 18:30"/>
    <s v="Football"/>
    <s v="Spa. Primera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9.569999999999972"/>
    <x v="5"/>
  </r>
  <r>
    <n v="865"/>
    <s v=" 14 Apr 2019, 20:30"/>
    <s v="Football"/>
    <s v="Ita. Serie A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8.569999999999972"/>
    <x v="5"/>
  </r>
  <r>
    <n v="866"/>
    <s v=" 14 Apr 2019, 20:45"/>
    <s v="Football"/>
    <s v="Spa. Primera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39999999999997"/>
    <x v="5"/>
  </r>
  <r>
    <n v="867"/>
    <s v=" 14 Apr 2019, 21:00"/>
    <s v="Football"/>
    <s v="Fra. Ligue 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40.07999999999997"/>
    <x v="5"/>
  </r>
  <r>
    <n v="868"/>
    <s v=" 15 Apr 2019, 20:30"/>
    <s v="Football"/>
    <s v="Ita. Serie A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9.07999999999997"/>
    <x v="5"/>
  </r>
  <r>
    <n v="869"/>
    <s v=" 15 Apr 2019, 21:00"/>
    <s v="Football"/>
    <s v="Spa. Primera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40.049999999999969"/>
    <x v="5"/>
  </r>
  <r>
    <n v="870"/>
    <s v=" 15 Apr 2019, 21:00"/>
    <s v="Football"/>
    <s v="Eng. Premier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40.71999999999997"/>
    <x v="5"/>
  </r>
  <r>
    <n v="871"/>
    <s v=" 16 Apr 2019, 20:45"/>
    <s v="Football"/>
    <s v="Eng. Premier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40.71999999999997"/>
    <x v="5"/>
  </r>
  <r>
    <n v="872"/>
    <s v=" 16 Apr 2019, 21:00"/>
    <s v="Football"/>
    <s v="Champions L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41.789999999999971"/>
    <x v="5"/>
  </r>
  <r>
    <n v="873"/>
    <s v=" 16 Apr 2019, 21:00"/>
    <s v="Football"/>
    <s v="Champions L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40.789999999999971"/>
    <x v="5"/>
  </r>
  <r>
    <n v="874"/>
    <s v=" 17 Apr 2019, 19:00"/>
    <s v="Football"/>
    <s v="Ita. Serie A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789999999999971"/>
    <x v="5"/>
  </r>
  <r>
    <n v="875"/>
    <s v=" 17 Apr 2019, 19:00"/>
    <s v="Football"/>
    <s v="Fra. Ligue 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0.529999999999973"/>
    <x v="5"/>
  </r>
  <r>
    <n v="876"/>
    <s v=" 17 Apr 2019, 21:00"/>
    <s v="Football"/>
    <s v="Champions L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41.479999999999976"/>
    <x v="5"/>
  </r>
  <r>
    <n v="877"/>
    <s v=" 17 Apr 2019, 21:00"/>
    <s v="Football"/>
    <s v="Champions L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40.479999999999976"/>
    <x v="5"/>
  </r>
  <r>
    <n v="878"/>
    <s v=" 18 Apr 2019, 21:00"/>
    <s v="Football"/>
    <s v="Europa League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41.309999999999974"/>
    <x v="5"/>
  </r>
  <r>
    <n v="879"/>
    <s v=" 18 Apr 2019, 21:00"/>
    <s v="Football"/>
    <s v="Europa League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40.309999999999974"/>
    <x v="5"/>
  </r>
  <r>
    <n v="880"/>
    <s v=" 18 Apr 2019, 21:00"/>
    <s v="Football"/>
    <s v="Europa League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41.329999999999977"/>
    <x v="5"/>
  </r>
  <r>
    <n v="881"/>
    <s v=" 18 Apr 2019, 21:00"/>
    <s v="Football"/>
    <s v="Europa League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2.02999999999998"/>
    <x v="5"/>
  </r>
  <r>
    <n v="882"/>
    <s v=" 19 Apr 2019, 19:00"/>
    <s v="Football"/>
    <s v="Fra. Ligue 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41.02999999999998"/>
    <x v="5"/>
  </r>
  <r>
    <n v="883"/>
    <s v=" 19 Apr 2019, 20:45"/>
    <s v="Football"/>
    <s v="Fra. Ligue 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42.079999999999977"/>
    <x v="5"/>
  </r>
  <r>
    <n v="884"/>
    <s v=" 20 Apr 2019, 12:30"/>
    <s v="Football"/>
    <s v="Ita. Serie A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41.079999999999977"/>
    <x v="5"/>
  </r>
  <r>
    <n v="885"/>
    <s v=" 20 Apr 2019, 13:30"/>
    <s v="Football"/>
    <s v="Eng. Premier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2.259999999999977"/>
    <x v="5"/>
  </r>
  <r>
    <n v="886"/>
    <s v=" 20 Apr 2019, 15:00"/>
    <s v="Football"/>
    <s v="Ita. Serie A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41.259999999999977"/>
    <x v="5"/>
  </r>
  <r>
    <n v="887"/>
    <s v=" 20 Apr 2019, 15:00"/>
    <s v="Football"/>
    <s v="Ita. Serie A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42.329999999999977"/>
    <x v="5"/>
  </r>
  <r>
    <n v="888"/>
    <s v=" 20 Apr 2019, 15:00"/>
    <s v="Football"/>
    <s v="Ita. Serie A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3.27999999999998"/>
    <x v="5"/>
  </r>
  <r>
    <n v="889"/>
    <s v=" 20 Apr 2019, 15:30"/>
    <s v="Football"/>
    <s v="Ger. Bundesliga I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42.27999999999998"/>
    <x v="5"/>
  </r>
  <r>
    <n v="890"/>
    <s v=" 20 Apr 2019, 15:30"/>
    <s v="Football"/>
    <s v="Ger. Bundesliga I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41.27999999999998"/>
    <x v="5"/>
  </r>
  <r>
    <n v="891"/>
    <s v=" 20 Apr 2019, 16:00"/>
    <s v="Football"/>
    <s v="Eng. Premier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40.27999999999998"/>
    <x v="5"/>
  </r>
  <r>
    <n v="892"/>
    <s v=" 20 Apr 2019, 16:00"/>
    <s v="Football"/>
    <s v="Eng. Premier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40.969999999999978"/>
    <x v="5"/>
  </r>
  <r>
    <n v="893"/>
    <s v=" 20 Apr 2019, 16:00"/>
    <s v="Football"/>
    <s v="Eng. Premier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1.769999999999975"/>
    <x v="5"/>
  </r>
  <r>
    <n v="894"/>
    <s v=" 20 Apr 2019, 16:00"/>
    <s v="Football"/>
    <s v="Eng. Premier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69999999999975"/>
    <x v="5"/>
  </r>
  <r>
    <n v="895"/>
    <s v=" 20 Apr 2019, 16:15"/>
    <s v="Football"/>
    <s v="Spa. Primera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9.769999999999975"/>
    <x v="5"/>
  </r>
  <r>
    <n v="896"/>
    <s v=" 20 Apr 2019, 17:00"/>
    <s v="Football"/>
    <s v="Fra. Ligue 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8.769999999999975"/>
    <x v="5"/>
  </r>
  <r>
    <n v="897"/>
    <s v=" 20 Apr 2019, 18:00"/>
    <s v="Football"/>
    <s v="Ita. Serie A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38.769999999999975"/>
    <x v="5"/>
  </r>
  <r>
    <n v="898"/>
    <s v=" 20 Apr 2019, 18:30"/>
    <s v="Football"/>
    <s v="Ger. Bundesliga I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9.529999999999973"/>
    <x v="5"/>
  </r>
  <r>
    <n v="899"/>
    <s v=" 20 Apr 2019, 18:30"/>
    <s v="Football"/>
    <s v="Eng. Premier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40.25999999999997"/>
    <x v="5"/>
  </r>
  <r>
    <n v="900"/>
    <s v=" 20 Apr 2019, 20:00"/>
    <s v="Football"/>
    <s v="Fra. Ligue 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9.25999999999997"/>
    <x v="5"/>
  </r>
  <r>
    <n v="901"/>
    <s v=" 20 Apr 2019, 20:00"/>
    <s v="Football"/>
    <s v="Fra. Ligue 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40.459999999999972"/>
    <x v="5"/>
  </r>
  <r>
    <n v="902"/>
    <s v=" 20 Apr 2019, 20:30"/>
    <s v="Football"/>
    <s v="Ita. Serie A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41.559999999999974"/>
    <x v="5"/>
  </r>
  <r>
    <n v="903"/>
    <s v=" 20 Apr 2019, 20:30"/>
    <s v="Football"/>
    <s v="Ger. Bundesliga I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42.609999999999971"/>
    <x v="5"/>
  </r>
  <r>
    <n v="904"/>
    <s v=" 20 Apr 2019, 20:45"/>
    <s v="Football"/>
    <s v="Spa. Primera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609999999999971"/>
    <x v="5"/>
  </r>
  <r>
    <n v="905"/>
    <s v=" 21 Apr 2019, 14:00"/>
    <s v="Football"/>
    <s v="Spa. Primera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40.609999999999971"/>
    <x v="5"/>
  </r>
  <r>
    <n v="906"/>
    <s v=" 21 Apr 2019, 14:30"/>
    <s v="Football"/>
    <s v="Eng. Premier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609999999999971"/>
    <x v="5"/>
  </r>
  <r>
    <n v="907"/>
    <s v=" 21 Apr 2019, 15:00"/>
    <s v="Football"/>
    <s v="Fra. Ligue 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40.309999999999974"/>
    <x v="5"/>
  </r>
  <r>
    <n v="908"/>
    <s v=" 21 Apr 2019, 15:30"/>
    <s v="Football"/>
    <s v="Ger. Bundesliga I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9.309999999999974"/>
    <x v="5"/>
  </r>
  <r>
    <n v="909"/>
    <s v=" 21 Apr 2019, 16:15"/>
    <s v="Football"/>
    <s v="Spa. Primera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0.299999999999976"/>
    <x v="5"/>
  </r>
  <r>
    <n v="910"/>
    <s v=" 21 Apr 2019, 17:00"/>
    <s v="Football"/>
    <s v="Fra. Ligue 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41.469999999999978"/>
    <x v="5"/>
  </r>
  <r>
    <n v="911"/>
    <s v=" 21 Apr 2019, 17:00"/>
    <s v="Football"/>
    <s v="Eng. Premier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469999999999978"/>
    <x v="5"/>
  </r>
  <r>
    <n v="912"/>
    <s v=" 21 Apr 2019, 17:00"/>
    <s v="Football"/>
    <s v="Eng. Premier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39.469999999999978"/>
    <x v="5"/>
  </r>
  <r>
    <n v="913"/>
    <s v=" 21 Apr 2019, 18:30"/>
    <s v="Football"/>
    <s v="Spa. Primera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8.469999999999978"/>
    <x v="5"/>
  </r>
  <r>
    <n v="914"/>
    <s v=" 21 Apr 2019, 20:45"/>
    <s v="Football"/>
    <s v="Spa. Primera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39.409999999999975"/>
    <x v="5"/>
  </r>
  <r>
    <n v="915"/>
    <s v=" 21 Apr 2019, 21:00"/>
    <s v="Football"/>
    <s v="Fra. Ligue 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40.209999999999972"/>
    <x v="5"/>
  </r>
  <r>
    <n v="916"/>
    <s v=" 22 Apr 2019, 19:00"/>
    <s v="Football"/>
    <s v="Ita. Serie A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139999999999972"/>
    <x v="5"/>
  </r>
  <r>
    <n v="917"/>
    <s v=" 22 Apr 2019, 20:30"/>
    <s v="Football"/>
    <s v="Ger. Bundesliga I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139999999999972"/>
    <x v="5"/>
  </r>
  <r>
    <n v="918"/>
    <s v=" 22 Apr 2019, 21:00"/>
    <s v="Football"/>
    <s v="Eng. Premier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2.249999999999972"/>
    <x v="5"/>
  </r>
  <r>
    <n v="919"/>
    <s v=" 23 Apr 2019, 20:45"/>
    <s v="Football"/>
    <s v="Eng. Premier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249999999999972"/>
    <x v="5"/>
  </r>
  <r>
    <n v="920"/>
    <s v=" 23 Apr 2019, 20:45"/>
    <s v="Football"/>
    <s v="Eng. Premier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00999999999997"/>
    <x v="5"/>
  </r>
  <r>
    <n v="921"/>
    <s v=" 23 Apr 2019, 21:30"/>
    <s v="Football"/>
    <s v="Spa. Primera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779999999999973"/>
    <x v="5"/>
  </r>
  <r>
    <n v="922"/>
    <s v=" 24 Apr 2019, 19:30"/>
    <s v="Football"/>
    <s v="Spa. Primera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43.709999999999972"/>
    <x v="5"/>
  </r>
  <r>
    <n v="923"/>
    <s v=" 24 Apr 2019, 20:45"/>
    <s v="Football"/>
    <s v="Ger. DFB Pokal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4.589999999999975"/>
    <x v="5"/>
  </r>
  <r>
    <n v="924"/>
    <s v=" 24 Apr 2019, 20:45"/>
    <s v="Football"/>
    <s v="Ita. Coppa Italia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43.589999999999975"/>
    <x v="5"/>
  </r>
  <r>
    <n v="925"/>
    <s v=" 24 Apr 2019, 20:45"/>
    <s v="Football"/>
    <s v="Eng. Premier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44.749999999999972"/>
    <x v="5"/>
  </r>
  <r>
    <n v="926"/>
    <s v=" 24 Apr 2019, 21:00"/>
    <s v="Football"/>
    <s v="Eng. Premier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43.749999999999972"/>
    <x v="5"/>
  </r>
  <r>
    <n v="927"/>
    <s v=" 25 Apr 2019, 19:30"/>
    <s v="Football"/>
    <s v="Spa. Primera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4.839999999999975"/>
    <x v="5"/>
  </r>
  <r>
    <n v="928"/>
    <s v=" 25 Apr 2019, 20:45"/>
    <s v="Football"/>
    <s v="Ita. Coppa Italia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839999999999975"/>
    <x v="5"/>
  </r>
  <r>
    <n v="929"/>
    <s v=" 25 Apr 2019, 21:30"/>
    <s v="Football"/>
    <s v="Spa. Primera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4.909999999999975"/>
    <x v="5"/>
  </r>
  <r>
    <n v="930"/>
    <s v=" 26 Apr 2019, 20:30"/>
    <s v="Football"/>
    <s v="Ger. Bundesliga I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3.909999999999975"/>
    <x v="5"/>
  </r>
  <r>
    <n v="931"/>
    <s v=" 26 Apr 2019, 20:45"/>
    <s v="Football"/>
    <s v="Fra. Ligue 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3.909999999999975"/>
    <x v="5"/>
  </r>
  <r>
    <n v="932"/>
    <s v=" 26 Apr 2019, 21:00"/>
    <s v="Football"/>
    <s v="Eng. Premier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42.909999999999975"/>
    <x v="5"/>
  </r>
  <r>
    <n v="933"/>
    <s v=" 27 Apr 2019, 13:00"/>
    <s v="Football"/>
    <s v="Spa. Primera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1.909999999999975"/>
    <x v="5"/>
  </r>
  <r>
    <n v="934"/>
    <s v=" 27 Apr 2019, 13:30"/>
    <s v="Football"/>
    <s v="Eng. Premier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0.909999999999975"/>
    <x v="5"/>
  </r>
  <r>
    <n v="935"/>
    <s v=" 27 Apr 2019, 15:30"/>
    <s v="Football"/>
    <s v="Ger. Bundesliga I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9.909999999999975"/>
    <x v="5"/>
  </r>
  <r>
    <n v="936"/>
    <s v=" 27 Apr 2019, 15:30"/>
    <s v="Football"/>
    <s v="Ger. Bundesliga I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38.909999999999975"/>
    <x v="5"/>
  </r>
  <r>
    <n v="937"/>
    <s v=" 27 Apr 2019, 16:00"/>
    <s v="Football"/>
    <s v="Eng. Premier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8.909999999999975"/>
    <x v="5"/>
  </r>
  <r>
    <n v="938"/>
    <s v=" 27 Apr 2019, 16:00"/>
    <s v="Football"/>
    <s v="Eng. Premier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9.719999999999978"/>
    <x v="5"/>
  </r>
  <r>
    <n v="939"/>
    <s v=" 27 Apr 2019, 16:00"/>
    <s v="Football"/>
    <s v="Eng. Premier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38.719999999999978"/>
    <x v="5"/>
  </r>
  <r>
    <n v="940"/>
    <s v=" 27 Apr 2019, 16:00"/>
    <s v="Football"/>
    <s v="Eng. Premier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39.819999999999979"/>
    <x v="5"/>
  </r>
  <r>
    <n v="941"/>
    <s v=" 27 Apr 2019, 18:00"/>
    <s v="Football"/>
    <s v="Ita. Serie A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8.819999999999979"/>
    <x v="5"/>
  </r>
  <r>
    <n v="942"/>
    <s v=" 27 Apr 2019, 18:30"/>
    <s v="Football"/>
    <s v="Ger. Bundesliga I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37.819999999999979"/>
    <x v="5"/>
  </r>
  <r>
    <n v="943"/>
    <s v=" 27 Apr 2019, 18:30"/>
    <s v="Football"/>
    <s v="Eng. Premier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36.819999999999979"/>
    <x v="5"/>
  </r>
  <r>
    <n v="944"/>
    <s v=" 27 Apr 2019, 20:30"/>
    <s v="Football"/>
    <s v="Ita. Serie A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6.819999999999979"/>
    <x v="5"/>
  </r>
  <r>
    <n v="945"/>
    <s v=" 27 Apr 2019, 20:45"/>
    <s v="Football"/>
    <s v="Spa. Primera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5.819999999999979"/>
    <x v="5"/>
  </r>
  <r>
    <n v="946"/>
    <s v=" 27 Apr 2019, 21:00"/>
    <s v="Football"/>
    <s v="Fra. Coupe De France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36.549999999999976"/>
    <x v="5"/>
  </r>
  <r>
    <n v="947"/>
    <s v=" 28 Apr 2019, 12:00"/>
    <s v="Football"/>
    <s v="Spa. Primera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5.549999999999976"/>
    <x v="5"/>
  </r>
  <r>
    <n v="948"/>
    <s v=" 28 Apr 2019, 12:30"/>
    <s v="Football"/>
    <s v="Ita. Serie A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35.549999999999976"/>
    <x v="5"/>
  </r>
  <r>
    <n v="949"/>
    <s v=" 28 Apr 2019, 13:00"/>
    <s v="Football"/>
    <s v="Eng. Premier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34.549999999999976"/>
    <x v="5"/>
  </r>
  <r>
    <n v="950"/>
    <s v=" 28 Apr 2019, 14:00"/>
    <s v="Football"/>
    <s v="Spa. Primera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3.549999999999976"/>
    <x v="5"/>
  </r>
  <r>
    <n v="951"/>
    <s v=" 28 Apr 2019, 15:00"/>
    <s v="Football"/>
    <s v="Fra. Ligue 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34.529999999999973"/>
    <x v="5"/>
  </r>
  <r>
    <n v="952"/>
    <s v=" 28 Apr 2019, 15:05"/>
    <s v="Football"/>
    <s v="Eng. Premier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35.239999999999974"/>
    <x v="5"/>
  </r>
  <r>
    <n v="953"/>
    <s v=" 28 Apr 2019, 15:30"/>
    <s v="Football"/>
    <s v="Ger. Bundesliga I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35.989999999999974"/>
    <x v="5"/>
  </r>
  <r>
    <n v="954"/>
    <s v=" 28 Apr 2019, 16:15"/>
    <s v="Football"/>
    <s v="Spa. Primera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989999999999974"/>
    <x v="5"/>
  </r>
  <r>
    <n v="955"/>
    <s v=" 28 Apr 2019, 17:00"/>
    <s v="Football"/>
    <s v="Fra. Ligue 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35.96999999999997"/>
    <x v="5"/>
  </r>
  <r>
    <n v="956"/>
    <s v=" 28 Apr 2019, 17:30"/>
    <s v="Football"/>
    <s v="Eng. Premier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37.059999999999974"/>
    <x v="5"/>
  </r>
  <r>
    <n v="957"/>
    <s v=" 28 Apr 2019, 18:00"/>
    <s v="Football"/>
    <s v="Ger. Bundesliga I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36.059999999999974"/>
    <x v="5"/>
  </r>
  <r>
    <n v="958"/>
    <s v=" 28 Apr 2019, 18:00"/>
    <s v="Football"/>
    <s v="Ita. Serie A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5.059999999999974"/>
    <x v="5"/>
  </r>
  <r>
    <n v="959"/>
    <s v=" 28 Apr 2019, 18:30"/>
    <s v="Football"/>
    <s v="Spa. Primera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999999999999972"/>
    <x v="5"/>
  </r>
  <r>
    <n v="960"/>
    <s v=" 28 Apr 2019, 20:30"/>
    <s v="Football"/>
    <s v="Ita. Serie A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4.999999999999972"/>
    <x v="5"/>
  </r>
  <r>
    <n v="961"/>
    <s v=" 28 Apr 2019, 20:45"/>
    <s v="Football"/>
    <s v="Spa. Primera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3.999999999999972"/>
    <x v="5"/>
  </r>
  <r>
    <n v="962"/>
    <s v=" 28 Apr 2019, 21:00"/>
    <s v="Football"/>
    <s v="Fra. Ligue 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34.979999999999968"/>
    <x v="5"/>
  </r>
  <r>
    <n v="963"/>
    <s v=" 29 Apr 2019, 19:00"/>
    <s v="Football"/>
    <s v="Ita. Serie A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929999999999971"/>
    <x v="5"/>
  </r>
  <r>
    <n v="964"/>
    <s v=" 30 Apr 2019, 19:00"/>
    <s v="Football"/>
    <s v="Fra. Ligue 1"/>
    <s v="Montpellier HSC - Paris Saint Germain"/>
    <n v="2.04"/>
    <s v="WIN"/>
    <s v="Full Event Home +0.50 (AH)"/>
    <s v="3-2"/>
    <s v="PINNACLE"/>
    <n v="2.04"/>
    <n v="1"/>
    <n v="1.04"/>
    <s v="https://aw-tipster.blogabet.com"/>
    <s v="Sun, Apr 28th, 2019, 09:33"/>
    <n v="36.96999999999997"/>
    <x v="6"/>
  </r>
  <r>
    <n v="965"/>
    <s v=" 30 Apr 2019, 21:00"/>
    <s v="Football"/>
    <s v="Champions L"/>
    <s v="Tottenham Hotspur - Ajax"/>
    <n v="2.17"/>
    <s v="WIN"/>
    <s v="Full Event Away +0.00 (AH)"/>
    <s v="0-1"/>
    <s v="PINNACLE"/>
    <n v="2.17"/>
    <n v="1"/>
    <n v="1.17"/>
    <s v="https://aw-tipster.blogabet.com"/>
    <s v="Sun, Apr 28th, 2019, 09:34"/>
    <n v="38.139999999999972"/>
    <x v="5"/>
  </r>
  <r>
    <n v="966"/>
    <s v=" 01 May 2019, 19:00"/>
    <s v="Football"/>
    <s v="Fra. Ligue 1"/>
    <s v="Rennes - AS Monaco"/>
    <n v="1"/>
    <s v="PUSH"/>
    <s v="Full Event Away +0.00 (AH)"/>
    <s v="2-2"/>
    <s v="PINNACLE"/>
    <n v="1.833"/>
    <n v="1"/>
    <n v="0"/>
    <s v="https://aw-tipster.blogabet.com"/>
    <s v="Sun, Apr 28th, 2019, 09:34"/>
    <n v="38.139999999999972"/>
    <x v="5"/>
  </r>
  <r>
    <n v="967"/>
    <s v=" 01 May 2019, 21:00"/>
    <s v="Football"/>
    <s v="Champions L"/>
    <s v="Barcelona - Liverpool"/>
    <n v="0"/>
    <s v="LOST"/>
    <s v="Full Event Away +0.50 (AH)"/>
    <s v="3-0"/>
    <s v="PINNACLE"/>
    <n v="2.09"/>
    <n v="1"/>
    <n v="-1"/>
    <s v="https://aw-tipster.blogabet.com"/>
    <s v="Sun, Apr 28th, 2019, 09:34"/>
    <n v="37.139999999999972"/>
    <x v="6"/>
  </r>
  <r>
    <n v="968"/>
    <s v=" 02 May 2019, 21:00"/>
    <s v="Football"/>
    <s v="Europa League"/>
    <s v="Arsenal - Valencia"/>
    <n v="0"/>
    <s v="LOST"/>
    <s v="Full Event Away +0.50 (AH)"/>
    <s v="3-1"/>
    <s v="PINNACLE"/>
    <n v="1.925"/>
    <n v="1"/>
    <n v="-1"/>
    <s v="https://aw-tipster.blogabet.com"/>
    <s v="Mon, Apr 29th, 2019, 09:57"/>
    <n v="36.139999999999972"/>
    <x v="5"/>
  </r>
  <r>
    <n v="969"/>
    <s v=" 02 May 2019, 21:00"/>
    <s v="Football"/>
    <s v="Europa League"/>
    <s v="Eintracht Frankfurt - Chelsea"/>
    <n v="1"/>
    <s v="PUSH"/>
    <s v="Full Event Away +0.00 (AH)"/>
    <s v="1-1"/>
    <s v="PINNACLE"/>
    <n v="1.8919999999999999"/>
    <n v="1"/>
    <n v="0"/>
    <s v="https://aw-tipster.blogabet.com"/>
    <s v="Mon, Apr 29th, 2019, 09:58"/>
    <n v="36.139999999999972"/>
    <x v="5"/>
  </r>
  <r>
    <n v="970"/>
    <s v=" 03 May 2019, 20:30"/>
    <s v="Football"/>
    <s v="Ita. Serie A"/>
    <s v="Juventus - Torino"/>
    <n v="1.7"/>
    <s v="WIN"/>
    <s v="Full Event Away +1.00 (AH)"/>
    <s v="1-1"/>
    <s v="PINNACLE"/>
    <n v="1.704"/>
    <n v="1"/>
    <n v="0.7"/>
    <s v="https://aw-tipster.blogabet.com"/>
    <s v="Mon, Apr 29th, 2019, 09:57"/>
    <n v="36.839999999999975"/>
    <x v="6"/>
  </r>
  <r>
    <n v="971"/>
    <s v=" 03 May 2019, 20:45"/>
    <s v="Football"/>
    <s v="Fra. Ligue 1"/>
    <s v="Strasbourg - Marseille"/>
    <n v="1.85"/>
    <s v="WIN"/>
    <s v="Full Event Home +0.50 (AH)"/>
    <s v="1-1"/>
    <s v="PINNACLE"/>
    <n v="1.8540000000000001"/>
    <n v="1"/>
    <n v="0.85"/>
    <s v="https://aw-tipster.blogabet.com"/>
    <s v="Mon, Apr 29th, 2019, 09:58"/>
    <n v="37.689999999999976"/>
    <x v="5"/>
  </r>
  <r>
    <n v="972"/>
    <s v=" 03 May 2019, 21:00"/>
    <s v="Football"/>
    <s v="Spa. Primera"/>
    <s v="Sevilla - Leganes"/>
    <n v="1.86"/>
    <s v="WIN"/>
    <s v="Full Event Away +1.50 (AH)"/>
    <s v="0-3"/>
    <s v="PINNACLE"/>
    <n v="1.8620000000000001"/>
    <n v="1"/>
    <n v="0.86"/>
    <s v="https://aw-tipster.blogabet.com"/>
    <s v="Mon, Apr 29th, 2019, 09:55"/>
    <n v="38.549999999999976"/>
    <x v="6"/>
  </r>
  <r>
    <n v="973"/>
    <s v=" 04 May 2019, 13:30"/>
    <s v="Football"/>
    <s v="Eng. Premier"/>
    <s v="Bournemouth - Tottenham Hotspur"/>
    <n v="1.99"/>
    <s v="WIN"/>
    <s v="Full Event Home +0.50 (AH)"/>
    <s v="1-0"/>
    <s v="PINNACLE"/>
    <n v="1.99"/>
    <n v="1"/>
    <n v="0.99"/>
    <s v="https://aw-tipster.blogabet.com"/>
    <s v="Wed, May 1st, 2019, 09:52"/>
    <n v="39.539999999999978"/>
    <x v="5"/>
  </r>
  <r>
    <n v="974"/>
    <s v=" 04 May 2019, 15:30"/>
    <s v="Football"/>
    <s v="Ger. Bundesliga I"/>
    <s v="Bayern Munich - Hannover 96"/>
    <n v="1.72"/>
    <s v="WIN"/>
    <s v="Full Event Away +4.00 (AH)"/>
    <s v="3-1"/>
    <s v="PINNACLE"/>
    <n v="1.724"/>
    <n v="1"/>
    <n v="0.72"/>
    <s v="https://aw-tipster.blogabet.com"/>
    <s v="Mon, Apr 29th, 2019, 09:55"/>
    <n v="40.259999999999977"/>
    <x v="5"/>
  </r>
  <r>
    <n v="975"/>
    <s v=" 04 May 2019, 15:30"/>
    <s v="Football"/>
    <s v="Ger. Bundesliga I"/>
    <s v="Borussia Monchengladbach - Hoffenheim"/>
    <n v="1"/>
    <s v="PUSH"/>
    <s v="Full Event Away +0.00 (AH)"/>
    <s v="2-2"/>
    <s v="PINNACLE"/>
    <n v="1.7090000000000001"/>
    <n v="1"/>
    <n v="0"/>
    <s v="https://aw-tipster.blogabet.com"/>
    <s v="Mon, Apr 29th, 2019, 09:55"/>
    <n v="40.259999999999977"/>
    <x v="6"/>
  </r>
  <r>
    <n v="976"/>
    <s v=" 04 May 2019, 18:30"/>
    <s v="Football"/>
    <s v="Eng. Premier"/>
    <s v="Cardiff City - Crystal Palace"/>
    <n v="0"/>
    <s v="LOST"/>
    <s v="Full Event Home +0.00 (AH)"/>
    <s v="2-3"/>
    <s v="PINNACLE"/>
    <n v="2.0299999999999998"/>
    <n v="1"/>
    <n v="-1"/>
    <s v="https://aw-tipster.blogabet.com"/>
    <s v="Sun, Apr 28th, 2019, 09:31"/>
    <n v="39.259999999999977"/>
    <x v="5"/>
  </r>
  <r>
    <n v="977"/>
    <s v=" 04 May 2019, 18:30"/>
    <s v="Football"/>
    <s v="Ger. Bundesliga I"/>
    <s v="Werder Bremen - Borussia Dortmund"/>
    <n v="1.68"/>
    <s v="WIN"/>
    <s v="Full Event Home +0.50 (AH)"/>
    <s v="2-2"/>
    <s v="PINNACLE"/>
    <n v="1.68"/>
    <n v="1"/>
    <n v="0.68"/>
    <s v="https://aw-tipster.blogabet.com"/>
    <s v="Sun, Apr 28th, 2019, 09:31"/>
    <n v="39.939999999999976"/>
    <x v="6"/>
  </r>
  <r>
    <n v="978"/>
    <s v=" 04 May 2019, 20:30"/>
    <s v="Football"/>
    <s v="Ita. Serie A"/>
    <s v="Udinese - FC Internazionale"/>
    <n v="0"/>
    <s v="LOST"/>
    <s v="Full Event Away (1X2)"/>
    <s v="0-0"/>
    <s v="PINNACLE"/>
    <n v="1.7809999999999999"/>
    <n v="1"/>
    <n v="-1"/>
    <s v="https://aw-tipster.blogabet.com"/>
    <s v="Tue, Apr 30th, 2019, 09:20"/>
    <n v="38.939999999999976"/>
    <x v="5"/>
  </r>
  <r>
    <n v="979"/>
    <s v=" 04 May 2019, 20:45"/>
    <s v="Football"/>
    <s v="Eng. Premier"/>
    <s v="Newcastle United - Liverpool"/>
    <n v="1.81"/>
    <s v="WIN"/>
    <s v="Full Event Home +1.50 (AH)"/>
    <s v="2-3"/>
    <s v="PINNACLE"/>
    <n v="1.806"/>
    <n v="1"/>
    <n v="0.81"/>
    <s v="https://aw-tipster.blogabet.com"/>
    <s v="Thu, May 2nd, 2019, 07:05"/>
    <n v="39.749999999999979"/>
    <x v="6"/>
  </r>
  <r>
    <n v="980"/>
    <s v=" 05 May 2019, 12:00"/>
    <s v="Football"/>
    <s v="Spa. Primera"/>
    <s v="Getafe - Girona"/>
    <n v="1.79"/>
    <s v="WIN"/>
    <s v="Full Event Home (1X2)"/>
    <s v="2-0"/>
    <s v="PINNACLE"/>
    <n v="1.7929999999999999"/>
    <n v="1"/>
    <n v="0.79"/>
    <s v="https://aw-tipster.blogabet.com"/>
    <s v="Mon, Apr 29th, 2019, 09:56"/>
    <n v="40.539999999999978"/>
    <x v="5"/>
  </r>
  <r>
    <n v="981"/>
    <s v=" 05 May 2019, 12:30"/>
    <s v="Football"/>
    <s v="Ita. Serie A"/>
    <s v="Empoli - Fiorentina"/>
    <n v="0"/>
    <s v="LOST"/>
    <s v="Full Event Away +0.50 (AH)"/>
    <s v="1-0"/>
    <s v="PINNACLE"/>
    <n v="1.7090000000000001"/>
    <n v="1"/>
    <n v="-1"/>
    <s v="https://aw-tipster.blogabet.com"/>
    <s v="Tue, Apr 30th, 2019, 09:21"/>
    <n v="39.539999999999978"/>
    <x v="5"/>
  </r>
  <r>
    <n v="982"/>
    <s v=" 05 May 2019, 15:00"/>
    <s v="Football"/>
    <s v="Eng. Premier"/>
    <s v="Huddersfield Town - Manchester United"/>
    <n v="1.94"/>
    <s v="WIN"/>
    <s v="Full Event Home +1.50 (AH)"/>
    <s v="1-1"/>
    <s v="PINNACLE"/>
    <n v="1.9430000000000001"/>
    <n v="1"/>
    <n v="0.94"/>
    <s v="https://aw-tipster.blogabet.com"/>
    <s v="Mon, Apr 29th, 2019, 09:54"/>
    <n v="40.479999999999976"/>
    <x v="5"/>
  </r>
  <r>
    <n v="983"/>
    <s v=" 05 May 2019, 15:00"/>
    <s v="Football"/>
    <s v="Ita. Serie A"/>
    <s v="Lazio - Atalanta BC"/>
    <n v="2.2000000000000002"/>
    <s v="WIN"/>
    <s v="Full Event Away +0.00 (AH)"/>
    <s v="1-3"/>
    <s v="PINNACLE"/>
    <n v="2.2000000000000002"/>
    <n v="1"/>
    <n v="1.2"/>
    <s v="https://aw-tipster.blogabet.com"/>
    <s v="Tue, Apr 30th, 2019, 09:22"/>
    <n v="41.679999999999978"/>
    <x v="5"/>
  </r>
  <r>
    <n v="984"/>
    <s v=" 05 May 2019, 15:00"/>
    <s v="Football"/>
    <s v="Fra. Ligue 1"/>
    <s v="Montpellier HSC - Amiens"/>
    <n v="2.13"/>
    <s v="WIN"/>
    <s v="Full Event Away +0.50 (AH)"/>
    <s v="1-1"/>
    <s v="PINNACLE"/>
    <n v="2.13"/>
    <n v="1"/>
    <n v="1.1299999999999999"/>
    <s v="https://aw-tipster.blogabet.com"/>
    <s v="Wed, May 1st, 2019, 09:52"/>
    <n v="42.809999999999981"/>
    <x v="5"/>
  </r>
  <r>
    <n v="985"/>
    <s v=" 05 May 2019, 15:00"/>
    <s v="Football"/>
    <s v="Eng. Premier"/>
    <s v="Chelsea - Watford"/>
    <n v="0"/>
    <s v="LOST"/>
    <s v="Full Event Away +1.50 (AH)"/>
    <s v="3-0"/>
    <s v="PINNACLE"/>
    <n v="1.7629999999999999"/>
    <n v="1"/>
    <n v="-1"/>
    <s v="https://aw-tipster.blogabet.com"/>
    <s v="Fri, May 3rd, 2019, 09:20"/>
    <n v="41.809999999999981"/>
    <x v="5"/>
  </r>
  <r>
    <n v="986"/>
    <s v=" 05 May 2019, 16:15"/>
    <s v="Football"/>
    <s v="Spa. Primera"/>
    <s v="Real Madrid - Villarreal CF"/>
    <n v="1.71"/>
    <s v="WIN"/>
    <s v="Full Event Home (1X2)"/>
    <s v="3-2"/>
    <s v="PINNACLE"/>
    <n v="1.7090000000000001"/>
    <n v="1"/>
    <n v="0.71"/>
    <s v="https://aw-tipster.blogabet.com"/>
    <s v="Mon, Apr 29th, 2019, 09:56"/>
    <n v="42.519999999999982"/>
    <x v="5"/>
  </r>
  <r>
    <n v="987"/>
    <s v=" 05 May 2019, 17:00"/>
    <s v="Football"/>
    <s v="Fra. Ligue 1"/>
    <s v="AS Monaco - St Etienne"/>
    <n v="2.1"/>
    <s v="WIN"/>
    <s v="Full Event Away +0.00 (AH)"/>
    <s v="2-3"/>
    <s v="PINNACLE"/>
    <n v="2.1"/>
    <n v="1"/>
    <n v="1.1000000000000001"/>
    <s v="https://aw-tipster.blogabet.com"/>
    <s v="Thu, May 2nd, 2019, 07:05"/>
    <n v="43.619999999999983"/>
    <x v="5"/>
  </r>
  <r>
    <n v="988"/>
    <s v=" 05 May 2019, 17:30"/>
    <s v="Football"/>
    <s v="Eng. Premier"/>
    <s v="Arsenal - Brighton and Hove Albion"/>
    <n v="1.72"/>
    <s v="WIN"/>
    <s v="Full Event Away +1.50 (AH)"/>
    <s v="1-1"/>
    <s v="PINNACLE"/>
    <n v="1.7190000000000001"/>
    <n v="1"/>
    <n v="0.72"/>
    <s v="https://aw-tipster.blogabet.com"/>
    <s v="Fri, May 3rd, 2019, 09:21"/>
    <n v="44.339999999999982"/>
    <x v="5"/>
  </r>
  <r>
    <n v="989"/>
    <s v=" 05 May 2019, 18:00"/>
    <s v="Football"/>
    <s v="Ita. Serie A"/>
    <s v="Genoa - AS Roma"/>
    <n v="0"/>
    <s v="LOST"/>
    <s v="Full Event Away (1X2)"/>
    <s v="1-1"/>
    <s v="PINNACLE"/>
    <n v="1.925"/>
    <n v="1"/>
    <n v="-1"/>
    <s v="https://aw-tipster.blogabet.com"/>
    <s v="Mon, Apr 29th, 2019, 09:57"/>
    <n v="43.339999999999982"/>
    <x v="5"/>
  </r>
  <r>
    <n v="990"/>
    <s v=" 05 May 2019, 18:00"/>
    <s v="Football"/>
    <s v="Ger. Bundesliga I"/>
    <s v="Bayer Leverkusen - Eintracht Frankfurt"/>
    <n v="0"/>
    <s v="LOST"/>
    <s v="Full Event Away +1.00 (AH)"/>
    <s v="6-1"/>
    <s v="PINNACLE"/>
    <n v="1.819"/>
    <n v="1"/>
    <n v="-1"/>
    <s v="https://aw-tipster.blogabet.com"/>
    <s v="Fri, May 3rd, 2019, 09:21"/>
    <n v="42.339999999999982"/>
    <x v="5"/>
  </r>
  <r>
    <n v="991"/>
    <s v=" 05 May 2019, 18:30"/>
    <s v="Football"/>
    <s v="Spa. Primera"/>
    <s v="Real Valladolid CF - Athletic Club Bilbao"/>
    <n v="2.2799999999999998"/>
    <s v="WIN"/>
    <s v="Full Event Home +0.00 (AH)"/>
    <s v="1-0"/>
    <s v="PINNACLE"/>
    <n v="2.2799999999999998"/>
    <n v="1"/>
    <n v="1.28"/>
    <s v="https://aw-tipster.blogabet.com"/>
    <s v="Sun, Apr 28th, 2019, 09:32"/>
    <n v="43.619999999999983"/>
    <x v="5"/>
  </r>
  <r>
    <n v="992"/>
    <s v=" 05 May 2019, 20:45"/>
    <s v="Football"/>
    <s v="Spa. Primera"/>
    <s v="Huesca - Valencia"/>
    <n v="2.14"/>
    <s v="WIN"/>
    <s v="Full Event Away (1X2)"/>
    <s v="2-6"/>
    <s v="PINNACLE"/>
    <n v="2.14"/>
    <n v="1"/>
    <n v="1.1399999999999999"/>
    <s v="https://aw-tipster.blogabet.com"/>
    <s v="Fri, May 3rd, 2019, 09:22"/>
    <n v="44.759999999999984"/>
    <x v="5"/>
  </r>
  <r>
    <n v="993"/>
    <s v=" 05 May 2019, 21:00"/>
    <s v="Football"/>
    <s v="Fra. Ligue 1"/>
    <s v="Lyon - Lille"/>
    <n v="1.73"/>
    <s v="WIN"/>
    <s v="Full Event Away +1.00 (AH)"/>
    <s v="2-2"/>
    <s v="PINNACLE"/>
    <n v="1.7290000000000001"/>
    <n v="1"/>
    <n v="0.73"/>
    <s v="https://aw-tipster.blogabet.com"/>
    <s v="Mon, Apr 29th, 2019, 09:58"/>
    <n v="45.489999999999981"/>
    <x v="5"/>
  </r>
  <r>
    <n v="994"/>
    <s v=" 06 May 2019, 21:00"/>
    <s v="Football"/>
    <s v="Eng. Premier"/>
    <s v="Manchester City - Leicester City"/>
    <n v="1.83"/>
    <s v="WIN"/>
    <s v="Full Event Away +2.50 (AH)"/>
    <s v="1-0"/>
    <s v="PINNACLE"/>
    <n v="1.833"/>
    <n v="1"/>
    <n v="0.83"/>
    <s v="https://aw-tipster.blogabet.com"/>
    <s v="Mon, Apr 29th, 2019, 09:54"/>
    <n v="46.319999999999979"/>
    <x v="6"/>
  </r>
  <r>
    <n v="995"/>
    <s v=" 07 May 2019, 21:00"/>
    <s v="Football"/>
    <s v="Champions L"/>
    <s v="Liverpool - Barcelona"/>
    <n v="0"/>
    <s v="LOST"/>
    <s v="Full Event Away +0.50 (AH)"/>
    <s v="4-0"/>
    <s v="PINNACLE"/>
    <n v="1.806"/>
    <n v="1"/>
    <n v="-1"/>
    <s v="https://aw-tipster.blogabet.com"/>
    <s v="Sun, May 5th, 2019, 10:40"/>
    <n v="45.319999999999979"/>
    <x v="6"/>
  </r>
  <r>
    <n v="996"/>
    <s v=" 08 May 2019, 21:00"/>
    <s v="Football"/>
    <s v="Champions L"/>
    <s v="Ajax - Tottenham Hotspur"/>
    <n v="1.8"/>
    <s v="WIN"/>
    <s v="Full Event Away +0.50 (AH)"/>
    <s v="2-3"/>
    <s v="PINNACLE"/>
    <n v="1.8"/>
    <n v="1"/>
    <n v="0.8"/>
    <s v="https://aw-tipster.blogabet.com"/>
    <s v="Mon, May 6th, 2019, 10:05"/>
    <n v="46.119999999999976"/>
    <x v="6"/>
  </r>
  <r>
    <n v="997"/>
    <s v=" 09 May 2019, 21:00"/>
    <s v="Football"/>
    <s v="Europa League"/>
    <s v="Chelsea - Eintracht Frankfurt"/>
    <n v="1.83"/>
    <s v="WIN"/>
    <s v="Full Event Away +1.50 (AH)"/>
    <s v="1-1"/>
    <s v="PINNACLE"/>
    <n v="1.833"/>
    <n v="1"/>
    <n v="0.83"/>
    <s v="https://aw-tipster.blogabet.com"/>
    <s v="Mon, May 6th, 2019, 10:04"/>
    <n v="46.949999999999974"/>
    <x v="6"/>
  </r>
  <r>
    <n v="998"/>
    <s v=" 09 May 2019, 21:00"/>
    <s v="Football"/>
    <s v="Europa League"/>
    <s v="Valencia - Arsenal"/>
    <n v="0"/>
    <s v="LOST"/>
    <s v="Full Event Home (1X2)"/>
    <s v="2-4"/>
    <s v="PINNACLE"/>
    <n v="1.9"/>
    <n v="1"/>
    <n v="-1"/>
    <s v="https://aw-tipster.blogabet.com"/>
    <s v="Mon, May 6th, 2019, 10:04"/>
    <n v="45.949999999999974"/>
    <x v="6"/>
  </r>
  <r>
    <n v="999"/>
    <s v=" 11 May 2019, 15:00"/>
    <s v="Football"/>
    <s v="Ita. Serie A"/>
    <s v="Atalanta BC - Genoa"/>
    <n v="1"/>
    <s v="PUSH"/>
    <s v="Full Event Away +1.00 (AH)"/>
    <s v="2-1"/>
    <s v="PINNACLE"/>
    <n v="2.14"/>
    <n v="1"/>
    <n v="0"/>
    <s v="https://aw-tipster.blogabet.com"/>
    <s v="Tue, May 7th, 2019, 09:40"/>
    <n v="45.949999999999974"/>
    <x v="6"/>
  </r>
  <r>
    <n v="1000"/>
    <s v=" 11 May 2019, 15:30"/>
    <s v="Football"/>
    <s v="Ger. Bundesliga I"/>
    <s v="Hoffenheim - Werder Bremen"/>
    <n v="0"/>
    <s v="LOST"/>
    <s v="Full Event Home -1.00 (AH)"/>
    <s v="0-1"/>
    <s v="PINNACLE"/>
    <n v="1.7689999999999999"/>
    <n v="1"/>
    <n v="-1"/>
    <s v="https://aw-tipster.blogabet.com"/>
    <s v="Sun, May 5th, 2019, 10:39"/>
    <n v="44.949999999999974"/>
    <x v="6"/>
  </r>
  <r>
    <n v="1001"/>
    <s v=" 11 May 2019, 15:30"/>
    <s v="Football"/>
    <s v="Ger. Bundesliga I"/>
    <s v="Stuttgart - Wolfsburg"/>
    <n v="0"/>
    <s v="LOST"/>
    <s v="Full Event Away +0.00 (AH)"/>
    <s v="3-0"/>
    <s v="PINNACLE"/>
    <n v="1.7509999999999999"/>
    <n v="1"/>
    <n v="-1"/>
    <s v="https://aw-tipster.blogabet.com"/>
    <s v="Sun, May 5th, 2019, 10:39"/>
    <n v="43.949999999999974"/>
    <x v="6"/>
  </r>
  <r>
    <n v="1002"/>
    <s v=" 11 May 2019, 15:30"/>
    <s v="Football"/>
    <s v="Ger. Bundesliga I"/>
    <s v="Nurnberg - Borussia Monchengladbach"/>
    <n v="0"/>
    <s v="LOST"/>
    <s v="Full Event Home +0.50 (AH)"/>
    <s v="0-4"/>
    <s v="PINNACLE"/>
    <n v="2.09"/>
    <n v="1"/>
    <n v="-1"/>
    <s v="https://aw-tipster.blogabet.com"/>
    <s v="Sun, May 5th, 2019, 10:40"/>
    <n v="42.949999999999974"/>
    <x v="6"/>
  </r>
  <r>
    <n v="1003"/>
    <s v=" 11 May 2019, 15:30"/>
    <s v="Football"/>
    <s v="Ger. Bundesliga I"/>
    <s v="Borussia Dortmund - Fortuna Dusseldorf"/>
    <n v="1.72"/>
    <s v="WIN"/>
    <s v="Full Event Away +2.00 (AH)"/>
    <s v="3-2"/>
    <s v="PINNACLE"/>
    <n v="1.7190000000000001"/>
    <n v="1"/>
    <n v="0.72"/>
    <s v="https://aw-tipster.blogabet.com"/>
    <s v="Mon, May 6th, 2019, 10:02"/>
    <n v="43.669999999999973"/>
    <x v="6"/>
  </r>
  <r>
    <n v="1004"/>
    <s v=" 11 May 2019, 15:30"/>
    <s v="Football"/>
    <s v="Ger. Bundesliga I"/>
    <s v="Bayer Leverkusen - Schalke 04"/>
    <n v="1.94"/>
    <s v="WIN"/>
    <s v="Full Event Under 3.5 (O/U)"/>
    <s v="1-1"/>
    <s v="PINNACLE"/>
    <n v="1.9430000000000001"/>
    <n v="1"/>
    <n v="0.94"/>
    <s v="https://aw-tipster.blogabet.com"/>
    <s v="Mon, May 6th, 2019, 10:03"/>
    <n v="44.609999999999971"/>
    <x v="6"/>
  </r>
  <r>
    <n v="1005"/>
    <s v=" 11 May 2019, 15:30"/>
    <s v="Football"/>
    <s v="Ger. Bundesliga I"/>
    <s v="RB Leipzig - Bayern Munich"/>
    <n v="1.75"/>
    <s v="WIN"/>
    <s v="Full Event Home +1.00 (AH)"/>
    <s v="0-0"/>
    <s v="PINNACLE"/>
    <n v="1.7509999999999999"/>
    <n v="1"/>
    <n v="0.75"/>
    <s v="https://aw-tipster.blogabet.com"/>
    <s v="Mon, May 6th, 2019, 10:03"/>
    <n v="45.359999999999971"/>
    <x v="6"/>
  </r>
  <r>
    <n v="1006"/>
    <s v=" 11 May 2019, 17:00"/>
    <s v="Football"/>
    <s v="Fra. Ligue 1"/>
    <s v="Angers SCO - Paris Saint Germain"/>
    <n v="1.83"/>
    <s v="WIN"/>
    <s v="Full Event Home +1.50 (AH)"/>
    <s v="1-2"/>
    <s v="PINNACLE"/>
    <n v="1.8260000000000001"/>
    <n v="1"/>
    <n v="0.83"/>
    <s v="https://aw-tipster.blogabet.com"/>
    <s v="Tue, May 7th, 2019, 09:41"/>
    <n v="46.189999999999969"/>
    <x v="6"/>
  </r>
  <r>
    <n v="1007"/>
    <s v=" 11 May 2019, 20:00"/>
    <s v="Football"/>
    <s v="Fra. Ligue 1"/>
    <s v="Nimes Olympique - AS Monaco"/>
    <n v="1.86"/>
    <s v="WIN"/>
    <s v="Full Event Home +0.50 (AH)"/>
    <s v="1-0"/>
    <s v="PINNACLE"/>
    <n v="1.8620000000000001"/>
    <n v="1"/>
    <n v="0.86"/>
    <s v="https://aw-tipster.blogabet.com"/>
    <s v="Mon, May 6th, 2019, 10:05"/>
    <n v="47.049999999999969"/>
    <x v="6"/>
  </r>
  <r>
    <n v="1008"/>
    <s v=" 12 May 2019, 16:00"/>
    <s v="Football"/>
    <s v="Eng. Premier"/>
    <s v="Brighton and Hove Albion - Manchester City"/>
    <n v="0"/>
    <s v="LOST"/>
    <s v="Full Event Home +2.50 (AH)"/>
    <s v="1-4"/>
    <s v="PINNACLE"/>
    <n v="1.8839999999999999"/>
    <n v="1"/>
    <n v="-1"/>
    <s v="https://aw-tipster.blogabet.com"/>
    <s v="Tue, May 7th, 2019, 09:40"/>
    <n v="46.049999999999969"/>
    <x v="6"/>
  </r>
  <r>
    <n v="1009"/>
    <s v=" 12 May 2019, 16:00"/>
    <s v="Football"/>
    <s v="Eng. Premier"/>
    <s v="Liverpool - Wolverhampton Wanderers"/>
    <n v="2.0499999999999998"/>
    <s v="WIN"/>
    <s v="Full Event Home -1.50 (AH)"/>
    <s v="2-0"/>
    <s v="PINNACLE"/>
    <n v="2.0499999999999998"/>
    <n v="1"/>
    <n v="1.05"/>
    <s v="https://aw-tipster.blogabet.com"/>
    <s v="Wed, May 8th, 2019, 09:09"/>
    <n v="47.099999999999966"/>
    <x v="6"/>
  </r>
  <r>
    <n v="1010"/>
    <s v=" 12 May 2019, 18:00"/>
    <s v="Football"/>
    <s v="Ger. Bundesliga I"/>
    <s v="Eintracht Frankfurt - Mainz 05"/>
    <n v="0"/>
    <s v="LOST"/>
    <s v="First Half Home (1X2)"/>
    <s v="0-2"/>
    <s v="PINNACLE"/>
    <n v="2.16"/>
    <n v="1"/>
    <n v="-1"/>
    <s v="https://aw-tipster.blogabet.com"/>
    <s v="Fri, May 10th, 2019, 09:18"/>
    <n v="46.099999999999966"/>
    <x v="6"/>
  </r>
  <r>
    <n v="1011"/>
    <s v=" 12 May 2019, 18:30"/>
    <s v="Football"/>
    <s v="Spa. Primera"/>
    <s v="Atletico Madrid - Sevilla"/>
    <n v="0"/>
    <s v="LOST"/>
    <s v="Full Event Home (1X2)"/>
    <s v="1-1"/>
    <s v="PINNACLE"/>
    <n v="2.2599999999999998"/>
    <n v="1"/>
    <n v="-1"/>
    <s v="https://aw-tipster.blogabet.com"/>
    <s v="Mon, May 6th, 2019, 10:04"/>
    <n v="45.099999999999966"/>
    <x v="6"/>
  </r>
  <r>
    <n v="1012"/>
    <s v=" 12 May 2019, 18:30"/>
    <s v="Football"/>
    <s v="Spa. Primera"/>
    <s v="Girona - Levante UD"/>
    <n v="2.2799999999999998"/>
    <s v="WIN"/>
    <s v="Full Event Away +0.00 (AH)"/>
    <s v="1-2"/>
    <s v="PINNACLE"/>
    <n v="2.2799999999999998"/>
    <n v="1"/>
    <n v="1.28"/>
    <s v="https://aw-tipster.blogabet.com"/>
    <s v="Mon, May 6th, 2019, 10:04"/>
    <n v="46.379999999999967"/>
    <x v="6"/>
  </r>
  <r>
    <n v="1013"/>
    <s v=" 12 May 2019, 18:30"/>
    <s v="Football"/>
    <s v="Spa. Primera"/>
    <s v="Barcelona - Getafe"/>
    <n v="0"/>
    <s v="LOST"/>
    <s v="Full Event Away +1.50 (AH)"/>
    <s v="2-0"/>
    <s v="PINNACLE"/>
    <n v="1.704"/>
    <n v="1"/>
    <n v="-1"/>
    <s v="https://aw-tipster.blogabet.com"/>
    <s v="Wed, May 8th, 2019, 09:10"/>
    <n v="45.379999999999967"/>
    <x v="6"/>
  </r>
  <r>
    <n v="1014"/>
    <s v=" 12 May 2019, 21:00"/>
    <s v="Football"/>
    <s v="Fra. Ligue 1"/>
    <s v="Marseille - Lyon"/>
    <n v="1.69"/>
    <s v="WIN"/>
    <s v="Full Event Away +0.00 (AH)"/>
    <s v="0-3"/>
    <s v="PINNACLE"/>
    <n v="1.6890000000000001"/>
    <n v="1"/>
    <n v="0.69"/>
    <s v="https://aw-tipster.blogabet.com"/>
    <s v="Mon, May 6th, 2019, 10:06"/>
    <n v="46.069999999999965"/>
    <x v="6"/>
  </r>
  <r>
    <n v="1015"/>
    <s v=" 15 May 2019, 20:45"/>
    <s v="Football"/>
    <s v="Ita. Coppa Italia"/>
    <s v="Atalanta BC - Lazio"/>
    <n v="0"/>
    <s v="LOST"/>
    <s v="Full Event Home +0.00 (AH)"/>
    <s v="0-2"/>
    <s v="PINNACLE"/>
    <n v="1.9339999999999999"/>
    <n v="1"/>
    <n v="-1"/>
    <s v="https://aw-tipster.blogabet.com"/>
    <s v="Sun, May 12th, 2019, 10:00"/>
    <n v="45.069999999999965"/>
    <x v="6"/>
  </r>
  <r>
    <n v="1016"/>
    <s v=" 18 May 2019, 15:30"/>
    <s v="Football"/>
    <s v="Ger. Bundesliga I"/>
    <s v="Borussia Monchengladbach - Borussia Dortmund"/>
    <n v="0"/>
    <s v="LOST"/>
    <s v="Full Event Home +0.50 (AH)"/>
    <s v="0-2"/>
    <s v="PINNACLE"/>
    <n v="1.7869999999999999"/>
    <n v="1"/>
    <n v="-1"/>
    <s v="https://aw-tipster.blogabet.com"/>
    <s v="Sun, May 12th, 2019, 10:00"/>
    <n v="44.069999999999965"/>
    <x v="6"/>
  </r>
  <r>
    <n v="1017"/>
    <s v=" 18 May 2019, 15:30"/>
    <s v="Football"/>
    <s v="Ger. Bundesliga I"/>
    <s v="Bayern Munich - Eintracht Frankfurt"/>
    <n v="0"/>
    <s v="LOST"/>
    <s v="Full Event Away +2.00 (AH)"/>
    <s v="5-1"/>
    <s v="PINNACLE"/>
    <n v="1.7509999999999999"/>
    <n v="1"/>
    <n v="-1"/>
    <s v="https://aw-tipster.blogabet.com"/>
    <s v="Mon, May 13th, 2019, 09:58"/>
    <n v="43.069999999999965"/>
    <x v="6"/>
  </r>
  <r>
    <n v="1018"/>
    <s v=" 18 May 2019, 16:15"/>
    <s v="Football"/>
    <s v="Spa. Primera"/>
    <s v="Getafe - Villarreal CF"/>
    <n v="0"/>
    <s v="LOST"/>
    <s v="Full Event Home (1X2)"/>
    <s v="2-2"/>
    <s v="PINNACLE"/>
    <n v="1.7090000000000001"/>
    <n v="1"/>
    <n v="-1"/>
    <s v="https://aw-tipster.blogabet.com"/>
    <s v="Mon, May 13th, 2019, 09:58"/>
    <n v="42.069999999999965"/>
    <x v="6"/>
  </r>
  <r>
    <n v="1019"/>
    <s v=" 18 May 2019, 18:00"/>
    <s v="Football"/>
    <s v="Eng. FA Cup"/>
    <s v="Manchester City (n) - Watford"/>
    <n v="1.69"/>
    <s v="WIN"/>
    <s v="Full Event Home -1.50 (AH)"/>
    <s v="6-0"/>
    <s v="PINNACLE"/>
    <n v="1.6890000000000001"/>
    <n v="1"/>
    <n v="0.69"/>
    <s v="https://aw-tipster.blogabet.com"/>
    <s v="Mon, May 13th, 2019, 09:59"/>
    <n v="42.759999999999962"/>
    <x v="6"/>
  </r>
  <r>
    <n v="1020"/>
    <s v=" 18 May 2019, 20:30"/>
    <s v="Football"/>
    <s v="Ita. Serie A"/>
    <s v="Sassuolo - AS Roma"/>
    <n v="2.15"/>
    <s v="WIN"/>
    <s v="Full Event Home +1.00 (AH)"/>
    <s v="0-0"/>
    <s v="PINNACLE"/>
    <n v="2.15"/>
    <n v="1"/>
    <n v="1.1499999999999999"/>
    <s v="https://aw-tipster.blogabet.com"/>
    <s v="Tue, May 14th, 2019, 10:19"/>
    <n v="43.909999999999961"/>
    <x v="6"/>
  </r>
  <r>
    <n v="1021"/>
    <s v=" 18 May 2019, 21:00"/>
    <s v="Football"/>
    <s v="Fra. Ligue 1"/>
    <s v="Lyon - Caen"/>
    <n v="0"/>
    <s v="LOST"/>
    <s v="Full Event Away +2.00 (AH)"/>
    <s v="4-0"/>
    <s v="PINNACLE"/>
    <n v="1.8129999999999999"/>
    <n v="1"/>
    <n v="-1"/>
    <s v="https://aw-tipster.blogabet.com"/>
    <s v="Mon, May 13th, 2019, 09:59"/>
    <n v="42.909999999999961"/>
    <x v="6"/>
  </r>
  <r>
    <n v="1022"/>
    <s v=" 18 May 2019, 21:00"/>
    <s v="Football"/>
    <s v="Fra. Ligue 1"/>
    <s v="Toulouse FC - Marseille"/>
    <n v="0"/>
    <s v="LOST"/>
    <s v="Full Event Home +0.50 (AH)"/>
    <s v="2-5"/>
    <s v="PINNACLE"/>
    <n v="1.7689999999999999"/>
    <n v="1"/>
    <n v="-1"/>
    <s v="https://aw-tipster.blogabet.com"/>
    <s v="Mon, May 13th, 2019, 09:59"/>
    <n v="41.909999999999961"/>
    <x v="6"/>
  </r>
  <r>
    <n v="1023"/>
    <s v=" 18 May 2019, 21:00"/>
    <s v="Football"/>
    <s v="Fra. Ligue 1"/>
    <s v="AS Monaco - Amiens"/>
    <n v="0"/>
    <s v="LOST"/>
    <s v="Full Event Away +1.00 (AH)"/>
    <s v="2-0"/>
    <s v="PINNACLE"/>
    <n v="1.74"/>
    <n v="1"/>
    <n v="-1"/>
    <s v="https://aw-tipster.blogabet.com"/>
    <s v="Mon, May 13th, 2019, 10:00"/>
    <n v="40.909999999999961"/>
    <x v="6"/>
  </r>
  <r>
    <n v="1024"/>
    <s v=" 18 May 2019, 21:00"/>
    <s v="Football"/>
    <s v="Fra. Ligue 1"/>
    <s v="Paris Saint Germain - Dijon"/>
    <n v="0"/>
    <s v="LOST"/>
    <s v="Full Event Away +1.50 (AH)"/>
    <s v="4-0"/>
    <s v="PINNACLE"/>
    <n v="1.97"/>
    <n v="1"/>
    <n v="-1"/>
    <s v="https://aw-tipster.blogabet.com"/>
    <s v="Tue, May 14th, 2019, 10:20"/>
    <n v="39.909999999999961"/>
    <x v="6"/>
  </r>
  <r>
    <n v="1025"/>
    <s v=" 19 May 2019, 15:00"/>
    <s v="Football"/>
    <s v="Ita. Serie A"/>
    <s v="Empoli - Torino"/>
    <n v="0"/>
    <s v="LOST"/>
    <s v="Full Event Away +0.00 (AH)"/>
    <s v="4-1"/>
    <s v="PINNACLE"/>
    <n v="2.0699999999999998"/>
    <n v="1"/>
    <n v="-1"/>
    <s v="https://aw-tipster.blogabet.com"/>
    <s v="Tue, May 14th, 2019, 10:19"/>
    <n v="38.909999999999961"/>
    <x v="6"/>
  </r>
  <r>
    <n v="1026"/>
    <s v=" 19 May 2019, 20:30"/>
    <s v="Football"/>
    <s v="Ita. Serie A"/>
    <s v="Juventus - Atalanta BC"/>
    <n v="1"/>
    <s v="PUSH"/>
    <s v="Full Event Home +0.00 (AH)"/>
    <s v="1-1"/>
    <s v="PINNACLE"/>
    <n v="1.675"/>
    <n v="1"/>
    <n v="0"/>
    <s v="https://aw-tipster.blogabet.com"/>
    <s v="Thu, May 16th, 2019, 09:09"/>
    <n v="38.909999999999961"/>
    <x v="6"/>
  </r>
  <r>
    <n v="1027"/>
    <s v=" 24 May 2019, 21:05"/>
    <s v="Football"/>
    <s v="Fra. Ligue 1"/>
    <s v="Caen - Bordeaux"/>
    <n v="2.0499999999999998"/>
    <s v="WIN"/>
    <s v="Full Event Away +1.00 (AH)"/>
    <s v="0-1"/>
    <s v="PINNACLE"/>
    <n v="2.0499999999999998"/>
    <n v="1"/>
    <n v="1.05"/>
    <s v="https://aw-tipster.blogabet.com"/>
    <s v="Wed, May 22nd, 2019, 09:35"/>
    <n v="39.959999999999958"/>
    <x v="6"/>
  </r>
  <r>
    <n v="1028"/>
    <s v=" 24 May 2019, 21:05"/>
    <s v="Football"/>
    <s v="Fra. Ligue 1"/>
    <s v="Nice - AS Monaco"/>
    <n v="2.2400000000000002"/>
    <s v="WIN"/>
    <s v="Full Event Home +0.00 (AH)"/>
    <s v="2-0"/>
    <s v="PINNACLE"/>
    <n v="2.2400000000000002"/>
    <n v="1"/>
    <n v="1.24"/>
    <s v="https://aw-tipster.blogabet.com"/>
    <s v="Wed, May 22nd, 2019, 09:35"/>
    <n v="41.19999999999996"/>
    <x v="6"/>
  </r>
  <r>
    <n v="1029"/>
    <s v=" 24 May 2019, 21:05"/>
    <s v="Football"/>
    <s v="Fra. Ligue 1"/>
    <s v="Nimes Olympique - Lyon"/>
    <n v="0"/>
    <s v="LOST"/>
    <s v="Full Event Home +0.50 (AH)"/>
    <s v="2-3"/>
    <s v="PINNACLE"/>
    <n v="2"/>
    <n v="1"/>
    <n v="-1"/>
    <s v="https://aw-tipster.blogabet.com"/>
    <s v="Wed, May 22nd, 2019, 09:35"/>
    <n v="40.19999999999996"/>
    <x v="6"/>
  </r>
  <r>
    <n v="1030"/>
    <s v=" 25 May 2019, 20:00"/>
    <s v="Football"/>
    <s v="Ger. DFB Pokal"/>
    <s v="Bayern Munchen (n) - RB Leipzig"/>
    <n v="0"/>
    <s v="LOST"/>
    <s v="Full Event Away +1.00 (AH)"/>
    <s v="3-0"/>
    <s v="PINNACLE"/>
    <n v="1.98"/>
    <n v="1"/>
    <n v="-1"/>
    <s v="https://aw-tipster.blogabet.com"/>
    <s v="Sun, May 19th, 2019, 10:05"/>
    <n v="39.19999999999996"/>
    <x v="6"/>
  </r>
  <r>
    <n v="1031"/>
    <s v=" 25 May 2019, 20:45"/>
    <s v="Football"/>
    <s v="Spa. Copa Del Rey"/>
    <s v="Barcelona (n) - Valencia"/>
    <n v="2.02"/>
    <s v="WIN"/>
    <s v="Full Event Away +1.00 (AH)"/>
    <s v="1-2"/>
    <s v="PINNACLE"/>
    <n v="2.02"/>
    <n v="1"/>
    <n v="1.02"/>
    <s v="https://aw-tipster.blogabet.com"/>
    <s v="Mon, May 20th, 2019, 08:47"/>
    <n v="40.219999999999963"/>
    <x v="6"/>
  </r>
  <r>
    <n v="1032"/>
    <s v=" 26 May 2019, 20:30"/>
    <s v="Football"/>
    <s v="Ita. Serie A"/>
    <s v="FC Internazionale - Empoli"/>
    <n v="1.78"/>
    <s v="WIN"/>
    <s v="Full Event Away +1.50 (AH)"/>
    <s v="2-1"/>
    <s v="PINNACLE"/>
    <n v="1.7809999999999999"/>
    <n v="1"/>
    <n v="0.78"/>
    <s v="https://aw-tipster.blogabet.com"/>
    <s v="Tue, May 21st, 2019, 09:21"/>
    <n v="40.999999999999964"/>
    <x v="6"/>
  </r>
  <r>
    <n v="1033"/>
    <s v=" 26 May 2019, 20:30"/>
    <s v="Football"/>
    <s v="Ita. Serie A"/>
    <s v="SPAL - AC Milan"/>
    <n v="1"/>
    <s v="PUSH"/>
    <s v="Full Event Home +1.00 (AH)"/>
    <s v="2-3"/>
    <s v="PINNACLE"/>
    <n v="2.0499999999999998"/>
    <n v="1"/>
    <n v="0"/>
    <s v="https://aw-tipster.blogabet.com"/>
    <s v="Tue, May 21st, 2019, 09:21"/>
    <n v="40.999999999999964"/>
    <x v="6"/>
  </r>
  <r>
    <n v="1034"/>
    <s v=" 29 May 2019, 21:00"/>
    <s v="Football"/>
    <s v="Europa League"/>
    <s v="Chelsea (n) - Arsenal"/>
    <n v="0"/>
    <s v="LOST"/>
    <s v="Full Event Away +0.00 (AH)"/>
    <s v="4-1"/>
    <s v="PINNACLE"/>
    <n v="2.1800000000000002"/>
    <n v="1"/>
    <n v="-1"/>
    <s v="https://aw-tipster.blogabet.com"/>
    <s v="Mon, May 27th, 2019, 07:48"/>
    <n v="39.999999999999964"/>
    <x v="6"/>
  </r>
  <r>
    <n v="1035"/>
    <s v=" 01 Jun 2019, 21:00"/>
    <s v="Football"/>
    <s v="Champions L"/>
    <s v="Liverpool (n) - Tottenham Hotspur"/>
    <n v="0"/>
    <s v="LOST"/>
    <s v="Full Event Away +0.50 (AH)"/>
    <s v="2-0"/>
    <s v="PINNACLE"/>
    <n v="1.909"/>
    <n v="1"/>
    <n v="-1"/>
    <s v="https://aw-tipster.blogabet.com"/>
    <s v="Mon, May 13th, 2019, 10:00"/>
    <n v="38.999999999999964"/>
    <x v="6"/>
  </r>
  <r>
    <n v="1036"/>
    <s v=" 03 Aug 2019, 17:00"/>
    <s v="Football"/>
    <s v="Fra. Other"/>
    <s v="Paris Saint Germain (n) - Rennes"/>
    <n v="0"/>
    <s v="LOST"/>
    <s v="Full Event Home -1.50 (AH)"/>
    <s v="2-1"/>
    <s v="PINNACLE"/>
    <n v="1.84"/>
    <n v="1"/>
    <n v="-1"/>
    <s v="https://aw-tipster.blogabet.com"/>
    <s v="Wed, Jul 31st, 2019, 09:23"/>
    <n v="37.999999999999964"/>
    <x v="7"/>
  </r>
  <r>
    <n v="1037"/>
    <s v=" 03 Aug 2019, 20:45"/>
    <s v="Football"/>
    <s v="Ger. Other"/>
    <s v="Borussia Dortmund - Bayern Munchen"/>
    <n v="0"/>
    <s v="LOST"/>
    <s v="Full Event Over 2.5 (O/U)"/>
    <s v="2-0"/>
    <s v="PINNACLE"/>
    <n v="1.671"/>
    <n v="1"/>
    <n v="-1"/>
    <s v="https://aw-tipster.blogabet.com"/>
    <s v="Wed, Jul 31st, 2019, 09:24"/>
    <n v="36.999999999999964"/>
    <x v="7"/>
  </r>
  <r>
    <n v="1038"/>
    <s v=" 04 Aug 2019, 16:00"/>
    <s v="Football"/>
    <s v="Eng. Other"/>
    <s v="Manchester City (n) - Liverpool"/>
    <n v="1.97"/>
    <s v="WIN"/>
    <s v="Full Event Away +0.50 (AH)"/>
    <s v="1-1"/>
    <s v="PINNACLE"/>
    <n v="1.97"/>
    <n v="1"/>
    <n v="0.97"/>
    <s v="https://aw-tipster.blogabet.com"/>
    <s v="Thu, Aug 1st, 2019, 09:20"/>
    <n v="37.969999999999963"/>
    <x v="8"/>
  </r>
  <r>
    <n v="1039"/>
    <s v=" 09 Aug 2019, 20:45"/>
    <s v="Football"/>
    <s v="Fra. Ligue 1"/>
    <s v="AS Monaco - Lyon"/>
    <n v="0"/>
    <s v="LOST"/>
    <s v="Full Event Home +0.00 (AH)"/>
    <s v="0-3"/>
    <s v="PINNACLE"/>
    <n v="2.14"/>
    <n v="1"/>
    <n v="-1"/>
    <s v="https://aw-tipster.blogabet.com"/>
    <s v="Sun, Aug 4th, 2019, 11:00"/>
    <n v="36.969999999999963"/>
    <x v="8"/>
  </r>
  <r>
    <n v="1040"/>
    <s v=" 09 Aug 2019, 21:00"/>
    <s v="Football"/>
    <s v="Eng. Premier"/>
    <s v="Liverpool - Norwich City"/>
    <n v="0"/>
    <s v="LOST"/>
    <s v="Full Event Away +2.00 (AH)"/>
    <s v="4-1"/>
    <s v="PINNACLE"/>
    <n v="2.12"/>
    <n v="1"/>
    <n v="-1"/>
    <s v="https://aw-tipster.blogabet.com"/>
    <s v="Mon, Aug 5th, 2019, 11:32"/>
    <n v="35.969999999999963"/>
    <x v="8"/>
  </r>
  <r>
    <n v="1041"/>
    <s v=" 10 Aug 2019, 13:30"/>
    <s v="Football"/>
    <s v="Eng. Premier"/>
    <s v="West Ham United - Manchester City"/>
    <n v="0"/>
    <s v="LOST"/>
    <s v="Full Event Home +2.00 (AH)"/>
    <s v="0-5"/>
    <s v="PINNACLE"/>
    <n v="1.6890000000000001"/>
    <n v="1"/>
    <n v="-1"/>
    <s v="https://aw-tipster.blogabet.com"/>
    <s v="Mon, Aug 5th, 2019, 11:33"/>
    <n v="34.969999999999963"/>
    <x v="8"/>
  </r>
  <r>
    <n v="1042"/>
    <s v=" 10 Aug 2019, 16:00"/>
    <s v="Football"/>
    <s v="Eng. Premier"/>
    <s v="Bournemouth - Sheffield United"/>
    <n v="1.99"/>
    <s v="WIN"/>
    <s v="Full Event Away +0.50 (AH)"/>
    <s v="1-1"/>
    <s v="PINNACLE"/>
    <n v="1.99"/>
    <n v="1"/>
    <n v="0.99"/>
    <s v="https://aw-tipster.blogabet.com"/>
    <s v="Sun, Aug 4th, 2019, 10:58"/>
    <n v="35.959999999999965"/>
    <x v="8"/>
  </r>
  <r>
    <n v="1043"/>
    <s v=" 10 Aug 2019, 16:00"/>
    <s v="Football"/>
    <s v="Eng. Premier"/>
    <s v="Burnley - Southampton"/>
    <n v="2.17"/>
    <s v="WIN"/>
    <s v="Full Event Over 2.5 (O/U)"/>
    <s v="3-0"/>
    <s v="PINNACLE"/>
    <n v="2.17"/>
    <n v="1"/>
    <n v="1.17"/>
    <s v="https://aw-tipster.blogabet.com"/>
    <s v="Sun, Aug 4th, 2019, 10:59"/>
    <n v="37.129999999999967"/>
    <x v="8"/>
  </r>
  <r>
    <n v="1044"/>
    <s v=" 10 Aug 2019, 16:00"/>
    <s v="Football"/>
    <s v="Eng. Premier"/>
    <s v="Crystal Palace - Everton"/>
    <n v="1"/>
    <s v="PUSH"/>
    <s v="Full Event Away +0.00 (AH)"/>
    <s v="0-0"/>
    <s v="PINNACLE"/>
    <n v="1.7929999999999999"/>
    <n v="1"/>
    <n v="0"/>
    <s v="https://aw-tipster.blogabet.com"/>
    <s v="Sun, Aug 4th, 2019, 10:59"/>
    <n v="37.129999999999967"/>
    <x v="8"/>
  </r>
  <r>
    <n v="1045"/>
    <s v=" 10 Aug 2019, 16:00"/>
    <s v="Football"/>
    <s v="Eng. Premier"/>
    <s v="Watford - Brighton and Hove Albion"/>
    <n v="2.2599999999999998"/>
    <s v="WIN"/>
    <s v="Full Event Over 2.5 (O/U)"/>
    <s v="0-3"/>
    <s v="PINNACLE"/>
    <n v="2.2599999999999998"/>
    <n v="1"/>
    <n v="1.26"/>
    <s v="https://aw-tipster.blogabet.com"/>
    <s v="Sun, Aug 4th, 2019, 10:59"/>
    <n v="38.389999999999965"/>
    <x v="8"/>
  </r>
  <r>
    <n v="1046"/>
    <s v=" 10 Aug 2019, 17:30"/>
    <s v="Football"/>
    <s v="Fra. Ligue 1"/>
    <s v="Marseille - Reims"/>
    <n v="1"/>
    <s v="PUSH"/>
    <s v="Full Event Over 2 (O/U)"/>
    <s v="0-2"/>
    <s v="PINNACLE"/>
    <n v="1.7090000000000001"/>
    <n v="1"/>
    <n v="0"/>
    <s v="https://aw-tipster.blogabet.com"/>
    <s v="Mon, Aug 5th, 2019, 11:34"/>
    <n v="38.389999999999965"/>
    <x v="8"/>
  </r>
  <r>
    <n v="1047"/>
    <s v=" 10 Aug 2019, 18:30"/>
    <s v="Football"/>
    <s v="Eng. Premier"/>
    <s v="Tottenham Hotspur - Aston Villa"/>
    <n v="0"/>
    <s v="LOST"/>
    <s v="Full Event Away +1.50 (AH)"/>
    <s v="3-1"/>
    <s v="PINNACLE"/>
    <n v="1.952"/>
    <n v="1"/>
    <n v="-1"/>
    <s v="https://aw-tipster.blogabet.com"/>
    <s v="Mon, Aug 5th, 2019, 11:33"/>
    <n v="37.389999999999965"/>
    <x v="8"/>
  </r>
  <r>
    <n v="1048"/>
    <s v=" 10 Aug 2019, 20:00"/>
    <s v="Football"/>
    <s v="Fra. Ligue 1"/>
    <s v="Dijon - St Etienne"/>
    <n v="0"/>
    <s v="LOST"/>
    <s v="Full Event Under 2.5 (O/U)"/>
    <s v="1-2"/>
    <s v="PINNACLE"/>
    <n v="1.7749999999999999"/>
    <n v="1"/>
    <n v="-1"/>
    <s v="https://aw-tipster.blogabet.com"/>
    <s v="Sun, Aug 4th, 2019, 11:01"/>
    <n v="36.389999999999965"/>
    <x v="8"/>
  </r>
  <r>
    <n v="1049"/>
    <s v=" 10 Aug 2019, 20:00"/>
    <s v="Football"/>
    <s v="Fra. Ligue 1"/>
    <s v="Montpellier HSC - Rennes"/>
    <n v="0"/>
    <s v="LOST"/>
    <s v="Full Event Over 2 (O/U)"/>
    <s v="0-1"/>
    <s v="PINNACLE"/>
    <n v="1.746"/>
    <n v="1"/>
    <n v="-1"/>
    <s v="https://aw-tipster.blogabet.com"/>
    <s v="Sun, Aug 4th, 2019, 11:01"/>
    <n v="35.389999999999965"/>
    <x v="8"/>
  </r>
  <r>
    <n v="1050"/>
    <s v=" 10 Aug 2019, 20:00"/>
    <s v="Football"/>
    <s v="Fra. Ligue 1"/>
    <s v="Nice - Amiens"/>
    <n v="0"/>
    <s v="LOST"/>
    <s v="Full Event Away +0.50 (AH)"/>
    <s v="2-1"/>
    <s v="PINNACLE"/>
    <n v="1.97"/>
    <n v="1"/>
    <n v="-1"/>
    <s v="https://aw-tipster.blogabet.com"/>
    <s v="Sun, Aug 4th, 2019, 11:01"/>
    <n v="34.389999999999965"/>
    <x v="8"/>
  </r>
  <r>
    <n v="1051"/>
    <s v=" 11 Aug 2019, 15:00"/>
    <s v="Football"/>
    <s v="Fra. Ligue 1"/>
    <s v="Lille - Nantes"/>
    <n v="1.88"/>
    <s v="WIN"/>
    <s v="Full Event Home (1X2)"/>
    <s v="2-1"/>
    <s v="PINNACLE"/>
    <n v="1.8839999999999999"/>
    <n v="1"/>
    <n v="0.88"/>
    <s v="https://aw-tipster.blogabet.com"/>
    <s v="Sun, Aug 4th, 2019, 11:02"/>
    <n v="35.269999999999968"/>
    <x v="8"/>
  </r>
  <r>
    <n v="1052"/>
    <s v=" 11 Aug 2019, 15:00"/>
    <s v="Football"/>
    <s v="Eng. Premier"/>
    <s v="Newcastle United - Arsenal"/>
    <n v="0"/>
    <s v="LOST"/>
    <s v="Full Event Over 2.5 (O/U)"/>
    <s v="0-1"/>
    <s v="PINNACLE"/>
    <n v="1.8"/>
    <n v="1"/>
    <n v="-1"/>
    <s v="https://aw-tipster.blogabet.com"/>
    <s v="Mon, Aug 5th, 2019, 11:33"/>
    <n v="34.269999999999968"/>
    <x v="8"/>
  </r>
  <r>
    <n v="1053"/>
    <s v=" 11 Aug 2019, 15:00"/>
    <s v="Football"/>
    <s v="Eng. Premier"/>
    <s v="Leicester City - Wolverhampton Wanderers"/>
    <n v="1.74"/>
    <s v="WIN"/>
    <s v="Full Event Away +0.50 (AH)"/>
    <s v="0-0"/>
    <s v="PINNACLE"/>
    <n v="1.74"/>
    <n v="1"/>
    <n v="0.74"/>
    <s v="https://aw-tipster.blogabet.com"/>
    <s v="Fri, Aug 9th, 2019, 09:02"/>
    <n v="35.00999999999997"/>
    <x v="8"/>
  </r>
  <r>
    <n v="1054"/>
    <s v=" 11 Aug 2019, 17:00"/>
    <s v="Football"/>
    <s v="Fra. Ligue 1"/>
    <s v="Strasbourg - Metz"/>
    <n v="1"/>
    <s v="PUSH"/>
    <s v="Full Event Over 2 (O/U)"/>
    <s v="1-1"/>
    <s v="PINNACLE"/>
    <n v="1.724"/>
    <n v="1"/>
    <n v="0"/>
    <s v="https://aw-tipster.blogabet.com"/>
    <s v="Fri, Aug 9th, 2019, 09:02"/>
    <n v="35.00999999999997"/>
    <x v="8"/>
  </r>
  <r>
    <n v="1055"/>
    <s v=" 11 Aug 2019, 17:30"/>
    <s v="Football"/>
    <s v="Eng. Premier"/>
    <s v="Manchester United - Chelsea"/>
    <n v="0"/>
    <s v="LOST"/>
    <s v="Full Event Away +0.50 (AH)"/>
    <s v="4-0"/>
    <s v="PINNACLE"/>
    <n v="1.724"/>
    <n v="1"/>
    <n v="-1"/>
    <s v="https://aw-tipster.blogabet.com"/>
    <s v="Sun, Aug 4th, 2019, 11:00"/>
    <n v="34.00999999999997"/>
    <x v="8"/>
  </r>
  <r>
    <n v="1056"/>
    <s v=" 11 Aug 2019, 21:00"/>
    <s v="Football"/>
    <s v="Fra. Ligue 1"/>
    <s v="Paris Saint Germain - Nimes Olympique"/>
    <n v="2"/>
    <s v="WIN"/>
    <s v="Full Event Home -2.50 (AH)"/>
    <s v="3-0"/>
    <s v="PINNACLE"/>
    <n v="2"/>
    <n v="1"/>
    <n v="1"/>
    <s v="https://aw-tipster.blogabet.com"/>
    <s v="Sun, Aug 4th, 2019, 11:02"/>
    <n v="35.00999999999997"/>
    <x v="8"/>
  </r>
  <r>
    <n v="1057"/>
    <s v=" 14 Aug 2019, 21:00"/>
    <s v="Football"/>
    <s v="International"/>
    <s v="Liverpool (n) - Chelsea"/>
    <n v="1.88"/>
    <s v="WIN"/>
    <s v="Full Event Away +1.00 (AH)"/>
    <s v="1-1"/>
    <s v="PINNACLE"/>
    <n v="1.877"/>
    <n v="1"/>
    <n v="0.88"/>
    <s v="https://aw-tipster.blogabet.com"/>
    <s v="Mon, Aug 12th, 2019, 11:23"/>
    <n v="35.889999999999972"/>
    <x v="8"/>
  </r>
  <r>
    <n v="1058"/>
    <s v=" 16 Aug 2019, 20:30"/>
    <s v="Football"/>
    <s v="Ger. Bundesliga I"/>
    <s v="Bayern Munich - Hertha Berlin"/>
    <n v="0"/>
    <s v="LOST"/>
    <s v="Full Event Home -2.00 (AH)"/>
    <s v="2-2"/>
    <s v="PINNACLE"/>
    <n v="1.925"/>
    <n v="1"/>
    <n v="-1"/>
    <s v="https://aw-tipster.blogabet.com"/>
    <s v="Tue, Aug 13th, 2019, 10:57"/>
    <n v="34.889999999999972"/>
    <x v="8"/>
  </r>
  <r>
    <n v="1059"/>
    <s v=" 16 Aug 2019, 20:45"/>
    <s v="Football"/>
    <s v="Fra. Ligue 1"/>
    <s v="Lyon - Angers SCO"/>
    <n v="0"/>
    <s v="LOST"/>
    <s v="Full Event Away +1.50 (AH)"/>
    <s v="6-0"/>
    <s v="PINNACLE"/>
    <n v="1.7929999999999999"/>
    <n v="1"/>
    <n v="-1"/>
    <s v="https://aw-tipster.blogabet.com"/>
    <s v="Mon, Aug 12th, 2019, 11:23"/>
    <n v="33.889999999999972"/>
    <x v="8"/>
  </r>
  <r>
    <n v="1060"/>
    <s v=" 16 Aug 2019, 21:00"/>
    <s v="Football"/>
    <s v="Spa. Primera"/>
    <s v="Athletic Club Bilbao - Barcelona"/>
    <n v="0"/>
    <s v="LOST"/>
    <s v="Full Event Away (1X2)"/>
    <s v="1-0"/>
    <s v="PINNACLE"/>
    <n v="1.7190000000000001"/>
    <n v="1"/>
    <n v="-1"/>
    <s v="https://aw-tipster.blogabet.com"/>
    <s v="Sun, Aug 11th, 2019, 11:40"/>
    <n v="32.889999999999972"/>
    <x v="8"/>
  </r>
  <r>
    <n v="1061"/>
    <s v=" 17 Aug 2019, 13:30"/>
    <s v="Football"/>
    <s v="Eng. Premier"/>
    <s v="Arsenal - Burnley"/>
    <n v="1.99"/>
    <s v="WIN"/>
    <s v="Full Event Away +1.50 (AH)"/>
    <s v="2-1"/>
    <s v="PINNACLE"/>
    <n v="1.99"/>
    <n v="1"/>
    <n v="0.99"/>
    <s v="https://aw-tipster.blogabet.com"/>
    <s v="Mon, Aug 12th, 2019, 11:21"/>
    <n v="33.879999999999974"/>
    <x v="8"/>
  </r>
  <r>
    <n v="1062"/>
    <s v=" 17 Aug 2019, 15:30"/>
    <s v="Football"/>
    <s v="Ger. Bundesliga I"/>
    <s v="Borussia Dortmund - Augsburg"/>
    <n v="1.74"/>
    <s v="WIN"/>
    <s v="Full Event Home -1.50 (AH)"/>
    <s v="5-1"/>
    <s v="PINNACLE"/>
    <n v="1.74"/>
    <n v="1"/>
    <n v="0.74"/>
    <s v="https://aw-tipster.blogabet.com"/>
    <s v="Sun, Aug 11th, 2019, 11:39"/>
    <n v="34.619999999999976"/>
    <x v="8"/>
  </r>
  <r>
    <n v="1063"/>
    <s v=" 17 Aug 2019, 15:30"/>
    <s v="Football"/>
    <s v="Ger. Bundesliga I"/>
    <s v="Bayer Leverkusen - SC Paderborn 07"/>
    <n v="0"/>
    <s v="LOST"/>
    <s v="Full Event Home -1.50 (AH)"/>
    <s v="3-2"/>
    <s v="PINNACLE"/>
    <n v="1.99"/>
    <n v="1"/>
    <n v="-1"/>
    <s v="https://aw-tipster.blogabet.com"/>
    <s v="Mon, Aug 12th, 2019, 11:22"/>
    <n v="33.619999999999976"/>
    <x v="8"/>
  </r>
  <r>
    <n v="1064"/>
    <s v=" 17 Aug 2019, 15:30"/>
    <s v="Football"/>
    <s v="Ger. Bundesliga I"/>
    <s v="Wolfsburg - FC Koln"/>
    <n v="1.96"/>
    <s v="WIN"/>
    <s v="Full Event Home (1X2)"/>
    <s v="2-1"/>
    <s v="PINNACLE"/>
    <n v="1.9610000000000001"/>
    <n v="1"/>
    <n v="0.96"/>
    <s v="https://aw-tipster.blogabet.com"/>
    <s v="Tue, Aug 13th, 2019, 10:57"/>
    <n v="34.579999999999977"/>
    <x v="8"/>
  </r>
  <r>
    <n v="1065"/>
    <s v=" 17 Aug 2019, 16:00"/>
    <s v="Football"/>
    <s v="Eng. Premier"/>
    <s v="Aston Villa - Bournemouth"/>
    <n v="2.23"/>
    <s v="WIN"/>
    <s v="Full Event Away +0.00 (AH)"/>
    <s v="1-2"/>
    <s v="PINNACLE"/>
    <n v="2.23"/>
    <n v="1"/>
    <n v="1.23"/>
    <s v="https://aw-tipster.blogabet.com"/>
    <s v="Sun, Aug 11th, 2019, 11:38"/>
    <n v="35.809999999999974"/>
    <x v="8"/>
  </r>
  <r>
    <n v="1066"/>
    <s v=" 17 Aug 2019, 16:00"/>
    <s v="Football"/>
    <s v="Eng. Premier"/>
    <s v="Brighton and Hove Albion - West Ham United"/>
    <n v="0"/>
    <s v="LOST"/>
    <s v="Full Event Over 2.5 (O/U)"/>
    <s v="1-1"/>
    <s v="PINNACLE"/>
    <n v="2.16"/>
    <n v="1"/>
    <n v="-1"/>
    <s v="https://aw-tipster.blogabet.com"/>
    <s v="Sun, Aug 11th, 2019, 11:38"/>
    <n v="34.809999999999974"/>
    <x v="8"/>
  </r>
  <r>
    <n v="1067"/>
    <s v=" 17 Aug 2019, 16:00"/>
    <s v="Football"/>
    <s v="Eng. Premier"/>
    <s v="Everton - Watford"/>
    <n v="1"/>
    <s v="PUSH"/>
    <s v="Full Event Away +1.00 (AH)"/>
    <s v="1-0"/>
    <s v="PINNACLE"/>
    <n v="1.671"/>
    <n v="1"/>
    <n v="0"/>
    <s v="https://aw-tipster.blogabet.com"/>
    <s v="Sun, Aug 11th, 2019, 11:39"/>
    <n v="34.809999999999974"/>
    <x v="8"/>
  </r>
  <r>
    <n v="1068"/>
    <s v=" 17 Aug 2019, 16:00"/>
    <s v="Football"/>
    <s v="Eng. Premier"/>
    <s v="Norwich City - Newcastle United"/>
    <n v="0"/>
    <s v="LOST"/>
    <s v="Full Event Away +0.50 (AH)"/>
    <s v="3-1"/>
    <s v="PINNACLE"/>
    <n v="1.74"/>
    <n v="1"/>
    <n v="-1"/>
    <s v="https://aw-tipster.blogabet.com"/>
    <s v="Mon, Aug 12th, 2019, 11:21"/>
    <n v="33.809999999999974"/>
    <x v="8"/>
  </r>
  <r>
    <n v="1069"/>
    <s v=" 17 Aug 2019, 16:00"/>
    <s v="Football"/>
    <s v="Eng. Premier"/>
    <s v="Southampton - Liverpool"/>
    <n v="1"/>
    <s v="PUSH"/>
    <s v="Full Event Over 3 (O/U)"/>
    <s v="1-2"/>
    <s v="PINNACLE"/>
    <n v="2.11"/>
    <n v="1"/>
    <n v="0"/>
    <s v="https://aw-tipster.blogabet.com"/>
    <s v="Thu, Aug 15th, 2019, 09:36"/>
    <n v="33.809999999999974"/>
    <x v="8"/>
  </r>
  <r>
    <n v="1070"/>
    <s v=" 17 Aug 2019, 17:00"/>
    <s v="Football"/>
    <s v="Spa. Primera"/>
    <s v="Celta Vigo - Real Madrid"/>
    <n v="1.71"/>
    <s v="WIN"/>
    <s v="Full Event Away (1X2)"/>
    <s v="1-3"/>
    <s v="PINNACLE"/>
    <n v="1.714"/>
    <n v="1"/>
    <n v="0.71"/>
    <s v="https://aw-tipster.blogabet.com"/>
    <s v="Mon, Aug 12th, 2019, 11:22"/>
    <n v="34.519999999999975"/>
    <x v="8"/>
  </r>
  <r>
    <n v="1071"/>
    <s v=" 17 Aug 2019, 17:30"/>
    <s v="Football"/>
    <s v="Fra. Ligue 1"/>
    <s v="Nantes - Marseille"/>
    <n v="1"/>
    <s v="PUSH"/>
    <s v="Full Event Away +0.00 (AH)"/>
    <s v="0-0"/>
    <s v="PINNACLE"/>
    <n v="2.0099999999999998"/>
    <n v="1"/>
    <n v="0"/>
    <s v="https://aw-tipster.blogabet.com"/>
    <s v="Mon, Aug 12th, 2019, 11:23"/>
    <n v="34.519999999999975"/>
    <x v="8"/>
  </r>
  <r>
    <n v="1072"/>
    <s v=" 17 Aug 2019, 18:30"/>
    <s v="Football"/>
    <s v="Ger. Bundesliga I"/>
    <s v="Borussia Monchengladbach - Schalke 04"/>
    <n v="0"/>
    <s v="LOST"/>
    <s v="Full Event Over 2.5 (O/U)"/>
    <s v="0-0"/>
    <s v="PINNACLE"/>
    <n v="1.7869999999999999"/>
    <n v="1"/>
    <n v="-1"/>
    <s v="https://aw-tipster.blogabet.com"/>
    <s v="Sun, Aug 11th, 2019, 11:40"/>
    <n v="33.519999999999975"/>
    <x v="8"/>
  </r>
  <r>
    <n v="1073"/>
    <s v=" 17 Aug 2019, 18:30"/>
    <s v="Football"/>
    <s v="Eng. Premier"/>
    <s v="Manchester City - Tottenham Hotspur"/>
    <n v="1.93"/>
    <s v="WIN"/>
    <s v="Full Event Away +1.50 (AH)"/>
    <s v="2-2"/>
    <s v="PINNACLE"/>
    <n v="1.9339999999999999"/>
    <n v="1"/>
    <n v="0.93"/>
    <s v="https://aw-tipster.blogabet.com"/>
    <s v="Mon, Aug 12th, 2019, 11:21"/>
    <n v="34.449999999999974"/>
    <x v="8"/>
  </r>
  <r>
    <n v="1074"/>
    <s v=" 17 Aug 2019, 19:00"/>
    <s v="Football"/>
    <s v="Spa. Primera"/>
    <s v="Valencia - Real Sociedad"/>
    <n v="1"/>
    <s v="PUSH"/>
    <s v="Full Event Over 2 (O/U)"/>
    <s v="1-1"/>
    <s v="PINNACLE"/>
    <n v="1.68"/>
    <n v="1"/>
    <n v="0"/>
    <s v="https://aw-tipster.blogabet.com"/>
    <s v="Sun, Aug 11th, 2019, 11:41"/>
    <n v="34.449999999999974"/>
    <x v="8"/>
  </r>
  <r>
    <n v="1075"/>
    <s v=" 17 Aug 2019, 20:00"/>
    <s v="Football"/>
    <s v="Fra. Ligue 1"/>
    <s v="Amiens - Lille"/>
    <n v="0"/>
    <s v="LOST"/>
    <s v="Full Event Away (1X2)"/>
    <s v="1-0"/>
    <s v="PINNACLE"/>
    <n v="2.34"/>
    <n v="1"/>
    <n v="-1"/>
    <s v="https://aw-tipster.blogabet.com"/>
    <s v="Mon, Aug 12th, 2019, 11:24"/>
    <n v="33.449999999999974"/>
    <x v="8"/>
  </r>
  <r>
    <n v="1076"/>
    <s v=" 17 Aug 2019, 20:00"/>
    <s v="Football"/>
    <s v="Fra. Ligue 1"/>
    <s v="Bordeaux - Montpellier HSC"/>
    <n v="1"/>
    <s v="PUSH"/>
    <s v="Full Event Home +0.00 (AH)"/>
    <s v="1-1"/>
    <s v="PINNACLE"/>
    <n v="2.1"/>
    <n v="1"/>
    <n v="0"/>
    <s v="https://aw-tipster.blogabet.com"/>
    <s v="Mon, Aug 12th, 2019, 11:24"/>
    <n v="33.449999999999974"/>
    <x v="8"/>
  </r>
  <r>
    <n v="1077"/>
    <s v=" 17 Aug 2019, 20:00"/>
    <s v="Football"/>
    <s v="Fra. Ligue 1"/>
    <s v="Metz - AS Monaco"/>
    <n v="0"/>
    <s v="LOST"/>
    <s v="Full Event Away +0.00 (AH)"/>
    <s v="3-0"/>
    <s v="PINNACLE"/>
    <n v="1.8620000000000001"/>
    <n v="1"/>
    <n v="-1"/>
    <s v="https://aw-tipster.blogabet.com"/>
    <s v="Mon, Aug 12th, 2019, 11:24"/>
    <n v="32.449999999999974"/>
    <x v="8"/>
  </r>
  <r>
    <n v="1078"/>
    <s v=" 17 Aug 2019, 20:00"/>
    <s v="Football"/>
    <s v="Fra. Ligue 1"/>
    <s v="Nimes Olympique - Nice"/>
    <n v="1.72"/>
    <s v="WIN"/>
    <s v="Full Event Away +0.50 (AH)"/>
    <s v="1-2"/>
    <s v="PINNACLE"/>
    <n v="1.7190000000000001"/>
    <n v="1"/>
    <n v="0.72"/>
    <s v="https://aw-tipster.blogabet.com"/>
    <s v="Mon, Aug 12th, 2019, 11:24"/>
    <n v="33.169999999999973"/>
    <x v="8"/>
  </r>
  <r>
    <n v="1079"/>
    <s v=" 17 Aug 2019, 21:00"/>
    <s v="Football"/>
    <s v="Spa. Primera"/>
    <s v="Villarreal CF - Granada CF"/>
    <n v="1.81"/>
    <s v="WIN"/>
    <s v="Full Event Away +1.00 (AH)"/>
    <s v="4-4"/>
    <s v="PINNACLE"/>
    <n v="1.8129999999999999"/>
    <n v="1"/>
    <n v="0.81"/>
    <s v="https://aw-tipster.blogabet.com"/>
    <s v="Sun, Aug 11th, 2019, 11:41"/>
    <n v="33.979999999999976"/>
    <x v="8"/>
  </r>
  <r>
    <n v="1080"/>
    <s v=" 18 Aug 2019, 15:00"/>
    <s v="Football"/>
    <s v="Eng. Premier"/>
    <s v="Sheffield United - Crystal Palace"/>
    <n v="1.9"/>
    <s v="WIN"/>
    <s v="Full Event Home +0.00 (AH)"/>
    <s v="1-0"/>
    <s v="PINNACLE"/>
    <n v="1.9"/>
    <n v="1"/>
    <n v="0.9"/>
    <s v="https://aw-tipster.blogabet.com"/>
    <s v="Sun, Aug 11th, 2019, 11:39"/>
    <n v="34.879999999999974"/>
    <x v="8"/>
  </r>
  <r>
    <n v="1081"/>
    <s v=" 18 Aug 2019, 15:00"/>
    <s v="Football"/>
    <s v="Fra. Ligue 1"/>
    <s v="St Etienne - Brest"/>
    <n v="1.74"/>
    <s v="WIN"/>
    <s v="Full Event Away +1.00 (AH)"/>
    <s v="1-1"/>
    <s v="PINNACLE"/>
    <n v="1.7350000000000001"/>
    <n v="1"/>
    <n v="0.74"/>
    <s v="https://aw-tipster.blogabet.com"/>
    <s v="Mon, Aug 12th, 2019, 11:25"/>
    <n v="35.619999999999976"/>
    <x v="8"/>
  </r>
  <r>
    <n v="1082"/>
    <s v=" 18 Aug 2019, 15:30"/>
    <s v="Football"/>
    <s v="Ger. Bundesliga I"/>
    <s v="Eintracht Frankfurt - Hoffenheim"/>
    <n v="1.73"/>
    <s v="WIN"/>
    <s v="Full Event Home +0.00 (AH)"/>
    <s v="1-0"/>
    <s v="PINNACLE"/>
    <n v="1.7290000000000001"/>
    <n v="1"/>
    <n v="0.73"/>
    <s v="https://aw-tipster.blogabet.com"/>
    <s v="Fri, Aug 16th, 2019, 10:12"/>
    <n v="36.349999999999973"/>
    <x v="8"/>
  </r>
  <r>
    <n v="1083"/>
    <s v=" 18 Aug 2019, 17:00"/>
    <s v="Football"/>
    <s v="Fra. Ligue 1"/>
    <s v="Reims - Strasbourg"/>
    <n v="1.85"/>
    <s v="WIN"/>
    <s v="Full Event Away +0.50 (AH)"/>
    <s v="0-0"/>
    <s v="PINNACLE"/>
    <n v="1.8540000000000001"/>
    <n v="1"/>
    <n v="0.85"/>
    <s v="https://aw-tipster.blogabet.com"/>
    <s v="Fri, Aug 16th, 2019, 10:13"/>
    <n v="37.199999999999974"/>
    <x v="8"/>
  </r>
  <r>
    <n v="1084"/>
    <s v=" 18 Aug 2019, 17:30"/>
    <s v="Football"/>
    <s v="Eng. Premier"/>
    <s v="Chelsea - Leicester City"/>
    <n v="0"/>
    <s v="LOST"/>
    <s v="Full Event Home (1X2)"/>
    <s v="1-1"/>
    <s v="PINNACLE"/>
    <n v="1.7290000000000001"/>
    <n v="1"/>
    <n v="-1"/>
    <s v="https://aw-tipster.blogabet.com"/>
    <s v="Thu, Aug 15th, 2019, 09:36"/>
    <n v="36.199999999999974"/>
    <x v="8"/>
  </r>
  <r>
    <n v="1085"/>
    <s v=" 18 Aug 2019, 18:00"/>
    <s v="Football"/>
    <s v="Ger. Bundesliga I"/>
    <s v="Union Berlin - RB Leipzig"/>
    <n v="0"/>
    <s v="LOST"/>
    <s v="Full Event Home +0.50 (AH)"/>
    <s v="0-4"/>
    <s v="PINNACLE"/>
    <n v="2.17"/>
    <n v="1"/>
    <n v="-1"/>
    <s v="https://aw-tipster.blogabet.com"/>
    <s v="Mon, Aug 12th, 2019, 11:22"/>
    <n v="35.199999999999974"/>
    <x v="8"/>
  </r>
  <r>
    <n v="1086"/>
    <s v=" 18 Aug 2019, 19:00"/>
    <s v="Football"/>
    <s v="Spa. Primera"/>
    <s v="Espanyol - Sevilla"/>
    <n v="1.7"/>
    <s v="WIN"/>
    <s v="Full Event Away +0.00 (AH)"/>
    <s v="0-2"/>
    <s v="PINNACLE"/>
    <n v="1.6990000000000001"/>
    <n v="1"/>
    <n v="0.7"/>
    <s v="https://aw-tipster.blogabet.com"/>
    <s v="Fri, Aug 16th, 2019, 10:13"/>
    <n v="35.899999999999977"/>
    <x v="8"/>
  </r>
  <r>
    <n v="1087"/>
    <s v=" 18 Aug 2019, 21:00"/>
    <s v="Football"/>
    <s v="Fra. Ligue 1"/>
    <s v="Rennes - Paris Saint Germain"/>
    <n v="0"/>
    <s v="LOST"/>
    <s v="Full Event Away -1.50 (AH)"/>
    <s v="2-1"/>
    <s v="PINNACLE"/>
    <n v="1.917"/>
    <n v="1"/>
    <n v="-1"/>
    <s v="https://aw-tipster.blogabet.com"/>
    <s v="Mon, Aug 12th, 2019, 11:25"/>
    <n v="34.899999999999977"/>
    <x v="8"/>
  </r>
  <r>
    <n v="1088"/>
    <s v=" 18 Aug 2019, 22:00"/>
    <s v="Football"/>
    <s v="Spa. Primera"/>
    <s v="Atletico Madrid - Getafe"/>
    <n v="1.76"/>
    <s v="WIN"/>
    <s v="Full Event Under 2.5 (O/U)"/>
    <s v="1-0"/>
    <s v="PINNACLE"/>
    <n v="1.7629999999999999"/>
    <n v="1"/>
    <n v="0.76"/>
    <s v="https://aw-tipster.blogabet.com"/>
    <s v="Sun, Aug 11th, 2019, 11:41"/>
    <n v="35.659999999999975"/>
    <x v="8"/>
  </r>
  <r>
    <n v="1089"/>
    <s v=" 19 Aug 2019, 21:00"/>
    <s v="Football"/>
    <s v="Eng. Premier"/>
    <s v="Wolverhampton Wanderers - Manchester United"/>
    <n v="1.67"/>
    <s v="WIN"/>
    <s v="Full Event Home +0.50 (AH)"/>
    <s v="1-1"/>
    <s v="PINNACLE"/>
    <n v="1.671"/>
    <n v="1"/>
    <n v="0.67"/>
    <s v="https://aw-tipster.blogabet.com"/>
    <s v="Fri, Aug 16th, 2019, 10:12"/>
    <n v="36.329999999999977"/>
    <x v="8"/>
  </r>
  <r>
    <n v="1090"/>
    <s v=" 19 Aug 2019, 22:00"/>
    <s v="Football"/>
    <s v="Spa. Primera"/>
    <s v="Real Betis - Real Valladolid CF"/>
    <n v="1.71"/>
    <s v="WIN"/>
    <s v="Full Event Away +1.00 (AH)"/>
    <s v="1-2"/>
    <s v="PINNACLE"/>
    <n v="1.714"/>
    <n v="1"/>
    <n v="0.71"/>
    <s v="https://aw-tipster.blogabet.com"/>
    <s v="Sun, Aug 11th, 2019, 11:42"/>
    <n v="37.039999999999978"/>
    <x v="8"/>
  </r>
  <r>
    <n v="1091"/>
    <s v=" 23 Aug 2019, 20:00"/>
    <s v="Football"/>
    <s v="Spa. Primera"/>
    <s v="Granada CF - Sevilla"/>
    <n v="0"/>
    <s v="LOST"/>
    <s v="Full Event Over 2.5 (O/U)"/>
    <s v="0-1"/>
    <s v="PINNACLE"/>
    <n v="1.869"/>
    <n v="1"/>
    <n v="-1"/>
    <s v="https://aw-tipster.blogabet.com"/>
    <s v="Mon, Aug 19th, 2019, 10:07"/>
    <n v="36.039999999999978"/>
    <x v="8"/>
  </r>
  <r>
    <n v="1092"/>
    <s v=" 23 Aug 2019, 20:30"/>
    <s v="Football"/>
    <s v="Ger. Bundesliga I"/>
    <s v="FC Koln - Borussia Dortmund"/>
    <n v="1.74"/>
    <s v="WIN"/>
    <s v="Full Event Away -1.00 (AH)"/>
    <s v="1-3"/>
    <s v="PINNACLE"/>
    <n v="1.7350000000000001"/>
    <n v="1"/>
    <n v="0.74"/>
    <s v="https://aw-tipster.blogabet.com"/>
    <s v="Sun, Aug 18th, 2019, 10:59"/>
    <n v="36.77999999999998"/>
    <x v="8"/>
  </r>
  <r>
    <n v="1093"/>
    <s v=" 23 Aug 2019, 21:00"/>
    <s v="Football"/>
    <s v="Eng. Premier"/>
    <s v="Aston Villa - Everton"/>
    <n v="1.75"/>
    <s v="WIN"/>
    <s v="Full Event Home +0.50 (AH)"/>
    <s v="2-0"/>
    <s v="PINNACLE"/>
    <n v="1.746"/>
    <n v="1"/>
    <n v="0.75"/>
    <s v="https://aw-tipster.blogabet.com"/>
    <s v="Sun, Aug 18th, 2019, 10:57"/>
    <n v="37.52999999999998"/>
    <x v="8"/>
  </r>
  <r>
    <n v="1094"/>
    <s v=" 23 Aug 2019, 22:00"/>
    <s v="Football"/>
    <s v="Spa. Primera"/>
    <s v="Levante UD - Villarreal CF"/>
    <n v="2.09"/>
    <s v="WIN"/>
    <s v="Full Event Home +0.00 (AH)"/>
    <s v="2-1"/>
    <s v="PINNACLE"/>
    <n v="2.09"/>
    <n v="1"/>
    <n v="1.0900000000000001"/>
    <s v="https://aw-tipster.blogabet.com"/>
    <s v="Mon, Aug 19th, 2019, 10:08"/>
    <n v="38.619999999999983"/>
    <x v="8"/>
  </r>
  <r>
    <n v="1095"/>
    <s v=" 24 Aug 2019, 13:30"/>
    <s v="Football"/>
    <s v="Eng. Premier"/>
    <s v="Norwich City - Chelsea"/>
    <n v="0"/>
    <s v="LOST"/>
    <s v="Full Event Home +0.50 (AH)"/>
    <s v="2-3"/>
    <s v="PINNACLE"/>
    <n v="2.0699999999999998"/>
    <n v="1"/>
    <n v="-1"/>
    <s v="https://aw-tipster.blogabet.com"/>
    <s v="Mon, Aug 19th, 2019, 10:06"/>
    <n v="37.619999999999983"/>
    <x v="8"/>
  </r>
  <r>
    <n v="1096"/>
    <s v=" 24 Aug 2019, 15:30"/>
    <s v="Football"/>
    <s v="Ger. Bundesliga I"/>
    <s v="Fortuna Dusseldorf - Bayer Leverkusen"/>
    <n v="0"/>
    <s v="LOST"/>
    <s v="Full Event Home +0.50 (AH)"/>
    <s v="1-3"/>
    <s v="PINNACLE"/>
    <n v="2.08"/>
    <n v="1"/>
    <n v="-1"/>
    <s v="https://aw-tipster.blogabet.com"/>
    <s v="Sun, Aug 18th, 2019, 11:00"/>
    <n v="36.619999999999983"/>
    <x v="8"/>
  </r>
  <r>
    <n v="1097"/>
    <s v=" 24 Aug 2019, 15:30"/>
    <s v="Football"/>
    <s v="Ger. Bundesliga I"/>
    <s v="Mainz 05 - Borussia Monchengladbach"/>
    <n v="2.33"/>
    <s v="WIN"/>
    <s v="Full Event Away (1X2)"/>
    <s v="1-3"/>
    <s v="PINNACLE"/>
    <n v="2.33"/>
    <n v="1"/>
    <n v="1.33"/>
    <s v="https://aw-tipster.blogabet.com"/>
    <s v="Sun, Aug 18th, 2019, 11:00"/>
    <n v="37.949999999999982"/>
    <x v="8"/>
  </r>
  <r>
    <n v="1098"/>
    <s v=" 24 Aug 2019, 16:00"/>
    <s v="Football"/>
    <s v="Eng. Premier"/>
    <s v="Brighton and Hove Albion - Southampton"/>
    <n v="0"/>
    <s v="LOST"/>
    <s v="Full Event Home +0.00 (AH)"/>
    <s v="0-2"/>
    <s v="PINNACLE"/>
    <n v="1.7929999999999999"/>
    <n v="1"/>
    <n v="-1"/>
    <s v="https://aw-tipster.blogabet.com"/>
    <s v="Sun, Aug 18th, 2019, 10:57"/>
    <n v="36.949999999999982"/>
    <x v="8"/>
  </r>
  <r>
    <n v="1099"/>
    <s v=" 24 Aug 2019, 16:00"/>
    <s v="Football"/>
    <s v="Eng. Premier"/>
    <s v="Watford - West Ham United"/>
    <n v="0"/>
    <s v="LOST"/>
    <s v="Full Event Home (1X2)"/>
    <s v="1-3"/>
    <s v="PINNACLE"/>
    <n v="2.25"/>
    <n v="1"/>
    <n v="-1"/>
    <s v="https://aw-tipster.blogabet.com"/>
    <s v="Sun, Aug 18th, 2019, 10:58"/>
    <n v="35.949999999999982"/>
    <x v="8"/>
  </r>
  <r>
    <n v="1100"/>
    <s v=" 24 Aug 2019, 16:00"/>
    <s v="Football"/>
    <s v="Eng. Premier"/>
    <s v="Sheffield United - Leicester City"/>
    <n v="1.74"/>
    <s v="WIN"/>
    <s v="Full Event Over 2 (O/U)"/>
    <s v="1-2"/>
    <s v="PINNACLE"/>
    <n v="1.74"/>
    <n v="1"/>
    <n v="0.74"/>
    <s v="https://aw-tipster.blogabet.com"/>
    <s v="Mon, Aug 19th, 2019, 10:07"/>
    <n v="36.689999999999984"/>
    <x v="8"/>
  </r>
  <r>
    <n v="1101"/>
    <s v=" 24 Aug 2019, 16:00"/>
    <s v="Football"/>
    <s v="Eng. Premier"/>
    <s v="Manchester United - Crystal Palace"/>
    <n v="0"/>
    <s v="LOST"/>
    <s v="Full Event Home -1.50 (AH)"/>
    <s v="1-2"/>
    <s v="PINNACLE"/>
    <n v="2.16"/>
    <n v="1"/>
    <n v="-1"/>
    <s v="https://aw-tipster.blogabet.com"/>
    <s v="Tue, Aug 20th, 2019, 10:43"/>
    <n v="35.689999999999984"/>
    <x v="8"/>
  </r>
  <r>
    <n v="1102"/>
    <s v=" 24 Aug 2019, 18:00"/>
    <s v="Football"/>
    <s v="Ita. Serie A"/>
    <s v="Parma FC - Juventus"/>
    <n v="0"/>
    <s v="LOST"/>
    <s v="Full Event Away -1.50 (AH)"/>
    <s v="0-1"/>
    <s v="PINNACLE"/>
    <n v="1.98"/>
    <n v="1"/>
    <n v="-1"/>
    <s v="https://aw-tipster.blogabet.com"/>
    <s v="Tue, Aug 20th, 2019, 10:44"/>
    <n v="34.689999999999984"/>
    <x v="8"/>
  </r>
  <r>
    <n v="1103"/>
    <s v=" 24 Aug 2019, 18:30"/>
    <s v="Football"/>
    <s v="Eng. Premier"/>
    <s v="Liverpool - Arsenal"/>
    <n v="1.78"/>
    <s v="WIN"/>
    <s v="Full Event Home -1.00 (AH)"/>
    <s v="3-1"/>
    <s v="PINNACLE"/>
    <n v="1.7809999999999999"/>
    <n v="1"/>
    <n v="0.78"/>
    <s v="https://aw-tipster.blogabet.com"/>
    <s v="Sun, Aug 18th, 2019, 10:58"/>
    <n v="35.469999999999985"/>
    <x v="8"/>
  </r>
  <r>
    <n v="1104"/>
    <s v=" 24 Aug 2019, 18:30"/>
    <s v="Football"/>
    <s v="Ger. Bundesliga I"/>
    <s v="Schalke 04 - Bayern Munich"/>
    <n v="0"/>
    <s v="LOST"/>
    <s v="Full Event Home +1.50 (AH)"/>
    <s v="0-3"/>
    <s v="PINNACLE"/>
    <n v="1.869"/>
    <n v="1"/>
    <n v="-1"/>
    <s v="https://aw-tipster.blogabet.com"/>
    <s v="Sun, Aug 18th, 2019, 11:00"/>
    <n v="34.469999999999985"/>
    <x v="8"/>
  </r>
  <r>
    <n v="1105"/>
    <s v=" 24 Aug 2019, 19:00"/>
    <s v="Football"/>
    <s v="Spa. Primera"/>
    <s v="Real Madrid - Real Valladolid CF"/>
    <n v="1.81"/>
    <s v="WIN"/>
    <s v="Full Event Away +2.00 (AH)"/>
    <s v="1-1"/>
    <s v="PINNACLE"/>
    <n v="1.8129999999999999"/>
    <n v="1"/>
    <n v="0.81"/>
    <s v="https://aw-tipster.blogabet.com"/>
    <s v="Mon, Aug 19th, 2019, 10:08"/>
    <n v="35.279999999999987"/>
    <x v="8"/>
  </r>
  <r>
    <n v="1106"/>
    <s v=" 24 Aug 2019, 20:45"/>
    <s v="Football"/>
    <s v="Ita. Serie A"/>
    <s v="Fiorentina - Napoli"/>
    <n v="0"/>
    <s v="LOST"/>
    <s v="Full Event Home +0.50 (AH)"/>
    <s v="3-4"/>
    <s v="PINNACLE"/>
    <n v="2.14"/>
    <n v="1"/>
    <n v="-1"/>
    <s v="https://aw-tipster.blogabet.com"/>
    <s v="Tue, Aug 20th, 2019, 10:45"/>
    <n v="34.279999999999987"/>
    <x v="8"/>
  </r>
  <r>
    <n v="1107"/>
    <s v=" 24 Aug 2019, 21:00"/>
    <s v="Football"/>
    <s v="Spa. Primera"/>
    <s v="Celta Vigo - Valencia"/>
    <n v="0"/>
    <s v="LOST"/>
    <s v="Full Event Away +0.00 (AH)"/>
    <s v="1-0"/>
    <s v="PINNACLE"/>
    <n v="1.724"/>
    <n v="1"/>
    <n v="-1"/>
    <s v="https://aw-tipster.blogabet.com"/>
    <s v="Sun, Aug 18th, 2019, 11:01"/>
    <n v="33.279999999999987"/>
    <x v="8"/>
  </r>
  <r>
    <n v="1108"/>
    <s v=" 24 Aug 2019, 21:00"/>
    <s v="Football"/>
    <s v="Spa. Primera"/>
    <s v="Getafe - Athletic Club Bilbao"/>
    <n v="1"/>
    <s v="PUSH"/>
    <s v="Full Event Home +0.00 (AH)"/>
    <s v="1-1"/>
    <s v="PINNACLE"/>
    <n v="1.917"/>
    <n v="1"/>
    <n v="0"/>
    <s v="https://aw-tipster.blogabet.com"/>
    <s v="Mon, Aug 19th, 2019, 10:08"/>
    <n v="33.279999999999987"/>
    <x v="8"/>
  </r>
  <r>
    <n v="1109"/>
    <s v=" 25 Aug 2019, 15:00"/>
    <s v="Football"/>
    <s v="Eng. Premier"/>
    <s v="Bournemouth - Manchester City"/>
    <n v="1"/>
    <s v="PUSH"/>
    <s v="Full Event Home +2.00 (AH)"/>
    <s v="1-3"/>
    <s v="PINNACLE"/>
    <n v="1.8919999999999999"/>
    <n v="1"/>
    <n v="0"/>
    <s v="https://aw-tipster.blogabet.com"/>
    <s v="Sun, Aug 18th, 2019, 10:59"/>
    <n v="33.279999999999987"/>
    <x v="8"/>
  </r>
  <r>
    <n v="1110"/>
    <s v=" 25 Aug 2019, 15:00"/>
    <s v="Football"/>
    <s v="Fra. Ligue 1"/>
    <s v="AS Monaco - Nimes Olympique"/>
    <n v="0"/>
    <s v="LOST"/>
    <s v="Full Event Home (1X2)"/>
    <s v="2-2"/>
    <s v="PINNACLE"/>
    <n v="1.8"/>
    <n v="1"/>
    <n v="-1"/>
    <s v="https://aw-tipster.blogabet.com"/>
    <s v="Mon, Aug 19th, 2019, 10:09"/>
    <n v="32.279999999999987"/>
    <x v="8"/>
  </r>
  <r>
    <n v="1111"/>
    <s v=" 25 Aug 2019, 15:30"/>
    <s v="Football"/>
    <s v="Ger. Bundesliga I"/>
    <s v="RB Leipzig - Eintracht Frankfurt"/>
    <n v="1"/>
    <s v="PUSH"/>
    <s v="Full Event Home -1.00 (AH)"/>
    <s v="2-1"/>
    <s v="PINNACLE"/>
    <n v="1.819"/>
    <n v="1"/>
    <n v="0"/>
    <s v="https://aw-tipster.blogabet.com"/>
    <s v="Fri, Aug 23rd, 2019, 09:28"/>
    <n v="32.279999999999987"/>
    <x v="8"/>
  </r>
  <r>
    <n v="1112"/>
    <s v=" 25 Aug 2019, 17:00"/>
    <s v="Football"/>
    <s v="Spa. Primera"/>
    <s v="Mallorca - Real Sociedad"/>
    <n v="1.78"/>
    <s v="WIN"/>
    <s v="Full Event Away +0.00 (AH)"/>
    <s v="0-1"/>
    <s v="PINNACLE"/>
    <n v="1.7809999999999999"/>
    <n v="1"/>
    <n v="0.78"/>
    <s v="https://aw-tipster.blogabet.com"/>
    <s v="Sun, Aug 18th, 2019, 11:02"/>
    <n v="33.059999999999988"/>
    <x v="8"/>
  </r>
  <r>
    <n v="1113"/>
    <s v=" 25 Aug 2019, 17:00"/>
    <s v="Football"/>
    <s v="Spa. Primera"/>
    <s v="Alaves - Espanyol"/>
    <n v="0"/>
    <s v="LOST"/>
    <s v="Full Event Over 2 (O/U)"/>
    <s v="0-0"/>
    <s v="PINNACLE"/>
    <n v="1.869"/>
    <n v="1"/>
    <n v="-1"/>
    <s v="https://aw-tipster.blogabet.com"/>
    <s v="Fri, Aug 23rd, 2019, 09:29"/>
    <n v="32.059999999999988"/>
    <x v="8"/>
  </r>
  <r>
    <n v="1114"/>
    <s v=" 25 Aug 2019, 17:00"/>
    <s v="Football"/>
    <s v="Fra. Ligue 1"/>
    <s v="Strasbourg - Rennes"/>
    <n v="2"/>
    <s v="WIN"/>
    <s v="Full Event Away +0.00 (AH)"/>
    <s v="0-2"/>
    <s v="PINNACLE"/>
    <n v="2"/>
    <n v="1"/>
    <n v="1"/>
    <s v="https://aw-tipster.blogabet.com"/>
    <s v="Fri, Aug 23rd, 2019, 09:29"/>
    <n v="33.059999999999988"/>
    <x v="8"/>
  </r>
  <r>
    <n v="1115"/>
    <s v=" 25 Aug 2019, 17:30"/>
    <s v="Football"/>
    <s v="Eng. Premier"/>
    <s v="Tottenham Hotspur - Newcastle United"/>
    <n v="0"/>
    <s v="LOST"/>
    <s v="Full Event Home -1.50 (AH)"/>
    <s v="0-1"/>
    <s v="PINNACLE"/>
    <n v="1.671"/>
    <n v="1"/>
    <n v="-1"/>
    <s v="https://aw-tipster.blogabet.com"/>
    <s v="Sun, Aug 18th, 2019, 10:59"/>
    <n v="32.059999999999988"/>
    <x v="8"/>
  </r>
  <r>
    <n v="1116"/>
    <s v=" 25 Aug 2019, 17:30"/>
    <s v="Football"/>
    <s v="Eng. Premier"/>
    <s v="Wolverhampton Wanderers - Burnley"/>
    <n v="2.08"/>
    <s v="WIN"/>
    <s v="Full Event Away +0.50 (AH)"/>
    <s v="1-1"/>
    <s v="PINNACLE"/>
    <n v="2.08"/>
    <n v="1"/>
    <n v="1.08"/>
    <s v="https://aw-tipster.blogabet.com"/>
    <s v="Fri, Aug 23rd, 2019, 09:28"/>
    <n v="33.139999999999986"/>
    <x v="8"/>
  </r>
  <r>
    <n v="1117"/>
    <s v=" 25 Aug 2019, 18:00"/>
    <s v="Football"/>
    <s v="Ger. Bundesliga I"/>
    <s v="Hertha Berlin - Wolfsburg"/>
    <n v="2.27"/>
    <s v="WIN"/>
    <s v="Full Event Away +0.00 (AH)"/>
    <s v="0-3"/>
    <s v="PINNACLE"/>
    <n v="2.27"/>
    <n v="1"/>
    <n v="1.27"/>
    <s v="https://aw-tipster.blogabet.com"/>
    <s v="Sun, Aug 18th, 2019, 11:01"/>
    <n v="34.409999999999989"/>
    <x v="8"/>
  </r>
  <r>
    <n v="1118"/>
    <s v=" 25 Aug 2019, 18:00"/>
    <s v="Football"/>
    <s v="Ita. Serie A"/>
    <s v="Udinese - AC Milan"/>
    <n v="1.85"/>
    <s v="WIN"/>
    <s v="Full Event Home +0.50 (AH)"/>
    <s v="1-0"/>
    <s v="PINNACLE"/>
    <n v="1.8540000000000001"/>
    <n v="1"/>
    <n v="0.85"/>
    <s v="https://aw-tipster.blogabet.com"/>
    <s v="Tue, Aug 20th, 2019, 10:45"/>
    <n v="35.259999999999991"/>
    <x v="8"/>
  </r>
  <r>
    <n v="1119"/>
    <s v=" 25 Aug 2019, 19:00"/>
    <s v="Football"/>
    <s v="Spa. Primera"/>
    <s v="Leganes - Atletico Madrid"/>
    <n v="1.83"/>
    <s v="WIN"/>
    <s v="Full Event Away (1X2)"/>
    <s v="0-1"/>
    <s v="PINNACLE"/>
    <n v="1.8260000000000001"/>
    <n v="1"/>
    <n v="0.83"/>
    <s v="https://aw-tipster.blogabet.com"/>
    <s v="Tue, Aug 20th, 2019, 10:44"/>
    <n v="36.089999999999989"/>
    <x v="8"/>
  </r>
  <r>
    <n v="1120"/>
    <s v=" 25 Aug 2019, 20:45"/>
    <s v="Football"/>
    <s v="Ita. Serie A"/>
    <s v="Sampdoria - Lazio"/>
    <n v="0"/>
    <s v="LOST"/>
    <s v="Full Event Home +0.50 (AH)"/>
    <s v="0-3"/>
    <s v="PINNACLE"/>
    <n v="1.714"/>
    <n v="1"/>
    <n v="-1"/>
    <s v="https://aw-tipster.blogabet.com"/>
    <s v="Tue, Aug 20th, 2019, 10:46"/>
    <n v="35.089999999999989"/>
    <x v="8"/>
  </r>
  <r>
    <n v="1121"/>
    <s v=" 25 Aug 2019, 20:45"/>
    <s v="Football"/>
    <s v="Ita. Serie A"/>
    <s v="SPAL - Atalanta BC"/>
    <n v="1.82"/>
    <s v="WIN"/>
    <s v="Full Event Away (1X2)"/>
    <s v="2-3"/>
    <s v="PINNACLE"/>
    <n v="1.819"/>
    <n v="1"/>
    <n v="0.82"/>
    <s v="https://aw-tipster.blogabet.com"/>
    <s v="Tue, Aug 20th, 2019, 10:46"/>
    <n v="35.909999999999989"/>
    <x v="8"/>
  </r>
  <r>
    <n v="1122"/>
    <s v=" 25 Aug 2019, 20:45"/>
    <s v="Football"/>
    <s v="Ita. Serie A"/>
    <s v="AS Roma - Genoa"/>
    <n v="2.19"/>
    <s v="WIN"/>
    <s v="Full Event Away +1.00 (AH)"/>
    <s v="3-3"/>
    <s v="PINNACLE"/>
    <n v="2.19"/>
    <n v="1"/>
    <n v="1.19"/>
    <s v="https://aw-tipster.blogabet.com"/>
    <s v="Wed, Aug 21st, 2019, 10:38"/>
    <n v="37.099999999999987"/>
    <x v="8"/>
  </r>
  <r>
    <n v="1123"/>
    <s v=" 25 Aug 2019, 20:45"/>
    <s v="Football"/>
    <s v="Ita. Serie A"/>
    <s v="Torino - Sassuolo"/>
    <n v="1.96"/>
    <s v="WIN"/>
    <s v="Full Event Home (1X2)"/>
    <s v="2-1"/>
    <s v="PINNACLE"/>
    <n v="1.9610000000000001"/>
    <n v="1"/>
    <n v="0.96"/>
    <s v="https://aw-tipster.blogabet.com"/>
    <s v="Fri, Aug 23rd, 2019, 09:29"/>
    <n v="38.059999999999988"/>
    <x v="8"/>
  </r>
  <r>
    <n v="1124"/>
    <s v=" 25 Aug 2019, 21:00"/>
    <s v="Football"/>
    <s v="Fra. Ligue 1"/>
    <s v="Paris Saint Germain - Toulouse FC"/>
    <n v="0"/>
    <s v="LOST"/>
    <s v="Full Event Away +2.50 (AH)"/>
    <s v="4-0"/>
    <s v="PINNACLE"/>
    <n v="1.99"/>
    <n v="1"/>
    <n v="-1"/>
    <s v="https://aw-tipster.blogabet.com"/>
    <s v="Mon, Aug 19th, 2019, 10:09"/>
    <n v="37.059999999999988"/>
    <x v="8"/>
  </r>
  <r>
    <n v="1125"/>
    <s v=" 25 Aug 2019, 21:00"/>
    <s v="Football"/>
    <s v="Spa. Primera"/>
    <s v="Barcelona - Real Betis"/>
    <n v="0"/>
    <s v="LOST"/>
    <s v="Full Event Under 3.5 (O/U)"/>
    <s v="5-2"/>
    <s v="PINNACLE"/>
    <n v="1.8839999999999999"/>
    <n v="1"/>
    <n v="-1"/>
    <s v="https://aw-tipster.blogabet.com"/>
    <s v="Tue, Aug 20th, 2019, 10:44"/>
    <n v="36.059999999999988"/>
    <x v="8"/>
  </r>
  <r>
    <n v="1126"/>
    <s v=" 26 Aug 2019, 20:45"/>
    <s v="Football"/>
    <s v="Ita. Serie A"/>
    <s v="FC Internazionale - Lecce"/>
    <n v="0"/>
    <s v="LOST"/>
    <s v="Full Event Away +2.00 (AH)"/>
    <s v="4-0"/>
    <s v="PINNACLE"/>
    <n v="1.68"/>
    <n v="1"/>
    <n v="-1"/>
    <s v="https://aw-tipster.blogabet.com"/>
    <s v="Wed, Aug 21st, 2019, 10:40"/>
    <n v="35.059999999999988"/>
    <x v="8"/>
  </r>
  <r>
    <n v="1127"/>
    <s v=" 27 Aug 2019, 19:00"/>
    <s v="Football"/>
    <s v="Fra. Ligue 1"/>
    <s v="Montpellier HSC - Lyon"/>
    <n v="0"/>
    <s v="LOST"/>
    <s v="Full Event Away (1X2)"/>
    <s v="1-0"/>
    <s v="PINNACLE"/>
    <n v="2.09"/>
    <n v="1"/>
    <n v="-1"/>
    <s v="https://aw-tipster.blogabet.com"/>
    <s v="Mon, Aug 19th, 2019, 10:11"/>
    <n v="34.059999999999988"/>
    <x v="8"/>
  </r>
  <r>
    <n v="1128"/>
    <s v=" 28 Aug 2019, 19:00"/>
    <s v="Football"/>
    <s v="Fra. Ligue 1"/>
    <s v="Lille - St Etienne"/>
    <n v="0"/>
    <s v="LOST"/>
    <s v="Full Event Away +0.50 (AH)"/>
    <s v="3-0"/>
    <s v="PINNACLE"/>
    <n v="1.7090000000000001"/>
    <n v="1"/>
    <n v="-1"/>
    <s v="https://aw-tipster.blogabet.com"/>
    <s v="Mon, Aug 19th, 2019, 10:11"/>
    <n v="33.059999999999988"/>
    <x v="8"/>
  </r>
  <r>
    <n v="1129"/>
    <s v=" 28 Aug 2019, 21:00"/>
    <s v="Football"/>
    <s v="Fra. Ligue 1"/>
    <s v="Nice - Marseille"/>
    <n v="1.89"/>
    <s v="WIN"/>
    <s v="Full Event Away +0.00 (AH)"/>
    <s v="1-2"/>
    <s v="PINNACLE"/>
    <n v="1.8919999999999999"/>
    <n v="1"/>
    <n v="0.89"/>
    <s v="https://aw-tipster.blogabet.com"/>
    <s v="Mon, Aug 19th, 2019, 10:11"/>
    <n v="33.949999999999989"/>
    <x v="8"/>
  </r>
  <r>
    <n v="1130"/>
    <s v=" 30 Aug 2019, 20:00"/>
    <s v="Football"/>
    <s v="Spa. Primera"/>
    <s v="Sevilla - Celta Vigo"/>
    <n v="2.02"/>
    <s v="WIN"/>
    <s v="Full Event Away +1.00 (AH)"/>
    <s v="1-1"/>
    <s v="PINNACLE"/>
    <n v="2.02"/>
    <n v="1"/>
    <n v="1.02"/>
    <s v="https://aw-tipster.blogabet.com"/>
    <s v="Sun, Aug 25th, 2019, 09:16"/>
    <n v="34.969999999999992"/>
    <x v="8"/>
  </r>
  <r>
    <n v="1131"/>
    <s v=" 30 Aug 2019, 20:30"/>
    <s v="Football"/>
    <s v="Ger. Bundesliga I"/>
    <s v="Borussia Monchengladbach - RB Leipzig"/>
    <n v="0"/>
    <s v="LOST"/>
    <s v="Full Event Home +0.50 (AH)"/>
    <s v="1-3"/>
    <s v="PINNACLE"/>
    <n v="1.8"/>
    <n v="1"/>
    <n v="-1"/>
    <s v="https://aw-tipster.blogabet.com"/>
    <s v="Mon, Aug 26th, 2019, 09:12"/>
    <n v="33.969999999999992"/>
    <x v="8"/>
  </r>
  <r>
    <n v="1132"/>
    <s v=" 30 Aug 2019, 20:45"/>
    <s v="Football"/>
    <s v="Fra. Ligue 1"/>
    <s v="Metz - Paris Saint Germain"/>
    <n v="0"/>
    <s v="LOST"/>
    <s v="Full Event Home +1.50 (AH)"/>
    <s v="0-2"/>
    <s v="PINNACLE"/>
    <n v="1.925"/>
    <n v="1"/>
    <n v="-1"/>
    <s v="https://aw-tipster.blogabet.com"/>
    <s v="Mon, Aug 26th, 2019, 09:16"/>
    <n v="32.969999999999992"/>
    <x v="8"/>
  </r>
  <r>
    <n v="1133"/>
    <s v=" 30 Aug 2019, 22:00"/>
    <s v="Football"/>
    <s v="Spa. Primera"/>
    <s v="Athletic Club Bilbao - Real Sociedad"/>
    <n v="0"/>
    <s v="LOST"/>
    <s v="Full Event Away +0.50 (AH)"/>
    <s v="2-0"/>
    <s v="PINNACLE"/>
    <n v="1.8620000000000001"/>
    <n v="1"/>
    <n v="-1"/>
    <s v="https://aw-tipster.blogabet.com"/>
    <s v="Mon, Aug 26th, 2019, 09:13"/>
    <n v="31.969999999999992"/>
    <x v="8"/>
  </r>
  <r>
    <n v="1134"/>
    <s v=" 31 Aug 2019, 13:30"/>
    <s v="Football"/>
    <s v="Eng. Premier"/>
    <s v="Southampton - Manchester United"/>
    <n v="0"/>
    <s v="LOST"/>
    <s v="Full Event Away (1X2)"/>
    <s v="1-1"/>
    <s v="PINNACLE"/>
    <n v="2.1"/>
    <n v="1"/>
    <n v="-1"/>
    <s v="https://aw-tipster.blogabet.com"/>
    <s v="Wed, Aug 28th, 2019, 10:08"/>
    <n v="30.969999999999992"/>
    <x v="8"/>
  </r>
  <r>
    <n v="1135"/>
    <s v=" 31 Aug 2019, 15:30"/>
    <s v="Football"/>
    <s v="Ger. Bundesliga I"/>
    <s v="Bayer Leverkusen - Hoffenheim"/>
    <n v="0"/>
    <s v="LOST"/>
    <s v="Full Event Home -1.00 (AH)"/>
    <s v="0-0"/>
    <s v="PINNACLE"/>
    <n v="1.97"/>
    <n v="1"/>
    <n v="-1"/>
    <s v="https://aw-tipster.blogabet.com"/>
    <s v="Sun, Aug 25th, 2019, 09:14"/>
    <n v="29.969999999999992"/>
    <x v="8"/>
  </r>
  <r>
    <n v="1136"/>
    <s v=" 31 Aug 2019, 15:30"/>
    <s v="Football"/>
    <s v="Ger. Bundesliga I"/>
    <s v="Bayern Munich - Mainz 05"/>
    <n v="0"/>
    <s v="LOST"/>
    <s v="Full Event Away +3.00 (AH)"/>
    <s v="6-1"/>
    <s v="PINNACLE"/>
    <n v="1.7350000000000001"/>
    <n v="1"/>
    <n v="-1"/>
    <s v="https://aw-tipster.blogabet.com"/>
    <s v="Sun, Aug 25th, 2019, 09:14"/>
    <n v="28.969999999999992"/>
    <x v="8"/>
  </r>
  <r>
    <n v="1137"/>
    <s v=" 31 Aug 2019, 15:30"/>
    <s v="Football"/>
    <s v="Ger. Bundesliga I"/>
    <s v="Schalke 04 - Hertha Berlin"/>
    <n v="0"/>
    <s v="LOST"/>
    <s v="Full Event Away +0.50 (AH)"/>
    <s v="3-0"/>
    <s v="PINNACLE"/>
    <n v="1.8260000000000001"/>
    <n v="1"/>
    <n v="-1"/>
    <s v="https://aw-tipster.blogabet.com"/>
    <s v="Mon, Aug 26th, 2019, 09:12"/>
    <n v="27.969999999999992"/>
    <x v="8"/>
  </r>
  <r>
    <n v="1138"/>
    <s v=" 31 Aug 2019, 15:30"/>
    <s v="Football"/>
    <s v="Ger. Bundesliga I"/>
    <s v="Wolfsburg - SC Paderborn 07"/>
    <n v="0"/>
    <s v="LOST"/>
    <s v="Full Event Home -1.00 (AH)"/>
    <s v="1-1"/>
    <s v="PINNACLE"/>
    <n v="1.819"/>
    <n v="1"/>
    <n v="-1"/>
    <s v="https://aw-tipster.blogabet.com"/>
    <s v="Mon, Aug 26th, 2019, 09:12"/>
    <n v="26.969999999999992"/>
    <x v="8"/>
  </r>
  <r>
    <n v="1139"/>
    <s v=" 31 Aug 2019, 16:00"/>
    <s v="Football"/>
    <s v="Eng. Premier"/>
    <s v="Crystal Palace - Aston Villa"/>
    <n v="0"/>
    <s v="LOST"/>
    <s v="Full Event Away +0.50 (AH)"/>
    <s v="1-0"/>
    <s v="PINNACLE"/>
    <n v="1.7090000000000001"/>
    <n v="1"/>
    <n v="-1"/>
    <s v="https://aw-tipster.blogabet.com"/>
    <s v="Wed, Aug 28th, 2019, 10:11"/>
    <n v="25.969999999999992"/>
    <x v="8"/>
  </r>
  <r>
    <n v="1140"/>
    <s v=" 31 Aug 2019, 16:00"/>
    <s v="Football"/>
    <s v="Eng. Premier"/>
    <s v="Manchester City - Brighton and Hove Albion"/>
    <n v="0"/>
    <s v="LOST"/>
    <s v="Full Event Away +3.00 (AH)"/>
    <s v="4-0"/>
    <s v="PINNACLE"/>
    <n v="1.7090000000000001"/>
    <n v="1"/>
    <n v="-1"/>
    <s v="https://aw-tipster.blogabet.com"/>
    <s v="Wed, Aug 28th, 2019, 10:12"/>
    <n v="24.969999999999992"/>
    <x v="8"/>
  </r>
  <r>
    <n v="1141"/>
    <s v=" 31 Aug 2019, 16:00"/>
    <s v="Football"/>
    <s v="Eng. Premier"/>
    <s v="West Ham United - Norwich City"/>
    <n v="1.91"/>
    <s v="WIN"/>
    <s v="Full Event Home (1X2)"/>
    <s v="2-0"/>
    <s v="PINNACLE"/>
    <n v="1.909"/>
    <n v="1"/>
    <n v="0.91"/>
    <s v="https://aw-tipster.blogabet.com"/>
    <s v="Wed, Aug 28th, 2019, 10:12"/>
    <n v="25.879999999999992"/>
    <x v="8"/>
  </r>
  <r>
    <n v="1142"/>
    <s v=" 31 Aug 2019, 16:00"/>
    <s v="Football"/>
    <s v="Eng. Premier"/>
    <s v="Leicester City - Bournemouth"/>
    <n v="0"/>
    <s v="LOST"/>
    <s v="Full Event Away +1.00 (AH)"/>
    <s v="3-1"/>
    <s v="PINNACLE"/>
    <n v="1.6890000000000001"/>
    <n v="1"/>
    <n v="-1"/>
    <s v="https://aw-tipster.blogabet.com"/>
    <s v="Thu, Aug 29th, 2019, 09:14"/>
    <n v="24.879999999999992"/>
    <x v="8"/>
  </r>
  <r>
    <n v="1143"/>
    <s v=" 31 Aug 2019, 16:00"/>
    <s v="Football"/>
    <s v="Eng. Premier"/>
    <s v="Newcastle United - Watford"/>
    <n v="1"/>
    <s v="PUSH"/>
    <s v="Full Event Home +0.00 (AH)"/>
    <s v="1-1"/>
    <s v="PINNACLE"/>
    <n v="1.847"/>
    <n v="1"/>
    <n v="0"/>
    <s v="https://aw-tipster.blogabet.com"/>
    <s v="Thu, Aug 29th, 2019, 09:14"/>
    <n v="24.879999999999992"/>
    <x v="8"/>
  </r>
  <r>
    <n v="1144"/>
    <s v=" 31 Aug 2019, 17:00"/>
    <s v="Football"/>
    <s v="Spa. Primera"/>
    <s v="Osasuna - Barcelona"/>
    <n v="2.0699999999999998"/>
    <s v="WIN"/>
    <s v="Full Event Home +1.50 (AH)"/>
    <s v="2-2"/>
    <s v="PINNACLE"/>
    <n v="2.0699999999999998"/>
    <n v="1"/>
    <n v="1.07"/>
    <s v="https://aw-tipster.blogabet.com"/>
    <s v="Mon, Aug 26th, 2019, 09:13"/>
    <n v="25.949999999999992"/>
    <x v="8"/>
  </r>
  <r>
    <n v="1145"/>
    <s v=" 31 Aug 2019, 17:30"/>
    <s v="Football"/>
    <s v="Fra. Ligue 1"/>
    <s v="Lyon - Bordeaux"/>
    <n v="1.81"/>
    <s v="WIN"/>
    <s v="Full Event Away +1.50 (AH)"/>
    <s v="1-1"/>
    <s v="PINNACLE"/>
    <n v="1.8129999999999999"/>
    <n v="1"/>
    <n v="0.81"/>
    <s v="https://aw-tipster.blogabet.com"/>
    <s v="Wed, Aug 28th, 2019, 10:13"/>
    <n v="26.759999999999991"/>
    <x v="8"/>
  </r>
  <r>
    <n v="1146"/>
    <s v=" 31 Aug 2019, 18:00"/>
    <s v="Football"/>
    <s v="Ita. Serie A"/>
    <s v="AC Milan - Brescia"/>
    <n v="1.7"/>
    <s v="WIN"/>
    <s v="Full Event Away +1.50 (AH)"/>
    <s v="1-0"/>
    <s v="PINNACLE"/>
    <n v="1.6990000000000001"/>
    <n v="1"/>
    <n v="0.7"/>
    <s v="https://aw-tipster.blogabet.com"/>
    <s v="Mon, Aug 26th, 2019, 09:15"/>
    <n v="27.45999999999999"/>
    <x v="8"/>
  </r>
  <r>
    <n v="1147"/>
    <s v=" 31 Aug 2019, 18:30"/>
    <s v="Football"/>
    <s v="Ger. Bundesliga I"/>
    <s v="Union Berlin - Borussia Dortmund"/>
    <n v="2.12"/>
    <s v="WIN"/>
    <s v="Full Event Home +1.50 (AH)"/>
    <s v="3-1"/>
    <s v="PINNACLE"/>
    <n v="2.12"/>
    <n v="1"/>
    <n v="1.1200000000000001"/>
    <s v="https://aw-tipster.blogabet.com"/>
    <s v="Sun, Aug 25th, 2019, 09:15"/>
    <n v="28.579999999999991"/>
    <x v="8"/>
  </r>
  <r>
    <n v="1148"/>
    <s v=" 31 Aug 2019, 18:30"/>
    <s v="Football"/>
    <s v="Eng. Premier"/>
    <s v="Burnley - Liverpool"/>
    <n v="2.06"/>
    <s v="WIN"/>
    <s v="Full Event Away -1.50 (AH)"/>
    <s v="0-3"/>
    <s v="PINNACLE"/>
    <n v="2.06"/>
    <n v="1"/>
    <n v="1.06"/>
    <s v="https://aw-tipster.blogabet.com"/>
    <s v="Thu, Aug 29th, 2019, 09:15"/>
    <n v="29.63999999999999"/>
    <x v="8"/>
  </r>
  <r>
    <n v="1149"/>
    <s v=" 31 Aug 2019, 19:00"/>
    <s v="Football"/>
    <s v="Spa. Primera"/>
    <s v="Getafe - Alaves"/>
    <n v="2.06"/>
    <s v="WIN"/>
    <s v="Full Event Away +0.50 (AH)"/>
    <s v="1-1"/>
    <s v="PINNACLE"/>
    <n v="2.06"/>
    <n v="1"/>
    <n v="1.06"/>
    <s v="https://aw-tipster.blogabet.com"/>
    <s v="Mon, Aug 26th, 2019, 09:13"/>
    <n v="30.699999999999989"/>
    <x v="8"/>
  </r>
  <r>
    <n v="1150"/>
    <s v=" 31 Aug 2019, 20:00"/>
    <s v="Football"/>
    <s v="Fra. Ligue 1"/>
    <s v="Nantes - Montpellier HSC"/>
    <n v="0"/>
    <s v="LOST"/>
    <s v="Full Event Away +0.50 (AH)"/>
    <s v="1-0"/>
    <s v="PINNACLE"/>
    <n v="1.724"/>
    <n v="1"/>
    <n v="-1"/>
    <s v="https://aw-tipster.blogabet.com"/>
    <s v="Wed, Aug 28th, 2019, 10:13"/>
    <n v="29.699999999999989"/>
    <x v="8"/>
  </r>
  <r>
    <n v="1151"/>
    <s v=" 31 Aug 2019, 20:45"/>
    <s v="Football"/>
    <s v="Ita. Serie A"/>
    <s v="Juventus - Napoli"/>
    <n v="0"/>
    <s v="LOST"/>
    <s v="Full Event Away +0.50 (AH)"/>
    <s v="4-3"/>
    <s v="PINNACLE"/>
    <n v="2.0699999999999998"/>
    <n v="1"/>
    <n v="-1"/>
    <s v="https://aw-tipster.blogabet.com"/>
    <s v="Sun, Aug 25th, 2019, 09:17"/>
    <n v="28.699999999999989"/>
    <x v="8"/>
  </r>
  <r>
    <n v="1152"/>
    <s v=" 31 Aug 2019, 21:00"/>
    <s v="Football"/>
    <s v="Spa. Primera"/>
    <s v="Real Betis - Leganes"/>
    <n v="0"/>
    <s v="LOST"/>
    <s v="Full Event Away +0.50 (AH)"/>
    <s v="2-1"/>
    <s v="PINNACLE"/>
    <n v="2.0699999999999998"/>
    <n v="1"/>
    <n v="-1"/>
    <s v="https://aw-tipster.blogabet.com"/>
    <s v="Mon, Aug 26th, 2019, 09:14"/>
    <n v="27.699999999999989"/>
    <x v="8"/>
  </r>
  <r>
    <n v="1153"/>
    <s v=" 01 Sep 2019, 15:00"/>
    <s v="Football"/>
    <s v="Fra. Ligue 1"/>
    <s v="Reims - Lille"/>
    <n v="0"/>
    <s v="LOST"/>
    <s v="Full Event Away +0.00 (AH)"/>
    <s v="2-0"/>
    <s v="PINNACLE"/>
    <n v="1.9"/>
    <n v="1"/>
    <n v="-1"/>
    <s v="https://aw-tipster.blogabet.com"/>
    <s v="Thu, Aug 29th, 2019, 09:15"/>
    <n v="26.699999999999989"/>
    <x v="8"/>
  </r>
  <r>
    <n v="1154"/>
    <s v=" 01 Sep 2019, 15:00"/>
    <s v="Football"/>
    <s v="Fra. Ligue 1"/>
    <s v="Rennes - Nice"/>
    <n v="0"/>
    <s v="LOST"/>
    <s v="Full Event Home (1X2)"/>
    <s v="1-2"/>
    <s v="PINNACLE"/>
    <n v="1.714"/>
    <n v="1"/>
    <n v="-1"/>
    <s v="https://aw-tipster.blogabet.com"/>
    <s v="Thu, Aug 29th, 2019, 09:15"/>
    <n v="25.699999999999989"/>
    <x v="8"/>
  </r>
  <r>
    <n v="1155"/>
    <s v=" 01 Sep 2019, 15:00"/>
    <s v="Football"/>
    <s v="Eng. Premier"/>
    <s v="Everton - Wolverhampton Wanderers"/>
    <n v="2.17"/>
    <s v="WIN"/>
    <s v="Full Event Home (1X2)"/>
    <s v="3-2"/>
    <s v="PINNACLE"/>
    <n v="2.17"/>
    <n v="1"/>
    <n v="1.17"/>
    <s v="https://aw-tipster.blogabet.com"/>
    <s v="Fri, Aug 30th, 2019, 09:32"/>
    <n v="26.86999999999999"/>
    <x v="8"/>
  </r>
  <r>
    <n v="1156"/>
    <s v=" 01 Sep 2019, 15:30"/>
    <s v="Football"/>
    <s v="Ger. Bundesliga I"/>
    <s v="Werder Bremen - Augsburg"/>
    <n v="1"/>
    <s v="PUSH"/>
    <s v="Full Event Away +1.00 (AH)"/>
    <s v="3-2"/>
    <s v="PINNACLE"/>
    <n v="1.869"/>
    <n v="1"/>
    <n v="0"/>
    <s v="https://aw-tipster.blogabet.com"/>
    <s v="Sun, Aug 25th, 2019, 09:15"/>
    <n v="26.86999999999999"/>
    <x v="8"/>
  </r>
  <r>
    <n v="1157"/>
    <s v=" 01 Sep 2019, 17:00"/>
    <s v="Football"/>
    <s v="Spa. Primera"/>
    <s v="Valencia - Mallorca"/>
    <n v="0"/>
    <s v="LOST"/>
    <s v="Full Event Away +1.50 (AH)"/>
    <s v="2-0"/>
    <s v="PINNACLE"/>
    <n v="1.7350000000000001"/>
    <n v="1"/>
    <n v="-1"/>
    <s v="https://aw-tipster.blogabet.com"/>
    <s v="Mon, Aug 26th, 2019, 09:14"/>
    <n v="25.86999999999999"/>
    <x v="8"/>
  </r>
  <r>
    <n v="1158"/>
    <s v=" 01 Sep 2019, 17:00"/>
    <s v="Football"/>
    <s v="Fra. Ligue 1"/>
    <s v="Strasbourg - AS Monaco"/>
    <n v="1"/>
    <s v="PUSH"/>
    <s v="Full Event Home +0.00 (AH)"/>
    <s v="2-2"/>
    <s v="PINNACLE"/>
    <n v="1.9"/>
    <n v="1"/>
    <n v="0"/>
    <s v="https://aw-tipster.blogabet.com"/>
    <s v="Fri, Aug 30th, 2019, 09:35"/>
    <n v="25.86999999999999"/>
    <x v="8"/>
  </r>
  <r>
    <n v="1159"/>
    <s v=" 01 Sep 2019, 17:30"/>
    <s v="Football"/>
    <s v="Eng. Premier"/>
    <s v="Arsenal - Tottenham Hotspur"/>
    <n v="1"/>
    <s v="PUSH"/>
    <s v="Full Event Home +0.00 (AH)"/>
    <s v="2-2"/>
    <s v="PINNACLE"/>
    <n v="1.8620000000000001"/>
    <n v="1"/>
    <n v="0"/>
    <s v="https://aw-tipster.blogabet.com"/>
    <s v="Mon, Aug 26th, 2019, 09:11"/>
    <n v="25.86999999999999"/>
    <x v="8"/>
  </r>
  <r>
    <n v="1160"/>
    <s v=" 01 Sep 2019, 18:00"/>
    <s v="Football"/>
    <s v="Ita. Serie A"/>
    <s v="Lazio - AS Roma"/>
    <n v="1"/>
    <s v="PUSH"/>
    <s v="Full Event Home +0.00 (AH)"/>
    <s v="1-1"/>
    <s v="PINNACLE"/>
    <n v="1.6890000000000001"/>
    <n v="1"/>
    <n v="0"/>
    <s v="https://aw-tipster.blogabet.com"/>
    <s v="Mon, Aug 26th, 2019, 09:15"/>
    <n v="25.86999999999999"/>
    <x v="8"/>
  </r>
  <r>
    <n v="1161"/>
    <s v=" 01 Sep 2019, 18:00"/>
    <s v="Football"/>
    <s v="Ger. Bundesliga I"/>
    <s v="Eintracht Frankfurt - Fortuna Dusseldorf"/>
    <n v="1.69"/>
    <s v="WIN"/>
    <s v="Full Event Home (1X2)"/>
    <s v="2-1"/>
    <s v="PINNACLE"/>
    <n v="1.6890000000000001"/>
    <n v="1"/>
    <n v="0.69"/>
    <s v="https://aw-tipster.blogabet.com"/>
    <s v="Fri, Aug 30th, 2019, 09:33"/>
    <n v="26.559999999999992"/>
    <x v="8"/>
  </r>
  <r>
    <n v="1162"/>
    <s v=" 01 Sep 2019, 19:00"/>
    <s v="Football"/>
    <s v="Spa. Primera"/>
    <s v="Atletico Madrid - Eibar"/>
    <n v="1"/>
    <s v="PUSH"/>
    <s v="Full Event Home -1.00 (AH)"/>
    <s v="3-2"/>
    <s v="PINNACLE"/>
    <n v="1.7569999999999999"/>
    <n v="1"/>
    <n v="0"/>
    <s v="https://aw-tipster.blogabet.com"/>
    <s v="Mon, Aug 26th, 2019, 09:14"/>
    <n v="26.559999999999992"/>
    <x v="8"/>
  </r>
  <r>
    <n v="1163"/>
    <s v=" 01 Sep 2019, 19:00"/>
    <s v="Football"/>
    <s v="Spa. Primera"/>
    <s v="Espanyol - Granada CF"/>
    <n v="1.79"/>
    <s v="WIN"/>
    <s v="Full Event Away +0.50 (AH)"/>
    <s v="0-3"/>
    <s v="PINNACLE"/>
    <n v="1.7929999999999999"/>
    <n v="1"/>
    <n v="0.79"/>
    <s v="https://aw-tipster.blogabet.com"/>
    <s v="Fri, Aug 30th, 2019, 09:33"/>
    <n v="27.349999999999991"/>
    <x v="8"/>
  </r>
  <r>
    <n v="1164"/>
    <s v=" 01 Sep 2019, 20:45"/>
    <s v="Football"/>
    <s v="Ita. Serie A"/>
    <s v="Genoa - Fiorentina"/>
    <n v="1.86"/>
    <s v="WIN"/>
    <s v="Full Event Home +0.00 (AH)"/>
    <s v="2-1"/>
    <s v="PINNACLE"/>
    <n v="1.8620000000000001"/>
    <n v="1"/>
    <n v="0.86"/>
    <s v="https://aw-tipster.blogabet.com"/>
    <s v="Mon, Aug 26th, 2019, 09:15"/>
    <n v="28.20999999999999"/>
    <x v="8"/>
  </r>
  <r>
    <n v="1165"/>
    <s v=" 01 Sep 2019, 20:45"/>
    <s v="Football"/>
    <s v="Ita. Serie A"/>
    <s v="Sassuolo - Sampdoria"/>
    <n v="1.71"/>
    <s v="WIN"/>
    <s v="Full Event Home +0.00 (AH)"/>
    <s v="4-1"/>
    <s v="PINNACLE"/>
    <n v="1.714"/>
    <n v="1"/>
    <n v="0.71"/>
    <s v="https://aw-tipster.blogabet.com"/>
    <s v="Mon, Aug 26th, 2019, 09:16"/>
    <n v="28.919999999999991"/>
    <x v="8"/>
  </r>
  <r>
    <n v="1166"/>
    <s v=" 01 Sep 2019, 20:45"/>
    <s v="Football"/>
    <s v="Ita. Serie A"/>
    <s v="Cagliari - FC Internazionale"/>
    <n v="1.74"/>
    <s v="WIN"/>
    <s v="Full Event Away (1X2)"/>
    <s v="1-2"/>
    <s v="PINNACLE"/>
    <n v="1.7350000000000001"/>
    <n v="1"/>
    <n v="0.74"/>
    <s v="https://aw-tipster.blogabet.com"/>
    <s v="Tue, Aug 27th, 2019, 08:38"/>
    <n v="29.659999999999989"/>
    <x v="8"/>
  </r>
  <r>
    <n v="1167"/>
    <s v=" 01 Sep 2019, 20:45"/>
    <s v="Football"/>
    <s v="Ita. Serie A"/>
    <s v="Atalanta BC (n) - Torino"/>
    <n v="1.88"/>
    <s v="WIN"/>
    <s v="Full Event Away +1.00 (AH)"/>
    <s v="2-3"/>
    <s v="PINNACLE"/>
    <n v="1.877"/>
    <n v="1"/>
    <n v="0.88"/>
    <s v="https://aw-tipster.blogabet.com"/>
    <s v="Fri, Aug 30th, 2019, 09:34"/>
    <n v="30.539999999999988"/>
    <x v="8"/>
  </r>
  <r>
    <n v="1168"/>
    <s v=" 01 Sep 2019, 21:00"/>
    <s v="Football"/>
    <s v="Spa. Primera"/>
    <s v="Villarreal CF - Real Madrid"/>
    <n v="1.72"/>
    <s v="WIN"/>
    <s v="Full Event Home +1.00 (AH)"/>
    <s v="2-2"/>
    <s v="PINNACLE"/>
    <n v="1.7190000000000001"/>
    <n v="1"/>
    <n v="0.72"/>
    <s v="https://aw-tipster.blogabet.com"/>
    <s v="Sun, Aug 25th, 2019, 09:16"/>
    <n v="31.259999999999987"/>
    <x v="8"/>
  </r>
  <r>
    <n v="1169"/>
    <s v=" 01 Sep 2019, 21:00"/>
    <s v="Football"/>
    <s v="Fra. Ligue 1"/>
    <s v="Marseille - St Etienne"/>
    <n v="2.0499999999999998"/>
    <s v="WIN"/>
    <s v="Full Event Home (1X2)"/>
    <s v="1-0"/>
    <s v="PINNACLE"/>
    <n v="2.0499999999999998"/>
    <n v="1"/>
    <n v="1.05"/>
    <s v="https://aw-tipster.blogabet.com"/>
    <s v="Thu, Aug 29th, 2019, 09:16"/>
    <n v="32.309999999999988"/>
    <x v="8"/>
  </r>
  <r>
    <n v="1170"/>
    <s v=" 13 Sep 2019, 19:00"/>
    <s v="Football"/>
    <s v="Fra. Ligue 1"/>
    <s v="Lille - Angers SCO"/>
    <n v="0"/>
    <s v="LOST"/>
    <s v="Full Event Away +0.50 (AH)"/>
    <s v="2-1"/>
    <s v="PINNACLE"/>
    <n v="2.0499999999999998"/>
    <n v="1"/>
    <n v="-1"/>
    <s v="https://aw-tipster.blogabet.com"/>
    <s v="Wed, Sep 11th, 2019, 11:08"/>
    <m/>
    <x v="9"/>
  </r>
  <r>
    <n v="1171"/>
    <s v=" 13 Sep 2019, 20:30"/>
    <s v="Football"/>
    <s v="Ger. Bundesliga I"/>
    <s v="Fortuna Dusseldorf - Wolfsburg"/>
    <n v="1.75"/>
    <s v="WIN"/>
    <s v="Full Event Home +0.50 (AH)"/>
    <s v="1-1"/>
    <s v="PINNACLE"/>
    <n v="1.746"/>
    <n v="1"/>
    <n v="0.75"/>
    <s v="https://aw-tipster.blogabet.com"/>
    <s v="Wed, Sep 11th, 2019, 11:03"/>
    <m/>
    <x v="9"/>
  </r>
  <r>
    <n v="1172"/>
    <s v=" 13 Sep 2019, 20:45"/>
    <s v="Football"/>
    <s v="Fra. Ligue 1"/>
    <s v="Amiens - Lyon"/>
    <n v="0"/>
    <s v="LOST"/>
    <s v="Full Event Away (1X2)"/>
    <s v="2-2"/>
    <s v="PINNACLE"/>
    <n v="1.7869999999999999"/>
    <n v="1"/>
    <n v="-1"/>
    <s v="https://aw-tipster.blogabet.com"/>
    <s v="Wed, Sep 11th, 2019, 11:08"/>
    <m/>
    <x v="9"/>
  </r>
  <r>
    <n v="1173"/>
    <s v=" 13 Sep 2019, 21:00"/>
    <s v="Football"/>
    <s v="Spa. Primera"/>
    <s v="Mallorca - Athletic Club Bilbao"/>
    <n v="0"/>
    <s v="LOST"/>
    <s v="Full Event Away (1X2)"/>
    <s v="0-0"/>
    <s v="PINNACLE"/>
    <n v="2.34"/>
    <n v="1"/>
    <n v="-1"/>
    <s v="https://aw-tipster.blogabet.com"/>
    <s v="Wed, Sep 11th, 2019, 11:06"/>
    <m/>
    <x v="9"/>
  </r>
  <r>
    <n v="1174"/>
    <s v=" 14 Sep 2019, 13:00"/>
    <s v="Football"/>
    <s v="Spa. Primera"/>
    <s v="Real Madrid - Levante UD"/>
    <n v="1.75"/>
    <s v="WIN"/>
    <s v="Full Event Away +2.00 (AH)"/>
    <s v="3-2"/>
    <s v="PINNACLE"/>
    <n v="1.7509999999999999"/>
    <n v="1"/>
    <n v="0.75"/>
    <s v="https://aw-tipster.blogabet.com"/>
    <s v="Wed, Sep 11th, 2019, 11:06"/>
    <m/>
    <x v="9"/>
  </r>
  <r>
    <n v="1175"/>
    <s v=" 14 Sep 2019, 13:30"/>
    <s v="Football"/>
    <s v="Eng. Premier"/>
    <s v="Liverpool - Newcastle United"/>
    <n v="1"/>
    <s v="PUSH"/>
    <s v="Full Event Home -2.00 (AH)"/>
    <s v="3-1"/>
    <s v="PINNACLE"/>
    <n v="1.7629999999999999"/>
    <n v="1"/>
    <n v="0"/>
    <s v="https://aw-tipster.blogabet.com"/>
    <s v="Thu, Sep 12th, 2019, 10:03"/>
    <m/>
    <x v="9"/>
  </r>
  <r>
    <n v="1176"/>
    <s v=" 14 Sep 2019, 15:00"/>
    <s v="Football"/>
    <s v="Ita. Serie A"/>
    <s v="Fiorentina - Juventus"/>
    <n v="0"/>
    <s v="LOST"/>
    <s v="Full Event Away (1X2)"/>
    <s v="0-0"/>
    <s v="PINNACLE"/>
    <n v="1.6890000000000001"/>
    <n v="1"/>
    <n v="-1"/>
    <s v="https://aw-tipster.blogabet.com"/>
    <s v="Thu, Sep 12th, 2019, 10:07"/>
    <m/>
    <x v="9"/>
  </r>
  <r>
    <n v="1177"/>
    <s v=" 14 Sep 2019, 15:30"/>
    <s v="Football"/>
    <s v="Ger. Bundesliga I"/>
    <s v="Augsburg - Eintracht Frankfurt"/>
    <n v="0"/>
    <s v="LOST"/>
    <s v="Full Event Away (1X2)"/>
    <s v="2-1"/>
    <s v="PINNACLE"/>
    <n v="2.0699999999999998"/>
    <n v="1"/>
    <n v="-1"/>
    <s v="https://aw-tipster.blogabet.com"/>
    <s v="Wed, Sep 11th, 2019, 11:04"/>
    <m/>
    <x v="9"/>
  </r>
  <r>
    <n v="1178"/>
    <s v=" 14 Sep 2019, 15:30"/>
    <s v="Football"/>
    <s v="Ger. Bundesliga I"/>
    <s v="Borussia Dortmund - Bayer Leverkusen"/>
    <n v="0"/>
    <s v="LOST"/>
    <s v="Full Event Away +0.50 (AH)"/>
    <s v="4-0"/>
    <s v="PINNACLE"/>
    <n v="2.11"/>
    <n v="1"/>
    <n v="-1"/>
    <s v="https://aw-tipster.blogabet.com"/>
    <s v="Wed, Sep 11th, 2019, 11:04"/>
    <m/>
    <x v="9"/>
  </r>
  <r>
    <n v="1179"/>
    <s v=" 14 Sep 2019, 15:30"/>
    <s v="Football"/>
    <s v="Ger. Bundesliga I"/>
    <s v="FC Koln - Borussia Monchengladbach"/>
    <n v="0"/>
    <s v="LOST"/>
    <s v="Full Event Home +0.00 (AH)"/>
    <s v="0-1"/>
    <s v="PINNACLE"/>
    <n v="1.99"/>
    <n v="1"/>
    <n v="-1"/>
    <s v="https://aw-tipster.blogabet.com"/>
    <s v="Wed, Sep 11th, 2019, 11:04"/>
    <m/>
    <x v="9"/>
  </r>
  <r>
    <n v="1180"/>
    <s v=" 14 Sep 2019, 16:00"/>
    <s v="Football"/>
    <s v="Spa. Primera"/>
    <s v="Leganes - Villarreal CF"/>
    <n v="2.08"/>
    <s v="WIN"/>
    <s v="Full Event Away +0.00 (AH)"/>
    <s v="0-3"/>
    <s v="PINNACLE"/>
    <n v="2.08"/>
    <n v="1"/>
    <n v="1.08"/>
    <s v="https://aw-tipster.blogabet.com"/>
    <s v="Wed, Sep 11th, 2019, 11:06"/>
    <m/>
    <x v="9"/>
  </r>
  <r>
    <n v="1181"/>
    <s v=" 14 Sep 2019, 16:00"/>
    <s v="Football"/>
    <s v="Eng. Premier"/>
    <s v="Brighton and Hove Albion - Burnley"/>
    <n v="1.75"/>
    <s v="WIN"/>
    <s v="Full Event Away +0.50 (AH)"/>
    <s v="1-1"/>
    <s v="PINNACLE"/>
    <n v="1.7509999999999999"/>
    <n v="1"/>
    <n v="0.75"/>
    <s v="https://aw-tipster.blogabet.com"/>
    <s v="Thu, Sep 12th, 2019, 10:04"/>
    <m/>
    <x v="9"/>
  </r>
  <r>
    <n v="1182"/>
    <s v=" 14 Sep 2019, 16:00"/>
    <s v="Football"/>
    <s v="Eng. Premier"/>
    <s v="Manchester United - Leicester City"/>
    <n v="0"/>
    <s v="LOST"/>
    <s v="Full Event Away +0.50 (AH)"/>
    <s v="1-0"/>
    <s v="PINNACLE"/>
    <n v="2.12"/>
    <n v="1"/>
    <n v="-1"/>
    <s v="https://aw-tipster.blogabet.com"/>
    <s v="Thu, Sep 12th, 2019, 10:04"/>
    <m/>
    <x v="9"/>
  </r>
  <r>
    <n v="1183"/>
    <s v=" 14 Sep 2019, 16:00"/>
    <s v="Football"/>
    <s v="Eng. Premier"/>
    <s v="Sheffield United - Southampton"/>
    <n v="0"/>
    <s v="LOST"/>
    <s v="Full Event Home +0.00 (AH)"/>
    <s v="0-1"/>
    <s v="PINNACLE"/>
    <n v="1.74"/>
    <n v="1"/>
    <n v="-1"/>
    <s v="https://aw-tipster.blogabet.com"/>
    <s v="Thu, Sep 12th, 2019, 10:05"/>
    <m/>
    <x v="9"/>
  </r>
  <r>
    <n v="1184"/>
    <s v=" 14 Sep 2019, 16:00"/>
    <s v="Football"/>
    <s v="Eng. Premier"/>
    <s v="Tottenham Hotspur - Crystal Palace"/>
    <n v="2.17"/>
    <s v="WIN"/>
    <s v="Full Event Home -1.50 (AH)"/>
    <s v="4-0"/>
    <s v="PINNACLE"/>
    <n v="2.17"/>
    <n v="1"/>
    <n v="1.17"/>
    <s v="https://aw-tipster.blogabet.com"/>
    <s v="Thu, Sep 12th, 2019, 10:05"/>
    <m/>
    <x v="9"/>
  </r>
  <r>
    <n v="1185"/>
    <s v=" 14 Sep 2019, 16:00"/>
    <s v="Football"/>
    <s v="Eng. Premier"/>
    <s v="Wolverhampton Wanderers - Chelsea"/>
    <n v="0"/>
    <s v="LOST"/>
    <s v="Full Event Home +0.00 (AH)"/>
    <s v="2-5"/>
    <s v="PINNACLE"/>
    <n v="2.11"/>
    <n v="1"/>
    <n v="-1"/>
    <s v="https://aw-tipster.blogabet.com"/>
    <s v="Thu, Sep 12th, 2019, 10:05"/>
    <m/>
    <x v="9"/>
  </r>
  <r>
    <n v="1186"/>
    <s v=" 14 Sep 2019, 17:30"/>
    <s v="Football"/>
    <s v="Fra. Ligue 1"/>
    <s v="Paris Saint Germain - Strasbourg"/>
    <n v="1.91"/>
    <s v="WIN"/>
    <s v="Full Event Away +2.00 (AH)"/>
    <s v="1-0"/>
    <s v="PINNACLE"/>
    <n v="1.909"/>
    <n v="1"/>
    <n v="0.91"/>
    <s v="https://aw-tipster.blogabet.com"/>
    <s v="Wed, Sep 11th, 2019, 11:09"/>
    <m/>
    <x v="9"/>
  </r>
  <r>
    <n v="1187"/>
    <s v=" 14 Sep 2019, 18:00"/>
    <s v="Football"/>
    <s v="Ita. Serie A"/>
    <s v="Napoli - Sampdoria"/>
    <n v="1.82"/>
    <s v="WIN"/>
    <s v="Full Event Home -1.50 (AH)"/>
    <s v="2-0"/>
    <s v="PINNACLE"/>
    <n v="1.819"/>
    <n v="1"/>
    <n v="0.82"/>
    <s v="https://aw-tipster.blogabet.com"/>
    <s v="Thu, Sep 12th, 2019, 10:07"/>
    <m/>
    <x v="9"/>
  </r>
  <r>
    <n v="1188"/>
    <s v=" 14 Sep 2019, 18:30"/>
    <s v="Football"/>
    <s v="Ger. Bundesliga I"/>
    <s v="RB Leipzig - Bayern Munich"/>
    <n v="2.06"/>
    <s v="WIN"/>
    <s v="Full Event Home +0.50 (AH)"/>
    <s v="1-1"/>
    <s v="PINNACLE"/>
    <n v="2.06"/>
    <n v="1"/>
    <n v="1.06"/>
    <s v="https://aw-tipster.blogabet.com"/>
    <s v="Wed, Sep 11th, 2019, 11:05"/>
    <m/>
    <x v="9"/>
  </r>
  <r>
    <n v="1189"/>
    <s v=" 14 Sep 2019, 18:30"/>
    <s v="Football"/>
    <s v="Spa. Primera"/>
    <s v="Real Sociedad - Atletico Madrid"/>
    <n v="0"/>
    <s v="LOST"/>
    <s v="Full Event Away (1X2)"/>
    <s v="2-0"/>
    <s v="PINNACLE"/>
    <n v="2.15"/>
    <n v="1"/>
    <n v="-1"/>
    <s v="https://aw-tipster.blogabet.com"/>
    <s v="Wed, Sep 11th, 2019, 11:06"/>
    <m/>
    <x v="9"/>
  </r>
  <r>
    <n v="1190"/>
    <s v=" 14 Sep 2019, 18:30"/>
    <s v="Football"/>
    <s v="Eng. Premier"/>
    <s v="Norwich City - Manchester City"/>
    <n v="0"/>
    <s v="LOST"/>
    <s v="Full Event Away -2.50 (AH)"/>
    <s v="3-2"/>
    <s v="PINNACLE"/>
    <n v="2.08"/>
    <n v="1"/>
    <n v="-1"/>
    <s v="https://aw-tipster.blogabet.com"/>
    <s v="Thu, Sep 12th, 2019, 10:05"/>
    <m/>
    <x v="9"/>
  </r>
  <r>
    <n v="1191"/>
    <s v=" 14 Sep 2019, 20:00"/>
    <s v="Football"/>
    <s v="Fra. Ligue 1"/>
    <s v="Brest - Rennes"/>
    <n v="1"/>
    <s v="PUSH"/>
    <s v="Full Event Away +0.00 (AH)"/>
    <s v="0-0"/>
    <s v="PINNACLE"/>
    <n v="1.704"/>
    <n v="1"/>
    <n v="0"/>
    <s v="https://aw-tipster.blogabet.com"/>
    <s v="Wed, Sep 11th, 2019, 11:09"/>
    <m/>
    <x v="9"/>
  </r>
  <r>
    <n v="1192"/>
    <s v=" 14 Sep 2019, 20:00"/>
    <s v="Football"/>
    <s v="Fra. Ligue 1"/>
    <s v="Montpellier Hsc - Nice"/>
    <n v="2.0099999999999998"/>
    <s v="WIN"/>
    <s v="Full Event Home (1X2)"/>
    <s v="2-1"/>
    <s v="PINNACLE"/>
    <n v="2.0099999999999998"/>
    <n v="1"/>
    <n v="1.01"/>
    <s v="https://aw-tipster.blogabet.com"/>
    <s v="Wed, Sep 11th, 2019, 11:09"/>
    <m/>
    <x v="9"/>
  </r>
  <r>
    <n v="1193"/>
    <s v=" 14 Sep 2019, 20:45"/>
    <s v="Football"/>
    <s v="Ita. Serie A"/>
    <s v="FC Internazionale - Udinese"/>
    <n v="0"/>
    <s v="LOST"/>
    <s v="Full Event Home -1.50 (AH)"/>
    <s v="1-0"/>
    <s v="PINNACLE"/>
    <n v="1.98"/>
    <n v="1"/>
    <n v="-1"/>
    <s v="https://aw-tipster.blogabet.com"/>
    <s v="Thu, Sep 12th, 2019, 10:07"/>
    <m/>
    <x v="9"/>
  </r>
  <r>
    <n v="1194"/>
    <s v=" 14 Sep 2019, 21:00"/>
    <s v="Football"/>
    <s v="Spa. Primera"/>
    <s v="Barcelona - Valencia"/>
    <n v="0"/>
    <s v="LOST"/>
    <s v="Full Event Away +1.50 (AH)"/>
    <s v="5-2"/>
    <s v="PINNACLE"/>
    <n v="1.6890000000000001"/>
    <n v="1"/>
    <n v="-1"/>
    <s v="https://aw-tipster.blogabet.com"/>
    <s v="Wed, Sep 11th, 2019, 11:07"/>
    <m/>
    <x v="9"/>
  </r>
  <r>
    <n v="1195"/>
    <s v=" 15 Sep 2019, 12:00"/>
    <s v="Football"/>
    <s v="Spa. Primera"/>
    <s v="Eibar - Espanyol"/>
    <n v="1.94"/>
    <s v="WIN"/>
    <s v="Full Event Away +0.50 (AH)"/>
    <s v="1-2"/>
    <s v="PINNACLE"/>
    <n v="1.9430000000000001"/>
    <n v="1"/>
    <n v="0.94"/>
    <s v="https://aw-tipster.blogabet.com"/>
    <s v="Wed, Sep 11th, 2019, 11:07"/>
    <m/>
    <x v="9"/>
  </r>
  <r>
    <n v="1196"/>
    <s v=" 15 Sep 2019, 12:30"/>
    <s v="Football"/>
    <s v="Ita. Serie A"/>
    <s v="Genoa - Atalanta BC"/>
    <n v="2.09"/>
    <s v="WIN"/>
    <s v="Full Event Away (1X2)"/>
    <s v="1-2"/>
    <s v="PINNACLE"/>
    <n v="2.09"/>
    <n v="1"/>
    <n v="1.0900000000000001"/>
    <s v="https://aw-tipster.blogabet.com"/>
    <s v="Thu, Sep 12th, 2019, 10:07"/>
    <m/>
    <x v="9"/>
  </r>
  <r>
    <n v="1197"/>
    <s v=" 15 Sep 2019, 14:00"/>
    <s v="Football"/>
    <s v="Spa. Primera"/>
    <s v="Alaves - Sevilla"/>
    <n v="1.98"/>
    <s v="WIN"/>
    <s v="Full Event Away (1X2)"/>
    <s v="0-1"/>
    <s v="PINNACLE"/>
    <n v="1.98"/>
    <n v="1"/>
    <n v="0.98"/>
    <s v="https://aw-tipster.blogabet.com"/>
    <s v="Wed, Sep 11th, 2019, 11:07"/>
    <m/>
    <x v="9"/>
  </r>
  <r>
    <n v="1198"/>
    <s v=" 15 Sep 2019, 15:00"/>
    <s v="Football"/>
    <s v="Eng. Premier"/>
    <s v="Bournemouth - Everton"/>
    <n v="0"/>
    <s v="LOST"/>
    <s v="Full Event Away +0.00 (AH)"/>
    <s v="3-1"/>
    <s v="PINNACLE"/>
    <n v="1.74"/>
    <n v="1"/>
    <n v="-1"/>
    <s v="https://aw-tipster.blogabet.com"/>
    <s v="Thu, Sep 12th, 2019, 10:06"/>
    <m/>
    <x v="9"/>
  </r>
  <r>
    <n v="1199"/>
    <s v=" 15 Sep 2019, 15:00"/>
    <s v="Football"/>
    <s v="Ita. Serie A"/>
    <s v="SPAL - Lazio"/>
    <n v="0"/>
    <s v="LOST"/>
    <s v="Full Event Away -1.00 (AH)"/>
    <s v="2-1"/>
    <s v="PINNACLE"/>
    <n v="2.11"/>
    <n v="1"/>
    <n v="-1"/>
    <s v="https://aw-tipster.blogabet.com"/>
    <s v="Thu, Sep 12th, 2019, 10:08"/>
    <m/>
    <x v="9"/>
  </r>
  <r>
    <n v="1200"/>
    <s v=" 15 Sep 2019, 15:30"/>
    <s v="Football"/>
    <s v="Ger. Bundesliga I"/>
    <s v="Hoffenheim - Freiburg"/>
    <n v="1.73"/>
    <s v="WIN"/>
    <s v="Full Event Away +1.00 (AH)"/>
    <s v="0-3"/>
    <s v="PINNACLE"/>
    <n v="1.7290000000000001"/>
    <n v="1"/>
    <n v="0.73"/>
    <s v="https://aw-tipster.blogabet.com"/>
    <s v="Wed, Sep 11th, 2019, 11:05"/>
    <m/>
    <x v="9"/>
  </r>
  <r>
    <n v="1201"/>
    <s v=" 15 Sep 2019, 17:00"/>
    <s v="Football"/>
    <s v="Fra. Ligue 1"/>
    <s v="St Etienne - Toulouse FC"/>
    <n v="1.75"/>
    <s v="WIN"/>
    <s v="Full Event Away +1.00 (AH)"/>
    <s v="2-2"/>
    <s v="PINNACLE"/>
    <n v="1.746"/>
    <n v="1"/>
    <n v="0.75"/>
    <s v="https://aw-tipster.blogabet.com"/>
    <s v="Wed, Sep 11th, 2019, 11:10"/>
    <m/>
    <x v="9"/>
  </r>
  <r>
    <n v="1202"/>
    <s v=" 15 Sep 2019, 17:30"/>
    <s v="Football"/>
    <s v="Eng. Premier"/>
    <s v="Watford - Arsenal"/>
    <n v="0"/>
    <s v="LOST"/>
    <s v="Full Event Away (1X2)"/>
    <s v="2-2"/>
    <s v="PINNACLE"/>
    <n v="1.99"/>
    <n v="1"/>
    <n v="-1"/>
    <s v="https://aw-tipster.blogabet.com"/>
    <s v="Thu, Sep 12th, 2019, 10:06"/>
    <m/>
    <x v="9"/>
  </r>
  <r>
    <n v="1203"/>
    <s v=" 15 Sep 2019, 18:00"/>
    <s v="Football"/>
    <s v="Ger. Bundesliga I"/>
    <s v="SC Paderborn 07 - Schalke 04"/>
    <n v="1.68"/>
    <s v="WIN"/>
    <s v="Full Event Away +0.00 (AH)"/>
    <s v="1-5"/>
    <s v="PINNACLE"/>
    <n v="1.675"/>
    <n v="1"/>
    <n v="0.68"/>
    <s v="https://aw-tipster.blogabet.com"/>
    <s v="Wed, Sep 11th, 2019, 11:05"/>
    <m/>
    <x v="9"/>
  </r>
  <r>
    <n v="1204"/>
    <s v=" 15 Sep 2019, 18:00"/>
    <s v="Football"/>
    <s v="Ita. Serie A"/>
    <s v="AS Roma - Sassuolo"/>
    <n v="0"/>
    <s v="LOST"/>
    <s v="Full Event Away +1.00 (AH)"/>
    <s v="4-2"/>
    <s v="PINNACLE"/>
    <n v="1.7749999999999999"/>
    <n v="1"/>
    <n v="-1"/>
    <s v="https://aw-tipster.blogabet.com"/>
    <s v="Thu, Sep 12th, 2019, 10:08"/>
    <m/>
    <x v="9"/>
  </r>
  <r>
    <n v="1205"/>
    <s v=" 15 Sep 2019, 20:45"/>
    <s v="Football"/>
    <s v="Ita. Serie A"/>
    <s v="Hellas Verona FC - AC Milan"/>
    <n v="1"/>
    <s v="PUSH"/>
    <s v="Full Event Home +1.00 (AH)"/>
    <s v="0-1"/>
    <s v="PINNACLE"/>
    <n v="1.704"/>
    <n v="1"/>
    <n v="0"/>
    <s v="https://aw-tipster.blogabet.com"/>
    <s v="Thu, Sep 12th, 2019, 10:08"/>
    <m/>
    <x v="9"/>
  </r>
  <r>
    <n v="1206"/>
    <s v=" 15 Sep 2019, 21:00"/>
    <s v="Football"/>
    <s v="Spa. Primera"/>
    <s v="Real Betis - Getafe"/>
    <n v="1.75"/>
    <s v="WIN"/>
    <s v="Full Event Away +0.50 (AH)"/>
    <s v="1-1"/>
    <s v="PINNACLE"/>
    <n v="1.746"/>
    <n v="1"/>
    <n v="0.75"/>
    <s v="https://aw-tipster.blogabet.com"/>
    <s v="Wed, Sep 11th, 2019, 11:08"/>
    <m/>
    <x v="9"/>
  </r>
  <r>
    <n v="1207"/>
    <s v=" 15 Sep 2019, 21:00"/>
    <s v="Football"/>
    <s v="Fra. Ligue 1"/>
    <s v="AS Monaco - Marseille"/>
    <n v="0"/>
    <s v="LOST"/>
    <s v="Full Event Home +0.00 (AH)"/>
    <s v="3-4"/>
    <s v="PINNACLE"/>
    <n v="1.7809999999999999"/>
    <n v="1"/>
    <n v="-1"/>
    <s v="https://aw-tipster.blogabet.com"/>
    <s v="Wed, Sep 11th, 2019, 11:10"/>
    <m/>
    <x v="9"/>
  </r>
  <r>
    <n v="1208"/>
    <s v=" 16 Sep 2019, 20:45"/>
    <s v="Football"/>
    <s v="Ita. Serie A"/>
    <s v="Torino - Lecce"/>
    <n v="0"/>
    <s v="LOST"/>
    <s v="Full Event Home -1.00 (AH)"/>
    <s v="1-2"/>
    <s v="PINNACLE"/>
    <n v="1.8540000000000001"/>
    <n v="1"/>
    <n v="-1"/>
    <s v="https://aw-tipster.blogabet.com"/>
    <s v="Thu, Sep 12th, 2019, 10:08"/>
    <m/>
    <x v="9"/>
  </r>
  <r>
    <n v="1209"/>
    <s v=" 16 Sep 2019, 21:00"/>
    <s v="Football"/>
    <s v="Eng. Premier"/>
    <s v="Aston Villa - West Ham United"/>
    <n v="1"/>
    <s v="PUSH"/>
    <s v="Full Event Away +0.00 (AH)"/>
    <s v="0-0"/>
    <s v="PINNACLE"/>
    <n v="1.9610000000000001"/>
    <n v="1"/>
    <n v="0"/>
    <s v="https://aw-tipster.blogabet.com"/>
    <s v="Thu, Sep 12th, 2019, 10:06"/>
    <m/>
    <x v="9"/>
  </r>
  <r>
    <n v="1210"/>
    <s v=" 17 Sep 2019, 18:55"/>
    <s v="Football"/>
    <s v="Champions L"/>
    <s v="FC Internazionale - Slavia Prague"/>
    <n v="0"/>
    <s v="LOST"/>
    <s v="Full Event Home -1.50 (AH)"/>
    <s v="1-1"/>
    <s v="PINNACLE"/>
    <n v="2.21"/>
    <n v="1"/>
    <n v="-1"/>
    <s v="https://aw-tipster.blogabet.com"/>
    <s v="Sun, Sep 15th, 2019, 11:18"/>
    <m/>
    <x v="9"/>
  </r>
  <r>
    <n v="1211"/>
    <s v=" 17 Sep 2019, 18:55"/>
    <s v="Football"/>
    <s v="Champions L"/>
    <s v="Lyon - Zenit St. Petersburg"/>
    <n v="0"/>
    <s v="LOST"/>
    <s v="Full Event Home (1X2)"/>
    <s v="1-1"/>
    <s v="PINNACLE"/>
    <n v="1.7350000000000001"/>
    <n v="1"/>
    <n v="-1"/>
    <s v="https://aw-tipster.blogabet.com"/>
    <s v="Mon, Sep 16th, 2019, 11:06"/>
    <m/>
    <x v="9"/>
  </r>
  <r>
    <n v="1212"/>
    <s v=" 17 Sep 2019, 21:00"/>
    <s v="Football"/>
    <s v="Champions L"/>
    <s v="Ajax - Lille"/>
    <n v="0"/>
    <s v="LOST"/>
    <s v="Full Event Away +1.00 (AH)"/>
    <s v="3-0"/>
    <s v="PINNACLE"/>
    <n v="2.0699999999999998"/>
    <n v="1"/>
    <n v="-1"/>
    <s v="https://aw-tipster.blogabet.com"/>
    <s v="Sun, Sep 15th, 2019, 11:18"/>
    <m/>
    <x v="9"/>
  </r>
  <r>
    <n v="1213"/>
    <s v=" 17 Sep 2019, 21:00"/>
    <s v="Football"/>
    <s v="Champions L"/>
    <s v="Benfica - RB Leipzig"/>
    <n v="1.92"/>
    <s v="WIN"/>
    <s v="Full Event Away +0.00 (AH)"/>
    <s v="1-2"/>
    <s v="PINNACLE"/>
    <n v="1.917"/>
    <n v="1"/>
    <n v="0.92"/>
    <s v="https://aw-tipster.blogabet.com"/>
    <s v="Sun, Sep 15th, 2019, 11:19"/>
    <m/>
    <x v="9"/>
  </r>
  <r>
    <n v="1214"/>
    <s v=" 17 Sep 2019, 21:00"/>
    <s v="Football"/>
    <s v="Champions L"/>
    <s v="Borussia Dortmund - Barcelona"/>
    <n v="1.68"/>
    <s v="WIN"/>
    <s v="Full Event Home +0.50 (AH)"/>
    <s v="0-0"/>
    <s v="PINNACLE"/>
    <n v="1.675"/>
    <n v="1"/>
    <n v="0.68"/>
    <s v="https://aw-tipster.blogabet.com"/>
    <s v="Sun, Sep 15th, 2019, 11:19"/>
    <m/>
    <x v="9"/>
  </r>
  <r>
    <n v="1215"/>
    <s v=" 17 Sep 2019, 21:00"/>
    <s v="Football"/>
    <s v="Champions L"/>
    <s v="Chelsea - Valencia"/>
    <n v="0"/>
    <s v="LOST"/>
    <s v="Full Event Home (1X2)"/>
    <s v="0-1"/>
    <s v="PINNACLE"/>
    <n v="1.869"/>
    <n v="1"/>
    <n v="-1"/>
    <s v="https://aw-tipster.blogabet.com"/>
    <s v="Sun, Sep 15th, 2019, 11:19"/>
    <m/>
    <x v="9"/>
  </r>
  <r>
    <n v="1216"/>
    <s v=" 17 Sep 2019, 21:00"/>
    <s v="Football"/>
    <s v="Champions L"/>
    <s v="Napoli - Liverpool"/>
    <n v="1.7"/>
    <s v="WIN"/>
    <s v="Full Event Home +0.50 (AH)"/>
    <s v="2-0"/>
    <s v="PINNACLE"/>
    <n v="1.704"/>
    <n v="1"/>
    <n v="0.7"/>
    <s v="https://aw-tipster.blogabet.com"/>
    <s v="Sun, Sep 15th, 2019, 11:20"/>
    <m/>
    <x v="9"/>
  </r>
  <r>
    <n v="1217"/>
    <s v=" 18 Sep 2019, 18:55"/>
    <s v="Football"/>
    <s v="Champions L"/>
    <s v="Olympiacos - Tottenham Hotspur"/>
    <n v="0"/>
    <s v="LOST"/>
    <s v="Full Event Away (1X2)"/>
    <s v="2-2"/>
    <s v="PINNACLE"/>
    <n v="1.917"/>
    <n v="1"/>
    <n v="-1"/>
    <s v="https://aw-tipster.blogabet.com"/>
    <s v="Sun, Sep 15th, 2019, 11:20"/>
    <m/>
    <x v="9"/>
  </r>
  <r>
    <n v="1218"/>
    <s v=" 18 Sep 2019, 21:00"/>
    <s v="Football"/>
    <s v="Champions L"/>
    <s v="Atletico Madrid - Juventus"/>
    <n v="1"/>
    <s v="PUSH"/>
    <s v="Full Event Home +0.00 (AH)"/>
    <s v="2-2"/>
    <s v="PINNACLE"/>
    <n v="1.7090000000000001"/>
    <n v="1"/>
    <n v="0"/>
    <s v="https://aw-tipster.blogabet.com"/>
    <s v="Sun, Sep 15th, 2019, 11:20"/>
    <m/>
    <x v="9"/>
  </r>
  <r>
    <n v="1219"/>
    <s v=" 18 Sep 2019, 21:00"/>
    <s v="Football"/>
    <s v="Champions L"/>
    <s v="Bayer Leverkusen - Lokomotiv Moscow"/>
    <n v="0"/>
    <s v="LOST"/>
    <s v="Full Event Home -1.50 (AH)"/>
    <s v="1-2"/>
    <s v="PINNACLE"/>
    <n v="2.15"/>
    <n v="1"/>
    <n v="-1"/>
    <s v="https://aw-tipster.blogabet.com"/>
    <s v="Sun, Sep 15th, 2019, 11:21"/>
    <m/>
    <x v="9"/>
  </r>
  <r>
    <n v="1220"/>
    <s v=" 18 Sep 2019, 21:00"/>
    <s v="Football"/>
    <s v="Champions L"/>
    <s v="Shakhtar Donetsk - Manchester City"/>
    <n v="0"/>
    <s v="LOST"/>
    <s v="Full Event Home +1.50 (AH)"/>
    <s v="0-3"/>
    <s v="PINNACLE"/>
    <n v="2.02"/>
    <n v="1"/>
    <n v="-1"/>
    <s v="https://aw-tipster.blogabet.com"/>
    <s v="Sun, Sep 15th, 2019, 11:21"/>
    <m/>
    <x v="9"/>
  </r>
  <r>
    <n v="1221"/>
    <s v=" 18 Sep 2019, 21:00"/>
    <s v="Football"/>
    <s v="Champions L"/>
    <s v="Dinamo Zagreb - Atalanta BC"/>
    <n v="0"/>
    <s v="LOST"/>
    <s v="Full Event Away (1X2)"/>
    <s v="4-0"/>
    <s v="PINNACLE"/>
    <n v="2.15"/>
    <n v="1"/>
    <n v="-1"/>
    <s v="https://aw-tipster.blogabet.com"/>
    <s v="Mon, Sep 16th, 2019, 11:06"/>
    <m/>
    <x v="9"/>
  </r>
  <r>
    <n v="1222"/>
    <s v=" 18 Sep 2019, 21:00"/>
    <s v="Football"/>
    <s v="Champions L"/>
    <s v="Paris Saint Germain - Real Madrid"/>
    <n v="0"/>
    <s v="LOST"/>
    <s v="Full Event Away +0.50 (AH)"/>
    <s v="3-0"/>
    <s v="PINNACLE"/>
    <n v="1.7290000000000001"/>
    <n v="1"/>
    <n v="-1"/>
    <s v="https://aw-tipster.blogabet.com"/>
    <s v="Mon, Sep 16th, 2019, 11:07"/>
    <m/>
    <x v="9"/>
  </r>
  <r>
    <n v="1223"/>
    <s v=" 19 Sep 2019, 18:55"/>
    <s v="Football"/>
    <s v="Europa League"/>
    <s v="CFR Cluj - Lazio"/>
    <n v="0"/>
    <s v="LOST"/>
    <s v="Full Event Away -1.00 (AH)"/>
    <s v="2-1"/>
    <s v="PINNACLE"/>
    <n v="2.34"/>
    <n v="1"/>
    <n v="-1"/>
    <s v="https://aw-tipster.blogabet.com"/>
    <s v="Wed, Sep 18th, 2019, 11:12"/>
    <m/>
    <x v="9"/>
  </r>
  <r>
    <n v="1224"/>
    <s v=" 19 Sep 2019, 18:55"/>
    <s v="Football"/>
    <s v="Europa League"/>
    <s v="Eintracht Frankfurt - Arsenal"/>
    <n v="0"/>
    <s v="LOST"/>
    <s v="Full Event Home +0.00 (AH)"/>
    <s v="0-3"/>
    <s v="PINNACLE"/>
    <n v="2.2000000000000002"/>
    <n v="1"/>
    <n v="-1"/>
    <s v="https://aw-tipster.blogabet.com"/>
    <s v="Wed, Sep 18th, 2019, 11:12"/>
    <m/>
    <x v="9"/>
  </r>
  <r>
    <n v="1225"/>
    <s v=" 19 Sep 2019, 18:55"/>
    <s v="Football"/>
    <s v="Europa League"/>
    <s v="Fk Qarabag - Sevilla"/>
    <n v="0"/>
    <s v="LOST"/>
    <s v="Full Event Home +1.00 (AH)"/>
    <s v="0-3"/>
    <s v="PINNACLE"/>
    <n v="1.8839999999999999"/>
    <n v="1"/>
    <n v="-1"/>
    <s v="https://aw-tipster.blogabet.com"/>
    <s v="Wed, Sep 18th, 2019, 11:12"/>
    <m/>
    <x v="9"/>
  </r>
  <r>
    <n v="1226"/>
    <s v=" 19 Sep 2019, 18:55"/>
    <s v="Football"/>
    <s v="Europa League"/>
    <s v="Getafe - Trabzonspor"/>
    <n v="1"/>
    <s v="PUSH"/>
    <s v="Full Event Away +1.00 (AH)"/>
    <s v="1-0"/>
    <s v="PINNACLE"/>
    <n v="1.8260000000000001"/>
    <n v="1"/>
    <n v="0"/>
    <s v="https://aw-tipster.blogabet.com"/>
    <s v="Wed, Sep 18th, 2019, 11:13"/>
    <m/>
    <x v="9"/>
  </r>
  <r>
    <n v="1227"/>
    <s v=" 19 Sep 2019, 18:55"/>
    <s v="Football"/>
    <s v="Europa League"/>
    <s v="Rennes - Celtic"/>
    <n v="1.74"/>
    <s v="WIN"/>
    <s v="Full Event Away +0.50 (AH)"/>
    <s v="1-1"/>
    <s v="PINNACLE"/>
    <n v="1.7350000000000001"/>
    <n v="1"/>
    <n v="0.74"/>
    <s v="https://aw-tipster.blogabet.com"/>
    <s v="Wed, Sep 18th, 2019, 11:13"/>
    <m/>
    <x v="9"/>
  </r>
  <r>
    <n v="1228"/>
    <s v=" 19 Sep 2019, 21:00"/>
    <s v="Football"/>
    <s v="Europa League"/>
    <s v="Wolfsburg - FC Oleksandria"/>
    <n v="1"/>
    <s v="PUSH"/>
    <s v="Full Event Away +2.00 (AH)"/>
    <s v="3-1"/>
    <s v="PINNACLE"/>
    <n v="1.847"/>
    <n v="1"/>
    <n v="0"/>
    <s v="https://aw-tipster.blogabet.com"/>
    <s v="Sun, Sep 15th, 2019, 11:17"/>
    <m/>
    <x v="9"/>
  </r>
  <r>
    <n v="1229"/>
    <s v=" 19 Sep 2019, 21:00"/>
    <s v="Football"/>
    <s v="Europa League"/>
    <s v="Wolverhampton Wanderers - Braga"/>
    <n v="0"/>
    <s v="LOST"/>
    <s v="Full Event Home -1.00 (AH)"/>
    <s v="0-1"/>
    <s v="PINNACLE"/>
    <n v="2.14"/>
    <n v="1"/>
    <n v="-1"/>
    <s v="https://aw-tipster.blogabet.com"/>
    <s v="Sun, Sep 15th, 2019, 11:17"/>
    <m/>
    <x v="9"/>
  </r>
  <r>
    <n v="1230"/>
    <s v=" 19 Sep 2019, 21:00"/>
    <s v="Football"/>
    <s v="Europa League"/>
    <s v="AS Roma - Basaksehir"/>
    <n v="2.08"/>
    <s v="WIN"/>
    <s v="Full Event Home -1.50 (AH)"/>
    <s v="4-0"/>
    <s v="PINNACLE"/>
    <n v="2.08"/>
    <n v="1"/>
    <n v="1.08"/>
    <s v="https://aw-tipster.blogabet.com"/>
    <s v="Wed, Sep 18th, 2019, 11:13"/>
    <m/>
    <x v="9"/>
  </r>
  <r>
    <n v="1231"/>
    <s v=" 19 Sep 2019, 21:00"/>
    <s v="Football"/>
    <s v="Europa League"/>
    <s v="Borussia Monchengladbach - Wolfsberger AC"/>
    <n v="0"/>
    <s v="LOST"/>
    <s v="Full Event Home -1.50 (AH)"/>
    <s v="0-4"/>
    <s v="PINNACLE"/>
    <n v="2.0699999999999998"/>
    <n v="1"/>
    <n v="-1"/>
    <s v="https://aw-tipster.blogabet.com"/>
    <s v="Wed, Sep 18th, 2019, 11:14"/>
    <m/>
    <x v="9"/>
  </r>
  <r>
    <n v="1232"/>
    <s v=" 19 Sep 2019, 21:00"/>
    <s v="Football"/>
    <s v="Europa League"/>
    <s v="Espanyol - Ferencvaros"/>
    <n v="2.2400000000000002"/>
    <s v="WIN"/>
    <s v="Full Event Away +1.00 (AH)"/>
    <s v="1-1"/>
    <s v="PINNACLE"/>
    <n v="2.2400000000000002"/>
    <n v="1"/>
    <n v="1.24"/>
    <s v="https://aw-tipster.blogabet.com"/>
    <s v="Wed, Sep 18th, 2019, 11:14"/>
    <m/>
    <x v="9"/>
  </r>
  <r>
    <n v="1233"/>
    <s v=" 19 Sep 2019, 21:00"/>
    <s v="Football"/>
    <s v="Europa League"/>
    <s v="Gent - St Etienne"/>
    <n v="0"/>
    <s v="LOST"/>
    <s v="Full Event Away +0.50 (AH)"/>
    <s v="3-2"/>
    <s v="PINNACLE"/>
    <n v="1.7350000000000001"/>
    <n v="1"/>
    <n v="-1"/>
    <s v="https://aw-tipster.blogabet.com"/>
    <s v="Wed, Sep 18th, 2019, 11:14"/>
    <m/>
    <x v="9"/>
  </r>
  <r>
    <n v="1234"/>
    <s v=" 19 Sep 2019, 21:00"/>
    <s v="Football"/>
    <s v="Europa League"/>
    <s v="Manchester United - FC Astana"/>
    <n v="0"/>
    <s v="LOST"/>
    <s v="Full Event Home -1.50 (AH)"/>
    <s v="1-0"/>
    <s v="PINNACLE"/>
    <n v="1.7350000000000001"/>
    <n v="1"/>
    <n v="-1"/>
    <s v="https://aw-tipster.blogabet.com"/>
    <s v="Wed, Sep 18th, 2019, 11:15"/>
    <m/>
    <x v="9"/>
  </r>
  <r>
    <n v="1235"/>
    <s v=" 20 Sep 2019, 20:30"/>
    <s v="Football"/>
    <s v="Ger. Bundesliga I"/>
    <s v="Schalke 04 - Mainz 05"/>
    <n v="1.73"/>
    <s v="WIN"/>
    <s v="Full Event Home (1X2)"/>
    <s v="2-1"/>
    <s v="PINNACLE"/>
    <n v="1.7290000000000001"/>
    <n v="1"/>
    <n v="0.73"/>
    <s v="https://aw-tipster.blogabet.com"/>
    <s v="Mon, Sep 16th, 2019, 11:04"/>
    <m/>
    <x v="9"/>
  </r>
  <r>
    <n v="1236"/>
    <s v=" 20 Sep 2019, 21:00"/>
    <s v="Football"/>
    <s v="Eng. Premier"/>
    <s v="Southampton - Bournemouth"/>
    <n v="0"/>
    <s v="LOST"/>
    <s v="Full Event Home (1X2)"/>
    <s v="1-3"/>
    <s v="PINNACLE"/>
    <n v="2.06"/>
    <n v="1"/>
    <n v="-1"/>
    <s v="https://aw-tipster.blogabet.com"/>
    <s v="Mon, Sep 16th, 2019, 11:03"/>
    <m/>
    <x v="9"/>
  </r>
  <r>
    <n v="1237"/>
    <s v=" 20 Sep 2019, 21:00"/>
    <s v="Football"/>
    <s v="Spa. Primera"/>
    <s v="Osasuna - Real Betis"/>
    <n v="1"/>
    <s v="PUSH"/>
    <s v="Full Event Home +0.00 (AH)"/>
    <s v="0-0"/>
    <s v="PINNACLE"/>
    <n v="1.806"/>
    <n v="1"/>
    <n v="0"/>
    <s v="https://aw-tipster.blogabet.com"/>
    <s v="Mon, Sep 16th, 2019, 11:05"/>
    <m/>
    <x v="9"/>
  </r>
  <r>
    <n v="1238"/>
    <s v=" 21 Sep 2019, 13:00"/>
    <s v="Football"/>
    <s v="Spa. Primera"/>
    <s v="Villarreal CF - Real Valladolid CF"/>
    <n v="2.13"/>
    <s v="WIN"/>
    <s v="Full Event Home -1.00 (AH)"/>
    <s v="2-0"/>
    <s v="PINNACLE"/>
    <n v="2.13"/>
    <n v="1"/>
    <n v="1.1299999999999999"/>
    <s v="https://aw-tipster.blogabet.com"/>
    <s v="Mon, Sep 16th, 2019, 11:05"/>
    <m/>
    <x v="9"/>
  </r>
  <r>
    <n v="1239"/>
    <s v=" 21 Sep 2019, 13:30"/>
    <s v="Football"/>
    <s v="Eng. Premier"/>
    <s v="Leicester City - Tottenham Hotspur"/>
    <n v="2.13"/>
    <s v="WIN"/>
    <s v="Full Event Home +0.00 (AH)"/>
    <s v="2-1"/>
    <s v="PINNACLE"/>
    <n v="2.13"/>
    <n v="1"/>
    <n v="1.1299999999999999"/>
    <s v="https://aw-tipster.blogabet.com"/>
    <s v="Thu, Sep 19th, 2019, 09:43"/>
    <m/>
    <x v="9"/>
  </r>
  <r>
    <n v="1240"/>
    <s v=" 21 Sep 2019, 15:30"/>
    <s v="Football"/>
    <s v="Ger. Bundesliga I"/>
    <s v="Bayer Leverkusen - Union Berlin"/>
    <n v="0"/>
    <s v="LOST"/>
    <s v="Full Event Away +1.50 (AH)"/>
    <s v="2-0"/>
    <s v="PINNACLE"/>
    <n v="1.9"/>
    <n v="1"/>
    <n v="-1"/>
    <s v="https://aw-tipster.blogabet.com"/>
    <s v="Thu, Sep 19th, 2019, 09:44"/>
    <m/>
    <x v="9"/>
  </r>
  <r>
    <n v="1241"/>
    <s v=" 21 Sep 2019, 15:30"/>
    <s v="Football"/>
    <s v="Ger. Bundesliga I"/>
    <s v="Bayern Munich - FC Koln"/>
    <n v="0"/>
    <s v="LOST"/>
    <s v="Full Event Away +2.50 (AH)"/>
    <s v="4-0"/>
    <s v="PINNACLE"/>
    <n v="1.9339999999999999"/>
    <n v="1"/>
    <n v="-1"/>
    <s v="https://aw-tipster.blogabet.com"/>
    <s v="Thu, Sep 19th, 2019, 09:44"/>
    <m/>
    <x v="9"/>
  </r>
  <r>
    <n v="1242"/>
    <s v=" 21 Sep 2019, 16:00"/>
    <s v="Football"/>
    <s v="Eng. Premier"/>
    <s v="Burnley - Norwich City"/>
    <n v="1.97"/>
    <s v="WIN"/>
    <s v="Full Event Home (1X2)"/>
    <s v="2-0"/>
    <s v="PINNACLE"/>
    <n v="1.97"/>
    <n v="1"/>
    <n v="0.97"/>
    <s v="https://aw-tipster.blogabet.com"/>
    <s v="Sun, Sep 15th, 2019, 11:15"/>
    <m/>
    <x v="9"/>
  </r>
  <r>
    <n v="1243"/>
    <s v=" 21 Sep 2019, 16:00"/>
    <s v="Football"/>
    <s v="Eng. Premier"/>
    <s v="Everton - Sheffield United"/>
    <n v="0"/>
    <s v="LOST"/>
    <s v="Full Event Home -1.00 (AH)"/>
    <s v="0-2"/>
    <s v="PINNACLE"/>
    <n v="2.33"/>
    <n v="1"/>
    <n v="-1"/>
    <s v="https://aw-tipster.blogabet.com"/>
    <s v="Mon, Sep 16th, 2019, 11:04"/>
    <m/>
    <x v="9"/>
  </r>
  <r>
    <n v="1244"/>
    <s v=" 21 Sep 2019, 16:00"/>
    <s v="Football"/>
    <s v="Eng. Premier"/>
    <s v="Manchester City - Watford"/>
    <n v="0"/>
    <s v="LOST"/>
    <s v="Full Event Away +2.50 (AH)"/>
    <s v="8-0"/>
    <s v="PINNACLE"/>
    <n v="1.877"/>
    <n v="1"/>
    <n v="-1"/>
    <s v="https://aw-tipster.blogabet.com"/>
    <s v="Thu, Sep 19th, 2019, 09:44"/>
    <m/>
    <x v="9"/>
  </r>
  <r>
    <n v="1245"/>
    <s v=" 21 Sep 2019, 17:30"/>
    <s v="Football"/>
    <s v="Fra. Ligue 1"/>
    <s v="Marseille - Montpellier HSC"/>
    <n v="1.96"/>
    <s v="WIN"/>
    <s v="Full Event Away +0.50 (AH)"/>
    <s v="1-1"/>
    <s v="PINNACLE"/>
    <n v="1.9610000000000001"/>
    <n v="1"/>
    <n v="0.96"/>
    <s v="https://aw-tipster.blogabet.com"/>
    <s v="Mon, Sep 16th, 2019, 11:07"/>
    <m/>
    <x v="9"/>
  </r>
  <r>
    <n v="1246"/>
    <s v=" 21 Sep 2019, 18:00"/>
    <s v="Football"/>
    <s v="Ita. Serie A"/>
    <s v="Juventus - Hellas Verona FC"/>
    <n v="0"/>
    <s v="LOST"/>
    <s v="Full Event Home -2.00 (AH)"/>
    <s v="2-1"/>
    <s v="PINNACLE"/>
    <n v="1.847"/>
    <n v="1"/>
    <n v="-1"/>
    <s v="https://aw-tipster.blogabet.com"/>
    <s v="Thu, Sep 19th, 2019, 09:46"/>
    <m/>
    <x v="9"/>
  </r>
  <r>
    <n v="1247"/>
    <s v=" 21 Sep 2019, 18:30"/>
    <s v="Football"/>
    <s v="Eng. Premier"/>
    <s v="Newcastle United - Brighton and Hove Albion"/>
    <n v="1"/>
    <s v="PUSH"/>
    <s v="Full Event Home +0.00 (AH)"/>
    <s v="0-0"/>
    <s v="PINNACLE"/>
    <n v="1.84"/>
    <n v="1"/>
    <n v="0"/>
    <s v="https://aw-tipster.blogabet.com"/>
    <s v="Sun, Sep 15th, 2019, 11:16"/>
    <m/>
    <x v="9"/>
  </r>
  <r>
    <n v="1248"/>
    <s v=" 21 Sep 2019, 18:30"/>
    <s v="Football"/>
    <s v="Ger. Bundesliga I"/>
    <s v="Werder Bremen - RB Leipzig"/>
    <n v="1.77"/>
    <s v="WIN"/>
    <s v="Full Event Away (1X2)"/>
    <s v="0-3"/>
    <s v="PINNACLE"/>
    <n v="1.7689999999999999"/>
    <n v="1"/>
    <n v="0.77"/>
    <s v="https://aw-tipster.blogabet.com"/>
    <s v="Wed, Sep 18th, 2019, 11:09"/>
    <m/>
    <x v="9"/>
  </r>
  <r>
    <n v="1249"/>
    <s v=" 21 Sep 2019, 18:30"/>
    <s v="Football"/>
    <s v="Spa. Primera"/>
    <s v="Atletico Madrid - Celta Vigo"/>
    <n v="0"/>
    <s v="LOST"/>
    <s v="Full Event Home -1.00 (AH)"/>
    <s v="0-0"/>
    <s v="PINNACLE"/>
    <n v="1.714"/>
    <n v="1"/>
    <n v="-1"/>
    <s v="https://aw-tipster.blogabet.com"/>
    <s v="Thu, Sep 19th, 2019, 09:45"/>
    <m/>
    <x v="9"/>
  </r>
  <r>
    <n v="1250"/>
    <s v=" 21 Sep 2019, 20:00"/>
    <s v="Football"/>
    <s v="Fra. Ligue 1"/>
    <s v="Nice - Dijon"/>
    <n v="1.75"/>
    <s v="WIN"/>
    <s v="Full Event Home (1X2)"/>
    <s v="2-1"/>
    <s v="PINNACLE"/>
    <n v="1.7509999999999999"/>
    <n v="1"/>
    <n v="0.75"/>
    <s v="https://aw-tipster.blogabet.com"/>
    <s v="Mon, Sep 16th, 2019, 11:08"/>
    <m/>
    <x v="9"/>
  </r>
  <r>
    <n v="1251"/>
    <s v=" 21 Sep 2019, 20:00"/>
    <s v="Football"/>
    <s v="Fra. Ligue 1"/>
    <s v="Reims - AS Monaco"/>
    <n v="1"/>
    <s v="PUSH"/>
    <s v="Full Event Home +0.00 (AH)"/>
    <s v="0-0"/>
    <s v="PINNACLE"/>
    <n v="1.9"/>
    <n v="1"/>
    <n v="0"/>
    <s v="https://aw-tipster.blogabet.com"/>
    <s v="Mon, Sep 16th, 2019, 11:08"/>
    <m/>
    <x v="9"/>
  </r>
  <r>
    <n v="1252"/>
    <s v=" 21 Sep 2019, 20:45"/>
    <s v="Football"/>
    <s v="Ita. Serie A"/>
    <s v="AC Milan - FC Internazionale"/>
    <n v="1.72"/>
    <s v="WIN"/>
    <s v="Full Event Away +0.00 (AH)"/>
    <s v="0-2"/>
    <s v="PINNACLE"/>
    <n v="1.724"/>
    <n v="1"/>
    <n v="0.72"/>
    <s v="https://aw-tipster.blogabet.com"/>
    <s v="Wed, Sep 18th, 2019, 11:10"/>
    <m/>
    <x v="9"/>
  </r>
  <r>
    <n v="1253"/>
    <s v=" 21 Sep 2019, 21:00"/>
    <s v="Football"/>
    <s v="Spa. Primera"/>
    <s v="Granada CF - Barcelona"/>
    <n v="0"/>
    <s v="LOST"/>
    <s v="Full Event Away -1.50 (AH)"/>
    <s v="2-0"/>
    <s v="PINNACLE"/>
    <n v="1.952"/>
    <n v="1"/>
    <n v="-1"/>
    <s v="https://aw-tipster.blogabet.com"/>
    <s v="Wed, Sep 18th, 2019, 11:10"/>
    <m/>
    <x v="9"/>
  </r>
  <r>
    <n v="1254"/>
    <s v=" 22 Sep 2019, 12:00"/>
    <s v="Football"/>
    <s v="Spa. Primera"/>
    <s v="Getafe - Mallorca"/>
    <n v="1.86"/>
    <s v="WIN"/>
    <s v="Full Event Home (1X2)"/>
    <s v="4-2"/>
    <s v="PINNACLE"/>
    <n v="1.8620000000000001"/>
    <n v="1"/>
    <n v="0.86"/>
    <s v="https://aw-tipster.blogabet.com"/>
    <s v="Fri, Sep 20th, 2019, 11:17"/>
    <m/>
    <x v="9"/>
  </r>
  <r>
    <n v="1255"/>
    <s v=" 22 Sep 2019, 14:00"/>
    <s v="Football"/>
    <s v="Spa. Primera"/>
    <s v="Espanyol - Real Sociedad"/>
    <n v="1.8"/>
    <s v="WIN"/>
    <s v="Full Event Away +0.00 (AH)"/>
    <s v="1-3"/>
    <s v="PINNACLE"/>
    <n v="1.8"/>
    <n v="1"/>
    <n v="0.8"/>
    <s v="https://aw-tipster.blogabet.com"/>
    <s v="Fri, Sep 20th, 2019, 11:17"/>
    <m/>
    <x v="9"/>
  </r>
  <r>
    <n v="1256"/>
    <s v=" 22 Sep 2019, 15:00"/>
    <s v="Football"/>
    <s v="Ita. Serie A"/>
    <s v="Lecce - Napoli"/>
    <n v="0"/>
    <s v="LOST"/>
    <s v="Full Event Home +1.50 (AH)"/>
    <s v="1-4"/>
    <s v="PINNACLE"/>
    <n v="1.8260000000000001"/>
    <n v="1"/>
    <n v="-1"/>
    <s v="https://aw-tipster.blogabet.com"/>
    <s v="Wed, Sep 18th, 2019, 11:11"/>
    <m/>
    <x v="9"/>
  </r>
  <r>
    <n v="1257"/>
    <s v=" 22 Sep 2019, 15:00"/>
    <s v="Football"/>
    <s v="Ita. Serie A"/>
    <s v="Sampdoria - Torino"/>
    <n v="0"/>
    <s v="LOST"/>
    <s v="Full Event Away +0.00 (AH)"/>
    <s v="1-0"/>
    <s v="PINNACLE"/>
    <n v="2.0499999999999998"/>
    <n v="1"/>
    <n v="-1"/>
    <s v="https://aw-tipster.blogabet.com"/>
    <s v="Wed, Sep 18th, 2019, 11:11"/>
    <m/>
    <x v="9"/>
  </r>
  <r>
    <n v="1258"/>
    <s v=" 22 Sep 2019, 15:00"/>
    <s v="Football"/>
    <s v="Eng. Premier"/>
    <s v="Crystal Palace - Wolverhampton Wanderers"/>
    <n v="1"/>
    <s v="PUSH"/>
    <s v="Full Event Home +0.00 (AH)"/>
    <s v="1-1"/>
    <s v="PINNACLE"/>
    <n v="1.84"/>
    <n v="1"/>
    <n v="0"/>
    <s v="https://aw-tipster.blogabet.com"/>
    <s v="Fri, Sep 20th, 2019, 11:15"/>
    <m/>
    <x v="9"/>
  </r>
  <r>
    <n v="1259"/>
    <s v=" 22 Sep 2019, 15:00"/>
    <s v="Football"/>
    <s v="Eng. Premier"/>
    <s v="West Ham United - Manchester United"/>
    <n v="1.74"/>
    <s v="WIN"/>
    <s v="Full Event Home +0.50 (AH)"/>
    <s v="2-0"/>
    <s v="PINNACLE"/>
    <n v="1.74"/>
    <n v="1"/>
    <n v="0.74"/>
    <s v="https://aw-tipster.blogabet.com"/>
    <s v="Fri, Sep 20th, 2019, 11:15"/>
    <m/>
    <x v="9"/>
  </r>
  <r>
    <n v="1260"/>
    <s v=" 22 Sep 2019, 15:00"/>
    <s v="Football"/>
    <s v="Ita. Serie A"/>
    <s v="Bologna - AS Roma"/>
    <n v="1.81"/>
    <s v="WIN"/>
    <s v="Full Event Away +0.00 (AH)"/>
    <s v="1-2"/>
    <s v="PINNACLE"/>
    <n v="1.806"/>
    <n v="1"/>
    <n v="0.81"/>
    <s v="https://aw-tipster.blogabet.com"/>
    <s v="Fri, Sep 20th, 2019, 11:18"/>
    <m/>
    <x v="9"/>
  </r>
  <r>
    <n v="1261"/>
    <s v=" 22 Sep 2019, 15:00"/>
    <s v="Football"/>
    <s v="Fra. Ligue 1"/>
    <s v="Rennes - Lille"/>
    <n v="1"/>
    <s v="PUSH"/>
    <s v="Full Event Away +0.00 (AH)"/>
    <s v="1-1"/>
    <s v="PINNACLE"/>
    <n v="2.15"/>
    <n v="1"/>
    <n v="0"/>
    <s v="https://aw-tipster.blogabet.com"/>
    <s v="Fri, Sep 20th, 2019, 11:19"/>
    <m/>
    <x v="9"/>
  </r>
  <r>
    <n v="1262"/>
    <s v=" 22 Sep 2019, 15:30"/>
    <s v="Football"/>
    <s v="Ger. Bundesliga I"/>
    <s v="Borussia Monchengladbach - Fortuna Dusseldorf"/>
    <n v="1"/>
    <s v="PUSH"/>
    <s v="Full Event Away +1.00 (AH)"/>
    <s v="2-1"/>
    <s v="PINNACLE"/>
    <n v="1.7749999999999999"/>
    <n v="1"/>
    <n v="0"/>
    <s v="https://aw-tipster.blogabet.com"/>
    <s v="Fri, Sep 20th, 2019, 11:16"/>
    <m/>
    <x v="9"/>
  </r>
  <r>
    <n v="1263"/>
    <s v=" 22 Sep 2019, 16:00"/>
    <s v="Football"/>
    <s v="Spa. Primera"/>
    <s v="Valencia - Leganes"/>
    <n v="0"/>
    <s v="LOST"/>
    <s v="Full Event Home -1.00 (AH)"/>
    <s v="1-1"/>
    <s v="PINNACLE"/>
    <n v="2.09"/>
    <n v="1"/>
    <n v="-1"/>
    <s v="https://aw-tipster.blogabet.com"/>
    <s v="Wed, Sep 18th, 2019, 11:10"/>
    <m/>
    <x v="9"/>
  </r>
  <r>
    <n v="1264"/>
    <s v=" 22 Sep 2019, 17:00"/>
    <s v="Football"/>
    <s v="Fra. Ligue 1"/>
    <s v="Angers SCO - St Etienne"/>
    <n v="0"/>
    <s v="LOST"/>
    <s v="Full Event Away +0.50 (AH)"/>
    <s v="4-1"/>
    <s v="PINNACLE"/>
    <n v="1.7509999999999999"/>
    <n v="1"/>
    <n v="-1"/>
    <s v="https://aw-tipster.blogabet.com"/>
    <s v="Fri, Sep 20th, 2019, 11:20"/>
    <m/>
    <x v="9"/>
  </r>
  <r>
    <n v="1265"/>
    <s v=" 22 Sep 2019, 17:30"/>
    <s v="Football"/>
    <s v="Eng. Premier"/>
    <s v="Chelsea - Liverpool"/>
    <n v="2"/>
    <s v="WIN"/>
    <s v="Full Event Away (1X2)"/>
    <s v="1-2"/>
    <s v="PINNACLE"/>
    <n v="2"/>
    <n v="1"/>
    <n v="1"/>
    <s v="https://aw-tipster.blogabet.com"/>
    <s v="Wed, Sep 18th, 2019, 11:09"/>
    <m/>
    <x v="9"/>
  </r>
  <r>
    <n v="1266"/>
    <s v=" 22 Sep 2019, 17:30"/>
    <s v="Football"/>
    <s v="Eng. Premier"/>
    <s v="Arsenal - Aston Villa"/>
    <n v="0"/>
    <s v="LOST"/>
    <s v="Full Event Home -1.50 (AH)"/>
    <s v="3-2"/>
    <s v="PINNACLE"/>
    <n v="2.2200000000000002"/>
    <n v="1"/>
    <n v="-1"/>
    <s v="https://aw-tipster.blogabet.com"/>
    <s v="Fri, Sep 20th, 2019, 11:15"/>
    <m/>
    <x v="9"/>
  </r>
  <r>
    <n v="1267"/>
    <s v=" 22 Sep 2019, 18:00"/>
    <s v="Football"/>
    <s v="Ita. Serie A"/>
    <s v="Atalanta BC (n) - Fiorentina"/>
    <n v="1.9"/>
    <s v="WIN"/>
    <s v="Full Event Away +0.50 (AH)"/>
    <s v="2-2"/>
    <s v="PINNACLE"/>
    <n v="1.9"/>
    <n v="1"/>
    <n v="0.9"/>
    <s v="https://aw-tipster.blogabet.com"/>
    <s v="Thu, Sep 19th, 2019, 09:46"/>
    <m/>
    <x v="9"/>
  </r>
  <r>
    <n v="1268"/>
    <s v=" 22 Sep 2019, 18:00"/>
    <s v="Football"/>
    <s v="Ger. Bundesliga I"/>
    <s v="Eintracht Frankfurt - Borussia Dortmund"/>
    <n v="0"/>
    <s v="LOST"/>
    <s v="Full Event Away (1X2)"/>
    <s v="2-2"/>
    <s v="PINNACLE"/>
    <n v="1.7350000000000001"/>
    <n v="1"/>
    <n v="-1"/>
    <s v="https://aw-tipster.blogabet.com"/>
    <s v="Fri, Sep 20th, 2019, 11:16"/>
    <m/>
    <x v="9"/>
  </r>
  <r>
    <n v="1269"/>
    <s v=" 22 Sep 2019, 18:30"/>
    <s v="Football"/>
    <s v="Spa. Primera"/>
    <s v="Athletic Club Bilbao - Alaves"/>
    <n v="2.2799999999999998"/>
    <s v="WIN"/>
    <s v="Full Event Home -1.00 (AH)"/>
    <s v="2-0"/>
    <s v="PINNACLE"/>
    <n v="2.2799999999999998"/>
    <n v="1"/>
    <n v="1.28"/>
    <s v="https://aw-tipster.blogabet.com"/>
    <s v="Mon, Sep 16th, 2019, 11:05"/>
    <m/>
    <x v="9"/>
  </r>
  <r>
    <n v="1270"/>
    <s v=" 22 Sep 2019, 20:45"/>
    <s v="Football"/>
    <s v="Ita. Serie A"/>
    <s v="Lazio - Parma FC"/>
    <n v="0"/>
    <s v="LOST"/>
    <s v="Full Event Away +1.50 (AH)"/>
    <s v="2-0"/>
    <s v="PINNACLE"/>
    <n v="2.0099999999999998"/>
    <n v="1"/>
    <n v="-1"/>
    <s v="https://aw-tipster.blogabet.com"/>
    <s v="Fri, Sep 20th, 2019, 11:19"/>
    <m/>
    <x v="9"/>
  </r>
  <r>
    <n v="1271"/>
    <s v=" 22 Sep 2019, 21:00"/>
    <s v="Football"/>
    <s v="Fra. Ligue 1"/>
    <s v="Lyon - Paris Saint Germain"/>
    <n v="1.92"/>
    <s v="WIN"/>
    <s v="Full Event Away (1X2)"/>
    <s v="0-1"/>
    <s v="PINNACLE"/>
    <n v="1.917"/>
    <n v="1"/>
    <n v="0.92"/>
    <s v="https://aw-tipster.blogabet.com"/>
    <s v="Thu, Sep 19th, 2019, 09:46"/>
    <m/>
    <x v="9"/>
  </r>
  <r>
    <n v="1272"/>
    <s v=" 22 Sep 2019, 21:00"/>
    <s v="Football"/>
    <s v="Spa. Primera"/>
    <s v="Sevilla - Real Madrid"/>
    <n v="0"/>
    <s v="LOST"/>
    <s v="Full Event Home +0.00 (AH)"/>
    <s v="0-1"/>
    <s v="PINNACLE"/>
    <n v="1.99"/>
    <n v="1"/>
    <n v="-1"/>
    <s v="https://aw-tipster.blogabet.com"/>
    <s v="Fri, Sep 20th, 2019, 11:18"/>
    <m/>
    <x v="9"/>
  </r>
  <r>
    <n v="1273"/>
    <s v=" 23 Sep 2019, 20:30"/>
    <s v="Football"/>
    <s v="Ger. Bundesliga I"/>
    <s v="Wolfsburg - Hoffenheim"/>
    <n v="0"/>
    <s v="LOST"/>
    <s v="Full Event Home (1X2)"/>
    <s v="1-1"/>
    <s v="PINNACLE"/>
    <n v="1.952"/>
    <n v="1"/>
    <n v="-1"/>
    <s v="https://aw-tipster.blogabet.com"/>
    <s v="Fri, Sep 20th, 2019, 11:17"/>
    <m/>
    <x v="9"/>
  </r>
  <r>
    <n v="1274"/>
    <s v=" 24 Sep 2019, 19:00"/>
    <s v="Football"/>
    <s v="Fra. Ligue 1"/>
    <s v="Dijon - Marseille"/>
    <n v="1"/>
    <s v="PUSH"/>
    <s v="Full Event Home +0.00 (AH)"/>
    <s v="0-0"/>
    <s v="PINNACLE"/>
    <n v="2.4300000000000002"/>
    <n v="1"/>
    <n v="0"/>
    <s v="https://aw-tipster.blogabet.com"/>
    <s v="Mon, Sep 23rd, 2019, 10:45"/>
    <m/>
    <x v="9"/>
  </r>
  <r>
    <n v="1275"/>
    <s v=" 24 Sep 2019, 21:00"/>
    <s v="Football"/>
    <s v="Spa. Primera"/>
    <s v="Barcelona - Villarreal CF"/>
    <n v="0"/>
    <s v="LOST"/>
    <s v="Full Event Home -1.50 (AH)"/>
    <s v="2-1"/>
    <s v="PINNACLE"/>
    <n v="1.819"/>
    <n v="1"/>
    <n v="-1"/>
    <s v="https://aw-tipster.blogabet.com"/>
    <s v="Sun, Sep 22nd, 2019, 10:35"/>
    <m/>
    <x v="9"/>
  </r>
  <r>
    <n v="1276"/>
    <s v=" 24 Sep 2019, 21:00"/>
    <s v="Football"/>
    <s v="Ita. Serie A"/>
    <s v="Brescia - Juventus"/>
    <n v="1.79"/>
    <s v="WIN"/>
    <s v="Full Event Home +1.50 (AH)"/>
    <s v="1-2"/>
    <s v="PINNACLE"/>
    <n v="1.7869999999999999"/>
    <n v="1"/>
    <n v="0.79"/>
    <s v="https://aw-tipster.blogabet.com"/>
    <s v="Sun, Sep 22nd, 2019, 10:36"/>
    <m/>
    <x v="9"/>
  </r>
  <r>
    <n v="1277"/>
    <s v=" 24 Sep 2019, 21:00"/>
    <s v="Football"/>
    <s v="Fra. Ligue 1"/>
    <s v="AS Monaco - Nice"/>
    <n v="0"/>
    <s v="LOST"/>
    <s v="Full Event Away +0.50 (AH)"/>
    <s v="3-1"/>
    <s v="PINNACLE"/>
    <n v="1.833"/>
    <n v="1"/>
    <n v="-1"/>
    <s v="https://aw-tipster.blogabet.com"/>
    <s v="Mon, Sep 23rd, 2019, 10:45"/>
    <m/>
    <x v="9"/>
  </r>
  <r>
    <n v="1278"/>
    <s v=" 25 Sep 2019, 19:00"/>
    <s v="Football"/>
    <s v="Ita. Serie A"/>
    <s v="AS Roma - Atalanta BC"/>
    <n v="0"/>
    <s v="LOST"/>
    <s v="Full Event Home (1X2)"/>
    <s v="0-2"/>
    <s v="PINNACLE"/>
    <n v="2.14"/>
    <n v="1"/>
    <n v="-1"/>
    <s v="https://aw-tipster.blogabet.com"/>
    <s v="Mon, Sep 23rd, 2019, 10:43"/>
    <m/>
    <x v="9"/>
  </r>
  <r>
    <n v="1279"/>
    <s v=" 25 Sep 2019, 19:00"/>
    <s v="Football"/>
    <s v="Fra. Ligue 1"/>
    <s v="Brest - Lyon"/>
    <n v="2.14"/>
    <s v="WIN"/>
    <s v="Full Event Home +0.50 (AH)"/>
    <s v="2-2"/>
    <s v="PINNACLE"/>
    <n v="2.14"/>
    <n v="1"/>
    <n v="1.1399999999999999"/>
    <s v="https://aw-tipster.blogabet.com"/>
    <s v="Mon, Sep 23rd, 2019, 10:45"/>
    <m/>
    <x v="9"/>
  </r>
  <r>
    <n v="1280"/>
    <s v=" 25 Sep 2019, 19:00"/>
    <s v="Football"/>
    <s v="Fra. Ligue 1"/>
    <s v="Lille - Strasbourg"/>
    <n v="1.83"/>
    <s v="WIN"/>
    <s v="Full Event Home (1X2)"/>
    <s v="2-0"/>
    <s v="PINNACLE"/>
    <n v="1.833"/>
    <n v="1"/>
    <n v="0.83"/>
    <s v="https://aw-tipster.blogabet.com"/>
    <s v="Mon, Sep 23rd, 2019, 10:46"/>
    <m/>
    <x v="9"/>
  </r>
  <r>
    <n v="1281"/>
    <s v=" 25 Sep 2019, 19:00"/>
    <s v="Football"/>
    <s v="Fra. Ligue 1"/>
    <s v="Nantes - Rennes"/>
    <n v="1.7"/>
    <s v="WIN"/>
    <s v="Full Event Home +0.00 (AH)"/>
    <s v="1-0"/>
    <s v="PINNACLE"/>
    <n v="1.704"/>
    <n v="1"/>
    <n v="0.7"/>
    <s v="https://aw-tipster.blogabet.com"/>
    <s v="Mon, Sep 23rd, 2019, 10:46"/>
    <m/>
    <x v="9"/>
  </r>
  <r>
    <n v="1282"/>
    <s v=" 25 Sep 2019, 19:00"/>
    <s v="Football"/>
    <s v="Spa. Primera"/>
    <s v="Leganes - Athletic Club Bilbao"/>
    <n v="1"/>
    <s v="PUSH"/>
    <s v="Full Event Away +0.00 (AH)"/>
    <s v="1-1"/>
    <s v="PINNACLE"/>
    <n v="1.952"/>
    <n v="1"/>
    <n v="0"/>
    <s v="https://aw-tipster.blogabet.com"/>
    <s v="Tue, Sep 24th, 2019, 11:29"/>
    <m/>
    <x v="9"/>
  </r>
  <r>
    <n v="1283"/>
    <s v=" 25 Sep 2019, 19:00"/>
    <s v="Football"/>
    <s v="Spa. Primera"/>
    <s v="Mallorca - Atletico Madrid"/>
    <n v="2.21"/>
    <s v="WIN"/>
    <s v="Full Event Away -1.00 (AH)"/>
    <s v="0-2"/>
    <s v="PINNACLE"/>
    <n v="2.21"/>
    <n v="1"/>
    <n v="1.21"/>
    <s v="https://aw-tipster.blogabet.com"/>
    <s v="Tue, Sep 24th, 2019, 11:29"/>
    <m/>
    <x v="9"/>
  </r>
  <r>
    <n v="1284"/>
    <s v=" 25 Sep 2019, 20:00"/>
    <s v="Football"/>
    <s v="Spa. Primera"/>
    <s v="Valencia - Getafe"/>
    <n v="1.96"/>
    <s v="WIN"/>
    <s v="Full Event Away +0.50 (AH)"/>
    <s v="3-3"/>
    <s v="PINNACLE"/>
    <n v="1.9610000000000001"/>
    <n v="1"/>
    <n v="0.96"/>
    <s v="https://aw-tipster.blogabet.com"/>
    <s v="Tue, Sep 24th, 2019, 11:29"/>
    <m/>
    <x v="9"/>
  </r>
  <r>
    <n v="1285"/>
    <s v=" 25 Sep 2019, 20:45"/>
    <s v="Football"/>
    <s v="Eng. League Cup"/>
    <s v="Brighton and Hove Albion - Aston Villa"/>
    <n v="0"/>
    <s v="LOST"/>
    <s v="Full Event Home (1X2)"/>
    <s v="1-3"/>
    <s v="PINNACLE"/>
    <n v="2.08"/>
    <n v="1"/>
    <n v="-1"/>
    <s v="https://aw-tipster.blogabet.com"/>
    <s v="Mon, Sep 23rd, 2019, 10:47"/>
    <m/>
    <x v="9"/>
  </r>
  <r>
    <n v="1286"/>
    <s v=" 25 Sep 2019, 21:00"/>
    <s v="Football"/>
    <s v="Ita. Serie A"/>
    <s v="FC Internazionale - Lazio"/>
    <n v="2.0499999999999998"/>
    <s v="WIN"/>
    <s v="Full Event Home (1X2)"/>
    <s v="1-0"/>
    <s v="PINNACLE"/>
    <n v="2.0499999999999998"/>
    <n v="1"/>
    <n v="1.05"/>
    <s v="https://aw-tipster.blogabet.com"/>
    <s v="Mon, Sep 23rd, 2019, 10:43"/>
    <m/>
    <x v="9"/>
  </r>
  <r>
    <n v="1287"/>
    <s v=" 25 Sep 2019, 21:00"/>
    <s v="Football"/>
    <s v="Ita. Serie A"/>
    <s v="Fiorentina - Sampdoria"/>
    <n v="0"/>
    <s v="LOST"/>
    <s v="Full Event Away +0.50 (AH)"/>
    <s v="2-1"/>
    <s v="PINNACLE"/>
    <n v="2.2000000000000002"/>
    <n v="1"/>
    <n v="-1"/>
    <s v="https://aw-tipster.blogabet.com"/>
    <s v="Mon, Sep 23rd, 2019, 10:43"/>
    <m/>
    <x v="9"/>
  </r>
  <r>
    <n v="1288"/>
    <s v=" 25 Sep 2019, 21:00"/>
    <s v="Football"/>
    <s v="Ita. Serie A"/>
    <s v="Napoli - Cagliari"/>
    <n v="0"/>
    <s v="LOST"/>
    <s v="Full Event Home -2.00 (AH)"/>
    <s v="0-1"/>
    <s v="PINNACLE"/>
    <n v="1.9610000000000001"/>
    <n v="1"/>
    <n v="-1"/>
    <s v="https://aw-tipster.blogabet.com"/>
    <s v="Mon, Sep 23rd, 2019, 10:44"/>
    <m/>
    <x v="9"/>
  </r>
  <r>
    <n v="1289"/>
    <s v=" 25 Sep 2019, 21:00"/>
    <s v="Football"/>
    <s v="Spa. Primera"/>
    <s v="Real Madrid - Osasuna"/>
    <n v="1"/>
    <s v="PUSH"/>
    <s v="Full Event Away +2.00 (AH)"/>
    <s v="2-0"/>
    <s v="PINNACLE"/>
    <n v="1.746"/>
    <n v="1"/>
    <n v="0"/>
    <s v="https://aw-tipster.blogabet.com"/>
    <s v="Tue, Sep 24th, 2019, 11:30"/>
    <m/>
    <x v="9"/>
  </r>
  <r>
    <n v="1290"/>
    <s v=" 25 Sep 2019, 21:00"/>
    <s v="Football"/>
    <s v="Fra. Ligue 1"/>
    <s v="Paris Saint Germain - Reims"/>
    <n v="2.09"/>
    <s v="WIN"/>
    <s v="Full Event Away +2.00 (AH)"/>
    <s v="0-2"/>
    <s v="PINNACLE"/>
    <n v="2.09"/>
    <n v="1"/>
    <n v="1.0900000000000001"/>
    <s v="https://aw-tipster.blogabet.com"/>
    <s v="Tue, Sep 24th, 2019, 11:31"/>
    <m/>
    <x v="9"/>
  </r>
  <r>
    <n v="1291"/>
    <s v=" 26 Sep 2019, 19:00"/>
    <s v="Football"/>
    <s v="Spa. Primera"/>
    <s v="Eibar - Sevilla"/>
    <n v="2.36"/>
    <s v="WIN"/>
    <s v="Full Event Home +0.00 (AH)"/>
    <s v="3-2"/>
    <s v="PINNACLE"/>
    <n v="2.36"/>
    <n v="1"/>
    <n v="1.36"/>
    <s v="https://aw-tipster.blogabet.com"/>
    <s v="Tue, Sep 24th, 2019, 11:31"/>
    <m/>
    <x v="9"/>
  </r>
  <r>
    <n v="1292"/>
    <s v=" 26 Sep 2019, 21:00"/>
    <s v="Football"/>
    <s v="Ita. Serie A"/>
    <s v="Torino - AC Milan"/>
    <n v="1.79"/>
    <s v="WIN"/>
    <s v="Full Event Home +0.00 (AH)"/>
    <s v="2-1"/>
    <s v="PINNACLE"/>
    <n v="1.7929999999999999"/>
    <n v="1"/>
    <n v="0.79"/>
    <s v="https://aw-tipster.blogabet.com"/>
    <s v="Mon, Sep 23rd, 2019, 10:44"/>
    <m/>
    <x v="9"/>
  </r>
  <r>
    <n v="1293"/>
    <s v=" 27 Sep 2019, 20:30"/>
    <s v="Football"/>
    <s v="Ger. Bundesliga I"/>
    <s v="Union Berlin - Eintracht Frankfurt"/>
    <n v="1.71"/>
    <s v="WIN"/>
    <s v="Full Event Away +0.00 (AH)"/>
    <s v="1-2"/>
    <s v="PINNACLE"/>
    <n v="1.714"/>
    <n v="1"/>
    <n v="0.71"/>
    <s v="https://aw-tipster.blogabet.com"/>
    <s v="Tue, Sep 24th, 2019, 11:28"/>
    <m/>
    <x v="9"/>
  </r>
  <r>
    <n v="1294"/>
    <s v=" 28 Sep 2019, 13:00"/>
    <s v="Football"/>
    <s v="Spa. Primera"/>
    <s v="Athletic Club Bilbao - Valencia"/>
    <n v="0"/>
    <s v="LOST"/>
    <s v="Full Event Home (1X2)"/>
    <s v="0-1"/>
    <s v="PINNACLE"/>
    <n v="2.2400000000000002"/>
    <n v="1"/>
    <n v="-1"/>
    <s v="https://aw-tipster.blogabet.com"/>
    <s v="Thu, Sep 26th, 2019, 10:58"/>
    <m/>
    <x v="9"/>
  </r>
  <r>
    <n v="1295"/>
    <s v=" 28 Sep 2019, 13:30"/>
    <s v="Football"/>
    <s v="Eng. Premier"/>
    <s v="Sheffield United - Liverpool"/>
    <n v="0"/>
    <s v="LOST"/>
    <s v="Full Event Away -1.50 (AH)"/>
    <s v="0-1"/>
    <s v="PINNACLE"/>
    <n v="2.11"/>
    <n v="1"/>
    <n v="-1"/>
    <s v="https://aw-tipster.blogabet.com"/>
    <s v="Thu, Sep 26th, 2019, 10:55"/>
    <m/>
    <x v="9"/>
  </r>
  <r>
    <n v="1296"/>
    <s v=" 28 Sep 2019, 13:30"/>
    <s v="Football"/>
    <s v="Fra. Ligue 1"/>
    <s v="Lyon - Nantes"/>
    <n v="0"/>
    <s v="LOST"/>
    <s v="Full Event Home -1.00 (AH)"/>
    <s v="0-1"/>
    <s v="PINNACLE"/>
    <n v="2.02"/>
    <n v="1"/>
    <n v="-1"/>
    <s v="https://aw-tipster.blogabet.com"/>
    <s v="Fri, Sep 27th, 2019, 11:14"/>
    <m/>
    <x v="9"/>
  </r>
  <r>
    <n v="1297"/>
    <s v=" 28 Sep 2019, 15:00"/>
    <s v="Football"/>
    <s v="Ita. Serie A"/>
    <s v="Juventus - SPAL"/>
    <n v="1.8"/>
    <s v="WIN"/>
    <s v="Full Event Home -1.50 (AH)"/>
    <s v="2-0"/>
    <s v="PINNACLE"/>
    <n v="1.8"/>
    <n v="1"/>
    <n v="0.8"/>
    <s v="https://aw-tipster.blogabet.com"/>
    <s v="Fri, Sep 27th, 2019, 11:11"/>
    <m/>
    <x v="9"/>
  </r>
  <r>
    <n v="1298"/>
    <s v=" 28 Sep 2019, 15:30"/>
    <s v="Football"/>
    <s v="Ger. Bundesliga I"/>
    <s v="Augsburg - Bayer Leverkusen"/>
    <n v="0"/>
    <s v="LOST"/>
    <s v="Full Event Home +1.00 (AH)"/>
    <s v="0-3"/>
    <s v="PINNACLE"/>
    <n v="1.819"/>
    <n v="1"/>
    <n v="-1"/>
    <s v="https://aw-tipster.blogabet.com"/>
    <s v="Sun, Sep 22nd, 2019, 10:34"/>
    <m/>
    <x v="9"/>
  </r>
  <r>
    <n v="1299"/>
    <s v=" 28 Sep 2019, 15:30"/>
    <s v="Football"/>
    <s v="Ger. Bundesliga I"/>
    <s v="RB Leipzig - Schalke 04"/>
    <n v="0"/>
    <s v="LOST"/>
    <s v="Full Event Home -1.00 (AH)"/>
    <s v="1-3"/>
    <s v="PINNACLE"/>
    <n v="1.869"/>
    <n v="1"/>
    <n v="-1"/>
    <s v="https://aw-tipster.blogabet.com"/>
    <s v="Sun, Sep 22nd, 2019, 10:34"/>
    <m/>
    <x v="9"/>
  </r>
  <r>
    <n v="1300"/>
    <s v=" 28 Sep 2019, 15:30"/>
    <s v="Football"/>
    <s v="Ger. Bundesliga I"/>
    <s v="SC Paderborn 07 - Bayern Munich"/>
    <n v="0"/>
    <s v="LOST"/>
    <s v="Full Event Away -2.50 (AH)"/>
    <s v="2-3"/>
    <s v="PINNACLE"/>
    <n v="1.9610000000000001"/>
    <n v="1"/>
    <n v="-1"/>
    <s v="https://aw-tipster.blogabet.com"/>
    <s v="Sun, Sep 22nd, 2019, 10:35"/>
    <m/>
    <x v="9"/>
  </r>
  <r>
    <n v="1301"/>
    <s v=" 28 Sep 2019, 15:30"/>
    <s v="Football"/>
    <s v="Ger. Bundesliga I"/>
    <s v="Hoffenheim - Borussia Monchengladbach"/>
    <n v="0"/>
    <s v="LOST"/>
    <s v="Full Event Home +0.00 (AH)"/>
    <s v="0-3"/>
    <s v="PINNACLE"/>
    <n v="1.8129999999999999"/>
    <n v="1"/>
    <n v="-1"/>
    <s v="https://aw-tipster.blogabet.com"/>
    <s v="Tue, Sep 24th, 2019, 11:28"/>
    <m/>
    <x v="9"/>
  </r>
  <r>
    <n v="1302"/>
    <s v=" 28 Sep 2019, 16:00"/>
    <s v="Football"/>
    <s v="Eng. Premier"/>
    <s v="Crystal Palace - Norwich City"/>
    <n v="0"/>
    <s v="LOST"/>
    <s v="Full Event Away +0.50 (AH)"/>
    <s v="2-0"/>
    <s v="PINNACLE"/>
    <n v="1.9339999999999999"/>
    <n v="1"/>
    <n v="-1"/>
    <s v="https://aw-tipster.blogabet.com"/>
    <s v="Tue, Sep 24th, 2019, 11:27"/>
    <m/>
    <x v="9"/>
  </r>
  <r>
    <n v="1303"/>
    <s v=" 28 Sep 2019, 16:00"/>
    <s v="Football"/>
    <s v="Eng. Premier"/>
    <s v="Aston Villa - Burnley"/>
    <n v="1"/>
    <s v="PUSH"/>
    <s v="Full Event Home +0.00 (AH)"/>
    <s v="2-2"/>
    <s v="PINNACLE"/>
    <n v="1.7689999999999999"/>
    <n v="1"/>
    <n v="0"/>
    <s v="https://aw-tipster.blogabet.com"/>
    <s v="Thu, Sep 26th, 2019, 10:56"/>
    <m/>
    <x v="9"/>
  </r>
  <r>
    <n v="1304"/>
    <s v=" 28 Sep 2019, 16:00"/>
    <s v="Football"/>
    <s v="Eng. Premier"/>
    <s v="Bournemouth - West Ham United"/>
    <n v="1"/>
    <s v="PUSH"/>
    <s v="Full Event Home +0.00 (AH)"/>
    <s v="2-2"/>
    <s v="PINNACLE"/>
    <n v="1.8540000000000001"/>
    <n v="1"/>
    <n v="0"/>
    <s v="https://aw-tipster.blogabet.com"/>
    <s v="Thu, Sep 26th, 2019, 10:56"/>
    <m/>
    <x v="9"/>
  </r>
  <r>
    <n v="1305"/>
    <s v=" 28 Sep 2019, 16:00"/>
    <s v="Football"/>
    <s v="Eng. Premier"/>
    <s v="Chelsea - Brighton and Hove Albion"/>
    <n v="1.73"/>
    <s v="WIN"/>
    <s v="Full Event Home -1.00 (AH)"/>
    <s v="2-0"/>
    <s v="PINNACLE"/>
    <n v="1.7290000000000001"/>
    <n v="1"/>
    <n v="0.73"/>
    <s v="https://aw-tipster.blogabet.com"/>
    <s v="Thu, Sep 26th, 2019, 10:56"/>
    <m/>
    <x v="9"/>
  </r>
  <r>
    <n v="1306"/>
    <s v=" 28 Sep 2019, 16:00"/>
    <s v="Football"/>
    <s v="Eng. Premier"/>
    <s v="Tottenham Hotspur - Southampton"/>
    <n v="1.69"/>
    <s v="WIN"/>
    <s v="Full Event Away +1.50 (AH)"/>
    <s v="2-1"/>
    <s v="PINNACLE"/>
    <n v="1.6890000000000001"/>
    <n v="1"/>
    <n v="0.69"/>
    <s v="https://aw-tipster.blogabet.com"/>
    <s v="Thu, Sep 26th, 2019, 10:56"/>
    <m/>
    <x v="9"/>
  </r>
  <r>
    <n v="1307"/>
    <s v=" 28 Sep 2019, 16:00"/>
    <s v="Football"/>
    <s v="Eng. Premier"/>
    <s v="Wolverhampton Wanderers - Watford"/>
    <n v="1.92"/>
    <s v="WIN"/>
    <s v="Full Event Home (1X2)"/>
    <s v="2-0"/>
    <s v="PINNACLE"/>
    <n v="1.917"/>
    <n v="1"/>
    <n v="0.92"/>
    <s v="https://aw-tipster.blogabet.com"/>
    <s v="Thu, Sep 26th, 2019, 10:57"/>
    <m/>
    <x v="9"/>
  </r>
  <r>
    <n v="1308"/>
    <s v=" 28 Sep 2019, 16:00"/>
    <s v="Football"/>
    <s v="Spa. Primera"/>
    <s v="Getafe - Barcelona"/>
    <n v="0"/>
    <s v="LOST"/>
    <s v="Full Event Home +0.50 (AH)"/>
    <s v="0-2"/>
    <s v="PINNACLE"/>
    <n v="2.0699999999999998"/>
    <n v="1"/>
    <n v="-1"/>
    <s v="https://aw-tipster.blogabet.com"/>
    <s v="Thu, Sep 26th, 2019, 10:59"/>
    <m/>
    <x v="9"/>
  </r>
  <r>
    <n v="1309"/>
    <s v=" 28 Sep 2019, 17:30"/>
    <s v="Football"/>
    <s v="Fra. Ligue 1"/>
    <s v="Bordeaux - Paris Saint Germain"/>
    <n v="1"/>
    <s v="PUSH"/>
    <s v="Full Event Away -1.00 (AH)"/>
    <s v="0-1"/>
    <s v="PINNACLE"/>
    <n v="1.8919999999999999"/>
    <n v="1"/>
    <n v="0"/>
    <s v="https://aw-tipster.blogabet.com"/>
    <s v="Fri, Sep 27th, 2019, 11:14"/>
    <m/>
    <x v="9"/>
  </r>
  <r>
    <n v="1310"/>
    <s v=" 28 Sep 2019, 18:00"/>
    <s v="Football"/>
    <s v="Ita. Serie A"/>
    <s v="Sampdoria - FC Internazionale"/>
    <n v="2.2200000000000002"/>
    <s v="WIN"/>
    <s v="Full Event Away -1.00 (AH)"/>
    <s v="1-3"/>
    <s v="PINNACLE"/>
    <n v="2.2200000000000002"/>
    <n v="1"/>
    <n v="1.22"/>
    <s v="https://aw-tipster.blogabet.com"/>
    <s v="Fri, Sep 27th, 2019, 11:11"/>
    <m/>
    <x v="9"/>
  </r>
  <r>
    <n v="1311"/>
    <s v=" 28 Sep 2019, 18:30"/>
    <s v="Football"/>
    <s v="Ger. Bundesliga I"/>
    <s v="Borussia Dortmund - Werder Bremen"/>
    <n v="0"/>
    <s v="LOST"/>
    <s v="Full Event Home -1.50 (AH)"/>
    <s v="2-2"/>
    <s v="PINNACLE"/>
    <n v="1.74"/>
    <n v="1"/>
    <n v="-1"/>
    <s v="https://aw-tipster.blogabet.com"/>
    <s v="Tue, Sep 24th, 2019, 11:28"/>
    <m/>
    <x v="9"/>
  </r>
  <r>
    <n v="1312"/>
    <s v=" 28 Sep 2019, 18:30"/>
    <s v="Football"/>
    <s v="Eng. Premier"/>
    <s v="Everton - Manchester City"/>
    <n v="1.86"/>
    <s v="WIN"/>
    <s v="Full Event Away -1.50 (AH)"/>
    <s v="1-3"/>
    <s v="PINNACLE"/>
    <n v="1.8620000000000001"/>
    <n v="1"/>
    <n v="0.86"/>
    <s v="https://aw-tipster.blogabet.com"/>
    <s v="Thu, Sep 26th, 2019, 10:57"/>
    <m/>
    <x v="9"/>
  </r>
  <r>
    <n v="1313"/>
    <s v=" 28 Sep 2019, 20:00"/>
    <s v="Football"/>
    <s v="Fra. Ligue 1"/>
    <s v="AS Monaco - Brest"/>
    <n v="0"/>
    <s v="LOST"/>
    <s v="Full Event Away +1.00 (AH)"/>
    <s v="4-1"/>
    <s v="PINNACLE"/>
    <n v="2.0299999999999998"/>
    <n v="1"/>
    <n v="-1"/>
    <s v="https://aw-tipster.blogabet.com"/>
    <s v="Fri, Sep 27th, 2019, 11:14"/>
    <m/>
    <x v="9"/>
  </r>
  <r>
    <n v="1314"/>
    <s v=" 28 Sep 2019, 20:00"/>
    <s v="Football"/>
    <s v="Fra. Ligue 1"/>
    <s v="Nice - Lille"/>
    <n v="1"/>
    <s v="PUSH"/>
    <s v="Full Event Away +0.00 (AH)"/>
    <s v="1-1"/>
    <s v="PINNACLE"/>
    <n v="1.819"/>
    <n v="1"/>
    <n v="0"/>
    <s v="https://aw-tipster.blogabet.com"/>
    <s v="Fri, Sep 27th, 2019, 11:14"/>
    <m/>
    <x v="9"/>
  </r>
  <r>
    <n v="1315"/>
    <s v=" 28 Sep 2019, 20:45"/>
    <s v="Football"/>
    <s v="Ita. Serie A"/>
    <s v="Sassuolo - Atalanta BC"/>
    <n v="0"/>
    <s v="LOST"/>
    <s v="Full Event Home +0.50 (AH)"/>
    <s v="1-4"/>
    <s v="PINNACLE"/>
    <n v="1.869"/>
    <n v="1"/>
    <n v="-1"/>
    <s v="https://aw-tipster.blogabet.com"/>
    <s v="Fri, Sep 27th, 2019, 11:12"/>
    <m/>
    <x v="9"/>
  </r>
  <r>
    <n v="1316"/>
    <s v=" 28 Sep 2019, 21:00"/>
    <s v="Football"/>
    <s v="Spa. Primera"/>
    <s v="Atletico Madrid - Real Madrid"/>
    <n v="1"/>
    <s v="PUSH"/>
    <s v="Full Event Home +0.00 (AH)"/>
    <s v="0-0"/>
    <s v="PINNACLE"/>
    <n v="1.7689999999999999"/>
    <n v="1"/>
    <n v="0"/>
    <s v="https://aw-tipster.blogabet.com"/>
    <s v="Thu, Sep 26th, 2019, 10:59"/>
    <m/>
    <x v="9"/>
  </r>
  <r>
    <n v="1317"/>
    <s v=" 29 Sep 2019, 12:30"/>
    <s v="Football"/>
    <s v="Ita. Serie A"/>
    <s v="Napoli - Brescia"/>
    <n v="2.14"/>
    <s v="WIN"/>
    <s v="Full Event Away +1.50 (AH)"/>
    <s v="2-1"/>
    <s v="PINNACLE"/>
    <n v="2.14"/>
    <n v="1"/>
    <n v="1.1399999999999999"/>
    <s v="https://aw-tipster.blogabet.com"/>
    <s v="Fri, Sep 27th, 2019, 11:12"/>
    <m/>
    <x v="9"/>
  </r>
  <r>
    <n v="1318"/>
    <s v=" 29 Sep 2019, 15:00"/>
    <s v="Football"/>
    <s v="Ita. Serie A"/>
    <s v="Lazio - Genoa"/>
    <n v="1.73"/>
    <s v="WIN"/>
    <s v="Full Event Home -1.00 (AH)"/>
    <s v="4-0"/>
    <s v="PINNACLE"/>
    <n v="1.7290000000000001"/>
    <n v="1"/>
    <n v="0.73"/>
    <s v="https://aw-tipster.blogabet.com"/>
    <s v="Fri, Sep 27th, 2019, 11:13"/>
    <m/>
    <x v="9"/>
  </r>
  <r>
    <n v="1319"/>
    <s v=" 29 Sep 2019, 15:00"/>
    <s v="Football"/>
    <s v="Ita. Serie A"/>
    <s v="Lecce - AS Roma"/>
    <n v="0"/>
    <s v="LOST"/>
    <s v="Full Event Home +0.50 (AH)"/>
    <s v="0-1"/>
    <s v="PINNACLE"/>
    <n v="2.19"/>
    <n v="1"/>
    <n v="-1"/>
    <s v="https://aw-tipster.blogabet.com"/>
    <s v="Fri, Sep 27th, 2019, 11:13"/>
    <m/>
    <x v="9"/>
  </r>
  <r>
    <n v="1320"/>
    <s v=" 29 Sep 2019, 17:30"/>
    <s v="Football"/>
    <s v="Eng. Premier"/>
    <s v="Leicester City - Newcastle United"/>
    <n v="0"/>
    <s v="LOST"/>
    <s v="Full Event Away +1.00 (AH)"/>
    <s v="5-0"/>
    <s v="PINNACLE"/>
    <n v="1.9610000000000001"/>
    <n v="1"/>
    <n v="-1"/>
    <s v="https://aw-tipster.blogabet.com"/>
    <s v="Thu, Sep 26th, 2019, 10:58"/>
    <m/>
    <x v="9"/>
  </r>
  <r>
    <n v="1321"/>
    <s v=" 29 Sep 2019, 20:45"/>
    <s v="Football"/>
    <s v="Ita. Serie A"/>
    <s v="AC Milan - Fiorentina"/>
    <n v="0"/>
    <s v="LOST"/>
    <s v="Full Event Home (1X2)"/>
    <s v="1-3"/>
    <s v="PINNACLE"/>
    <n v="2.36"/>
    <n v="1"/>
    <n v="-1"/>
    <s v="https://aw-tipster.blogabet.com"/>
    <s v="Fri, Sep 27th, 2019, 11:13"/>
    <m/>
    <x v="9"/>
  </r>
  <r>
    <n v="1322"/>
    <s v=" 29 Sep 2019, 21:00"/>
    <s v="Football"/>
    <s v="Spa. Primera"/>
    <s v="Sevilla - Real Sociedad"/>
    <n v="0"/>
    <s v="LOST"/>
    <s v="Full Event Away +0.50 (AH)"/>
    <s v="3-2"/>
    <s v="PINNACLE"/>
    <n v="2.02"/>
    <n v="1"/>
    <n v="-1"/>
    <s v="https://aw-tipster.blogabet.com"/>
    <s v="Fri, Sep 27th, 2019, 11:11"/>
    <m/>
    <x v="9"/>
  </r>
  <r>
    <n v="1323"/>
    <s v=" 29 Sep 2019, 21:00"/>
    <s v="Football"/>
    <s v="Fra. Ligue 1"/>
    <s v="Marseille - Rennes"/>
    <n v="1.91"/>
    <s v="WIN"/>
    <s v="Full Event Away +0.50 (AH)"/>
    <s v="1-1"/>
    <s v="PINNACLE"/>
    <n v="1.909"/>
    <n v="1"/>
    <n v="0.91"/>
    <s v="https://aw-tipster.blogabet.com"/>
    <s v="Fri, Sep 27th, 2019, 11:15"/>
    <m/>
    <x v="9"/>
  </r>
  <r>
    <n v="1324"/>
    <s v=" 30 Sep 2019, 21:00"/>
    <s v="Football"/>
    <s v="Eng. Premier"/>
    <s v="Manchester United - Arsenal"/>
    <n v="1"/>
    <s v="PUSH"/>
    <s v="Full Event Away +0.00 (AH)"/>
    <s v="1-1"/>
    <s v="PINNACLE"/>
    <n v="2.29"/>
    <n v="1"/>
    <n v="0"/>
    <s v="https://aw-tipster.blogabet.com"/>
    <s v="Thu, Sep 26th, 2019, 10:58"/>
    <m/>
    <x v="9"/>
  </r>
  <r>
    <n v="1325"/>
    <s v=" 01 Oct 2019, 18:55"/>
    <s v="Football"/>
    <s v="Champions L"/>
    <s v="Atalanta BC (n) - Shakhtar Donetsk"/>
    <n v="2.12"/>
    <s v="WIN"/>
    <s v="Full Event Away +0.50 (AH)"/>
    <s v="1-2"/>
    <s v="PINNACLE"/>
    <n v="2.12"/>
    <n v="1"/>
    <n v="1.1200000000000001"/>
    <s v="https://aw-tipster.blogabet.com"/>
    <s v="Sun, Sep 29th, 2019, 11:36"/>
    <m/>
    <x v="9"/>
  </r>
  <r>
    <n v="1326"/>
    <s v=" 01 Oct 2019, 18:55"/>
    <s v="Football"/>
    <s v="Champions L"/>
    <s v="Real Madrid - Club Brugge"/>
    <n v="1.75"/>
    <s v="WIN"/>
    <s v="Full Event Away +2.00 (AH)"/>
    <s v="2-2"/>
    <s v="PINNACLE"/>
    <n v="1.746"/>
    <n v="1"/>
    <n v="0.75"/>
    <s v="https://aw-tipster.blogabet.com"/>
    <s v="Sun, Sep 29th, 2019, 11:36"/>
    <m/>
    <x v="9"/>
  </r>
  <r>
    <n v="1327"/>
    <s v=" 01 Oct 2019, 21:00"/>
    <s v="Football"/>
    <s v="Champions L"/>
    <s v="Juventus - Bayer Leverkusen"/>
    <n v="0"/>
    <s v="LOST"/>
    <s v="Full Event Away +1.00 (AH)"/>
    <s v="3-0"/>
    <s v="PINNACLE"/>
    <n v="2.14"/>
    <n v="1"/>
    <n v="-1"/>
    <s v="https://aw-tipster.blogabet.com"/>
    <s v="Sun, Sep 29th, 2019, 11:37"/>
    <m/>
    <x v="9"/>
  </r>
  <r>
    <n v="1328"/>
    <s v=" 01 Oct 2019, 21:00"/>
    <s v="Football"/>
    <s v="Champions L"/>
    <s v="Lokomotiv Moscow - Atletico Madrid"/>
    <n v="0"/>
    <s v="LOST"/>
    <s v="Full Event Home +1.00 (AH)"/>
    <s v="0-2"/>
    <s v="PINNACLE"/>
    <n v="1.7190000000000001"/>
    <n v="1"/>
    <n v="-1"/>
    <s v="https://aw-tipster.blogabet.com"/>
    <s v="Sun, Sep 29th, 2019, 11:37"/>
    <m/>
    <x v="9"/>
  </r>
  <r>
    <n v="1329"/>
    <s v=" 01 Oct 2019, 21:00"/>
    <s v="Football"/>
    <s v="Champions L"/>
    <s v="Manchester City - Dinamo Zagreb"/>
    <n v="0"/>
    <s v="LOST"/>
    <s v="Full Event Home -3.00 (AH)"/>
    <s v="2-0"/>
    <s v="PINNACLE"/>
    <n v="2.04"/>
    <n v="1"/>
    <n v="-1"/>
    <s v="https://aw-tipster.blogabet.com"/>
    <s v="Sun, Sep 29th, 2019, 11:37"/>
    <m/>
    <x v="9"/>
  </r>
  <r>
    <n v="1330"/>
    <s v=" 01 Oct 2019, 21:00"/>
    <s v="Football"/>
    <s v="Champions L"/>
    <s v="Tottenham Hotspur - Bayern Munich"/>
    <n v="0"/>
    <s v="LOST"/>
    <s v="Full Event Home +0.50 (AH)"/>
    <s v="2-7"/>
    <s v="PINNACLE"/>
    <n v="1.7629999999999999"/>
    <n v="1"/>
    <n v="-1"/>
    <s v="https://aw-tipster.blogabet.com"/>
    <s v="Sun, Sep 29th, 2019, 11:38"/>
    <m/>
    <x v="9"/>
  </r>
  <r>
    <n v="1331"/>
    <s v=" 01 Oct 2019, 21:00"/>
    <s v="Football"/>
    <s v="Champions L"/>
    <s v="Galatasaray - Paris Saint Germain"/>
    <n v="2.0699999999999998"/>
    <s v="WIN"/>
    <s v="Full Event Home +1.50 (AH)"/>
    <s v="0-1"/>
    <s v="PINNACLE"/>
    <n v="2.0699999999999998"/>
    <n v="1"/>
    <n v="1.07"/>
    <s v="https://aw-tipster.blogabet.com"/>
    <s v="Mon, Sep 30th, 2019, 10:56"/>
    <m/>
    <x v="9"/>
  </r>
  <r>
    <n v="1332"/>
    <s v=" 02 Oct 2019, 18:55"/>
    <s v="Football"/>
    <s v="Champions L"/>
    <s v="Slavia Prague - Borussia Dortmund"/>
    <n v="0"/>
    <s v="LOST"/>
    <s v="Full Event Home +0.50 (AH)"/>
    <s v="0-2"/>
    <s v="PINNACLE"/>
    <n v="2.02"/>
    <n v="1"/>
    <n v="-1"/>
    <s v="https://aw-tipster.blogabet.com"/>
    <s v="Sun, Sep 29th, 2019, 11:38"/>
    <m/>
    <x v="9"/>
  </r>
  <r>
    <n v="1333"/>
    <s v=" 02 Oct 2019, 18:55"/>
    <s v="Football"/>
    <s v="Champions L"/>
    <s v="Genk - Napoli"/>
    <n v="0"/>
    <s v="LOST"/>
    <s v="Full Event Away -1.00 (AH)"/>
    <s v="0-0"/>
    <s v="PINNACLE"/>
    <n v="1.68"/>
    <n v="1"/>
    <n v="-1"/>
    <s v="https://aw-tipster.blogabet.com"/>
    <s v="Mon, Sep 30th, 2019, 10:56"/>
    <m/>
    <x v="9"/>
  </r>
  <r>
    <n v="1334"/>
    <s v=" 02 Oct 2019, 21:00"/>
    <s v="Football"/>
    <s v="Champions L"/>
    <s v="Barcelona - FC Internazionale"/>
    <n v="1"/>
    <s v="PUSH"/>
    <s v="Full Event Away +1.00 (AH)"/>
    <s v="2-1"/>
    <s v="PINNACLE"/>
    <n v="1.7629999999999999"/>
    <n v="1"/>
    <n v="0"/>
    <s v="https://aw-tipster.blogabet.com"/>
    <s v="Sun, Sep 29th, 2019, 11:38"/>
    <m/>
    <x v="9"/>
  </r>
  <r>
    <n v="1335"/>
    <s v=" 02 Oct 2019, 21:00"/>
    <s v="Football"/>
    <s v="Champions L"/>
    <s v="Liverpool - Red Bull Salzburg"/>
    <n v="0"/>
    <s v="LOST"/>
    <s v="Full Event Home -1.50 (AH)"/>
    <s v="4-3"/>
    <s v="PINNACLE"/>
    <n v="1.7809999999999999"/>
    <n v="1"/>
    <n v="-1"/>
    <s v="https://aw-tipster.blogabet.com"/>
    <s v="Sun, Sep 29th, 2019, 11:39"/>
    <m/>
    <x v="9"/>
  </r>
  <r>
    <n v="1336"/>
    <s v=" 02 Oct 2019, 21:00"/>
    <s v="Football"/>
    <s v="Champions L"/>
    <s v="Valencia - Ajax"/>
    <n v="0"/>
    <s v="LOST"/>
    <s v="Full Event Home +0.00 (AH)"/>
    <s v="0-3"/>
    <s v="PINNACLE"/>
    <n v="1.8620000000000001"/>
    <n v="1"/>
    <n v="-1"/>
    <s v="https://aw-tipster.blogabet.com"/>
    <s v="Sun, Sep 29th, 2019, 11:39"/>
    <m/>
    <x v="9"/>
  </r>
  <r>
    <n v="1337"/>
    <s v=" 02 Oct 2019, 21:00"/>
    <s v="Football"/>
    <s v="Champions L"/>
    <s v="Lille - Chelsea"/>
    <n v="0"/>
    <s v="LOST"/>
    <s v="Full Event Home +0.50 (AH)"/>
    <s v="1-2"/>
    <s v="PINNACLE"/>
    <n v="1.877"/>
    <n v="1"/>
    <n v="-1"/>
    <s v="https://aw-tipster.blogabet.com"/>
    <s v="Mon, Sep 30th, 2019, 10:56"/>
    <m/>
    <x v="9"/>
  </r>
  <r>
    <n v="1338"/>
    <s v=" 02 Oct 2019, 21:00"/>
    <s v="Football"/>
    <s v="Champions L"/>
    <s v="RB Leipzig - Lyon"/>
    <n v="0"/>
    <s v="LOST"/>
    <s v="Full Event Home -1.00 (AH)"/>
    <s v="0-2"/>
    <s v="PINNACLE"/>
    <n v="2.1"/>
    <n v="1"/>
    <n v="-1"/>
    <s v="https://aw-tipster.blogabet.com"/>
    <s v="Mon, Sep 30th, 2019, 10:57"/>
    <m/>
    <x v="9"/>
  </r>
  <r>
    <n v="1339"/>
    <s v=" 03 Oct 2019, 21:00"/>
    <s v="Football"/>
    <s v="Europa League"/>
    <s v="Lazio - Rennes"/>
    <n v="1"/>
    <s v="PUSH"/>
    <s v="Full Event Away +1.00 (AH)"/>
    <s v="2-1"/>
    <s v="PINNACLE"/>
    <n v="1.909"/>
    <n v="1"/>
    <n v="0"/>
    <s v="https://aw-tipster.blogabet.com"/>
    <s v="Mon, Sep 30th, 2019, 10:55"/>
    <m/>
    <x v="9"/>
  </r>
  <r>
    <n v="1340"/>
    <s v=" 04 Oct 2019, 20:45"/>
    <s v="Football"/>
    <s v="Fra. Ligue 1"/>
    <s v="Amiens - Marseille"/>
    <n v="2.2599999999999998"/>
    <s v="WIN"/>
    <s v="Full Event Home +0.00 (AH)"/>
    <s v="3-1"/>
    <s v="PINNACLE"/>
    <n v="2.2599999999999998"/>
    <n v="1"/>
    <n v="1.26"/>
    <s v="https://aw-tipster.blogabet.com"/>
    <s v="Mon, Sep 30th, 2019, 10:57"/>
    <m/>
    <x v="9"/>
  </r>
  <r>
    <n v="1341"/>
    <s v=" 05 Oct 2019, 13:30"/>
    <s v="Football"/>
    <s v="Eng. Premier"/>
    <s v="Brighton and Hove Albion - Tottenham Hotspur"/>
    <n v="1.93"/>
    <s v="WIN"/>
    <s v="Full Event Home +0.50 (AH)"/>
    <s v="3-0"/>
    <s v="PINNACLE"/>
    <n v="1.9339999999999999"/>
    <n v="1"/>
    <n v="0.93"/>
    <s v="https://aw-tipster.blogabet.com"/>
    <s v="Wed, Oct 2nd, 2019, 10:08"/>
    <m/>
    <x v="10"/>
  </r>
  <r>
    <n v="1342"/>
    <s v=" 05 Oct 2019, 16:00"/>
    <s v="Football"/>
    <s v="Eng. Premier"/>
    <s v="Burnley - Everton"/>
    <n v="2.08"/>
    <s v="WIN"/>
    <s v="Full Event Home +0.00 (AH)"/>
    <s v="1-0"/>
    <s v="PINNACLE"/>
    <n v="2.08"/>
    <n v="1"/>
    <n v="1.08"/>
    <s v="https://aw-tipster.blogabet.com"/>
    <s v="Sun, Sep 29th, 2019, 11:35"/>
    <m/>
    <x v="9"/>
  </r>
  <r>
    <n v="1343"/>
    <s v=" 05 Oct 2019, 16:00"/>
    <s v="Football"/>
    <s v="Eng. Premier"/>
    <s v="Norwich City - Aston Villa"/>
    <n v="0"/>
    <s v="LOST"/>
    <s v="Full Event Home +0.00 (AH)"/>
    <s v="1-5"/>
    <s v="PINNACLE"/>
    <n v="1.7190000000000001"/>
    <n v="1"/>
    <n v="-1"/>
    <s v="https://aw-tipster.blogabet.com"/>
    <s v="Sun, Sep 29th, 2019, 11:35"/>
    <m/>
    <x v="9"/>
  </r>
  <r>
    <n v="1344"/>
    <s v=" 05 Oct 2019, 16:00"/>
    <s v="Football"/>
    <s v="Eng. Premier"/>
    <s v="Watford - Sheffield United"/>
    <n v="1.72"/>
    <s v="WIN"/>
    <s v="Full Event Away +0.50 (AH)"/>
    <s v="0-0"/>
    <s v="PINNACLE"/>
    <n v="1.724"/>
    <n v="1"/>
    <n v="0.72"/>
    <s v="https://aw-tipster.blogabet.com"/>
    <s v="Sun, Sep 29th, 2019, 11:35"/>
    <m/>
    <x v="9"/>
  </r>
  <r>
    <n v="1345"/>
    <s v=" 05 Oct 2019, 16:00"/>
    <s v="Football"/>
    <s v="Spa. Primera"/>
    <s v="Real Madrid - Granada CF"/>
    <n v="1.91"/>
    <s v="WIN"/>
    <s v="Full Event Home -1.50 (AH)"/>
    <s v="4-2"/>
    <s v="PINNACLE"/>
    <n v="1.909"/>
    <n v="1"/>
    <n v="0.91"/>
    <s v="https://aw-tipster.blogabet.com"/>
    <s v="Wed, Oct 2nd, 2019, 10:09"/>
    <m/>
    <x v="10"/>
  </r>
  <r>
    <n v="1346"/>
    <s v=" 05 Oct 2019, 17:30"/>
    <s v="Football"/>
    <s v="Fra. Ligue 1"/>
    <s v="Paris Saint Germain - Angers SCO"/>
    <n v="1.96"/>
    <s v="WIN"/>
    <s v="Full Event Home -2.00 (AH)"/>
    <s v="4-0"/>
    <s v="PINNACLE"/>
    <n v="1.9610000000000001"/>
    <n v="1"/>
    <n v="0.96"/>
    <s v="https://aw-tipster.blogabet.com"/>
    <s v="Wed, Oct 2nd, 2019, 10:10"/>
    <m/>
    <x v="10"/>
  </r>
  <r>
    <n v="1347"/>
    <s v=" 05 Oct 2019, 18:30"/>
    <s v="Football"/>
    <s v="Eng. Premier"/>
    <s v="West Ham United - Crystal Palace"/>
    <n v="1.86"/>
    <s v="WIN"/>
    <s v="Full Event Away +0.50 (AH)"/>
    <s v="1-2"/>
    <s v="PINNACLE"/>
    <n v="1.8620000000000001"/>
    <n v="1"/>
    <n v="0.86"/>
    <s v="https://aw-tipster.blogabet.com"/>
    <s v="Sun, Sep 29th, 2019, 11:35"/>
    <m/>
    <x v="9"/>
  </r>
  <r>
    <n v="1348"/>
    <s v=" 05 Oct 2019, 18:30"/>
    <s v="Football"/>
    <s v="Spa. Primera"/>
    <s v="Valencia - Alaves"/>
    <n v="1"/>
    <s v="PUSH"/>
    <s v="Full Event Away +1.00 (AH)"/>
    <s v="2-1"/>
    <s v="PINNACLE"/>
    <n v="1.925"/>
    <n v="1"/>
    <n v="0"/>
    <s v="https://aw-tipster.blogabet.com"/>
    <s v="Thu, Oct 3rd, 2019, 10:26"/>
    <m/>
    <x v="10"/>
  </r>
  <r>
    <n v="1349"/>
    <s v=" 05 Oct 2019, 20:00"/>
    <s v="Football"/>
    <s v="Fra. Ligue 1"/>
    <s v="Montpellier Hsc - AS Monaco"/>
    <n v="0"/>
    <s v="LOST"/>
    <s v="Full Event Away +0.00 (AH)"/>
    <s v="3-1"/>
    <s v="PINNACLE"/>
    <n v="2.0299999999999998"/>
    <n v="1"/>
    <n v="-1"/>
    <s v="https://aw-tipster.blogabet.com"/>
    <s v="Mon, Sep 30th, 2019, 10:58"/>
    <m/>
    <x v="9"/>
  </r>
  <r>
    <n v="1350"/>
    <s v=" 05 Oct 2019, 20:45"/>
    <s v="Football"/>
    <s v="Ita. Serie A"/>
    <s v="Genoa - AC Milan"/>
    <n v="0"/>
    <s v="LOST"/>
    <s v="Full Event Home +0.00 (AH)"/>
    <s v="1-2"/>
    <s v="PINNACLE"/>
    <n v="2.0699999999999998"/>
    <n v="1"/>
    <n v="-1"/>
    <s v="https://aw-tipster.blogabet.com"/>
    <s v="Mon, Sep 30th, 2019, 10:54"/>
    <m/>
    <x v="9"/>
  </r>
  <r>
    <n v="1351"/>
    <s v=" 06 Oct 2019, 15:00"/>
    <s v="Football"/>
    <s v="Ita. Serie A"/>
    <s v="Atalanta BC - Lecce"/>
    <n v="0"/>
    <s v="LOST"/>
    <s v="Full Event Away +1.50 (AH)"/>
    <s v="3-1"/>
    <s v="PINNACLE"/>
    <n v="2.08"/>
    <n v="1"/>
    <n v="-1"/>
    <s v="https://aw-tipster.blogabet.com"/>
    <s v="Wed, Oct 2nd, 2019, 10:10"/>
    <m/>
    <x v="10"/>
  </r>
  <r>
    <n v="1352"/>
    <s v=" 06 Oct 2019, 15:00"/>
    <s v="Football"/>
    <s v="Ita. Serie A"/>
    <s v="AS Roma - Cagliari"/>
    <n v="2.2200000000000002"/>
    <s v="WIN"/>
    <s v="Full Event Away +1.00 (AH)"/>
    <s v="1-1"/>
    <s v="PINNACLE"/>
    <n v="2.2200000000000002"/>
    <n v="1"/>
    <n v="1.22"/>
    <s v="https://aw-tipster.blogabet.com"/>
    <s v="Fri, Oct 4th, 2019, 09:08"/>
    <m/>
    <x v="10"/>
  </r>
  <r>
    <n v="1353"/>
    <s v=" 06 Oct 2019, 15:00"/>
    <s v="Football"/>
    <s v="Ita. Serie A"/>
    <s v="Bologna - Lazio"/>
    <n v="1.79"/>
    <s v="WIN"/>
    <s v="Full Event Home +0.50 (AH)"/>
    <s v="2-2"/>
    <s v="PINNACLE"/>
    <n v="1.7929999999999999"/>
    <n v="1"/>
    <n v="0.79"/>
    <s v="https://aw-tipster.blogabet.com"/>
    <s v="Fri, Oct 4th, 2019, 09:09"/>
    <m/>
    <x v="10"/>
  </r>
  <r>
    <n v="1354"/>
    <s v=" 06 Oct 2019, 16:00"/>
    <s v="Football"/>
    <s v="Spa. Primera"/>
    <s v="Real Valladolid CF - Atletico Madrid"/>
    <n v="0"/>
    <s v="LOST"/>
    <s v="Full Event Away (1X2)"/>
    <s v="0-0"/>
    <s v="PINNACLE"/>
    <n v="1.7509999999999999"/>
    <n v="1"/>
    <n v="-1"/>
    <s v="https://aw-tipster.blogabet.com"/>
    <s v="Wed, Oct 2nd, 2019, 10:09"/>
    <m/>
    <x v="10"/>
  </r>
  <r>
    <n v="1355"/>
    <s v=" 06 Oct 2019, 17:00"/>
    <s v="Football"/>
    <s v="Fra. Ligue 1"/>
    <s v="Rennes - Reims"/>
    <n v="1.74"/>
    <s v="WIN"/>
    <s v="Full Event Away +0.50 (AH)"/>
    <s v="0-1"/>
    <s v="PINNACLE"/>
    <n v="1.74"/>
    <n v="1"/>
    <n v="0.74"/>
    <s v="https://aw-tipster.blogabet.com"/>
    <s v="Fri, Oct 4th, 2019, 09:09"/>
    <m/>
    <x v="10"/>
  </r>
  <r>
    <n v="1356"/>
    <s v=" 06 Oct 2019, 18:00"/>
    <s v="Football"/>
    <s v="Ita. Serie A"/>
    <s v="Torino - Napoli"/>
    <n v="1.98"/>
    <s v="WIN"/>
    <s v="Full Event Home +0.50 (AH)"/>
    <s v="0-0"/>
    <s v="PINNACLE"/>
    <n v="1.98"/>
    <n v="1"/>
    <n v="0.98"/>
    <s v="https://aw-tipster.blogabet.com"/>
    <s v="Thu, Oct 3rd, 2019, 10:26"/>
    <m/>
    <x v="10"/>
  </r>
  <r>
    <n v="1357"/>
    <s v=" 06 Oct 2019, 18:30"/>
    <s v="Football"/>
    <s v="Spa. Primera"/>
    <s v="Real Sociedad - Getafe"/>
    <n v="0"/>
    <s v="LOST"/>
    <s v="Full Event Home (1X2)"/>
    <s v="1-2"/>
    <s v="PINNACLE"/>
    <n v="1.925"/>
    <n v="1"/>
    <n v="-1"/>
    <s v="https://aw-tipster.blogabet.com"/>
    <s v="Fri, Oct 4th, 2019, 09:07"/>
    <m/>
    <x v="10"/>
  </r>
  <r>
    <n v="1358"/>
    <s v=" 06 Oct 2019, 20:45"/>
    <s v="Football"/>
    <s v="Ita. Serie A"/>
    <s v="FC Internazionale - Juventus"/>
    <n v="2.04"/>
    <s v="WIN"/>
    <s v="Full Event Away +0.00 (AH)"/>
    <s v="1-2"/>
    <s v="PINNACLE"/>
    <n v="2.04"/>
    <n v="1"/>
    <n v="1.04"/>
    <s v="https://aw-tipster.blogabet.com"/>
    <s v="Thu, Oct 3rd, 2019, 10:27"/>
    <m/>
    <x v="10"/>
  </r>
  <r>
    <n v="1359"/>
    <s v=" 06 Oct 2019, 21:00"/>
    <s v="Football"/>
    <s v="Spa. Primera"/>
    <s v="Barcelona - Sevilla"/>
    <n v="2.2999999999999998"/>
    <s v="WIN"/>
    <s v="Full Event Home -1.50 (AH)"/>
    <s v="4-0"/>
    <s v="PINNACLE"/>
    <n v="2.2999999999999998"/>
    <n v="1"/>
    <n v="1.3"/>
    <s v="https://aw-tipster.blogabet.com"/>
    <s v="Fri, Oct 4th, 2019, 09:08"/>
    <m/>
    <x v="10"/>
  </r>
  <r>
    <n v="1360"/>
    <s v=" 18 Oct 2019, 18:45"/>
    <s v="Football"/>
    <s v="Fra. Ligue 1"/>
    <s v="Nice - Paris Saint Germain"/>
    <n v="0"/>
    <s v="LOST"/>
    <s v="Full Event Home +1.00 (AH)"/>
    <s v="1-4"/>
    <s v="PINNACLE"/>
    <n v="2.17"/>
    <n v="1"/>
    <n v="-1"/>
    <s v="https://aw-tipster.blogabet.com"/>
    <s v="Wed, Oct 16th, 2019, 08:37"/>
    <m/>
    <x v="10"/>
  </r>
  <r>
    <n v="1361"/>
    <s v=" 19 Oct 2019, 11:00"/>
    <s v="Football"/>
    <s v="Spa. Primera"/>
    <s v="Eibar - Barcelona"/>
    <n v="1.92"/>
    <s v="WIN"/>
    <s v="Full Event Away -1.00 (AH)"/>
    <s v="0-3"/>
    <s v="PINNACLE"/>
    <n v="1.917"/>
    <n v="1"/>
    <n v="0.92"/>
    <s v="https://aw-tipster.blogabet.com"/>
    <s v="Thu, Oct 17th, 2019, 11:04"/>
    <m/>
    <x v="10"/>
  </r>
  <r>
    <n v="1362"/>
    <s v=" 19 Oct 2019, 13:00"/>
    <s v="Football"/>
    <s v="Ita. Serie A"/>
    <s v="Lazio - Atalanta BC"/>
    <n v="0"/>
    <s v="LOST"/>
    <s v="Full Event Home (1X2)"/>
    <s v="3-3"/>
    <s v="PINNACLE"/>
    <n v="2.23"/>
    <n v="1"/>
    <n v="-1"/>
    <s v="https://aw-tipster.blogabet.com"/>
    <s v="Wed, Oct 16th, 2019, 08:36"/>
    <m/>
    <x v="10"/>
  </r>
  <r>
    <n v="1363"/>
    <s v=" 19 Oct 2019, 14:00"/>
    <s v="Football"/>
    <s v="Spa. Primera"/>
    <s v="Atletico Madrid - Valencia"/>
    <n v="1.68"/>
    <s v="WIN"/>
    <s v="Full Event Away +1.00 (AH)"/>
    <s v="1-1"/>
    <s v="PINNACLE"/>
    <n v="1.6839999999999999"/>
    <n v="1"/>
    <n v="0.68"/>
    <s v="https://aw-tipster.blogabet.com"/>
    <s v="Thu, Oct 17th, 2019, 11:04"/>
    <m/>
    <x v="10"/>
  </r>
  <r>
    <n v="1364"/>
    <s v=" 19 Oct 2019, 18:00"/>
    <s v="Football"/>
    <s v="Fra. Ligue 1"/>
    <s v="Toulouse FC - Lille"/>
    <n v="1.77"/>
    <s v="WIN"/>
    <s v="Full Event Home +0.50 (AH)"/>
    <s v="2-1"/>
    <s v="PINNACLE"/>
    <n v="1.7689999999999999"/>
    <n v="1"/>
    <n v="0.77"/>
    <s v="https://aw-tipster.blogabet.com"/>
    <s v="Wed, Oct 16th, 2019, 08:37"/>
    <m/>
    <x v="10"/>
  </r>
  <r>
    <n v="1365"/>
    <s v=" 19 Oct 2019, 19:00"/>
    <s v="Football"/>
    <s v="Spa. Primera"/>
    <s v="Mallorca - Real Madrid"/>
    <n v="2.02"/>
    <s v="WIN"/>
    <s v="Full Event Home +1.00 (AH)"/>
    <s v="1-0"/>
    <s v="PINNACLE"/>
    <n v="2.02"/>
    <n v="1"/>
    <n v="1.02"/>
    <s v="https://aw-tipster.blogabet.com"/>
    <s v="Thu, Oct 17th, 2019, 11:04"/>
    <m/>
    <x v="10"/>
  </r>
  <r>
    <n v="1366"/>
    <s v=" 20 Oct 2019, 10:30"/>
    <s v="Football"/>
    <s v="Ita. Serie A"/>
    <s v="Sassuolo - FC Internazionale"/>
    <n v="0"/>
    <s v="LOST"/>
    <s v="Full Event Home +0.50 (AH)"/>
    <s v="3-4"/>
    <s v="PINNACLE"/>
    <n v="2.25"/>
    <n v="1"/>
    <n v="-1"/>
    <s v="https://aw-tipster.blogabet.com"/>
    <s v="Wed, Oct 16th, 2019, 08:36"/>
    <m/>
    <x v="10"/>
  </r>
  <r>
    <n v="1367"/>
    <s v=" 20 Oct 2019, 12:00"/>
    <s v="Football"/>
    <s v="Spa. Primera"/>
    <s v="Real Sociedad - Real Betis"/>
    <n v="0"/>
    <s v="LOST"/>
    <s v="Full Event Away +0.50 (AH)"/>
    <s v="3-1"/>
    <s v="PINNACLE"/>
    <n v="2.13"/>
    <n v="1"/>
    <n v="-1"/>
    <s v="https://aw-tipster.blogabet.com"/>
    <s v="Thu, Oct 17th, 2019, 11:04"/>
    <m/>
    <x v="10"/>
  </r>
  <r>
    <n v="1368"/>
    <s v=" 20 Oct 2019, 13:00"/>
    <s v="Football"/>
    <s v="Ita. Serie A"/>
    <s v="Sampdoria - AS Roma"/>
    <n v="1.74"/>
    <s v="WIN"/>
    <s v="Full Event Home +0.50 (AH)"/>
    <s v="0-0"/>
    <s v="PINNACLE"/>
    <n v="1.74"/>
    <n v="1"/>
    <n v="0.74"/>
    <s v="https://aw-tipster.blogabet.com"/>
    <s v="Wed, Oct 16th, 2019, 08:36"/>
    <m/>
    <x v="10"/>
  </r>
  <r>
    <n v="1369"/>
    <s v=" 20 Oct 2019, 15:00"/>
    <s v="Football"/>
    <s v="Fra. Ligue 1"/>
    <s v="AS Monaco - Rennes"/>
    <n v="0"/>
    <s v="LOST"/>
    <s v="Full Event Away +0.50 (AH)"/>
    <s v="3-2"/>
    <s v="PINNACLE"/>
    <n v="2.04"/>
    <n v="1"/>
    <n v="-1"/>
    <s v="https://aw-tipster.blogabet.com"/>
    <s v="Wed, Oct 16th, 2019, 08:37"/>
    <m/>
    <x v="10"/>
  </r>
  <r>
    <n v="1370"/>
    <s v=" 26 Oct 2019, 15:30"/>
    <s v="Football"/>
    <s v="Fra. Ligue 1"/>
    <s v="Lille - Bordeaux"/>
    <n v="1.85"/>
    <s v="WIN"/>
    <s v="Full Event Home (1X2)"/>
    <s v="3-0"/>
    <s v="PINNACLE"/>
    <n v="1.847"/>
    <n v="1"/>
    <n v="0.85"/>
    <s v="https://aw-tipster.blogabet.com"/>
    <s v="Thu, Oct 24th, 2019, 09:17"/>
    <m/>
    <x v="10"/>
  </r>
  <r>
    <n v="1371"/>
    <s v=" 26 Oct 2019, 18:00"/>
    <s v="Football"/>
    <s v="Fra. Ligue 1"/>
    <s v="Strasbourg - Nice"/>
    <n v="2.04"/>
    <s v="WIN"/>
    <s v="Full Event Home (1X2)"/>
    <s v="1-0"/>
    <s v="PINNACLE"/>
    <n v="2.04"/>
    <n v="1"/>
    <n v="1.04"/>
    <s v="https://aw-tipster.blogabet.com"/>
    <s v="Mon, Oct 21st, 2019, 08:40"/>
    <m/>
    <x v="10"/>
  </r>
  <r>
    <n v="1372"/>
    <s v=" 26 Oct 2019, 18:00"/>
    <s v="Football"/>
    <s v="Fra. Ligue 1"/>
    <s v="Lyon - Metz"/>
    <n v="1.76"/>
    <s v="WIN"/>
    <s v="Full Event Home -1.00 (AH)"/>
    <s v="2-0"/>
    <s v="PINNACLE"/>
    <n v="1.7569999999999999"/>
    <n v="1"/>
    <n v="0.76"/>
    <s v="https://aw-tipster.blogabet.com"/>
    <s v="Thu, Oct 24th, 2019, 09:17"/>
    <m/>
    <x v="10"/>
  </r>
  <r>
    <n v="1373"/>
    <s v=" 26 Oct 2019, 19:00"/>
    <s v="Football"/>
    <s v="Spa. Primera"/>
    <s v="Atletico Madrid - Athletic Club Bilbao"/>
    <n v="0"/>
    <s v="LOST"/>
    <s v="Full Event Away +0.50 (AH)"/>
    <s v="2-0"/>
    <s v="PINNACLE"/>
    <n v="2.23"/>
    <n v="1"/>
    <n v="-1"/>
    <s v="https://aw-tipster.blogabet.com"/>
    <s v="Wed, Oct 23rd, 2019, 09:44"/>
    <m/>
    <x v="10"/>
  </r>
  <r>
    <n v="1374"/>
    <s v=" 27 Oct 2019, 11:30"/>
    <s v="Football"/>
    <s v="Ita. Serie A"/>
    <s v="Bologna - Sampdoria"/>
    <n v="0"/>
    <s v="LOST"/>
    <s v="Full Event Away +0.50 (AH)"/>
    <s v="2-1"/>
    <s v="PINNACLE"/>
    <n v="2.06"/>
    <n v="1"/>
    <n v="-1"/>
    <s v="https://aw-tipster.blogabet.com"/>
    <s v="Mon, Oct 21st, 2019, 08:39"/>
    <m/>
    <x v="10"/>
  </r>
  <r>
    <n v="1375"/>
    <s v=" 27 Oct 2019, 14:00"/>
    <s v="Football"/>
    <s v="Ita. Serie A"/>
    <s v="Atalanta BC - Udinese"/>
    <n v="0"/>
    <s v="LOST"/>
    <s v="Full Event Away +1.00 (AH)"/>
    <s v="7-1"/>
    <s v="PINNACLE"/>
    <n v="2.1800000000000002"/>
    <n v="1"/>
    <n v="-1"/>
    <s v="https://aw-tipster.blogabet.com"/>
    <s v="Wed, Oct 23rd, 2019, 09:44"/>
    <m/>
    <x v="10"/>
  </r>
  <r>
    <n v="1376"/>
    <s v=" 27 Oct 2019, 14:00"/>
    <s v="Football"/>
    <s v="Ita. Serie A"/>
    <s v="SPAL - Napoli"/>
    <n v="2.2000000000000002"/>
    <s v="WIN"/>
    <s v="Full Event Home +1.00 (AH)"/>
    <s v="1-1"/>
    <s v="PINNACLE"/>
    <n v="2.2000000000000002"/>
    <n v="1"/>
    <n v="1.2"/>
    <s v="https://aw-tipster.blogabet.com"/>
    <s v="Thu, Oct 24th, 2019, 09:17"/>
    <m/>
    <x v="10"/>
  </r>
  <r>
    <n v="1377"/>
    <s v=" 27 Oct 2019, 14:00"/>
    <s v="Football"/>
    <s v="Fra. Ligue 1"/>
    <s v="Rennes - Toulouse FC"/>
    <n v="1.94"/>
    <s v="WIN"/>
    <s v="Full Event Home (1X2)"/>
    <s v="3-2"/>
    <s v="PINNACLE"/>
    <n v="1.9430000000000001"/>
    <n v="1"/>
    <n v="0.94"/>
    <s v="https://aw-tipster.blogabet.com"/>
    <s v="Fri, Oct 25th, 2019, 09:34"/>
    <m/>
    <x v="10"/>
  </r>
  <r>
    <n v="1378"/>
    <s v=" 27 Oct 2019, 17:00"/>
    <s v="Football"/>
    <s v="Ita. Serie A"/>
    <s v="AS Roma - AC Milan"/>
    <n v="0"/>
    <s v="LOST"/>
    <s v="Full Event Away +0.50 (AH)"/>
    <s v="2-1"/>
    <s v="PINNACLE"/>
    <n v="1.724"/>
    <n v="1"/>
    <n v="-1"/>
    <s v="https://aw-tipster.blogabet.com"/>
    <s v="Fri, Oct 25th, 2019, 09:33"/>
    <m/>
    <x v="10"/>
  </r>
  <r>
    <n v="1379"/>
    <s v=" 27 Oct 2019, 17:30"/>
    <s v="Football"/>
    <s v="Spa. Primera"/>
    <s v="Sevilla - Getafe"/>
    <n v="1.75"/>
    <s v="WIN"/>
    <s v="Full Event Home (1X2)"/>
    <s v="2-0"/>
    <s v="PINNACLE"/>
    <n v="1.746"/>
    <n v="1"/>
    <n v="0.75"/>
    <s v="https://aw-tipster.blogabet.com"/>
    <s v="Fri, Oct 25th, 2019, 09:32"/>
    <m/>
    <x v="10"/>
  </r>
  <r>
    <n v="1380"/>
    <s v=" 27 Oct 2019, 19:45"/>
    <s v="Football"/>
    <s v="Ita. Serie A"/>
    <s v="Fiorentina - Lazio"/>
    <n v="0"/>
    <s v="LOST"/>
    <s v="Full Event Home +0.00 (AH)"/>
    <s v="1-2"/>
    <s v="PINNACLE"/>
    <n v="1.869"/>
    <n v="1"/>
    <n v="-1"/>
    <s v="https://aw-tipster.blogabet.com"/>
    <s v="Fri, Oct 25th, 2019, 09:33"/>
    <m/>
    <x v="10"/>
  </r>
  <r>
    <n v="1381"/>
    <s v=" 27 Oct 2019, 20:00"/>
    <s v="Football"/>
    <s v="Spa. Primera"/>
    <s v="Osasuna - Valencia"/>
    <n v="1.99"/>
    <s v="WIN"/>
    <s v="Full Event Home +0.00 (AH)"/>
    <s v="3-1"/>
    <s v="PINNACLE"/>
    <n v="1.99"/>
    <n v="1"/>
    <n v="0.99"/>
    <s v="https://aw-tipster.blogabet.com"/>
    <s v="Thu, Oct 24th, 2019, 09:16"/>
    <m/>
    <x v="10"/>
  </r>
  <r>
    <n v="1382"/>
    <s v=" 29 Oct 2019, 18:00"/>
    <s v="Football"/>
    <s v="Spa. Primera"/>
    <s v="Alaves - Atletico Madrid"/>
    <n v="2.14"/>
    <s v="WIN"/>
    <s v="Full Event Home +0.50 (AH)"/>
    <s v="1-1"/>
    <s v="PINNACLE"/>
    <n v="2.14"/>
    <n v="1"/>
    <n v="1.1399999999999999"/>
    <s v="https://aw-tipster.blogabet.com"/>
    <s v="Sun, Oct 27th, 2019, 09:39"/>
    <m/>
    <x v="10"/>
  </r>
  <r>
    <n v="1384"/>
    <s v=" 29 Oct 2019, 20:00"/>
    <s v="Football"/>
    <s v="Ita. Serie A"/>
    <s v="Brescia - FC Internazionale"/>
    <n v="1"/>
    <s v="PUSH"/>
    <s v="Full Event Away -1.00 (AH)"/>
    <s v="1-2"/>
    <s v="PINNACLE"/>
    <n v="2"/>
    <n v="1"/>
    <n v="0"/>
    <s v="https://aw-tipster.blogabet.com"/>
    <s v="Sun, Oct 27th, 2019, 09:40"/>
    <m/>
    <x v="10"/>
  </r>
  <r>
    <n v="1385"/>
    <s v=" 30 Oct 2019, 18:00"/>
    <s v="Football"/>
    <s v="Spa. Primera"/>
    <s v="Real Sociedad - Levante UD"/>
    <n v="0"/>
    <s v="LOST"/>
    <s v="Full Event Home -1.00 (AH)"/>
    <s v="1-2"/>
    <s v="PINNACLE"/>
    <n v="1.7569999999999999"/>
    <n v="1"/>
    <n v="-1"/>
    <s v="https://aw-tipster.blogabet.com"/>
    <s v="Mon, Oct 28th, 2019, 10:50"/>
    <m/>
    <x v="10"/>
  </r>
  <r>
    <n v="1386"/>
    <s v=" 30 Oct 2019, 18:00"/>
    <s v="Football"/>
    <s v="Spa. Primera"/>
    <s v="Valencia - Sevilla"/>
    <n v="1"/>
    <s v="PUSH"/>
    <s v="Full Event Away +0.00 (AH)"/>
    <s v="1-1"/>
    <s v="PINNACLE"/>
    <n v="1.84"/>
    <n v="1"/>
    <n v="0"/>
    <s v="https://aw-tipster.blogabet.com"/>
    <s v="Mon, Oct 28th, 2019, 10:51"/>
    <m/>
    <x v="10"/>
  </r>
  <r>
    <n v="1388"/>
    <s v=" 30 Oct 2019, 18:00"/>
    <s v="Football"/>
    <s v="Ita. Serie A"/>
    <s v="Napoli - Atalanta BC"/>
    <n v="1.85"/>
    <s v="WIN"/>
    <s v="Full Event Away +0.50 (AH)"/>
    <s v="2-2"/>
    <s v="PINNACLE"/>
    <n v="1.847"/>
    <n v="1"/>
    <n v="0.85"/>
    <s v="https://aw-tipster.blogabet.com"/>
    <s v="Mon, Oct 28th, 2019, 10:51"/>
    <m/>
    <x v="10"/>
  </r>
  <r>
    <n v="1387"/>
    <s v=" 30 Oct 2019, 20:00"/>
    <s v="Football"/>
    <s v="Spa. Primera"/>
    <s v="Real Betis - Celta Vigo"/>
    <n v="0"/>
    <s v="LOST"/>
    <s v="Full Event Away +0.50 (AH)"/>
    <s v="2-1"/>
    <s v="PINNACLE"/>
    <n v="1.847"/>
    <n v="1"/>
    <n v="-1"/>
    <s v="https://aw-tipster.blogabet.com"/>
    <s v="Mon, Oct 28th, 2019, 10:51"/>
    <m/>
    <x v="10"/>
  </r>
  <r>
    <n v="1389"/>
    <s v=" 30 Oct 2019, 20:00"/>
    <s v="Football"/>
    <s v="Ita. Serie A"/>
    <s v="Lazio - Torino"/>
    <n v="2.0099999999999998"/>
    <s v="WIN"/>
    <s v="Full Event Home -1.00 (AH)"/>
    <s v="4-0"/>
    <s v="PINNACLE"/>
    <n v="2.0099999999999998"/>
    <n v="1"/>
    <n v="1.01"/>
    <s v="https://aw-tipster.blogabet.com"/>
    <s v="Mon, Oct 28th, 2019, 10:52"/>
    <m/>
    <x v="10"/>
  </r>
  <r>
    <n v="1390"/>
    <s v=" 30 Oct 2019, 20:00"/>
    <s v="Football"/>
    <s v="Ita. Serie A"/>
    <s v="Udinese - AS Roma"/>
    <n v="1.96"/>
    <s v="WIN"/>
    <s v="Full Event Away (1X2)"/>
    <s v="0-4"/>
    <s v="PINNACLE"/>
    <n v="1.9610000000000001"/>
    <n v="1"/>
    <n v="0.96"/>
    <s v="https://aw-tipster.blogabet.com"/>
    <s v="Mon, Oct 28th, 2019, 10:52"/>
    <m/>
    <x v="10"/>
  </r>
  <r>
    <n v="1383"/>
    <s v=" 31 Oct 2019, 18:00"/>
    <s v="Football"/>
    <s v="Spa. Primera"/>
    <s v="Eibar - Villarreal CF"/>
    <n v="0"/>
    <s v="LOST"/>
    <s v="Full Event Away +0.00 (AH)"/>
    <s v="2-1"/>
    <s v="PINNACLE"/>
    <n v="1.9430000000000001"/>
    <n v="1"/>
    <n v="-1"/>
    <s v="https://aw-tipster.blogabet.com"/>
    <s v="Sun, Oct 27th, 2019, 09:40"/>
    <m/>
    <x v="10"/>
  </r>
  <r>
    <n v="1391"/>
    <s v=" 31 Oct 2019, 20:00"/>
    <s v="Football"/>
    <s v="Ita. Serie A"/>
    <s v="AC Milan - SPAL"/>
    <n v="1"/>
    <s v="PUSH"/>
    <s v="Full Event Away +1.00 (AH)"/>
    <s v="1-0"/>
    <s v="PINNACLE"/>
    <n v="2.0699999999999998"/>
    <n v="1"/>
    <n v="0"/>
    <s v="https://aw-tipster.blogabet.com"/>
    <s v="Mon, Oct 28th, 2019, 10:52"/>
    <m/>
    <x v="10"/>
  </r>
  <r>
    <n v="1392"/>
    <s v=" 02 Nov 2019, 12:00"/>
    <s v="Football"/>
    <s v="Spa. Primera"/>
    <s v="Espanyol - Valencia"/>
    <n v="1.89"/>
    <s v="WIN"/>
    <s v="Full Event Away +0.00 (AH)"/>
    <s v="1-2"/>
    <s v="PINNACLE"/>
    <n v="1.8919999999999999"/>
    <n v="1"/>
    <n v="0.89"/>
    <s v="https://aw-tipster.blogabet.com"/>
    <s v="Thu, Oct 31st, 2019, 10:16"/>
    <m/>
    <x v="10"/>
  </r>
  <r>
    <n v="1394"/>
    <s v=" 02 Nov 2019, 14:00"/>
    <s v="Football"/>
    <s v="Ita. Serie A"/>
    <s v="AS Roma - Napoli"/>
    <n v="1.96"/>
    <s v="WIN"/>
    <s v="Full Event Home +0.00 (AH)"/>
    <s v="2-1"/>
    <s v="PINNACLE"/>
    <n v="1.9610000000000001"/>
    <n v="1"/>
    <n v="0.96"/>
    <s v="https://aw-tipster.blogabet.com"/>
    <s v="Thu, Oct 31st, 2019, 10:16"/>
    <m/>
    <x v="10"/>
  </r>
  <r>
    <n v="1396"/>
    <s v=" 02 Nov 2019, 16:30"/>
    <s v="Football"/>
    <s v="Fra. Ligue 1"/>
    <s v="Marseille - Lille"/>
    <n v="0"/>
    <s v="LOST"/>
    <s v="Full Event Away +0.50 (AH)"/>
    <s v="2-1"/>
    <s v="PINNACLE"/>
    <n v="1.694"/>
    <n v="1"/>
    <n v="-1"/>
    <s v="https://aw-tipster.blogabet.com"/>
    <s v="Thu, Oct 31st, 2019, 10:17"/>
    <m/>
    <x v="10"/>
  </r>
  <r>
    <n v="1395"/>
    <s v=" 02 Nov 2019, 17:00"/>
    <s v="Football"/>
    <s v="Ita. Serie A"/>
    <s v="Bologna - FC Internazionale"/>
    <n v="0"/>
    <s v="LOST"/>
    <s v="Full Event Home +0.50 (AH)"/>
    <s v="1-2"/>
    <s v="PINNACLE"/>
    <n v="1.8"/>
    <n v="1"/>
    <n v="-1"/>
    <s v="https://aw-tipster.blogabet.com"/>
    <s v="Thu, Oct 31st, 2019, 10:17"/>
    <m/>
    <x v="10"/>
  </r>
  <r>
    <n v="1393"/>
    <s v=" 02 Nov 2019, 17:30"/>
    <s v="Football"/>
    <s v="Spa. Primera"/>
    <s v="Sevilla - Atletico Madrid"/>
    <n v="1"/>
    <s v="PUSH"/>
    <s v="Full Event Away +0.00 (AH)"/>
    <s v="1-1"/>
    <s v="PINNACLE"/>
    <n v="2.2999999999999998"/>
    <n v="1"/>
    <n v="0"/>
    <s v="https://aw-tipster.blogabet.com"/>
    <s v="Thu, Oct 31st, 2019, 10:16"/>
    <m/>
    <x v="10"/>
  </r>
  <r>
    <n v="1397"/>
    <s v=" 02 Nov 2019, 19:00"/>
    <s v="Football"/>
    <s v="Fra. Ligue 1"/>
    <s v="Nimes Olympique - Rennes"/>
    <n v="1"/>
    <s v="PUSH"/>
    <s v="Full Event Away +0.00 (AH)"/>
    <s v="Postponed"/>
    <s v="PINNACLE"/>
    <n v="2.0699999999999998"/>
    <n v="1"/>
    <n v="0"/>
    <s v="https://aw-tipster.blogabet.com"/>
    <s v="Thu, Oct 31st, 2019, 10:17"/>
    <m/>
    <x v="10"/>
  </r>
  <r>
    <n v="1398"/>
    <s v=" 02 Nov 2019, 19:00"/>
    <s v="Football"/>
    <s v="Fra. Ligue 1"/>
    <s v="Metz - Montpellier Hsc"/>
    <n v="1"/>
    <s v="PUSH"/>
    <s v="Full Event Away +0.00 (AH)"/>
    <s v="2-2"/>
    <s v="PINNACLE"/>
    <n v="2.0299999999999998"/>
    <n v="1"/>
    <n v="0"/>
    <s v="https://aw-tipster.blogabet.com"/>
    <s v="Thu, Oct 31st, 2019, 10:18"/>
    <m/>
    <x v="10"/>
  </r>
  <r>
    <n v="1399"/>
    <s v=" 02 Nov 2019, 19:00"/>
    <s v="Football"/>
    <s v="Fra. Ligue 1"/>
    <s v="Toulouse FC - Lyon"/>
    <n v="1.82"/>
    <s v="WIN"/>
    <s v="Full Event Away (1X2)"/>
    <s v="2-3"/>
    <s v="PINNACLE"/>
    <n v="1.819"/>
    <n v="1"/>
    <n v="0.82"/>
    <s v="https://aw-tipster.blogabet.com"/>
    <s v="Thu, Oct 31st, 2019, 10:18"/>
    <m/>
    <x v="10"/>
  </r>
  <r>
    <n v="1400"/>
    <s v=" 03 Nov 2019, 17:30"/>
    <s v="Football"/>
    <s v="Spa. Primera"/>
    <s v="Celta Vigo - Getafe"/>
    <n v="0"/>
    <s v="LOST"/>
    <s v="Full Event Home +0.00 (AH)"/>
    <s v="0-1"/>
    <s v="PINNACLE"/>
    <n v="1.8"/>
    <n v="1"/>
    <n v="-1"/>
    <s v="https://aw-tipster.blogabet.com"/>
    <s v="Fri, Nov 1st, 2019, 08:31"/>
    <m/>
    <x v="11"/>
  </r>
  <r>
    <n v="1401"/>
    <s v=" 03 Nov 2019, 19:45"/>
    <s v="Football"/>
    <s v="Ita. Serie A"/>
    <s v="AC Milan - Lazio"/>
    <n v="0"/>
    <s v="LOST"/>
    <s v="Full Event Home +0.00 (AH)"/>
    <s v="1-2"/>
    <s v="PINNACLE"/>
    <n v="2.21"/>
    <n v="1"/>
    <n v="-1"/>
    <s v="https://aw-tipster.blogabet.com"/>
    <s v="Fri, Nov 1st, 2019, 08:32"/>
    <m/>
    <x v="11"/>
  </r>
  <r>
    <n v="1402"/>
    <s v=" 03 Nov 2019, 20:00"/>
    <s v="Football"/>
    <s v="Fra. Ligue 1"/>
    <s v="St Etienne - AS Monaco"/>
    <n v="0"/>
    <s v="LOST"/>
    <s v="Full Event Away +0.00 (AH)"/>
    <s v="1-0"/>
    <s v="PINNACLE"/>
    <n v="1.7929999999999999"/>
    <n v="1"/>
    <n v="-1"/>
    <s v="https://aw-tipster.blogabet.com"/>
    <s v="Fri, Nov 1st, 2019, 08:32"/>
    <m/>
    <x v="11"/>
  </r>
  <r>
    <n v="1403"/>
    <s v=" 09 Nov 2019, 15:00"/>
    <s v="Football"/>
    <s v="Spa. Primera"/>
    <s v="Valencia - Granada CF"/>
    <n v="0"/>
    <s v="LOST"/>
    <s v="Full Event Away +1.00 (AH)"/>
    <s v="2-0"/>
    <s v="PINNACLE"/>
    <n v="1.7190000000000001"/>
    <n v="1"/>
    <n v="-1"/>
    <s v="https://aw-tipster.blogabet.com"/>
    <s v="Wed, Nov 6th, 2019, 09:33"/>
    <m/>
    <x v="11"/>
  </r>
  <r>
    <n v="1405"/>
    <s v=" 09 Nov 2019, 17:30"/>
    <s v="Football"/>
    <s v="Spa. Primera"/>
    <s v="Eibar - Real Madrid"/>
    <n v="0"/>
    <s v="LOST"/>
    <s v="Full Event Home +1.00 (AH)"/>
    <s v="0-4"/>
    <s v="PINNACLE"/>
    <n v="1.869"/>
    <n v="1"/>
    <n v="-1"/>
    <s v="https://aw-tipster.blogabet.com"/>
    <s v="Thu, Nov 7th, 2019, 08:43"/>
    <m/>
    <x v="11"/>
  </r>
  <r>
    <n v="1406"/>
    <s v=" 10 Nov 2019, 14:00"/>
    <s v="Football"/>
    <s v="Ita. Serie A"/>
    <s v="Sampdoria - Atalanta BC"/>
    <n v="1.97"/>
    <s v="WIN"/>
    <s v="Full Event Home +0.50 (AH)"/>
    <s v="0-0"/>
    <s v="PINNACLE"/>
    <n v="1.97"/>
    <n v="1"/>
    <n v="0.97"/>
    <s v="https://aw-tipster.blogabet.com"/>
    <s v="Thu, Nov 7th, 2019, 08:44"/>
    <m/>
    <x v="11"/>
  </r>
  <r>
    <n v="1409"/>
    <s v=" 10 Nov 2019, 14:00"/>
    <s v="Football"/>
    <s v="Fra. Ligue 1"/>
    <s v="Rennes - Amiens"/>
    <n v="2.14"/>
    <s v="WIN"/>
    <s v="Full Event Home (1X2)"/>
    <s v="3-1"/>
    <s v="PINNACLE"/>
    <n v="2.14"/>
    <n v="1"/>
    <n v="1.1399999999999999"/>
    <s v="https://aw-tipster.blogabet.com"/>
    <s v="Fri, Nov 8th, 2019, 09:43"/>
    <m/>
    <x v="11"/>
  </r>
  <r>
    <n v="1408"/>
    <s v=" 10 Nov 2019, 15:00"/>
    <s v="Football"/>
    <s v="Spa. Primera"/>
    <s v="Atletico Madrid - Espanyol"/>
    <n v="1.89"/>
    <s v="WIN"/>
    <s v="Full Event Home -1.00 (AH)"/>
    <s v="3-1"/>
    <s v="PINNACLE"/>
    <n v="1.8919999999999999"/>
    <n v="1"/>
    <n v="0.89"/>
    <s v="https://aw-tipster.blogabet.com"/>
    <s v="Fri, Nov 8th, 2019, 09:43"/>
    <m/>
    <x v="11"/>
  </r>
  <r>
    <n v="1407"/>
    <s v=" 10 Nov 2019, 19:45"/>
    <s v="Football"/>
    <s v="Ita. Serie A"/>
    <s v="Juventus - AC Milan"/>
    <n v="1"/>
    <s v="PUSH"/>
    <s v="Full Event Home -1.00 (AH)"/>
    <s v="1-0"/>
    <s v="PINNACLE"/>
    <n v="1.7350000000000001"/>
    <n v="1"/>
    <n v="0"/>
    <s v="https://aw-tipster.blogabet.com"/>
    <s v="Thu, Nov 7th, 2019, 08:44"/>
    <m/>
    <x v="11"/>
  </r>
  <r>
    <n v="1404"/>
    <s v=" 10 Nov 2019, 20:00"/>
    <s v="Football"/>
    <s v="Fra. Ligue 1"/>
    <s v="Marseille - Lyon"/>
    <n v="2.0299999999999998"/>
    <s v="WIN"/>
    <s v="Full Event Home +0.00 (AH)"/>
    <s v="2-1"/>
    <s v="PINNACLE"/>
    <n v="2.0299999999999998"/>
    <n v="1"/>
    <n v="1.03"/>
    <s v="https://aw-tipster.blogabet.com"/>
    <s v="Wed, Nov 6th, 2019, 09:34"/>
    <m/>
    <x v="11"/>
  </r>
  <r>
    <n v="1410"/>
    <s v=" 23 Nov 2019, 12:00"/>
    <s v="Football"/>
    <s v="Spa. Primera"/>
    <s v="Leganes - Barcelona"/>
    <n v="1"/>
    <s v="PUSH"/>
    <s v="Full Event Away -1.00 (AH)"/>
    <s v="1-2"/>
    <s v="PINNACLE"/>
    <n v="1.7689999999999999"/>
    <n v="1"/>
    <n v="0"/>
    <s v="https://aw-tipster.blogabet.com"/>
    <s v="Wed, Nov 20th, 2019, 09:15"/>
    <m/>
    <x v="11"/>
  </r>
  <r>
    <n v="1411"/>
    <s v=" 23 Nov 2019, 14:00"/>
    <s v="Football"/>
    <s v="Ita. Serie A"/>
    <s v="Atalanta BC - Juventus"/>
    <n v="1.75"/>
    <s v="WIN"/>
    <s v="Full Event Away +0.00 (AH)"/>
    <s v="1-3"/>
    <s v="PINNACLE"/>
    <n v="1.7509999999999999"/>
    <n v="1"/>
    <n v="0.75"/>
    <s v="https://aw-tipster.blogabet.com"/>
    <s v="Wed, Nov 20th, 2019, 09:16"/>
    <m/>
    <x v="11"/>
  </r>
  <r>
    <n v="1412"/>
    <s v=" 23 Nov 2019, 15:00"/>
    <s v="Football"/>
    <s v="Spa. Primera"/>
    <s v="Real Betis - Valencia"/>
    <n v="0"/>
    <s v="LOST"/>
    <s v="Full Event Away +0.00 (AH)"/>
    <s v="2-1"/>
    <s v="PINNACLE"/>
    <n v="2.13"/>
    <n v="1"/>
    <n v="-1"/>
    <s v="https://aw-tipster.blogabet.com"/>
    <s v="Wed, Nov 20th, 2019, 09:16"/>
    <m/>
    <x v="11"/>
  </r>
  <r>
    <n v="1413"/>
    <s v=" 23 Nov 2019, 16:30"/>
    <s v="Football"/>
    <s v="Fra. Ligue 1"/>
    <s v="Lyon - Nice"/>
    <n v="1"/>
    <s v="PUSH"/>
    <s v="Full Event Away +1.00 (AH)"/>
    <s v="2-1"/>
    <s v="PINNACLE"/>
    <n v="2.2599999999999998"/>
    <n v="1"/>
    <n v="0"/>
    <s v="https://aw-tipster.blogabet.com"/>
    <s v="Wed, Nov 20th, 2019, 09:17"/>
    <m/>
    <x v="11"/>
  </r>
  <r>
    <n v="1414"/>
    <s v=" 23 Nov 2019, 17:00"/>
    <s v="Football"/>
    <s v="Ita. Serie A"/>
    <s v="AC Milan - Napoli"/>
    <n v="0"/>
    <s v="LOST"/>
    <s v="Full Event Away (1X2)"/>
    <s v="1-1"/>
    <s v="PINNACLE"/>
    <n v="2.27"/>
    <n v="1"/>
    <n v="-1"/>
    <s v="https://aw-tipster.blogabet.com"/>
    <s v="Wed, Nov 20th, 2019, 09:17"/>
    <m/>
    <x v="11"/>
  </r>
  <r>
    <n v="1415"/>
    <s v=" 23 Nov 2019, 17:30"/>
    <s v="Football"/>
    <s v="Spa. Primera"/>
    <s v="Granada CF - Atletico Madrid"/>
    <n v="2"/>
    <s v="WIN"/>
    <s v="Full Event Home +0.50 (AH)"/>
    <s v="1-1"/>
    <s v="PINNACLE"/>
    <n v="2"/>
    <n v="1"/>
    <n v="1"/>
    <s v="https://aw-tipster.blogabet.com"/>
    <s v="Wed, Nov 20th, 2019, 09:16"/>
    <m/>
    <x v="11"/>
  </r>
  <r>
    <n v="1416"/>
    <s v=" 24 Nov 2019, 13:00"/>
    <s v="Football"/>
    <s v="Spa. Primera"/>
    <s v="Osasuna - Athletic Club Bilbao"/>
    <n v="2.12"/>
    <s v="WIN"/>
    <s v="Full Event Away +0.00 (AH)"/>
    <s v="1-2"/>
    <s v="PINNACLE"/>
    <n v="2.12"/>
    <n v="1"/>
    <n v="1.1200000000000001"/>
    <s v="https://aw-tipster.blogabet.com"/>
    <s v="Thu, Nov 21st, 2019, 09:39"/>
    <m/>
    <x v="11"/>
  </r>
  <r>
    <n v="1417"/>
    <s v=" 24 Nov 2019, 14:00"/>
    <s v="Football"/>
    <s v="Ita. Serie A"/>
    <s v="Hellas Verona FC - Fiorentina"/>
    <n v="2.38"/>
    <s v="WIN"/>
    <s v="Full Event Home +0.00 (AH)"/>
    <s v="1-0"/>
    <s v="PINNACLE"/>
    <n v="2.38"/>
    <n v="1"/>
    <n v="1.38"/>
    <s v="https://aw-tipster.blogabet.com"/>
    <s v="Thu, Nov 21st, 2019, 09:40"/>
    <m/>
    <x v="11"/>
  </r>
  <r>
    <n v="1418"/>
    <s v=" 24 Nov 2019, 14:00"/>
    <s v="Football"/>
    <s v="Ita. Serie A"/>
    <s v="Sassuolo - Lazio"/>
    <n v="1.77"/>
    <s v="WIN"/>
    <s v="Full Event Away (1X2)"/>
    <s v="1-2"/>
    <s v="PINNACLE"/>
    <n v="1.7689999999999999"/>
    <n v="1"/>
    <n v="0.77"/>
    <s v="https://aw-tipster.blogabet.com"/>
    <s v="Thu, Nov 21st, 2019, 09:40"/>
    <m/>
    <x v="11"/>
  </r>
  <r>
    <n v="1419"/>
    <s v=" 24 Nov 2019, 14:00"/>
    <s v="Football"/>
    <s v="Fra. Ligue 1"/>
    <s v="Bordeaux - AS Monaco"/>
    <n v="1.72"/>
    <s v="WIN"/>
    <s v="Full Event Home +0.50 (AH)"/>
    <s v="2-1"/>
    <s v="PINNACLE"/>
    <n v="1.7190000000000001"/>
    <n v="1"/>
    <n v="0.72"/>
    <s v="https://aw-tipster.blogabet.com"/>
    <s v="Thu, Nov 21st, 2019, 09:41"/>
    <m/>
    <x v="11"/>
  </r>
  <r>
    <n v="1420"/>
    <s v=" 24 Nov 2019, 20:00"/>
    <s v="Football"/>
    <s v="Fra. Ligue 1"/>
    <s v="Toulouse FC - Marseille"/>
    <n v="2.23"/>
    <s v="WIN"/>
    <s v="Full Event Away (1X2)"/>
    <s v="0-2"/>
    <s v="PINNACLE"/>
    <n v="2.23"/>
    <n v="1"/>
    <n v="1.23"/>
    <s v="https://aw-tipster.blogabet.com"/>
    <s v="Thu, Nov 21st, 2019, 09:41"/>
    <m/>
    <x v="11"/>
  </r>
  <r>
    <n v="1423"/>
    <s v=" 29 Nov 2019, 19:45"/>
    <s v="Football"/>
    <s v="Fra. Ligue 1"/>
    <s v="Marseille - Brest"/>
    <n v="1"/>
    <s v="PUSH"/>
    <s v="Full Event Home -1.00 (AH)"/>
    <s v="2-1"/>
    <s v="PINNACLE"/>
    <n v="1.819"/>
    <n v="1"/>
    <n v="0"/>
    <s v="https://aw-tipster.blogabet.com"/>
    <s v="Mon, Nov 25th, 2019, 10:14"/>
    <m/>
    <x v="11"/>
  </r>
  <r>
    <n v="1426"/>
    <s v=" 30 Nov 2019, 12:00"/>
    <s v="Football"/>
    <s v="Spa. Primera"/>
    <s v="Alaves - Real Madrid"/>
    <n v="1"/>
    <s v="PUSH"/>
    <s v="Full Event Home +1.00 (AH)"/>
    <s v="1-2"/>
    <s v="PINNACLE"/>
    <n v="2.06"/>
    <n v="1"/>
    <n v="0"/>
    <s v="https://aw-tipster.blogabet.com"/>
    <s v="Wed, Nov 27th, 2019, 08:37"/>
    <m/>
    <x v="11"/>
  </r>
  <r>
    <n v="1428"/>
    <s v=" 30 Nov 2019, 14:00"/>
    <s v="Football"/>
    <s v="Ita. Serie A"/>
    <s v="Brescia - Atalanta BC"/>
    <n v="0"/>
    <s v="LOST"/>
    <s v="Full Event Home +1.00 (AH)"/>
    <s v="0-3"/>
    <s v="PINNACLE"/>
    <n v="2.13"/>
    <n v="1"/>
    <n v="-1"/>
    <s v="https://aw-tipster.blogabet.com"/>
    <s v="Wed, Nov 27th, 2019, 08:38"/>
    <m/>
    <x v="11"/>
  </r>
  <r>
    <n v="1421"/>
    <s v=" 30 Nov 2019, 15:00"/>
    <s v="Football"/>
    <s v="Spa. Primera"/>
    <s v="Real Sociedad - Eibar"/>
    <n v="1.75"/>
    <s v="WIN"/>
    <s v="Full Event Home (1X2)"/>
    <s v="4-1"/>
    <s v="PINNACLE"/>
    <n v="1.7509999999999999"/>
    <n v="1"/>
    <n v="0.75"/>
    <s v="https://aw-tipster.blogabet.com"/>
    <s v="Mon, Nov 25th, 2019, 10:13"/>
    <m/>
    <x v="11"/>
  </r>
  <r>
    <n v="1432"/>
    <s v=" 30 Nov 2019, 16:30"/>
    <s v="Football"/>
    <s v="Fra. Ligue 1"/>
    <s v="Strasbourg - Lyon"/>
    <n v="0"/>
    <s v="LOST"/>
    <s v="Full Event Home +0.00 (AH)"/>
    <s v="1-2"/>
    <s v="PINNACLE"/>
    <n v="2.19"/>
    <n v="1"/>
    <n v="-1"/>
    <s v="https://aw-tipster.blogabet.com"/>
    <s v="Thu, Nov 28th, 2019, 09:40"/>
    <m/>
    <x v="11"/>
  </r>
  <r>
    <n v="1424"/>
    <s v=" 30 Nov 2019, 19:00"/>
    <s v="Football"/>
    <s v="Fra. Ligue 1"/>
    <s v="Montpellier Hsc - Amiens"/>
    <n v="1.92"/>
    <s v="WIN"/>
    <s v="Full Event Home (1X2)"/>
    <s v="4-2"/>
    <s v="PINNACLE"/>
    <n v="1.917"/>
    <n v="1"/>
    <n v="0.92"/>
    <s v="https://aw-tipster.blogabet.com"/>
    <s v="Mon, Nov 25th, 2019, 10:15"/>
    <m/>
    <x v="11"/>
  </r>
  <r>
    <n v="1425"/>
    <s v=" 30 Nov 2019, 19:00"/>
    <s v="Football"/>
    <s v="Fra. Ligue 1"/>
    <s v="Reims - Bordeaux"/>
    <n v="1.82"/>
    <s v="WIN"/>
    <s v="Full Event Away +0.50 (AH)"/>
    <s v="1-1"/>
    <s v="PINNACLE"/>
    <n v="1.819"/>
    <n v="1"/>
    <n v="0.82"/>
    <s v="https://aw-tipster.blogabet.com"/>
    <s v="Mon, Nov 25th, 2019, 10:15"/>
    <m/>
    <x v="11"/>
  </r>
  <r>
    <n v="1433"/>
    <s v=" 30 Nov 2019, 19:00"/>
    <s v="Football"/>
    <s v="Fra. Ligue 1"/>
    <s v="Lille - Dijon"/>
    <n v="1"/>
    <s v="PUSH"/>
    <s v="Full Event Away +1.00 (AH)"/>
    <s v="1-0"/>
    <s v="PINNACLE"/>
    <n v="1.9339999999999999"/>
    <n v="1"/>
    <n v="0"/>
    <s v="https://aw-tipster.blogabet.com"/>
    <s v="Thu, Nov 28th, 2019, 09:40"/>
    <m/>
    <x v="11"/>
  </r>
  <r>
    <n v="1430"/>
    <s v=" 30 Nov 2019, 20:00"/>
    <s v="Football"/>
    <s v="Spa. Primera"/>
    <s v="Valencia - Villarreal CF"/>
    <n v="1.78"/>
    <s v="WIN"/>
    <s v="Full Event Home +0.00 (AH)"/>
    <s v="2-1"/>
    <s v="PINNACLE"/>
    <n v="1.7749999999999999"/>
    <n v="1"/>
    <n v="0.78"/>
    <s v="https://aw-tipster.blogabet.com"/>
    <s v="Thu, Nov 28th, 2019, 09:39"/>
    <m/>
    <x v="11"/>
  </r>
  <r>
    <n v="1434"/>
    <s v=" 01 Dec 2019, 11:00"/>
    <s v="Football"/>
    <s v="Spa. Primera"/>
    <s v="Sevilla - Leganes"/>
    <n v="1"/>
    <s v="PUSH"/>
    <s v="Full Event Home -1.00 (AH)"/>
    <s v="1-0"/>
    <s v="PINNACLE"/>
    <n v="1.99"/>
    <n v="1"/>
    <n v="0"/>
    <s v="https://aw-tipster.blogabet.com"/>
    <s v="Fri, Nov 29th, 2019, 09:30"/>
    <m/>
    <x v="11"/>
  </r>
  <r>
    <n v="1427"/>
    <s v=" 01 Dec 2019, 13:00"/>
    <s v="Football"/>
    <s v="Spa. Primera"/>
    <s v="Athletic Club Bilbao - Granada CF"/>
    <n v="1.7"/>
    <s v="WIN"/>
    <s v="Full Event Home (1X2)"/>
    <s v="2-0"/>
    <s v="PINNACLE"/>
    <n v="1.6990000000000001"/>
    <n v="1"/>
    <n v="0.7"/>
    <s v="https://aw-tipster.blogabet.com"/>
    <s v="Wed, Nov 27th, 2019, 08:37"/>
    <m/>
    <x v="11"/>
  </r>
  <r>
    <n v="1422"/>
    <s v=" 01 Dec 2019, 14:00"/>
    <s v="Football"/>
    <s v="Ita. Serie A"/>
    <s v="Parma FC - AC Milan"/>
    <n v="0"/>
    <s v="LOST"/>
    <s v="Full Event Home +0.50 (AH)"/>
    <s v="0-1"/>
    <s v="PINNACLE"/>
    <n v="1.7629999999999999"/>
    <n v="1"/>
    <n v="-1"/>
    <s v="https://aw-tipster.blogabet.com"/>
    <s v="Mon, Nov 25th, 2019, 10:14"/>
    <m/>
    <x v="11"/>
  </r>
  <r>
    <n v="1435"/>
    <s v=" 01 Dec 2019, 19:45"/>
    <s v="Football"/>
    <s v="Ita. Serie A"/>
    <s v="Hellas Verona FC - AS Roma"/>
    <n v="0"/>
    <s v="LOST"/>
    <s v="Full Event Home +0.50 (AH)"/>
    <s v="1-3"/>
    <s v="PINNACLE"/>
    <n v="2.0499999999999998"/>
    <n v="1"/>
    <n v="-1"/>
    <s v="https://aw-tipster.blogabet.com"/>
    <s v="Fri, Nov 29th, 2019, 09:30"/>
    <m/>
    <x v="11"/>
  </r>
  <r>
    <n v="1429"/>
    <s v=" 01 Dec 2019, 20:00"/>
    <s v="Football"/>
    <s v="Fra. Ligue 1"/>
    <s v="AS Monaco - Paris Saint Germain"/>
    <n v="1"/>
    <s v="PUSH"/>
    <s v="Full Event Away -1.00 (AH)"/>
    <s v="Postponed"/>
    <s v="PINNACLE"/>
    <n v="1.819"/>
    <n v="1"/>
    <n v="0"/>
    <s v="https://aw-tipster.blogabet.com"/>
    <s v="Wed, Nov 27th, 2019, 08:38"/>
    <m/>
    <x v="11"/>
  </r>
  <r>
    <n v="1431"/>
    <s v=" 01 Dec 2019, 20:00"/>
    <s v="Football"/>
    <s v="Spa. Primera"/>
    <s v="Atletico Madrid - Barcelona"/>
    <n v="1.93"/>
    <s v="WIN"/>
    <s v="Full Event Away +0.00 (AH)"/>
    <s v="0-1"/>
    <s v="PINNACLE"/>
    <n v="1.925"/>
    <n v="1"/>
    <n v="0.93"/>
    <s v="https://aw-tipster.blogabet.com"/>
    <s v="Thu, Nov 28th, 2019, 09:40"/>
    <m/>
    <x v="11"/>
  </r>
  <r>
    <n v="1436"/>
    <s v=" 03 Dec 2019, 20:05"/>
    <s v="Football"/>
    <s v="Fra. Ligue 1"/>
    <s v="Lyon - Lille"/>
    <n v="1.88"/>
    <s v="WIN"/>
    <s v="Full Event Away +0.50 (AH)"/>
    <s v="0-1"/>
    <s v="PINNACLE"/>
    <n v="1.877"/>
    <n v="1"/>
    <n v="0.88"/>
    <s v="https://aw-tipster.blogabet.com"/>
    <s v="Mon, Dec 2nd, 2019, 10:22"/>
    <m/>
    <x v="12"/>
  </r>
  <r>
    <n v="1437"/>
    <s v=" 04 Dec 2019, 18:00"/>
    <s v="Football"/>
    <s v="Fra. Ligue 1"/>
    <s v="Dijon - Montpellier Hsc"/>
    <n v="1"/>
    <s v="PUSH"/>
    <s v="Full Event Home +0.00 (AH)"/>
    <s v="2-2"/>
    <s v="PINNACLE"/>
    <n v="2.2799999999999998"/>
    <n v="1"/>
    <n v="0"/>
    <s v="https://aw-tipster.blogabet.com"/>
    <s v="Mon, Dec 2nd, 2019, 10:22"/>
    <m/>
    <x v="12"/>
  </r>
  <r>
    <n v="1438"/>
    <s v=" 04 Dec 2019, 18:00"/>
    <s v="Football"/>
    <s v="Fra. Ligue 1"/>
    <s v="Metz - Rennes"/>
    <n v="1.76"/>
    <s v="WIN"/>
    <s v="Full Event Away +0.00 (AH)"/>
    <s v="0-1"/>
    <s v="PINNACLE"/>
    <n v="1.7569999999999999"/>
    <n v="1"/>
    <n v="0.76"/>
    <s v="https://aw-tipster.blogabet.com"/>
    <s v="Mon, Dec 2nd, 2019, 10:22"/>
    <m/>
    <x v="12"/>
  </r>
  <r>
    <n v="1439"/>
    <s v=" 06 Dec 2019, 19:45"/>
    <s v="Football"/>
    <s v="Ita. Serie A"/>
    <s v="FC Internazionale - AS Roma"/>
    <n v="2"/>
    <s v="WIN"/>
    <s v="Full Event Away +0.50 (AH)"/>
    <s v="0-0"/>
    <s v="PINNACLE"/>
    <n v="2"/>
    <n v="1"/>
    <n v="1"/>
    <s v="https://aw-tipster.blogabet.com"/>
    <s v="Mon, Dec 2nd, 2019, 10:23"/>
    <m/>
    <x v="12"/>
  </r>
  <r>
    <n v="1440"/>
    <s v=" 06 Dec 2019, 20:00"/>
    <s v="Football"/>
    <s v="Spa. Primera"/>
    <s v="Villarreal CF - Atletico Madrid"/>
    <n v="1"/>
    <s v="PUSH"/>
    <s v="Full Event Home +0.00 (AH)"/>
    <s v="0-0"/>
    <s v="PINNACLE"/>
    <n v="2.29"/>
    <n v="1"/>
    <n v="0"/>
    <s v="https://aw-tipster.blogabet.com"/>
    <s v="Mon, Dec 2nd, 2019, 10:23"/>
    <m/>
    <x v="12"/>
  </r>
  <r>
    <n v="1441"/>
    <s v=" 07 Dec 2019, 16:30"/>
    <s v="Football"/>
    <s v="Fra. Ligue 1"/>
    <s v="Montpellier Hsc - Paris Saint Germain"/>
    <n v="0"/>
    <s v="LOST"/>
    <s v="Full Event Home +1.00 (AH)"/>
    <s v="1-3"/>
    <s v="PINNACLE"/>
    <n v="2.15"/>
    <n v="1"/>
    <n v="-1"/>
    <s v="https://aw-tipster.blogabet.com"/>
    <s v="Thu, Dec 5th, 2019, 10:03"/>
    <m/>
    <x v="12"/>
  </r>
  <r>
    <n v="1442"/>
    <s v=" 07 Dec 2019, 19:00"/>
    <s v="Football"/>
    <s v="Fra. Ligue 1"/>
    <s v="Rennes - Angers SCO"/>
    <n v="2.17"/>
    <s v="WIN"/>
    <s v="Full Event Home (1X2)"/>
    <s v="2-1"/>
    <s v="PINNACLE"/>
    <n v="2.17"/>
    <n v="1"/>
    <n v="1.17"/>
    <s v="https://aw-tipster.blogabet.com"/>
    <s v="Thu, Dec 5th, 2019, 10:03"/>
    <m/>
    <x v="12"/>
  </r>
  <r>
    <n v="1443"/>
    <s v=" 07 Dec 2019, 19:45"/>
    <s v="Football"/>
    <s v="Ita. Serie A"/>
    <s v="Lazio - Juventus"/>
    <n v="2.14"/>
    <s v="WIN"/>
    <s v="Full Event Home +0.00 (AH)"/>
    <s v="3-1"/>
    <s v="PINNACLE"/>
    <n v="2.14"/>
    <n v="1"/>
    <n v="1.1399999999999999"/>
    <s v="https://aw-tipster.blogabet.com"/>
    <s v="Mon, Dec 2nd, 2019, 10:24"/>
    <m/>
    <x v="12"/>
  </r>
  <r>
    <n v="1444"/>
    <s v=" 08 Dec 2019, 14:00"/>
    <s v="Football"/>
    <s v="Fra. Ligue 1"/>
    <s v="Reims - St Etienne"/>
    <n v="0"/>
    <s v="LOST"/>
    <s v="Full Event Away +0.50 (AH)"/>
    <s v="3-1"/>
    <s v="PINNACLE"/>
    <n v="1.869"/>
    <n v="1"/>
    <n v="-1"/>
    <s v="https://aw-tipster.blogabet.com"/>
    <s v="Thu, Dec 5th, 2019, 10:03"/>
    <m/>
    <x v="12"/>
  </r>
  <r>
    <n v="1445"/>
    <s v=" 08 Dec 2019, 19:45"/>
    <s v="Football"/>
    <s v="Ita. Serie A"/>
    <s v="Bologna - AC Milan"/>
    <n v="1.82"/>
    <s v="WIN"/>
    <s v="Full Event Away +0.00 (AH)"/>
    <s v="2-3"/>
    <s v="PINNACLE"/>
    <n v="1.819"/>
    <n v="1"/>
    <n v="0.82"/>
    <s v="https://aw-tipster.blogabet.com"/>
    <s v="Thu, Dec 5th, 2019, 10:02"/>
    <m/>
    <x v="12"/>
  </r>
  <r>
    <n v="1446"/>
    <s v=" 08 Dec 2019, 20:00"/>
    <s v="Football"/>
    <s v="Fra. Ligue 1"/>
    <s v="Marseille - Bordeaux"/>
    <n v="0"/>
    <s v="LOST"/>
    <s v="Full Event Away +1.00 (AH)"/>
    <s v="3-1"/>
    <s v="PINNACLE"/>
    <n v="1.7290000000000001"/>
    <n v="1"/>
    <n v="-1"/>
    <s v="https://aw-tipster.blogabet.com"/>
    <s v="Thu, Dec 5th, 2019, 10:04"/>
    <m/>
    <x v="12"/>
  </r>
  <r>
    <n v="1452"/>
    <s v=" 13 Dec 2019, 19:45"/>
    <s v="Football"/>
    <s v="Fra. Ligue 1"/>
    <s v="Lille - Montpellier Hsc"/>
    <n v="1.87"/>
    <s v="WIN"/>
    <s v="Full Event Home (1X2)"/>
    <s v="2-1"/>
    <s v="PINNACLE"/>
    <n v="1.869"/>
    <n v="1"/>
    <n v="0.87"/>
    <s v="https://aw-tipster.blogabet.com"/>
    <s v="Wed, Dec 11th, 2019, 09:11"/>
    <m/>
    <x v="12"/>
  </r>
  <r>
    <n v="1451"/>
    <s v=" 14 Dec 2019, 15:00"/>
    <s v="Football"/>
    <s v="Spa. Primera"/>
    <s v="Real Sociedad - Barcelona"/>
    <n v="1.72"/>
    <s v="WIN"/>
    <s v="Full Event Home +1.00 (AH)"/>
    <s v="2-2"/>
    <s v="PINNACLE"/>
    <n v="1.724"/>
    <n v="1"/>
    <n v="0.72"/>
    <s v="https://aw-tipster.blogabet.com"/>
    <s v="Wed, Dec 11th, 2019, 09:11"/>
    <m/>
    <x v="12"/>
  </r>
  <r>
    <n v="1449"/>
    <s v=" 14 Dec 2019, 16:30"/>
    <s v="Football"/>
    <s v="Fra. Ligue 1"/>
    <s v="Metz - Marseille"/>
    <n v="0"/>
    <s v="LOST"/>
    <s v="Full Event Away (1X2)"/>
    <s v="1-1"/>
    <s v="PINNACLE"/>
    <n v="1.8620000000000001"/>
    <n v="1"/>
    <n v="-1"/>
    <s v="https://aw-tipster.blogabet.com"/>
    <s v="Mon, Dec 9th, 2019, 08:19"/>
    <m/>
    <x v="12"/>
  </r>
  <r>
    <n v="1447"/>
    <s v=" 14 Dec 2019, 17:30"/>
    <s v="Football"/>
    <s v="Spa. Primera"/>
    <s v="Athletic Club Bilbao - Eibar"/>
    <n v="0"/>
    <s v="LOST"/>
    <s v="Full Event Home (1X2)"/>
    <s v="0-0"/>
    <s v="PINNACLE"/>
    <n v="1.7509999999999999"/>
    <n v="1"/>
    <n v="-1"/>
    <s v="https://aw-tipster.blogabet.com"/>
    <s v="Mon, Dec 9th, 2019, 08:19"/>
    <m/>
    <x v="12"/>
  </r>
  <r>
    <n v="1450"/>
    <s v=" 14 Dec 2019, 19:00"/>
    <s v="Football"/>
    <s v="Fra. Ligue 1"/>
    <s v="Angers SCO - AS Monaco"/>
    <n v="1.74"/>
    <s v="WIN"/>
    <s v="Full Event Home +0.50 (AH)"/>
    <s v="0-0"/>
    <s v="PINNACLE"/>
    <n v="1.7350000000000001"/>
    <n v="1"/>
    <n v="0.74"/>
    <s v="https://aw-tipster.blogabet.com"/>
    <s v="Mon, Dec 9th, 2019, 08:20"/>
    <m/>
    <x v="12"/>
  </r>
  <r>
    <n v="1453"/>
    <s v=" 14 Dec 2019, 20:00"/>
    <s v="Football"/>
    <s v="Spa. Primera"/>
    <s v="Atletico Madrid - Osasuna"/>
    <n v="1.72"/>
    <s v="WIN"/>
    <s v="Full Event Home -1.00 (AH)"/>
    <s v="2-0"/>
    <s v="PINNACLE"/>
    <n v="1.7190000000000001"/>
    <n v="1"/>
    <n v="0.72"/>
    <s v="https://aw-tipster.blogabet.com"/>
    <s v="Thu, Dec 12th, 2019, 10:02"/>
    <m/>
    <x v="12"/>
  </r>
  <r>
    <n v="1448"/>
    <s v=" 15 Dec 2019, 14:00"/>
    <s v="Football"/>
    <s v="Ita. Serie A"/>
    <s v="AC Milan - Sassuolo"/>
    <n v="0"/>
    <s v="LOST"/>
    <s v="Full Event Home -1.00 (AH)"/>
    <s v="0-0"/>
    <s v="PINNACLE"/>
    <n v="2.0699999999999998"/>
    <n v="1"/>
    <n v="-1"/>
    <s v="https://aw-tipster.blogabet.com"/>
    <s v="Mon, Dec 9th, 2019, 08:19"/>
    <m/>
    <x v="12"/>
  </r>
  <r>
    <n v="1456"/>
    <s v=" 15 Dec 2019, 16:00"/>
    <s v="Football"/>
    <s v="Fra. Ligue 1"/>
    <s v="Lyon - Rennes"/>
    <n v="1.71"/>
    <s v="WIN"/>
    <s v="Full Event Away +1.00 (AH)"/>
    <s v="0-1"/>
    <s v="PINNACLE"/>
    <n v="1.714"/>
    <n v="1"/>
    <n v="0.71"/>
    <s v="https://aw-tipster.blogabet.com"/>
    <s v="Fri, Dec 13th, 2019, 08:51"/>
    <m/>
    <x v="12"/>
  </r>
  <r>
    <n v="1455"/>
    <s v=" 15 Dec 2019, 17:30"/>
    <s v="Football"/>
    <s v="Spa. Primera"/>
    <s v="Sevilla - Villarreal CF"/>
    <n v="1.69"/>
    <s v="WIN"/>
    <s v="Full Event Away +1.00 (AH)"/>
    <s v="1-2"/>
    <s v="PINNACLE"/>
    <n v="1.6890000000000001"/>
    <n v="1"/>
    <n v="0.69"/>
    <s v="https://aw-tipster.blogabet.com"/>
    <s v="Fri, Dec 13th, 2019, 08:50"/>
    <m/>
    <x v="12"/>
  </r>
  <r>
    <n v="1454"/>
    <s v=" 15 Dec 2019, 20:00"/>
    <s v="Football"/>
    <s v="Spa. Primera"/>
    <s v="Valencia - Real Madrid"/>
    <n v="1.98"/>
    <s v="WIN"/>
    <s v="Full Event Home +0.50 (AH)"/>
    <s v="1-1"/>
    <s v="PINNACLE"/>
    <n v="1.98"/>
    <n v="1"/>
    <n v="0.98"/>
    <s v="https://aw-tipster.blogabet.com"/>
    <s v="Thu, Dec 12th, 2019, 10:02"/>
    <m/>
    <x v="12"/>
  </r>
  <r>
    <n v="1457"/>
    <s v=" 18 Dec 2019, 19:00"/>
    <s v="Football"/>
    <s v="Spa. Primera"/>
    <s v="Barcelona - Real Madrid"/>
    <n v="0"/>
    <s v="LOST"/>
    <s v="Full Event Home -1.00 (AH)"/>
    <s v="0-0"/>
    <s v="PINNACLE"/>
    <n v="2.17"/>
    <n v="1"/>
    <n v="-1"/>
    <s v="https://aw-tipster.blogabet.com"/>
    <s v="Mon, Dec 16th, 2019, 09:48"/>
    <m/>
    <x v="12"/>
  </r>
  <r>
    <n v="1458"/>
    <s v=" 20 Dec 2019, 19:45"/>
    <s v="Football"/>
    <s v="Ita. Serie A"/>
    <s v="Fiorentina - AS Roma"/>
    <n v="1.83"/>
    <s v="WIN"/>
    <s v="Full Event Away +0.00 (AH)"/>
    <s v="1-4"/>
    <s v="PINNACLE"/>
    <n v="1.833"/>
    <n v="1"/>
    <n v="0.83"/>
    <s v="https://aw-tipster.blogabet.com"/>
    <s v="Mon, Dec 16th, 2019, 09:48"/>
    <m/>
    <x v="12"/>
  </r>
  <r>
    <n v="1460"/>
    <s v=" 21 Dec 2019, 12:00"/>
    <s v="Football"/>
    <s v="Spa. Primera"/>
    <s v="Mallorca - Sevilla"/>
    <n v="2.31"/>
    <s v="WIN"/>
    <s v="Full Event Away -1.00 (AH)"/>
    <s v="0-2"/>
    <s v="PINNACLE"/>
    <n v="2.31"/>
    <n v="1"/>
    <n v="1.31"/>
    <s v="https://aw-tipster.blogabet.com"/>
    <s v="Thu, Dec 19th, 2019, 08:36"/>
    <m/>
    <x v="12"/>
  </r>
  <r>
    <n v="1459"/>
    <s v=" 22 Dec 2019, 11:30"/>
    <s v="Football"/>
    <s v="Ita. Serie A"/>
    <s v="Atalanta BC - AC Milan"/>
    <n v="1.94"/>
    <s v="WIN"/>
    <s v="Full Event Home (1X2)"/>
    <s v="5-0"/>
    <s v="PINNACLE"/>
    <n v="1.9430000000000001"/>
    <n v="1"/>
    <n v="0.94"/>
    <s v="https://aw-tipster.blogabet.com"/>
    <s v="Mon, Dec 16th, 2019, 09:49"/>
    <m/>
    <x v="12"/>
  </r>
  <r>
    <n v="1462"/>
    <s v=" 22 Dec 2019, 13:00"/>
    <s v="Football"/>
    <s v="Spa. Primera"/>
    <s v="Osasuna - Real Sociedad"/>
    <n v="1.88"/>
    <s v="WIN"/>
    <s v="Full Event Away +0.00 (AH)"/>
    <s v="3-4"/>
    <s v="PINNACLE"/>
    <n v="1.8839999999999999"/>
    <n v="1"/>
    <n v="0.88"/>
    <s v="https://aw-tipster.blogabet.com"/>
    <s v="Fri, Dec 20th, 2019, 09:03"/>
    <m/>
    <x v="12"/>
  </r>
  <r>
    <n v="1461"/>
    <s v=" 22 Dec 2019, 19:45"/>
    <s v="Football"/>
    <s v="Ita. Serie A"/>
    <s v="Sassuolo - Napoli"/>
    <n v="1"/>
    <s v="PUSH"/>
    <s v="Full Event Home +1.00 (AH)"/>
    <s v="1-2"/>
    <s v="PINNACLE"/>
    <n v="1.806"/>
    <n v="1"/>
    <n v="0"/>
    <s v="https://aw-tipster.blogabet.com"/>
    <s v="Thu, Dec 19th, 2019, 08:36"/>
    <m/>
    <x v="12"/>
  </r>
  <r>
    <n v="1463"/>
    <s v=" 04 Jan 2020, 15:00"/>
    <s v="Football"/>
    <s v="Spa. Primera"/>
    <s v="Getafe - Real Madrid"/>
    <n v="0"/>
    <s v="LOST"/>
    <s v="Full Event Home +0.50 (AH)"/>
    <s v="0-3"/>
    <s v="PINNACLE"/>
    <n v="2.08"/>
    <n v="1"/>
    <n v="-1"/>
    <s v="https://aw-tipster.blogabet.com"/>
    <s v="Thu, Jan 2nd, 2020, 08:25"/>
    <m/>
    <x v="13"/>
  </r>
  <r>
    <n v="1464"/>
    <s v=" 05 Jan 2020, 11:30"/>
    <s v="Football"/>
    <s v="Ita. Serie A"/>
    <s v="Brescia - Lazio"/>
    <n v="1"/>
    <s v="PUSH"/>
    <s v="Full Event Home +1.00 (AH)"/>
    <s v="1-2"/>
    <s v="PINNACLE"/>
    <n v="2.0299999999999998"/>
    <n v="1"/>
    <n v="0"/>
    <s v="https://aw-tipster.blogabet.com"/>
    <s v="Thu, Jan 2nd, 2020, 08:25"/>
    <m/>
    <x v="13"/>
  </r>
  <r>
    <n v="1465"/>
    <s v=" 05 Jan 2020, 19:45"/>
    <s v="Football"/>
    <s v="Ita. Serie A"/>
    <s v="AS Roma - Torino"/>
    <n v="0"/>
    <s v="LOST"/>
    <s v="Full Event Home -1.00 (AH)"/>
    <s v="0-2"/>
    <s v="PINNACLE"/>
    <n v="1.847"/>
    <n v="1"/>
    <n v="-1"/>
    <s v="https://aw-tipster.blogabet.com"/>
    <s v="Thu, Jan 2nd, 2020, 08:26"/>
    <m/>
    <x v="13"/>
  </r>
  <r>
    <n v="1466"/>
    <s v=" 06 Jan 2020, 19:45"/>
    <s v="Football"/>
    <s v="Ita. Serie A"/>
    <s v="Napoli - FC Internazionale"/>
    <n v="2.06"/>
    <s v="WIN"/>
    <s v="Full Event Away +0.00 (AH)"/>
    <s v="1-3"/>
    <s v="PINNACLE"/>
    <n v="2.06"/>
    <n v="1"/>
    <n v="1.06"/>
    <s v="https://aw-tipster.blogabet.com"/>
    <s v="Thu, Jan 2nd, 2020, 08:26"/>
    <m/>
    <x v="13"/>
  </r>
  <r>
    <n v="1467"/>
    <s v=" 10 Jan 2020, 19:45"/>
    <s v="Football"/>
    <s v="Fra. Ligue 1"/>
    <s v="Rennes - Marseille"/>
    <n v="0"/>
    <s v="LOST"/>
    <s v="Full Event Home +0.00 (AH)"/>
    <s v="0-1"/>
    <s v="PINNACLE"/>
    <n v="1.9430000000000001"/>
    <n v="1"/>
    <n v="-1"/>
    <s v="https://aw-tipster.blogabet.com"/>
    <s v="Mon, Jan 6th, 2020, 08:18"/>
    <m/>
    <x v="13"/>
  </r>
  <r>
    <n v="1468"/>
    <s v=" 11 Jan 2020, 19:45"/>
    <s v="Football"/>
    <s v="Ita. Serie A"/>
    <s v="FC Internazionale - Atalanta BC"/>
    <n v="1.88"/>
    <s v="WIN"/>
    <s v="Full Event Away +0.50 (AH)"/>
    <s v="1-1"/>
    <s v="PINNACLE"/>
    <n v="1.877"/>
    <n v="1"/>
    <n v="0.88"/>
    <s v="https://aw-tipster.blogabet.com"/>
    <s v="Tue, Jan 7th, 2020, 08:04"/>
    <m/>
    <x v="13"/>
  </r>
  <r>
    <n v="1469"/>
    <s v=" 12 Jan 2020, 19:45"/>
    <s v="Football"/>
    <s v="Ita. Serie A"/>
    <s v="AS Roma - Juventus"/>
    <n v="0"/>
    <s v="LOST"/>
    <s v="Full Event Home +0.50 (AH)"/>
    <s v="1-2"/>
    <s v="PINNACLE"/>
    <n v="1.7290000000000001"/>
    <n v="1"/>
    <n v="-1"/>
    <s v="https://aw-tipster.blogabet.com"/>
    <s v="Tue, Jan 7th, 2020, 08:04"/>
    <m/>
    <x v="13"/>
  </r>
  <r>
    <n v="1470"/>
    <s v=" 15 Jan 2020, 20:00"/>
    <s v="Football"/>
    <s v="Fra. Ligue 1"/>
    <s v="AS Monaco - Paris Saint Germain"/>
    <n v="0"/>
    <s v="LOST"/>
    <s v="Full Event Home +1.00 (AH)"/>
    <s v="1-4"/>
    <s v="PINNACLE"/>
    <n v="2.19"/>
    <n v="1"/>
    <n v="-1"/>
    <s v="https://aw-tipster.blogabet.com"/>
    <s v="Mon, Jan 13th, 2020, 08:47"/>
    <m/>
    <x v="13"/>
  </r>
  <r>
    <n v="1471"/>
    <s v=" 18 Jan 2020, 19:45"/>
    <s v="Football"/>
    <s v="Ita. Serie A"/>
    <s v="Napoli - Fiorentina"/>
    <n v="1.82"/>
    <s v="WIN"/>
    <s v="Full Event Away +1.00 (AH)"/>
    <s v="0-2"/>
    <s v="PINNACLE"/>
    <n v="1.819"/>
    <n v="1"/>
    <n v="0.82"/>
    <s v="https://aw-tipster.blogabet.com"/>
    <s v="Thu, Jan 16th, 2020, 09:06"/>
    <m/>
    <x v="13"/>
  </r>
  <r>
    <n v="1472"/>
    <s v=" 18 Jan 2020, 20:00"/>
    <s v="Football"/>
    <s v="Spa. Primera"/>
    <s v="Eibar - Atletico Madrid"/>
    <n v="0"/>
    <s v="LOST"/>
    <s v="Full Event Away (1X2)"/>
    <s v="2-0"/>
    <s v="Bet365"/>
    <n v="1.85"/>
    <n v="1"/>
    <n v="-1"/>
    <s v="https://aw-tipster.blogabet.com"/>
    <s v="Fri, Jan 17th, 2020, 10:30"/>
    <m/>
    <x v="13"/>
  </r>
  <r>
    <n v="1473"/>
    <s v=" 19 Jan 2020, 11:00"/>
    <s v="Football"/>
    <s v="Spa. Primera"/>
    <s v="Mallorca - Valencia"/>
    <n v="1.89"/>
    <s v="WIN"/>
    <s v="Full Event Home +0.50 (AH)"/>
    <s v="4-1"/>
    <s v="PINNACLE"/>
    <n v="1.8919999999999999"/>
    <n v="1"/>
    <n v="0.89"/>
    <s v="https://aw-tipster.blogabet.com"/>
    <s v="Mon, Jan 13th, 2020, 08:47"/>
    <m/>
    <x v="13"/>
  </r>
  <r>
    <n v="1476"/>
    <s v=" 24 Jan 2020, 20:45"/>
    <s v="Football"/>
    <s v="Fra. Ligue 1"/>
    <s v="Nice - Rennes"/>
    <n v="1"/>
    <s v="PUSH"/>
    <s v="Full Event Home +0.00 (AH)"/>
    <s v="1-1"/>
    <s v="PINNACLE"/>
    <n v="1.84"/>
    <n v="1"/>
    <n v="0"/>
    <s v="https://aw-tipster.blogabet.com"/>
    <s v="Thu, Jan 23rd, 2020, 09:02"/>
    <m/>
    <x v="13"/>
  </r>
  <r>
    <n v="1474"/>
    <s v=" 25 Jan 2020, 17:30"/>
    <s v="Football"/>
    <s v="Fra. Ligue 1"/>
    <s v="Marseille - Angers SCO"/>
    <n v="2.23"/>
    <s v="WIN"/>
    <s v="Full Event Away +0.50 (AH)"/>
    <s v="0-0"/>
    <s v="PINNACLE"/>
    <n v="2.23"/>
    <n v="1"/>
    <n v="1.23"/>
    <s v="https://aw-tipster.blogabet.com"/>
    <s v="Mon, Jan 20th, 2020, 08:52"/>
    <m/>
    <x v="13"/>
  </r>
  <r>
    <n v="1475"/>
    <s v=" 25 Jan 2020, 18:00"/>
    <s v="Football"/>
    <s v="Ita. Serie A"/>
    <s v="Fiorentina - Genoa"/>
    <n v="0"/>
    <s v="LOST"/>
    <s v="Full Event Home (1X2)"/>
    <s v="0-0"/>
    <s v="PINNACLE"/>
    <n v="1.7749999999999999"/>
    <n v="1"/>
    <n v="-1"/>
    <s v="https://aw-tipster.blogabet.com"/>
    <s v="Mon, Jan 20th, 2020, 08:53"/>
    <m/>
    <x v="13"/>
  </r>
  <r>
    <n v="1477"/>
    <s v=" 25 Jan 2020, 18:30"/>
    <s v="Football"/>
    <s v="Spa. Primera"/>
    <s v="Alaves - Villarreal CF"/>
    <n v="0"/>
    <s v="LOST"/>
    <s v="Full Event Home +0.00 (AH)"/>
    <s v="1-2"/>
    <s v="PINNACLE"/>
    <n v="1.98"/>
    <n v="1"/>
    <n v="-1"/>
    <s v="https://aw-tipster.blogabet.com"/>
    <s v="Thu, Jan 23rd, 2020, 09:03"/>
    <m/>
    <x v="13"/>
  </r>
  <r>
    <n v="1479"/>
    <s v=" 26 Jan 2020, 18:00"/>
    <s v="Football"/>
    <s v="Ita. Serie A"/>
    <s v="AS Roma - Lazio"/>
    <n v="1"/>
    <s v="PUSH"/>
    <s v="Full Event Away +0.00 (AH)"/>
    <s v="1-1"/>
    <s v="PINNACLE"/>
    <n v="1.8540000000000001"/>
    <n v="1"/>
    <n v="0"/>
    <s v="https://aw-tipster.blogabet.com"/>
    <s v="Fri, Jan 24th, 2020, 09:56"/>
    <m/>
    <x v="13"/>
  </r>
  <r>
    <n v="1478"/>
    <s v=" 26 Jan 2020, 21:00"/>
    <s v="Football"/>
    <s v="Spa. Primera"/>
    <s v="Real Valladolid CF - Real Madrid"/>
    <n v="1"/>
    <s v="PUSH"/>
    <s v="Full Event Home +1.00 (AH)"/>
    <s v="0-1"/>
    <s v="PINNACLE"/>
    <n v="2.23"/>
    <n v="1"/>
    <n v="0"/>
    <s v="https://aw-tipster.blogabet.com"/>
    <s v="Thu, Jan 23rd, 2020, 09:03"/>
    <m/>
    <x v="13"/>
  </r>
  <r>
    <n v="1481"/>
    <s v=" 31 Jan 2020, 19:45"/>
    <s v="Football"/>
    <s v="Fra. Ligue 1"/>
    <s v="Rennes - Nantes"/>
    <n v="2.11"/>
    <s v="WIN"/>
    <s v="Full Event Home (1X2)"/>
    <s v="3-2"/>
    <s v="PINNACLE"/>
    <n v="2.11"/>
    <n v="1"/>
    <n v="1.1100000000000001"/>
    <s v="https://aw-tipster.blogabet.com"/>
    <s v="Wed, Jan 29th, 2020, 07:57"/>
    <m/>
    <x v="13"/>
  </r>
  <r>
    <n v="1485"/>
    <s v=" 01 Feb 2020, 15:00"/>
    <s v="Football"/>
    <s v="Spa. Primera"/>
    <s v="Real Madrid - Atletico Madrid"/>
    <n v="1.83"/>
    <s v="WIN"/>
    <s v="Full Event Home (1X2)"/>
    <s v="1-0"/>
    <s v="PINNACLE"/>
    <n v="1.833"/>
    <n v="1"/>
    <n v="0.83"/>
    <s v="https://aw-tipster.blogabet.com"/>
    <s v="Thu, Jan 30th, 2020, 08:09"/>
    <m/>
    <x v="13"/>
  </r>
  <r>
    <n v="1482"/>
    <s v=" 01 Feb 2020, 19:00"/>
    <s v="Football"/>
    <s v="Fra. Ligue 1"/>
    <s v="Nimes Olympique - AS Monaco"/>
    <n v="0"/>
    <s v="LOST"/>
    <s v="Full Event Away (1X2)"/>
    <s v="3-1"/>
    <s v="PINNACLE"/>
    <n v="1.7629999999999999"/>
    <n v="1"/>
    <n v="-1"/>
    <s v="https://aw-tipster.blogabet.com"/>
    <s v="Wed, Jan 29th, 2020, 07:58"/>
    <m/>
    <x v="13"/>
  </r>
  <r>
    <n v="1480"/>
    <s v=" 01 Feb 2020, 20:00"/>
    <s v="Football"/>
    <s v="Spa. Primera"/>
    <s v="Valencia - Celta Vigo"/>
    <n v="1"/>
    <s v="PUSH"/>
    <s v="Full Event Home -1.00 (AH)"/>
    <s v="1-0"/>
    <s v="PINNACLE"/>
    <n v="2.33"/>
    <n v="1"/>
    <n v="0"/>
    <s v="https://aw-tipster.blogabet.com"/>
    <s v="Mon, Jan 27th, 2020, 09:39"/>
    <m/>
    <x v="13"/>
  </r>
  <r>
    <n v="1483"/>
    <s v=" 02 Feb 2020, 14:00"/>
    <s v="Football"/>
    <s v="Ita. Serie A"/>
    <s v="AC Milan - Hellas Verona FC"/>
    <n v="1.74"/>
    <s v="WIN"/>
    <s v="Full Event Away +1.00 (AH)"/>
    <s v="1-1"/>
    <s v="PINNACLE"/>
    <n v="1.74"/>
    <n v="1"/>
    <n v="0.74"/>
    <s v="https://aw-tipster.blogabet.com"/>
    <s v="Wed, Jan 29th, 2020, 07:58"/>
    <m/>
    <x v="13"/>
  </r>
  <r>
    <n v="1487"/>
    <s v=" 02 Feb 2020, 14:00"/>
    <s v="Football"/>
    <s v="Fra. Ligue 1"/>
    <s v="Nice - Lyon"/>
    <n v="0"/>
    <s v="LOST"/>
    <s v="Full Event Away (1X2)"/>
    <s v="2-1"/>
    <s v="PINNACLE"/>
    <n v="2.11"/>
    <n v="1"/>
    <n v="-1"/>
    <s v="https://aw-tipster.blogabet.com"/>
    <s v="Fri, Jan 31st, 2020, 07:52"/>
    <m/>
    <x v="13"/>
  </r>
  <r>
    <n v="1486"/>
    <s v=" 02 Feb 2020, 20:00"/>
    <s v="Football"/>
    <s v="Fra. Ligue 1"/>
    <s v="Bordeaux - Marseille"/>
    <n v="0"/>
    <s v="LOST"/>
    <s v="Full Event Away (1X2)"/>
    <s v="0-0"/>
    <s v="PINNACLE"/>
    <n v="2.29"/>
    <n v="1"/>
    <n v="-1"/>
    <s v="https://aw-tipster.blogabet.com"/>
    <s v="Thu, Jan 30th, 2020, 08:10"/>
    <m/>
    <x v="13"/>
  </r>
  <r>
    <n v="1484"/>
    <s v=" 03 Feb 2020, 19:45"/>
    <s v="Football"/>
    <s v="Ita. Serie A"/>
    <s v="Sampdoria - Napoli"/>
    <n v="1.88"/>
    <s v="WIN"/>
    <s v="Full Event Away (1X2)"/>
    <s v="2-4"/>
    <s v="PINNACLE"/>
    <n v="1.877"/>
    <n v="1"/>
    <n v="0.88"/>
    <s v="https://aw-tipster.blogabet.com"/>
    <s v="Wed, Jan 29th, 2020, 07:59"/>
    <m/>
    <x v="1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9">
  <r>
    <n v="1"/>
    <s v=" 01 Dec 2018, 15:30"/>
    <s v="Football"/>
    <x v="0"/>
    <s v="Borussia Dortmund - Freiburg"/>
    <n v="1.77"/>
    <s v="WIN"/>
    <x v="0"/>
    <s v="1-0 (2-0)"/>
    <s v="PINNACLE"/>
    <n v="1.7689999999999999"/>
    <n v="1"/>
    <n v="0.77"/>
    <s v="https://aw-tipster.blogabet.com"/>
    <s v="Thu, Nov 29th, 2018, 17:34"/>
  </r>
  <r>
    <n v="2"/>
    <s v=" 01 Dec 2018, 20:00"/>
    <s v="Football"/>
    <x v="1"/>
    <s v="AS Monaco - Montpellier HSC"/>
    <n v="2.06"/>
    <s v="WIN"/>
    <x v="1"/>
    <s v="1-2"/>
    <s v="PINNACLE"/>
    <n v="2.06"/>
    <n v="1"/>
    <n v="1.06"/>
    <s v="https://aw-tipster.blogabet.com"/>
    <s v="Thu, Nov 29th, 2018, 06:46"/>
  </r>
  <r>
    <n v="3"/>
    <s v=" 01 Dec 2018, 20:45"/>
    <s v="Football"/>
    <x v="2"/>
    <s v="Real Madrid - Valencia"/>
    <n v="0"/>
    <s v="LOST"/>
    <x v="2"/>
    <s v="2-0"/>
    <s v="PINNACLE"/>
    <n v="2.25"/>
    <n v="1"/>
    <n v="-1"/>
    <s v="https://aw-tipster.blogabet.com"/>
    <s v="Thu, Nov 29th, 2018, 18:12"/>
  </r>
  <r>
    <n v="4"/>
    <s v=" 02 Dec 2018, 12:30"/>
    <s v="Football"/>
    <x v="3"/>
    <s v="AC Milan - Parma FC"/>
    <n v="1.71"/>
    <s v="WIN"/>
    <x v="3"/>
    <s v="2-1"/>
    <s v="PINNACLE"/>
    <n v="1.714"/>
    <n v="1"/>
    <n v="0.71"/>
    <s v="https://aw-tipster.blogabet.com"/>
    <s v="Fri, Nov 30th, 2018, 17:36"/>
  </r>
  <r>
    <n v="5"/>
    <s v=" 02 Dec 2018, 13:00"/>
    <s v="Football"/>
    <x v="4"/>
    <s v="Chelsea - Fulham"/>
    <n v="1"/>
    <s v="PUSH"/>
    <x v="4"/>
    <s v="2-0"/>
    <s v="PINNACLE"/>
    <n v="2.0499999999999998"/>
    <n v="1"/>
    <n v="0"/>
    <s v="https://aw-tipster.blogabet.com"/>
    <s v="Fri, Nov 30th, 2018, 17:29"/>
  </r>
  <r>
    <n v="6"/>
    <s v=" 02 Dec 2018, 15:05"/>
    <s v="Football"/>
    <x v="4"/>
    <s v="Arsenal - Tottenham Hotspur"/>
    <n v="0"/>
    <s v="LOST"/>
    <x v="1"/>
    <s v="4-2"/>
    <s v="PINNACLE"/>
    <n v="2.0099999999999998"/>
    <n v="1"/>
    <n v="-1"/>
    <s v="https://aw-tipster.blogabet.com"/>
    <s v="Fri, Nov 30th, 2018, 17:04"/>
  </r>
  <r>
    <n v="7"/>
    <s v=" 02 Dec 2018, 15:30"/>
    <s v="Football"/>
    <x v="0"/>
    <s v="RB Leipzig - Borussia Monchengladbach"/>
    <n v="0"/>
    <s v="LOST"/>
    <x v="5"/>
    <s v="2-0"/>
    <s v="PINNACLE"/>
    <n v="1.97"/>
    <n v="1"/>
    <n v="-1"/>
    <s v="https://aw-tipster.blogabet.com"/>
    <s v="Fri, Nov 30th, 2018, 07:48"/>
  </r>
  <r>
    <n v="8"/>
    <s v=" 02 Dec 2018, 16:15"/>
    <s v="Football"/>
    <x v="2"/>
    <s v="Girona - Atletico Madrid"/>
    <n v="0"/>
    <s v="LOST"/>
    <x v="6"/>
    <s v="1-1"/>
    <s v="PINNACLE"/>
    <n v="1.7869999999999999"/>
    <n v="1"/>
    <n v="-1"/>
    <s v="https://aw-tipster.blogabet.com"/>
    <s v="Thu, Nov 29th, 2018, 17:38"/>
  </r>
  <r>
    <n v="9"/>
    <s v=" 02 Dec 2018, 17:00"/>
    <s v="Football"/>
    <x v="1"/>
    <s v="Marseille - Reims"/>
    <n v="1.9"/>
    <s v="WIN"/>
    <x v="7"/>
    <s v="0-0 (0-0)"/>
    <s v="PINNACLE"/>
    <n v="1.9"/>
    <n v="1"/>
    <n v="0.9"/>
    <s v="https://aw-tipster.blogabet.com"/>
    <s v="Fri, Nov 30th, 2018, 16:53"/>
  </r>
  <r>
    <n v="10"/>
    <s v=" 02 Dec 2018, 17:00"/>
    <s v="Football"/>
    <x v="1"/>
    <s v="Rennes - Strasbourg"/>
    <n v="0"/>
    <s v="LOST"/>
    <x v="8"/>
    <s v="1-4"/>
    <s v="PINNACLE"/>
    <n v="1.714"/>
    <n v="1"/>
    <n v="-1"/>
    <s v="https://aw-tipster.blogabet.com"/>
    <s v="Fri, Nov 30th, 2018, 16:58"/>
  </r>
  <r>
    <n v="11"/>
    <s v=" 02 Dec 2018, 17:15"/>
    <s v="Football"/>
    <x v="4"/>
    <s v="Liverpool - Everton"/>
    <n v="1.84"/>
    <s v="WIN"/>
    <x v="3"/>
    <s v="1-0"/>
    <s v="PINNACLE"/>
    <n v="1.84"/>
    <n v="1"/>
    <n v="0.84"/>
    <s v="https://aw-tipster.blogabet.com"/>
    <s v="Thu, Nov 29th, 2018, 07:40"/>
  </r>
  <r>
    <n v="12"/>
    <s v=" 02 Dec 2018, 18:00"/>
    <s v="Football"/>
    <x v="0"/>
    <s v="Eintracht Frankfurt - Wolfsburg"/>
    <n v="0"/>
    <s v="LOST"/>
    <x v="8"/>
    <s v="1-2"/>
    <s v="PINNACLE"/>
    <n v="1.8540000000000001"/>
    <n v="1"/>
    <n v="-1"/>
    <s v="https://aw-tipster.blogabet.com"/>
    <s v="Fri, Nov 30th, 2018, 07:40"/>
  </r>
  <r>
    <n v="13"/>
    <s v=" 02 Dec 2018, 18:00"/>
    <s v="Football"/>
    <x v="3"/>
    <s v="Chievo - Lazio"/>
    <n v="2.12"/>
    <s v="WIN"/>
    <x v="9"/>
    <s v="1-1"/>
    <s v="PINNACLE"/>
    <n v="2.12"/>
    <n v="1"/>
    <n v="1.1200000000000001"/>
    <s v="https://aw-tipster.blogabet.com"/>
    <s v="Fri, Nov 30th, 2018, 17:44"/>
  </r>
  <r>
    <n v="14"/>
    <s v=" 02 Dec 2018, 18:30"/>
    <s v="Football"/>
    <x v="2"/>
    <s v="Barcelona - Villarreal CF"/>
    <n v="1"/>
    <s v="PUSH"/>
    <x v="10"/>
    <s v="2-0"/>
    <s v="PINNACLE"/>
    <n v="2.0099999999999998"/>
    <n v="1"/>
    <n v="0"/>
    <s v="https://aw-tipster.blogabet.com"/>
    <s v="Fri, Nov 30th, 2018, 17:58"/>
  </r>
  <r>
    <n v="15"/>
    <s v=" 02 Dec 2018, 20:30"/>
    <s v="Football"/>
    <x v="3"/>
    <s v="AS Roma - FC Internazionale"/>
    <n v="1.72"/>
    <s v="WIN"/>
    <x v="11"/>
    <s v="2-2"/>
    <s v="PINNACLE"/>
    <n v="1.7190000000000001"/>
    <n v="1"/>
    <n v="0.72"/>
    <s v="https://aw-tipster.blogabet.com"/>
    <s v="Thu, Nov 29th, 2018, 17:57"/>
  </r>
  <r>
    <n v="16"/>
    <s v=" 02 Dec 2018, 20:45"/>
    <s v="Football"/>
    <x v="2"/>
    <s v="Alaves - Sevilla"/>
    <n v="1.89"/>
    <s v="WIN"/>
    <x v="12"/>
    <s v="1-1"/>
    <s v="PINNACLE"/>
    <n v="1.8919999999999999"/>
    <n v="1"/>
    <n v="0.89"/>
    <s v="https://aw-tipster.blogabet.com"/>
    <s v="Fri, Nov 30th, 2018, 18:48"/>
  </r>
  <r>
    <n v="17"/>
    <s v=" 02 Dec 2018, 21:00"/>
    <s v="Football"/>
    <x v="1"/>
    <s v="Bordeaux - Paris Saint Germain"/>
    <n v="0"/>
    <s v="LOST"/>
    <x v="13"/>
    <s v="2-2"/>
    <s v="PINNACLE"/>
    <n v="1.9339999999999999"/>
    <n v="1"/>
    <n v="-1"/>
    <s v="https://aw-tipster.blogabet.com"/>
    <s v="Fri, Nov 30th, 2018, 16:44"/>
  </r>
  <r>
    <n v="18"/>
    <s v=" 03 Dec 2018, 20:30"/>
    <s v="Football"/>
    <x v="3"/>
    <s v="Atalanta BC - Napoli"/>
    <n v="2.16"/>
    <s v="WIN"/>
    <x v="6"/>
    <s v="1-2"/>
    <s v="PINNACLE"/>
    <n v="2.16"/>
    <n v="1"/>
    <n v="1.1599999999999999"/>
    <s v="https://aw-tipster.blogabet.com"/>
    <s v="Thu, Nov 29th, 2018, 07:33"/>
  </r>
  <r>
    <n v="19"/>
    <s v=" 03 Dec 2018, 20:30"/>
    <s v="Football"/>
    <x v="0"/>
    <s v="Nurnberg - Bayer Leverkusen"/>
    <n v="0"/>
    <s v="LOST"/>
    <x v="14"/>
    <s v="1-1"/>
    <s v="PINNACLE"/>
    <n v="2.35"/>
    <n v="1"/>
    <n v="-1"/>
    <s v="https://aw-tipster.blogabet.com"/>
    <s v="Fri, Nov 30th, 2018, 07:45"/>
  </r>
  <r>
    <n v="20"/>
    <s v=" 04 Dec 2018, 19:00"/>
    <s v="Football"/>
    <x v="1"/>
    <s v="Amiens - AS Monaco"/>
    <n v="1.81"/>
    <s v="WIN"/>
    <x v="1"/>
    <s v="0-2"/>
    <s v="PINNACLE"/>
    <n v="1.806"/>
    <n v="1"/>
    <n v="0.81"/>
    <s v="https://aw-tipster.blogabet.com"/>
    <s v="Mon, Dec 3rd, 2018, 06:23"/>
  </r>
  <r>
    <n v="21"/>
    <s v=" 04 Dec 2018, 19:00"/>
    <s v="Football"/>
    <x v="1"/>
    <s v="Nice - Angers SCO"/>
    <n v="1.85"/>
    <s v="WIN"/>
    <x v="5"/>
    <s v="0-0"/>
    <s v="PINNACLE"/>
    <n v="1.8540000000000001"/>
    <n v="1"/>
    <n v="0.85"/>
    <s v="https://aw-tipster.blogabet.com"/>
    <s v="Mon, Dec 3rd, 2018, 06:29"/>
  </r>
  <r>
    <n v="22"/>
    <s v=" 04 Dec 2018, 20:45"/>
    <s v="Football"/>
    <x v="4"/>
    <s v="West Ham United - Cardiff City"/>
    <n v="1.73"/>
    <s v="WIN"/>
    <x v="8"/>
    <s v="3-1"/>
    <s v="PINNACLE"/>
    <n v="1.7290000000000001"/>
    <n v="1"/>
    <n v="0.73"/>
    <s v="https://aw-tipster.blogabet.com"/>
    <s v="Sun, Dec 2nd, 2018, 09:33"/>
  </r>
  <r>
    <n v="23"/>
    <s v=" 04 Dec 2018, 20:45"/>
    <s v="Football"/>
    <x v="4"/>
    <s v="Bournemouth - Huddersfield Town"/>
    <n v="1.74"/>
    <s v="WIN"/>
    <x v="8"/>
    <s v="2-1"/>
    <s v="PINNACLE"/>
    <n v="1.74"/>
    <n v="1"/>
    <n v="0.74"/>
    <s v="https://aw-tipster.blogabet.com"/>
    <s v="Sun, Dec 2nd, 2018, 09:36"/>
  </r>
  <r>
    <n v="24"/>
    <s v=" 04 Dec 2018, 20:45"/>
    <s v="Football"/>
    <x v="4"/>
    <s v="Brighton and Hove Albion - Crystal Palace"/>
    <n v="0"/>
    <s v="LOST"/>
    <x v="1"/>
    <s v="3-1"/>
    <s v="PINNACLE"/>
    <n v="1.98"/>
    <n v="1"/>
    <n v="-1"/>
    <s v="https://aw-tipster.blogabet.com"/>
    <s v="Sun, Dec 2nd, 2018, 09:40"/>
  </r>
  <r>
    <n v="25"/>
    <s v=" 04 Dec 2018, 21:00"/>
    <s v="Football"/>
    <x v="4"/>
    <s v="Watford - Manchester City"/>
    <n v="0"/>
    <s v="LOST"/>
    <x v="13"/>
    <s v="1-2"/>
    <s v="PINNACLE"/>
    <n v="1.8129999999999999"/>
    <n v="1"/>
    <n v="-1"/>
    <s v="https://aw-tipster.blogabet.com"/>
    <s v="Sun, Dec 2nd, 2018, 09:46"/>
  </r>
  <r>
    <n v="26"/>
    <s v=" 04 Dec 2018, 21:00"/>
    <s v="Football"/>
    <x v="1"/>
    <s v="Montpellier HSC - Lille"/>
    <n v="0"/>
    <s v="LOST"/>
    <x v="15"/>
    <s v="0-1"/>
    <s v="PINNACLE"/>
    <n v="1.714"/>
    <n v="1"/>
    <n v="-1"/>
    <s v="https://aw-tipster.blogabet.com"/>
    <s v="Mon, Dec 3rd, 2018, 06:33"/>
  </r>
  <r>
    <n v="27"/>
    <s v=" 05 Dec 2018, 19:00"/>
    <s v="Football"/>
    <x v="1"/>
    <s v="Bordeaux - St Etienne"/>
    <n v="1.72"/>
    <s v="WIN"/>
    <x v="15"/>
    <s v="3-2"/>
    <s v="PINNACLE"/>
    <n v="1.724"/>
    <n v="1"/>
    <n v="0.72"/>
    <s v="https://aw-tipster.blogabet.com"/>
    <s v="Mon, Dec 3rd, 2018, 06:36"/>
  </r>
  <r>
    <n v="28"/>
    <s v=" 05 Dec 2018, 19:00"/>
    <s v="Football"/>
    <x v="1"/>
    <s v="Lyon - Rennes"/>
    <n v="0"/>
    <s v="LOST"/>
    <x v="16"/>
    <s v="0-2"/>
    <s v="PINNACLE"/>
    <n v="2.04"/>
    <n v="1"/>
    <n v="-1"/>
    <s v="https://aw-tipster.blogabet.com"/>
    <s v="Mon, Dec 3rd, 2018, 06:38"/>
  </r>
  <r>
    <n v="29"/>
    <s v=" 05 Dec 2018, 19:00"/>
    <s v="Football"/>
    <x v="1"/>
    <s v="Nantes - Marseille"/>
    <n v="0"/>
    <s v="LOST"/>
    <x v="1"/>
    <s v="3-2"/>
    <s v="PINNACLE"/>
    <n v="1.671"/>
    <n v="1"/>
    <n v="-1"/>
    <s v="https://aw-tipster.blogabet.com"/>
    <s v="Mon, Dec 3rd, 2018, 06:43"/>
  </r>
  <r>
    <n v="30"/>
    <s v=" 05 Dec 2018, 20:45"/>
    <s v="Football"/>
    <x v="4"/>
    <s v="Fulham - Leicester City"/>
    <n v="1"/>
    <s v="PUSH"/>
    <x v="1"/>
    <s v="1-1"/>
    <s v="PINNACLE"/>
    <n v="1.7689999999999999"/>
    <n v="1"/>
    <n v="0"/>
    <s v="https://aw-tipster.blogabet.com"/>
    <s v="Sun, Dec 2nd, 2018, 20:43"/>
  </r>
  <r>
    <n v="31"/>
    <s v=" 05 Dec 2018, 20:45"/>
    <s v="Football"/>
    <x v="4"/>
    <s v="Everton - Newcastle United"/>
    <n v="0"/>
    <s v="LOST"/>
    <x v="16"/>
    <s v="1-1"/>
    <s v="PINNACLE"/>
    <n v="2.14"/>
    <n v="1"/>
    <n v="-1"/>
    <s v="https://aw-tipster.blogabet.com"/>
    <s v="Sun, Dec 2nd, 2018, 20:48"/>
  </r>
  <r>
    <n v="32"/>
    <s v=" 05 Dec 2018, 20:45"/>
    <s v="Football"/>
    <x v="4"/>
    <s v="Burnley - Liverpool"/>
    <n v="1.9"/>
    <s v="WIN"/>
    <x v="13"/>
    <s v="1-3"/>
    <s v="PINNACLE"/>
    <n v="1.9"/>
    <n v="1"/>
    <n v="0.9"/>
    <s v="https://aw-tipster.blogabet.com"/>
    <s v="Sun, Dec 2nd, 2018, 20:59"/>
  </r>
  <r>
    <n v="33"/>
    <s v=" 05 Dec 2018, 20:45"/>
    <s v="Football"/>
    <x v="4"/>
    <s v="Wolverhampton Wanderers - Chelsea"/>
    <n v="0"/>
    <s v="LOST"/>
    <x v="6"/>
    <s v="2-1"/>
    <s v="PINNACLE"/>
    <n v="1.7929999999999999"/>
    <n v="1"/>
    <n v="-1"/>
    <s v="https://aw-tipster.blogabet.com"/>
    <s v="Sun, Dec 2nd, 2018, 21:02"/>
  </r>
  <r>
    <n v="34"/>
    <s v=" 05 Dec 2018, 21:00"/>
    <s v="Football"/>
    <x v="4"/>
    <s v="Tottenham Hotspur - Southampton"/>
    <n v="1.93"/>
    <s v="WIN"/>
    <x v="0"/>
    <s v="3-1"/>
    <s v="PINNACLE"/>
    <n v="1.9339999999999999"/>
    <n v="1"/>
    <n v="0.93"/>
    <s v="https://aw-tipster.blogabet.com"/>
    <s v="Sun, Dec 2nd, 2018, 21:08"/>
  </r>
  <r>
    <n v="35"/>
    <s v=" 05 Dec 2018, 21:00"/>
    <s v="Football"/>
    <x v="4"/>
    <s v="Manchester United - Arsenal"/>
    <n v="1"/>
    <s v="PUSH"/>
    <x v="1"/>
    <s v="2-2"/>
    <s v="PINNACLE"/>
    <n v="2.2400000000000002"/>
    <n v="1"/>
    <n v="0"/>
    <s v="https://aw-tipster.blogabet.com"/>
    <s v="Sun, Dec 2nd, 2018, 21:12"/>
  </r>
  <r>
    <n v="36"/>
    <s v=" 05 Dec 2018, 21:00"/>
    <s v="Football"/>
    <x v="1"/>
    <s v="Strasbourg - Paris Saint Germain"/>
    <n v="1.98"/>
    <s v="WIN"/>
    <x v="17"/>
    <s v="1-1"/>
    <s v="PINNACLE"/>
    <n v="1.98"/>
    <n v="1"/>
    <n v="0.98"/>
    <s v="https://aw-tipster.blogabet.com"/>
    <s v="Mon, Dec 3rd, 2018, 06:49"/>
  </r>
  <r>
    <n v="37"/>
    <s v=" 07 Dec 2018, 20:30"/>
    <s v="Football"/>
    <x v="3"/>
    <s v="Juventus - FC Internazionale"/>
    <n v="1"/>
    <s v="PUSH"/>
    <x v="16"/>
    <s v="1-0"/>
    <s v="PINNACLE"/>
    <n v="2.06"/>
    <n v="1"/>
    <n v="0"/>
    <s v="https://aw-tipster.blogabet.com"/>
    <s v="Mon, Dec 3rd, 2018, 06:52"/>
  </r>
  <r>
    <n v="38"/>
    <s v=" 07 Dec 2018, 20:45"/>
    <s v="Football"/>
    <x v="1"/>
    <s v="AS Monaco - Nice"/>
    <n v="1"/>
    <s v="PUSH"/>
    <x v="1"/>
    <s v="Postponed"/>
    <s v="PINNACLE"/>
    <n v="2.29"/>
    <n v="1"/>
    <n v="0"/>
    <s v="https://aw-tipster.blogabet.com"/>
    <s v="Thu, Dec 6th, 2018, 06:32"/>
  </r>
  <r>
    <n v="39"/>
    <s v=" 08 Dec 2018, 13:00"/>
    <s v="Football"/>
    <x v="2"/>
    <s v="Atletico Madrid - Alaves"/>
    <n v="2.36"/>
    <s v="WIN"/>
    <x v="18"/>
    <s v="3-0"/>
    <s v="PINNACLE"/>
    <n v="2.36"/>
    <n v="1"/>
    <n v="1.36"/>
    <s v="https://aw-tipster.blogabet.com"/>
    <s v="Thu, Dec 6th, 2018, 11:50"/>
  </r>
  <r>
    <n v="40"/>
    <s v=" 08 Dec 2018, 13:30"/>
    <s v="Football"/>
    <x v="4"/>
    <s v="Bournemouth - Liverpool"/>
    <n v="0"/>
    <s v="LOST"/>
    <x v="9"/>
    <s v="0-4"/>
    <s v="PINNACLE"/>
    <n v="1.7929999999999999"/>
    <n v="1"/>
    <n v="-1"/>
    <s v="https://aw-tipster.blogabet.com"/>
    <s v="Thu, Dec 6th, 2018, 08:26"/>
  </r>
  <r>
    <n v="41"/>
    <s v=" 08 Dec 2018, 15:00"/>
    <s v="Football"/>
    <x v="3"/>
    <s v="Napoli - Frosinone"/>
    <n v="1.8"/>
    <s v="WIN"/>
    <x v="10"/>
    <s v="4-0"/>
    <s v="PINNACLE"/>
    <n v="1.8"/>
    <n v="1"/>
    <n v="0.8"/>
    <s v="https://aw-tipster.blogabet.com"/>
    <s v="Tue, Dec 4th, 2018, 07:45"/>
  </r>
  <r>
    <n v="42"/>
    <s v=" 08 Dec 2018, 15:30"/>
    <s v="Football"/>
    <x v="0"/>
    <s v="Schalke 04 - Borussia Dortmund"/>
    <n v="2.17"/>
    <s v="WIN"/>
    <x v="6"/>
    <s v="1-2"/>
    <s v="PINNACLE"/>
    <n v="2.17"/>
    <n v="1"/>
    <n v="1.17"/>
    <s v="https://aw-tipster.blogabet.com"/>
    <s v="Sun, Dec 2nd, 2018, 09:57"/>
  </r>
  <r>
    <n v="43"/>
    <s v=" 08 Dec 2018, 15:30"/>
    <s v="Football"/>
    <x v="0"/>
    <s v="Freiburg - RB Leipzig"/>
    <n v="0"/>
    <s v="LOST"/>
    <x v="6"/>
    <s v="3-0"/>
    <s v="PINNACLE"/>
    <n v="1.8620000000000001"/>
    <n v="1"/>
    <n v="-1"/>
    <s v="https://aw-tipster.blogabet.com"/>
    <s v="Sun, Dec 2nd, 2018, 23:33"/>
  </r>
  <r>
    <n v="44"/>
    <s v=" 08 Dec 2018, 15:30"/>
    <s v="Football"/>
    <x v="0"/>
    <s v="Wolfsburg - Hoffenheim"/>
    <n v="1.96"/>
    <s v="WIN"/>
    <x v="19"/>
    <s v="2-2"/>
    <s v="PINNACLE"/>
    <n v="1.9610000000000001"/>
    <n v="1"/>
    <n v="0.96"/>
    <s v="https://aw-tipster.blogabet.com"/>
    <s v="Tue, Dec 4th, 2018, 07:17"/>
  </r>
  <r>
    <n v="45"/>
    <s v=" 08 Dec 2018, 15:30"/>
    <s v="Football"/>
    <x v="0"/>
    <s v="Bayer Leverkusen - Augsburg"/>
    <n v="1"/>
    <s v="PUSH"/>
    <x v="2"/>
    <s v="1-0"/>
    <s v="PINNACLE"/>
    <n v="1.8129999999999999"/>
    <n v="1"/>
    <n v="0"/>
    <s v="https://aw-tipster.blogabet.com"/>
    <s v="Tue, Dec 4th, 2018, 07:29"/>
  </r>
  <r>
    <n v="46"/>
    <s v=" 08 Dec 2018, 15:30"/>
    <s v="Football"/>
    <x v="0"/>
    <s v="Bayern Munich - Nurnberg"/>
    <n v="1"/>
    <s v="PUSH"/>
    <x v="20"/>
    <s v="3-0"/>
    <s v="PINNACLE"/>
    <n v="1.7869999999999999"/>
    <n v="1"/>
    <n v="0"/>
    <s v="https://aw-tipster.blogabet.com"/>
    <s v="Tue, Dec 4th, 2018, 07:33"/>
  </r>
  <r>
    <n v="47"/>
    <s v=" 08 Dec 2018, 16:00"/>
    <s v="Football"/>
    <x v="4"/>
    <s v="West Ham United - Crystal Palace"/>
    <n v="2.1"/>
    <s v="WIN"/>
    <x v="11"/>
    <s v="3-2"/>
    <s v="PINNACLE"/>
    <n v="2.1"/>
    <n v="1"/>
    <n v="1.1000000000000001"/>
    <s v="https://aw-tipster.blogabet.com"/>
    <s v="Wed, Dec 5th, 2018, 07:26"/>
  </r>
  <r>
    <n v="48"/>
    <s v=" 08 Dec 2018, 16:00"/>
    <s v="Football"/>
    <x v="4"/>
    <s v="Arsenal - Huddersfield Town"/>
    <n v="0"/>
    <s v="LOST"/>
    <x v="18"/>
    <s v="1-0"/>
    <s v="PINNACLE"/>
    <n v="1.847"/>
    <n v="1"/>
    <n v="-1"/>
    <s v="https://aw-tipster.blogabet.com"/>
    <s v="Thu, Dec 6th, 2018, 08:30"/>
  </r>
  <r>
    <n v="49"/>
    <s v=" 08 Dec 2018, 16:00"/>
    <s v="Football"/>
    <x v="4"/>
    <s v="Burnley - Brighton and Hove Albion"/>
    <n v="2.0499999999999998"/>
    <s v="WIN"/>
    <x v="15"/>
    <s v="1-0"/>
    <s v="PINNACLE"/>
    <n v="2.0499999999999998"/>
    <n v="1"/>
    <n v="1.05"/>
    <s v="https://aw-tipster.blogabet.com"/>
    <s v="Thu, Dec 6th, 2018, 08:35"/>
  </r>
  <r>
    <n v="50"/>
    <s v=" 08 Dec 2018, 16:00"/>
    <s v="Football"/>
    <x v="4"/>
    <s v="Cardiff City - Southampton"/>
    <n v="2.0699999999999998"/>
    <s v="WIN"/>
    <x v="15"/>
    <s v="1-0"/>
    <s v="PINNACLE"/>
    <n v="2.0699999999999998"/>
    <n v="1"/>
    <n v="1.07"/>
    <s v="https://aw-tipster.blogabet.com"/>
    <s v="Thu, Dec 6th, 2018, 08:40"/>
  </r>
  <r>
    <n v="51"/>
    <s v=" 08 Dec 2018, 16:00"/>
    <s v="Football"/>
    <x v="4"/>
    <s v="Manchester United - Fulham"/>
    <n v="0"/>
    <s v="LOST"/>
    <x v="3"/>
    <s v="4-1"/>
    <s v="PINNACLE"/>
    <n v="1.9"/>
    <n v="1"/>
    <n v="-1"/>
    <s v="https://aw-tipster.blogabet.com"/>
    <s v="Thu, Dec 6th, 2018, 08:52"/>
  </r>
  <r>
    <n v="52"/>
    <s v=" 08 Dec 2018, 16:15"/>
    <s v="Football"/>
    <x v="2"/>
    <s v="Valencia - Sevilla"/>
    <n v="1.71"/>
    <s v="WIN"/>
    <x v="5"/>
    <s v="1-1"/>
    <s v="PINNACLE"/>
    <n v="1.714"/>
    <n v="1"/>
    <n v="0.71"/>
    <s v="https://aw-tipster.blogabet.com"/>
    <s v="Thu, Dec 6th, 2018, 11:58"/>
  </r>
  <r>
    <n v="53"/>
    <s v=" 08 Dec 2018, 18:00"/>
    <s v="Football"/>
    <x v="3"/>
    <s v="Cagliari - AS Roma"/>
    <n v="2.09"/>
    <s v="WIN"/>
    <x v="12"/>
    <s v="2-2"/>
    <s v="PINNACLE"/>
    <n v="2.09"/>
    <n v="1"/>
    <n v="1.0900000000000001"/>
    <s v="https://aw-tipster.blogabet.com"/>
    <s v="Thu, Dec 6th, 2018, 11:44"/>
  </r>
  <r>
    <n v="54"/>
    <s v=" 08 Dec 2018, 18:30"/>
    <s v="Football"/>
    <x v="0"/>
    <s v="Hertha Berlin - Eintracht Frankfurt"/>
    <n v="0"/>
    <s v="LOST"/>
    <x v="1"/>
    <s v="1-0"/>
    <s v="PINNACLE"/>
    <n v="1.8839999999999999"/>
    <n v="1"/>
    <n v="-1"/>
    <s v="https://aw-tipster.blogabet.com"/>
    <s v="Sun, Dec 2nd, 2018, 23:44"/>
  </r>
  <r>
    <n v="55"/>
    <s v=" 08 Dec 2018, 18:30"/>
    <s v="Football"/>
    <x v="4"/>
    <s v="Chelsea - Manchester City"/>
    <n v="0"/>
    <s v="LOST"/>
    <x v="6"/>
    <s v="2-0"/>
    <s v="PINNACLE"/>
    <n v="1.9430000000000001"/>
    <n v="1"/>
    <n v="-1"/>
    <s v="https://aw-tipster.blogabet.com"/>
    <s v="Thu, Dec 6th, 2018, 08:56"/>
  </r>
  <r>
    <n v="56"/>
    <s v=" 08 Dec 2018, 18:30"/>
    <s v="Football"/>
    <x v="2"/>
    <s v="Villarreal CF - Celta Vigo"/>
    <n v="0"/>
    <s v="LOST"/>
    <x v="8"/>
    <s v="2-3"/>
    <s v="PINNACLE"/>
    <n v="1.7749999999999999"/>
    <n v="1"/>
    <n v="-1"/>
    <s v="https://aw-tipster.blogabet.com"/>
    <s v="Thu, Dec 6th, 2018, 12:07"/>
  </r>
  <r>
    <n v="57"/>
    <s v=" 08 Dec 2018, 20:00"/>
    <s v="Football"/>
    <x v="1"/>
    <s v="Angers SCO - Bordeaux"/>
    <n v="1"/>
    <s v="PUSH"/>
    <x v="1"/>
    <s v="Postponed"/>
    <s v="PINNACLE"/>
    <n v="2.16"/>
    <n v="1"/>
    <n v="0"/>
    <s v="https://aw-tipster.blogabet.com"/>
    <s v="Thu, Dec 6th, 2018, 06:35"/>
  </r>
  <r>
    <n v="58"/>
    <s v=" 08 Dec 2018, 20:00"/>
    <s v="Football"/>
    <x v="1"/>
    <s v="Rennes - Dijon"/>
    <n v="2.0499999999999998"/>
    <s v="WIN"/>
    <x v="16"/>
    <s v="2-0"/>
    <s v="PINNACLE"/>
    <n v="2.0499999999999998"/>
    <n v="1"/>
    <n v="1.05"/>
    <s v="https://aw-tipster.blogabet.com"/>
    <s v="Thu, Dec 6th, 2018, 06:37"/>
  </r>
  <r>
    <n v="59"/>
    <s v=" 08 Dec 2018, 20:30"/>
    <s v="Football"/>
    <x v="3"/>
    <s v="Lazio - Sampdoria"/>
    <n v="1.75"/>
    <s v="WIN"/>
    <x v="3"/>
    <s v="2-2"/>
    <s v="PINNACLE"/>
    <n v="1.746"/>
    <n v="1"/>
    <n v="0.75"/>
    <s v="https://aw-tipster.blogabet.com"/>
    <s v="Thu, Dec 6th, 2018, 17:52"/>
  </r>
  <r>
    <n v="60"/>
    <s v=" 08 Dec 2018, 20:45"/>
    <s v="Football"/>
    <x v="4"/>
    <s v="Leicester City - Tottenham Hotspur"/>
    <n v="0"/>
    <s v="LOST"/>
    <x v="12"/>
    <s v="0-2"/>
    <s v="PINNACLE"/>
    <n v="1.9339999999999999"/>
    <n v="1"/>
    <n v="-1"/>
    <s v="https://aw-tipster.blogabet.com"/>
    <s v="Thu, Dec 6th, 2018, 09:03"/>
  </r>
  <r>
    <n v="61"/>
    <s v=" 08 Dec 2018, 20:45"/>
    <s v="Football"/>
    <x v="2"/>
    <s v="Espanyol - Barcelona"/>
    <n v="0"/>
    <s v="LOST"/>
    <x v="9"/>
    <s v="0-4"/>
    <s v="PINNACLE"/>
    <n v="2.04"/>
    <n v="1"/>
    <n v="-1"/>
    <s v="https://aw-tipster.blogabet.com"/>
    <s v="Thu, Dec 6th, 2018, 12:18"/>
  </r>
  <r>
    <n v="62"/>
    <s v=" 09 Dec 2018, 12:30"/>
    <s v="Football"/>
    <x v="3"/>
    <s v="Sassuolo - Fiorentina"/>
    <n v="1"/>
    <s v="PUSH"/>
    <x v="15"/>
    <s v="3-3"/>
    <s v="PINNACLE"/>
    <n v="2.02"/>
    <n v="1"/>
    <n v="0"/>
    <s v="https://aw-tipster.blogabet.com"/>
    <s v="Thu, Dec 6th, 2018, 11:32"/>
  </r>
  <r>
    <n v="63"/>
    <s v=" 09 Dec 2018, 15:00"/>
    <s v="Football"/>
    <x v="3"/>
    <s v="Udinese - Atalanta BC"/>
    <n v="0"/>
    <s v="LOST"/>
    <x v="12"/>
    <s v="1-3"/>
    <s v="PINNACLE"/>
    <n v="1.9430000000000001"/>
    <n v="1"/>
    <n v="-1"/>
    <s v="https://aw-tipster.blogabet.com"/>
    <s v="Tue, Dec 4th, 2018, 07:50"/>
  </r>
  <r>
    <n v="64"/>
    <s v=" 09 Dec 2018, 15:00"/>
    <s v="Football"/>
    <x v="1"/>
    <s v="Strasbourg - Caen"/>
    <n v="0"/>
    <s v="LOST"/>
    <x v="8"/>
    <s v="2-2"/>
    <s v="PINNACLE"/>
    <n v="1.8129999999999999"/>
    <n v="1"/>
    <n v="-1"/>
    <s v="https://aw-tipster.blogabet.com"/>
    <s v="Thu, Dec 6th, 2018, 06:40"/>
  </r>
  <r>
    <n v="65"/>
    <s v=" 09 Dec 2018, 16:15"/>
    <s v="Football"/>
    <x v="2"/>
    <s v="Huesca - Real Madrid"/>
    <n v="0"/>
    <s v="LOST"/>
    <x v="13"/>
    <s v="0-1"/>
    <s v="PINNACLE"/>
    <n v="1.877"/>
    <n v="1"/>
    <n v="-1"/>
    <s v="https://aw-tipster.blogabet.com"/>
    <s v="Fri, Dec 7th, 2018, 09:49"/>
  </r>
  <r>
    <n v="66"/>
    <s v=" 09 Dec 2018, 17:00"/>
    <s v="Football"/>
    <x v="1"/>
    <s v="Lille - Reims"/>
    <n v="0"/>
    <s v="LOST"/>
    <x v="8"/>
    <s v="1-1"/>
    <s v="PINNACLE"/>
    <n v="1.8540000000000001"/>
    <n v="1"/>
    <n v="-1"/>
    <s v="https://aw-tipster.blogabet.com"/>
    <s v="Thu, Dec 6th, 2018, 06:44"/>
  </r>
  <r>
    <n v="67"/>
    <s v=" 09 Dec 2018, 17:00"/>
    <s v="Football"/>
    <x v="4"/>
    <s v="Newcastle United - Wolverhampton Wanderers"/>
    <n v="0"/>
    <s v="LOST"/>
    <x v="15"/>
    <s v="1-2"/>
    <s v="PINNACLE"/>
    <n v="2.0499999999999998"/>
    <n v="1"/>
    <n v="-1"/>
    <s v="https://aw-tipster.blogabet.com"/>
    <s v="Thu, Dec 6th, 2018, 09:06"/>
  </r>
  <r>
    <n v="68"/>
    <s v=" 09 Dec 2018, 18:00"/>
    <s v="Football"/>
    <x v="0"/>
    <s v="Borussia Monchengladbach - Stuttgart"/>
    <n v="1.75"/>
    <s v="WIN"/>
    <x v="16"/>
    <s v="3-0"/>
    <s v="PINNACLE"/>
    <n v="1.7509999999999999"/>
    <n v="1"/>
    <n v="0.75"/>
    <s v="https://aw-tipster.blogabet.com"/>
    <s v="Sun, Dec 2nd, 2018, 23:52"/>
  </r>
  <r>
    <n v="69"/>
    <s v=" 09 Dec 2018, 18:30"/>
    <s v="Football"/>
    <x v="2"/>
    <s v="Real Sociedad - Real Valladolid CF"/>
    <n v="0"/>
    <s v="LOST"/>
    <x v="16"/>
    <s v="1-2"/>
    <s v="PINNACLE"/>
    <n v="2.17"/>
    <n v="1"/>
    <n v="-1"/>
    <s v="https://aw-tipster.blogabet.com"/>
    <s v="Thu, Dec 6th, 2018, 12:11"/>
  </r>
  <r>
    <n v="70"/>
    <s v=" 09 Dec 2018, 20:30"/>
    <s v="Football"/>
    <x v="3"/>
    <s v="AC Milan - Torino"/>
    <n v="2.02"/>
    <s v="WIN"/>
    <x v="5"/>
    <s v="0-0"/>
    <s v="PINNACLE"/>
    <n v="2.02"/>
    <n v="1"/>
    <n v="1.02"/>
    <s v="https://aw-tipster.blogabet.com"/>
    <s v="Fri, Dec 7th, 2018, 09:46"/>
  </r>
  <r>
    <n v="71"/>
    <s v=" 09 Dec 2018, 20:45"/>
    <s v="Football"/>
    <x v="2"/>
    <s v="Real Betis - Rayo Vallecano"/>
    <n v="1.93"/>
    <s v="WIN"/>
    <x v="16"/>
    <s v="2-0"/>
    <s v="PINNACLE"/>
    <n v="1.9339999999999999"/>
    <n v="1"/>
    <n v="0.93"/>
    <s v="https://aw-tipster.blogabet.com"/>
    <s v="Fri, Dec 7th, 2018, 09:51"/>
  </r>
  <r>
    <n v="72"/>
    <s v=" 09 Dec 2018, 21:00"/>
    <s v="Football"/>
    <x v="1"/>
    <s v="St Etienne - Marseille"/>
    <n v="1"/>
    <s v="PUSH"/>
    <x v="1"/>
    <s v="Postponed"/>
    <s v="PINNACLE"/>
    <n v="1.9339999999999999"/>
    <n v="1"/>
    <n v="0"/>
    <s v="https://aw-tipster.blogabet.com"/>
    <s v="Thu, Dec 6th, 2018, 06:50"/>
  </r>
  <r>
    <n v="73"/>
    <s v=" 10 Dec 2018, 21:00"/>
    <s v="Football"/>
    <x v="4"/>
    <s v="Everton - Watford"/>
    <n v="0"/>
    <s v="LOST"/>
    <x v="8"/>
    <s v="2-2"/>
    <s v="PINNACLE"/>
    <n v="1.8"/>
    <n v="1"/>
    <n v="-1"/>
    <s v="https://aw-tipster.blogabet.com"/>
    <s v="Thu, Dec 6th, 2018, 09:12"/>
  </r>
  <r>
    <n v="74"/>
    <s v=" 10 Dec 2018, 21:00"/>
    <s v="Football"/>
    <x v="2"/>
    <s v="Athletic Club Bilbao - Girona"/>
    <n v="0"/>
    <s v="LOST"/>
    <x v="5"/>
    <s v="1-0"/>
    <s v="PINNACLE"/>
    <n v="1.925"/>
    <n v="1"/>
    <n v="-1"/>
    <s v="https://aw-tipster.blogabet.com"/>
    <s v="Fri, Dec 7th, 2018, 09:50"/>
  </r>
  <r>
    <n v="75"/>
    <s v=" 11 Dec 2018, 21:00"/>
    <s v="Football"/>
    <x v="5"/>
    <s v="Barcelona - Tottenham Hotspur"/>
    <n v="1.85"/>
    <s v="WIN"/>
    <x v="5"/>
    <s v="1-1"/>
    <s v="PINNACLE"/>
    <n v="1.847"/>
    <n v="1"/>
    <n v="0.85"/>
    <s v="https://aw-tipster.blogabet.com"/>
    <s v="Sun, Dec 9th, 2018, 18:11"/>
  </r>
  <r>
    <n v="76"/>
    <s v=" 11 Dec 2018, 21:00"/>
    <s v="Football"/>
    <x v="5"/>
    <s v="Liverpool - Napoli"/>
    <n v="1"/>
    <s v="PUSH"/>
    <x v="2"/>
    <s v="1-0"/>
    <s v="PINNACLE"/>
    <n v="1.8919999999999999"/>
    <n v="1"/>
    <n v="0"/>
    <s v="https://aw-tipster.blogabet.com"/>
    <s v="Sun, Dec 9th, 2018, 18:16"/>
  </r>
  <r>
    <n v="77"/>
    <s v=" 11 Dec 2018, 21:00"/>
    <s v="Football"/>
    <x v="5"/>
    <s v="FC Internazionale - PSV Eindhoven"/>
    <n v="0"/>
    <s v="LOST"/>
    <x v="0"/>
    <s v="0-1 (1-1)"/>
    <s v="PINNACLE"/>
    <n v="1.806"/>
    <n v="1"/>
    <n v="-1"/>
    <s v="https://aw-tipster.blogabet.com"/>
    <s v="Mon, Dec 10th, 2018, 06:01"/>
  </r>
  <r>
    <n v="78"/>
    <s v=" 11 Dec 2018, 21:00"/>
    <s v="Football"/>
    <x v="5"/>
    <s v="Crvena Zvezda - Paris Saint Germain"/>
    <n v="1.9"/>
    <s v="WIN"/>
    <x v="21"/>
    <s v="1-4"/>
    <s v="PINNACLE"/>
    <n v="1.9"/>
    <n v="1"/>
    <n v="0.9"/>
    <s v="https://aw-tipster.blogabet.com"/>
    <s v="Mon, Dec 10th, 2018, 06:30"/>
  </r>
  <r>
    <n v="79"/>
    <s v=" 12 Dec 2018, 21:00"/>
    <s v="Football"/>
    <x v="5"/>
    <s v="Shakhtar Donetsk - Lyon"/>
    <n v="0"/>
    <s v="LOST"/>
    <x v="19"/>
    <s v="1-1"/>
    <s v="PINNACLE"/>
    <n v="1.833"/>
    <n v="1"/>
    <n v="-1"/>
    <s v="https://aw-tipster.blogabet.com"/>
    <s v="Mon, Dec 10th, 2018, 06:40"/>
  </r>
  <r>
    <n v="80"/>
    <s v=" 13 Dec 2018, 18:55"/>
    <s v="Football"/>
    <x v="6"/>
    <s v="Villarreal CF - Spartak Moscow"/>
    <n v="0"/>
    <s v="LOST"/>
    <x v="11"/>
    <s v="2-0"/>
    <s v="PINNACLE"/>
    <n v="1.7350000000000001"/>
    <n v="1"/>
    <n v="-1"/>
    <s v="https://aw-tipster.blogabet.com"/>
    <s v="Mon, Dec 10th, 2018, 06:47"/>
  </r>
  <r>
    <n v="81"/>
    <s v=" 13 Dec 2018, 18:55"/>
    <s v="Football"/>
    <x v="6"/>
    <s v="Sevilla - FK Krasnodar"/>
    <n v="1"/>
    <s v="PUSH"/>
    <x v="22"/>
    <s v="3-0"/>
    <s v="PINNACLE"/>
    <n v="2.06"/>
    <n v="1"/>
    <n v="0"/>
    <s v="https://aw-tipster.blogabet.com"/>
    <s v="Mon, Dec 10th, 2018, 06:55"/>
  </r>
  <r>
    <n v="82"/>
    <s v=" 13 Dec 2018, 18:55"/>
    <s v="Football"/>
    <x v="6"/>
    <s v="Rennes - FC Astana"/>
    <n v="2.37"/>
    <s v="WIN"/>
    <x v="16"/>
    <s v="2-0"/>
    <s v="PINNACLE"/>
    <n v="2.37"/>
    <n v="1"/>
    <n v="1.37"/>
    <s v="https://aw-tipster.blogabet.com"/>
    <s v="Mon, Dec 10th, 2018, 06:58"/>
  </r>
  <r>
    <n v="83"/>
    <s v=" 13 Dec 2018, 21:00"/>
    <s v="Football"/>
    <x v="6"/>
    <s v="Olympiakos - AC Milan"/>
    <n v="1.96"/>
    <s v="WIN"/>
    <x v="15"/>
    <s v="3-1"/>
    <s v="PINNACLE"/>
    <n v="1.9610000000000001"/>
    <n v="1"/>
    <n v="0.96"/>
    <s v="https://aw-tipster.blogabet.com"/>
    <s v="Mon, Dec 10th, 2018, 06:08"/>
  </r>
  <r>
    <n v="84"/>
    <s v=" 14 Dec 2018, 20:45"/>
    <s v="Football"/>
    <x v="1"/>
    <s v="Nice - St Etienne"/>
    <n v="1"/>
    <s v="PUSH"/>
    <x v="8"/>
    <s v="Postponed"/>
    <s v="PINNACLE"/>
    <n v="2.34"/>
    <n v="1"/>
    <n v="0"/>
    <s v="https://aw-tipster.blogabet.com"/>
    <s v="Mon, Dec 10th, 2018, 07:22"/>
  </r>
  <r>
    <n v="85"/>
    <s v=" 15 Dec 2018, 13:00"/>
    <s v="Football"/>
    <x v="2"/>
    <s v="Getafe - Real Sociedad"/>
    <n v="0"/>
    <s v="LOST"/>
    <x v="5"/>
    <s v="1-0"/>
    <s v="PINNACLE"/>
    <n v="1.7350000000000001"/>
    <n v="1"/>
    <n v="-1"/>
    <s v="https://aw-tipster.blogabet.com"/>
    <s v="Mon, Dec 10th, 2018, 07:13"/>
  </r>
  <r>
    <n v="86"/>
    <s v=" 15 Dec 2018, 13:30"/>
    <s v="Football"/>
    <x v="4"/>
    <s v="Manchester City - Everton"/>
    <n v="1"/>
    <s v="PUSH"/>
    <x v="10"/>
    <s v="3-1"/>
    <s v="PINNACLE"/>
    <n v="2.08"/>
    <n v="1"/>
    <n v="0"/>
    <s v="https://aw-tipster.blogabet.com"/>
    <s v="Thu, Dec 13th, 2018, 07:07"/>
  </r>
  <r>
    <n v="87"/>
    <s v=" 15 Dec 2018, 15:30"/>
    <s v="Football"/>
    <x v="0"/>
    <s v="Stuttgart - Hertha Berlin"/>
    <n v="0"/>
    <s v="LOST"/>
    <x v="1"/>
    <s v="2-1"/>
    <s v="PINNACLE"/>
    <n v="1.98"/>
    <n v="1"/>
    <n v="-1"/>
    <s v="https://aw-tipster.blogabet.com"/>
    <s v="Mon, Dec 10th, 2018, 07:18"/>
  </r>
  <r>
    <n v="88"/>
    <s v=" 15 Dec 2018, 15:30"/>
    <s v="Football"/>
    <x v="0"/>
    <s v="Augsburg - Schalke 04"/>
    <n v="1"/>
    <s v="PUSH"/>
    <x v="15"/>
    <s v="1-1"/>
    <s v="PINNACLE"/>
    <n v="1.9610000000000001"/>
    <n v="1"/>
    <n v="0"/>
    <s v="https://aw-tipster.blogabet.com"/>
    <s v="Wed, Dec 12th, 2018, 06:49"/>
  </r>
  <r>
    <n v="89"/>
    <s v=" 15 Dec 2018, 15:30"/>
    <s v="Football"/>
    <x v="0"/>
    <s v="Hannover 96 - Bayern Munich"/>
    <n v="1.68"/>
    <s v="WIN"/>
    <x v="23"/>
    <s v="0-2 (0-4)"/>
    <s v="PINNACLE"/>
    <n v="1.68"/>
    <n v="1"/>
    <n v="0.68"/>
    <s v="https://aw-tipster.blogabet.com"/>
    <s v="Thu, Dec 13th, 2018, 07:44"/>
  </r>
  <r>
    <n v="90"/>
    <s v=" 15 Dec 2018, 15:30"/>
    <s v="Football"/>
    <x v="0"/>
    <s v="Hoffenheim - Borussia Monchengladbach"/>
    <n v="1.92"/>
    <s v="WIN"/>
    <x v="5"/>
    <s v="0-0"/>
    <s v="PINNACLE"/>
    <n v="1.917"/>
    <n v="1"/>
    <n v="0.92"/>
    <s v="https://aw-tipster.blogabet.com"/>
    <s v="Thu, Dec 13th, 2018, 07:50"/>
  </r>
  <r>
    <n v="91"/>
    <s v=" 15 Dec 2018, 16:00"/>
    <s v="Football"/>
    <x v="4"/>
    <s v="Huddersfield Town - Newcastle United"/>
    <n v="2.3199999999999998"/>
    <s v="WIN"/>
    <x v="1"/>
    <s v="0-1"/>
    <s v="PINNACLE"/>
    <n v="2.3199999999999998"/>
    <n v="1"/>
    <n v="1.32"/>
    <s v="https://aw-tipster.blogabet.com"/>
    <s v="Mon, Dec 10th, 2018, 11:46"/>
  </r>
  <r>
    <n v="92"/>
    <s v=" 15 Dec 2018, 16:00"/>
    <s v="Football"/>
    <x v="4"/>
    <s v="Crystal Palace - Leicester City"/>
    <n v="0"/>
    <s v="LOST"/>
    <x v="1"/>
    <s v="1-0"/>
    <s v="PINNACLE"/>
    <n v="2.2599999999999998"/>
    <n v="1"/>
    <n v="-1"/>
    <s v="https://aw-tipster.blogabet.com"/>
    <s v="Mon, Dec 10th, 2018, 11:49"/>
  </r>
  <r>
    <n v="93"/>
    <s v=" 15 Dec 2018, 16:00"/>
    <s v="Football"/>
    <x v="4"/>
    <s v="Wolverhampton Wanderers - Bournemouth"/>
    <n v="2.0099999999999998"/>
    <s v="WIN"/>
    <x v="8"/>
    <s v="2-0"/>
    <s v="PINNACLE"/>
    <n v="2.0099999999999998"/>
    <n v="1"/>
    <n v="1.01"/>
    <s v="https://aw-tipster.blogabet.com"/>
    <s v="Mon, Dec 10th, 2018, 11:54"/>
  </r>
  <r>
    <n v="94"/>
    <s v=" 15 Dec 2018, 16:00"/>
    <s v="Football"/>
    <x v="4"/>
    <s v="Watford - Cardiff City"/>
    <n v="1.98"/>
    <s v="WIN"/>
    <x v="11"/>
    <s v="3-2"/>
    <s v="PINNACLE"/>
    <n v="1.98"/>
    <n v="1"/>
    <n v="0.98"/>
    <s v="https://aw-tipster.blogabet.com"/>
    <s v="Tue, Dec 11th, 2018, 06:48"/>
  </r>
  <r>
    <n v="95"/>
    <s v=" 15 Dec 2018, 16:00"/>
    <s v="Football"/>
    <x v="4"/>
    <s v="Tottenham Hotspur - Burnley"/>
    <n v="2.0099999999999998"/>
    <s v="WIN"/>
    <x v="4"/>
    <s v="1-0"/>
    <s v="PINNACLE"/>
    <n v="2.0099999999999998"/>
    <n v="1"/>
    <n v="1.01"/>
    <s v="https://aw-tipster.blogabet.com"/>
    <s v="Wed, Dec 12th, 2018, 07:23"/>
  </r>
  <r>
    <n v="96"/>
    <s v=" 15 Dec 2018, 16:15"/>
    <s v="Football"/>
    <x v="2"/>
    <s v="Real Valladolid CF - Atletico Madrid"/>
    <n v="1.76"/>
    <s v="WIN"/>
    <x v="6"/>
    <s v="2-3"/>
    <s v="PINNACLE"/>
    <n v="1.7629999999999999"/>
    <n v="1"/>
    <n v="0.76"/>
    <s v="https://aw-tipster.blogabet.com"/>
    <s v="Wed, Dec 12th, 2018, 07:13"/>
  </r>
  <r>
    <n v="97"/>
    <s v=" 15 Dec 2018, 17:00"/>
    <s v="Football"/>
    <x v="1"/>
    <s v="Dijon - Paris Saint Germain"/>
    <n v="1"/>
    <s v="PUSH"/>
    <x v="21"/>
    <s v="Postponed"/>
    <s v="PINNACLE"/>
    <n v="1.84"/>
    <n v="1"/>
    <n v="0"/>
    <s v="https://aw-tipster.blogabet.com"/>
    <s v="Wed, Dec 12th, 2018, 06:46"/>
  </r>
  <r>
    <n v="98"/>
    <s v=" 15 Dec 2018, 18:00"/>
    <s v="Football"/>
    <x v="3"/>
    <s v="FC Internazionale - Udinese"/>
    <n v="0"/>
    <s v="LOST"/>
    <x v="0"/>
    <s v="0-0 (1-0)"/>
    <s v="PINNACLE"/>
    <n v="1.8919999999999999"/>
    <n v="1"/>
    <n v="-1"/>
    <s v="https://aw-tipster.blogabet.com"/>
    <s v="Wed, Dec 12th, 2018, 07:30"/>
  </r>
  <r>
    <n v="99"/>
    <s v=" 15 Dec 2018, 18:30"/>
    <s v="Football"/>
    <x v="4"/>
    <s v="Fulham - West Ham United"/>
    <n v="0"/>
    <s v="LOST"/>
    <x v="15"/>
    <s v="0-2"/>
    <s v="PINNACLE"/>
    <n v="2.06"/>
    <n v="1"/>
    <n v="-1"/>
    <s v="https://aw-tipster.blogabet.com"/>
    <s v="Mon, Dec 10th, 2018, 12:00"/>
  </r>
  <r>
    <n v="100"/>
    <s v=" 15 Dec 2018, 18:30"/>
    <s v="Football"/>
    <x v="0"/>
    <s v="Borussia Dortmund - Werder Bremen"/>
    <n v="1.92"/>
    <s v="WIN"/>
    <x v="0"/>
    <s v="2-1 (2-1)"/>
    <s v="PINNACLE"/>
    <n v="1.917"/>
    <n v="1"/>
    <n v="0.92"/>
    <s v="https://aw-tipster.blogabet.com"/>
    <s v="Wed, Dec 12th, 2018, 06:57"/>
  </r>
  <r>
    <n v="101"/>
    <s v=" 15 Dec 2018, 18:30"/>
    <s v="Football"/>
    <x v="2"/>
    <s v="Real Madrid - Rayo Vallecano"/>
    <n v="2.08"/>
    <s v="WIN"/>
    <x v="24"/>
    <s v="1-0"/>
    <s v="PINNACLE"/>
    <n v="2.08"/>
    <n v="1"/>
    <n v="1.08"/>
    <s v="https://aw-tipster.blogabet.com"/>
    <s v="Thu, Dec 13th, 2018, 07:16"/>
  </r>
  <r>
    <n v="102"/>
    <s v=" 15 Dec 2018, 20:00"/>
    <s v="Football"/>
    <x v="1"/>
    <s v="Nantes - Montpellier HSC"/>
    <n v="1"/>
    <s v="PUSH"/>
    <x v="15"/>
    <s v="Postponed"/>
    <s v="PINNACLE"/>
    <n v="1.7689999999999999"/>
    <n v="1"/>
    <n v="0"/>
    <s v="https://aw-tipster.blogabet.com"/>
    <s v="Mon, Dec 10th, 2018, 07:26"/>
  </r>
  <r>
    <n v="103"/>
    <s v=" 15 Dec 2018, 20:30"/>
    <s v="Football"/>
    <x v="3"/>
    <s v="Torino - Juventus"/>
    <n v="1"/>
    <s v="PUSH"/>
    <x v="9"/>
    <s v="0-1"/>
    <s v="PINNACLE"/>
    <n v="1.8919999999999999"/>
    <n v="1"/>
    <n v="0"/>
    <s v="https://aw-tipster.blogabet.com"/>
    <s v="Thu, Dec 13th, 2018, 07:37"/>
  </r>
  <r>
    <n v="104"/>
    <s v=" 15 Dec 2018, 20:45"/>
    <s v="Football"/>
    <x v="2"/>
    <s v="Eibar - Valencia"/>
    <n v="0"/>
    <s v="LOST"/>
    <x v="11"/>
    <s v="1-1"/>
    <s v="PINNACLE"/>
    <n v="2.21"/>
    <n v="1"/>
    <n v="-1"/>
    <s v="https://aw-tipster.blogabet.com"/>
    <s v="Thu, Dec 13th, 2018, 07:27"/>
  </r>
  <r>
    <n v="105"/>
    <s v=" 16 Dec 2018, 12:00"/>
    <s v="Football"/>
    <x v="2"/>
    <s v="Sevilla - Girona"/>
    <n v="0"/>
    <s v="LOST"/>
    <x v="2"/>
    <s v="2-0"/>
    <s v="PINNACLE"/>
    <n v="2.2000000000000002"/>
    <n v="1"/>
    <n v="-1"/>
    <s v="https://aw-tipster.blogabet.com"/>
    <s v="Thu, Dec 13th, 2018, 22:59"/>
  </r>
  <r>
    <n v="106"/>
    <s v=" 16 Dec 2018, 13:00"/>
    <s v="Football"/>
    <x v="1"/>
    <s v="Lyon - AS Monaco"/>
    <n v="1.68"/>
    <s v="WIN"/>
    <x v="16"/>
    <s v="3-0"/>
    <s v="PINNACLE"/>
    <n v="1.6839999999999999"/>
    <n v="1"/>
    <n v="0.68"/>
    <s v="https://aw-tipster.blogabet.com"/>
    <s v="Thu, Dec 13th, 2018, 06:54"/>
  </r>
  <r>
    <n v="107"/>
    <s v=" 16 Dec 2018, 14:30"/>
    <s v="Football"/>
    <x v="4"/>
    <s v="Brighton and Hove Albion - Chelsea"/>
    <n v="1.7"/>
    <s v="WIN"/>
    <x v="17"/>
    <s v="1-2"/>
    <s v="PINNACLE"/>
    <n v="1.6990000000000001"/>
    <n v="1"/>
    <n v="0.7"/>
    <s v="https://aw-tipster.blogabet.com"/>
    <s v="Thu, Dec 13th, 2018, 23:22"/>
  </r>
  <r>
    <n v="108"/>
    <s v=" 16 Dec 2018, 14:30"/>
    <s v="Football"/>
    <x v="4"/>
    <s v="Southampton - Arsenal"/>
    <n v="1.98"/>
    <s v="WIN"/>
    <x v="19"/>
    <s v="3-2"/>
    <s v="PINNACLE"/>
    <n v="1.98"/>
    <n v="1"/>
    <n v="0.98"/>
    <s v="https://aw-tipster.blogabet.com"/>
    <s v="Fri, Dec 14th, 2018, 07:43"/>
  </r>
  <r>
    <n v="109"/>
    <s v=" 16 Dec 2018, 15:00"/>
    <s v="Football"/>
    <x v="3"/>
    <s v="Fiorentina - Empoli"/>
    <n v="1.92"/>
    <s v="WIN"/>
    <x v="8"/>
    <s v="3-1"/>
    <s v="PINNACLE"/>
    <n v="1.917"/>
    <n v="1"/>
    <n v="0.92"/>
    <s v="https://aw-tipster.blogabet.com"/>
    <s v="Mon, Dec 10th, 2018, 06:12"/>
  </r>
  <r>
    <n v="110"/>
    <s v=" 16 Dec 2018, 15:00"/>
    <s v="Football"/>
    <x v="3"/>
    <s v="Sampdoria - Parma FC"/>
    <n v="1.75"/>
    <s v="WIN"/>
    <x v="8"/>
    <s v="2-0"/>
    <s v="PINNACLE"/>
    <n v="1.7509999999999999"/>
    <n v="1"/>
    <n v="0.75"/>
    <s v="https://aw-tipster.blogabet.com"/>
    <s v="Mon, Dec 10th, 2018, 06:16"/>
  </r>
  <r>
    <n v="111"/>
    <s v=" 16 Dec 2018, 15:30"/>
    <s v="Football"/>
    <x v="0"/>
    <s v="RB Leipzig - Mainz 05"/>
    <n v="0"/>
    <s v="LOST"/>
    <x v="22"/>
    <s v="4-1"/>
    <s v="PINNACLE"/>
    <n v="2"/>
    <n v="1"/>
    <n v="-1"/>
    <s v="https://aw-tipster.blogabet.com"/>
    <s v="Fri, Dec 14th, 2018, 07:35"/>
  </r>
  <r>
    <n v="112"/>
    <s v=" 16 Dec 2018, 16:00"/>
    <s v="Football"/>
    <x v="1"/>
    <s v="Nimes Olympique - Lille"/>
    <n v="2.12"/>
    <s v="WIN"/>
    <x v="1"/>
    <s v="2-3"/>
    <s v="PINNACLE"/>
    <n v="2.12"/>
    <n v="1"/>
    <n v="1.1200000000000001"/>
    <s v="https://aw-tipster.blogabet.com"/>
    <s v="Mon, Dec 10th, 2018, 07:32"/>
  </r>
  <r>
    <n v="113"/>
    <s v=" 16 Dec 2018, 16:15"/>
    <s v="Football"/>
    <x v="2"/>
    <s v="Espanyol - Real Betis"/>
    <n v="2.2599999999999998"/>
    <s v="WIN"/>
    <x v="1"/>
    <s v="1-3"/>
    <s v="PINNACLE"/>
    <n v="2.2599999999999998"/>
    <n v="1"/>
    <n v="1.26"/>
    <s v="https://aw-tipster.blogabet.com"/>
    <s v="Fri, Dec 14th, 2018, 07:52"/>
  </r>
  <r>
    <n v="114"/>
    <s v=" 16 Dec 2018, 17:00"/>
    <s v="Football"/>
    <x v="4"/>
    <s v="Liverpool - Manchester United"/>
    <n v="2.02"/>
    <s v="WIN"/>
    <x v="16"/>
    <s v="3-1"/>
    <s v="PINNACLE"/>
    <n v="2.02"/>
    <n v="1"/>
    <n v="1.02"/>
    <s v="https://aw-tipster.blogabet.com"/>
    <s v="Thu, Dec 13th, 2018, 06:59"/>
  </r>
  <r>
    <n v="115"/>
    <s v=" 16 Dec 2018, 18:00"/>
    <s v="Football"/>
    <x v="3"/>
    <s v="Cagliari - Napoli"/>
    <n v="1"/>
    <s v="PUSH"/>
    <x v="14"/>
    <s v="0-1"/>
    <s v="PINNACLE"/>
    <n v="1.7869999999999999"/>
    <n v="1"/>
    <n v="0"/>
    <s v="https://aw-tipster.blogabet.com"/>
    <s v="Wed, Dec 12th, 2018, 07:36"/>
  </r>
  <r>
    <n v="116"/>
    <s v=" 16 Dec 2018, 18:00"/>
    <s v="Football"/>
    <x v="0"/>
    <s v="Eintracht Frankfurt - Bayer Leverkusen"/>
    <n v="1"/>
    <s v="PUSH"/>
    <x v="19"/>
    <s v="2-1"/>
    <s v="PINNACLE"/>
    <n v="2.0499999999999998"/>
    <n v="1"/>
    <n v="0"/>
    <s v="https://aw-tipster.blogabet.com"/>
    <s v="Fri, Dec 14th, 2018, 07:24"/>
  </r>
  <r>
    <n v="117"/>
    <s v=" 16 Dec 2018, 18:30"/>
    <s v="Football"/>
    <x v="2"/>
    <s v="Huesca - Villarreal CF"/>
    <n v="0"/>
    <s v="LOST"/>
    <x v="6"/>
    <s v="2-2"/>
    <s v="PINNACLE"/>
    <n v="2.23"/>
    <n v="1"/>
    <n v="-1"/>
    <s v="https://aw-tipster.blogabet.com"/>
    <s v="Thu, Dec 13th, 2018, 22:56"/>
  </r>
  <r>
    <n v="118"/>
    <s v=" 16 Dec 2018, 20:30"/>
    <s v="Football"/>
    <x v="3"/>
    <s v="AS Roma - Genoa"/>
    <n v="1"/>
    <s v="PUSH"/>
    <x v="16"/>
    <s v="3-2"/>
    <s v="PINNACLE"/>
    <n v="1.7929999999999999"/>
    <n v="1"/>
    <n v="0"/>
    <s v="https://aw-tipster.blogabet.com"/>
    <s v="Thu, Dec 13th, 2018, 07:34"/>
  </r>
  <r>
    <n v="119"/>
    <s v=" 16 Dec 2018, 20:45"/>
    <s v="Football"/>
    <x v="2"/>
    <s v="Levante UD - Barcelona"/>
    <n v="1.67"/>
    <s v="WIN"/>
    <x v="23"/>
    <s v="0-2 (0-5)"/>
    <s v="PINNACLE"/>
    <n v="1.671"/>
    <n v="1"/>
    <n v="0.67"/>
    <s v="https://aw-tipster.blogabet.com"/>
    <s v="Wed, Dec 12th, 2018, 07:07"/>
  </r>
  <r>
    <n v="120"/>
    <s v=" 17 Dec 2018, 20:30"/>
    <s v="Football"/>
    <x v="3"/>
    <s v="Atalanta BC - Lazio"/>
    <n v="2.2400000000000002"/>
    <s v="WIN"/>
    <x v="8"/>
    <s v="1-0"/>
    <s v="PINNACLE"/>
    <n v="2.2400000000000002"/>
    <n v="1"/>
    <n v="1.24"/>
    <s v="https://aw-tipster.blogabet.com"/>
    <s v="Thu, Dec 13th, 2018, 23:11"/>
  </r>
  <r>
    <n v="121"/>
    <s v=" 17 Dec 2018, 21:00"/>
    <s v="Football"/>
    <x v="2"/>
    <s v="Alaves - Athletic Club Bilbao"/>
    <n v="1"/>
    <s v="PUSH"/>
    <x v="1"/>
    <s v="0-0"/>
    <s v="PINNACLE"/>
    <n v="1.9610000000000001"/>
    <n v="1"/>
    <n v="0"/>
    <s v="https://aw-tipster.blogabet.com"/>
    <s v="Tue, Dec 11th, 2018, 07:04"/>
  </r>
  <r>
    <n v="122"/>
    <s v=" 18 Dec 2018, 18:30"/>
    <s v="Football"/>
    <x v="0"/>
    <s v="Borussia Monchengladbach - Nurnberg"/>
    <n v="2.11"/>
    <s v="WIN"/>
    <x v="18"/>
    <s v="2-0"/>
    <s v="PINNACLE"/>
    <n v="2.11"/>
    <n v="1"/>
    <n v="1.1100000000000001"/>
    <s v="https://aw-tipster.blogabet.com"/>
    <s v="Sun, Dec 16th, 2018, 11:07"/>
  </r>
  <r>
    <n v="123"/>
    <s v=" 18 Dec 2018, 20:30"/>
    <s v="Football"/>
    <x v="3"/>
    <s v="Bologna - AC Milan"/>
    <n v="0"/>
    <s v="LOST"/>
    <x v="6"/>
    <s v="0-0"/>
    <s v="PINNACLE"/>
    <n v="1.9430000000000001"/>
    <n v="1"/>
    <n v="-1"/>
    <s v="https://aw-tipster.blogabet.com"/>
    <s v="Fri, Dec 14th, 2018, 07:13"/>
  </r>
  <r>
    <n v="124"/>
    <s v=" 18 Dec 2018, 20:30"/>
    <s v="Football"/>
    <x v="0"/>
    <s v="Hertha Berlin - Augsburg"/>
    <n v="1.68"/>
    <s v="WIN"/>
    <x v="5"/>
    <s v="2-2"/>
    <s v="PINNACLE"/>
    <n v="1.6839999999999999"/>
    <n v="1"/>
    <n v="0.68"/>
    <s v="https://aw-tipster.blogabet.com"/>
    <s v="Sun, Dec 16th, 2018, 11:20"/>
  </r>
  <r>
    <n v="125"/>
    <s v=" 18 Dec 2018, 20:30"/>
    <s v="Football"/>
    <x v="0"/>
    <s v="Fortuna Dusseldorf - Borussia Dortmund"/>
    <n v="0"/>
    <s v="LOST"/>
    <x v="23"/>
    <s v="1-0 (2-1)"/>
    <s v="PINNACLE"/>
    <n v="1.97"/>
    <n v="1"/>
    <n v="-1"/>
    <s v="https://aw-tipster.blogabet.com"/>
    <s v="Sun, Dec 16th, 2018, 11:29"/>
  </r>
  <r>
    <n v="126"/>
    <s v=" 18 Dec 2018, 20:45"/>
    <s v="Football"/>
    <x v="7"/>
    <s v="Leicester City - Manchester City"/>
    <n v="1.95"/>
    <s v="WIN"/>
    <x v="23"/>
    <s v="0-1 (1-1)"/>
    <s v="PINNACLE"/>
    <n v="1.952"/>
    <n v="1"/>
    <n v="0.95"/>
    <s v="https://aw-tipster.blogabet.com"/>
    <s v="Sun, Dec 16th, 2018, 10:49"/>
  </r>
  <r>
    <n v="127"/>
    <s v=" 19 Dec 2018, 18:30"/>
    <s v="Football"/>
    <x v="0"/>
    <s v="Schalke 04 - Bayer Leverkusen"/>
    <n v="2.2000000000000002"/>
    <s v="WIN"/>
    <x v="1"/>
    <s v="1-2"/>
    <s v="PINNACLE"/>
    <n v="2.2000000000000002"/>
    <n v="1"/>
    <n v="1.2"/>
    <s v="https://aw-tipster.blogabet.com"/>
    <s v="Sun, Dec 16th, 2018, 21:59"/>
  </r>
  <r>
    <n v="128"/>
    <s v=" 19 Dec 2018, 20:30"/>
    <s v="Football"/>
    <x v="0"/>
    <s v="Werder Bremen - Hoffenheim"/>
    <n v="0"/>
    <s v="LOST"/>
    <x v="6"/>
    <s v="1-1"/>
    <s v="PINNACLE"/>
    <n v="2.19"/>
    <n v="1"/>
    <n v="-1"/>
    <s v="https://aw-tipster.blogabet.com"/>
    <s v="Sun, Dec 16th, 2018, 11:13"/>
  </r>
  <r>
    <n v="129"/>
    <s v=" 19 Dec 2018, 20:30"/>
    <s v="Football"/>
    <x v="0"/>
    <s v="Mainz 05 - Eintracht Frankfurt"/>
    <n v="1"/>
    <s v="PUSH"/>
    <x v="1"/>
    <s v="2-2"/>
    <s v="PINNACLE"/>
    <n v="1.74"/>
    <n v="1"/>
    <n v="0"/>
    <s v="https://aw-tipster.blogabet.com"/>
    <s v="Sun, Dec 16th, 2018, 21:43"/>
  </r>
  <r>
    <n v="130"/>
    <s v=" 19 Dec 2018, 20:30"/>
    <s v="Football"/>
    <x v="0"/>
    <s v="Bayern Munich - RB Leipzig"/>
    <n v="0"/>
    <s v="LOST"/>
    <x v="0"/>
    <s v="0-0 (1-0)"/>
    <s v="PINNACLE"/>
    <n v="1.84"/>
    <n v="1"/>
    <n v="-1"/>
    <s v="https://aw-tipster.blogabet.com"/>
    <s v="Sun, Dec 16th, 2018, 21:50"/>
  </r>
  <r>
    <n v="131"/>
    <s v=" 19 Dec 2018, 20:45"/>
    <s v="Football"/>
    <x v="7"/>
    <s v="Chelsea - Bournemouth"/>
    <n v="0"/>
    <s v="LOST"/>
    <x v="18"/>
    <s v="1-0"/>
    <s v="PINNACLE"/>
    <n v="1.925"/>
    <n v="1"/>
    <n v="-1"/>
    <s v="https://aw-tipster.blogabet.com"/>
    <s v="Sun, Dec 16th, 2018, 21:11"/>
  </r>
  <r>
    <n v="132"/>
    <s v=" 19 Dec 2018, 20:45"/>
    <s v="Football"/>
    <x v="7"/>
    <s v="Arsenal - Tottenham Hotspur"/>
    <n v="2.09"/>
    <s v="WIN"/>
    <x v="1"/>
    <s v="0-2"/>
    <s v="PINNACLE"/>
    <n v="2.09"/>
    <n v="1"/>
    <n v="1.0900000000000001"/>
    <s v="https://aw-tipster.blogabet.com"/>
    <s v="Sun, Dec 16th, 2018, 21:15"/>
  </r>
  <r>
    <n v="133"/>
    <s v=" 21 Dec 2018, 20:30"/>
    <s v="Football"/>
    <x v="0"/>
    <s v="Borussia Dortmund - Borussia Monchengladbach"/>
    <n v="1"/>
    <s v="PUSH"/>
    <x v="16"/>
    <s v="2-1"/>
    <s v="PINNACLE"/>
    <n v="1.9"/>
    <n v="1"/>
    <n v="0"/>
    <s v="https://aw-tipster.blogabet.com"/>
    <s v="Wed, Dec 19th, 2018, 07:06"/>
  </r>
  <r>
    <n v="134"/>
    <s v=" 21 Dec 2018, 21:00"/>
    <s v="Football"/>
    <x v="4"/>
    <s v="Wolverhampton Wanderers - Liverpool"/>
    <n v="2"/>
    <s v="WIN"/>
    <x v="14"/>
    <s v="0-2"/>
    <s v="PINNACLE"/>
    <n v="2"/>
    <n v="1"/>
    <n v="1"/>
    <s v="https://aw-tipster.blogabet.com"/>
    <s v="Sun, Dec 16th, 2018, 21:31"/>
  </r>
  <r>
    <n v="135"/>
    <s v=" 21 Dec 2018, 21:00"/>
    <s v="Football"/>
    <x v="2"/>
    <s v="Real Sociedad - Alaves"/>
    <n v="2.11"/>
    <s v="WIN"/>
    <x v="5"/>
    <s v="0-1"/>
    <s v="PINNACLE"/>
    <n v="2.11"/>
    <n v="1"/>
    <n v="1.1100000000000001"/>
    <s v="https://aw-tipster.blogabet.com"/>
    <s v="Tue, Dec 18th, 2018, 08:21"/>
  </r>
  <r>
    <n v="136"/>
    <s v=" 22 Dec 2018, 12:30"/>
    <s v="Football"/>
    <x v="3"/>
    <s v="Lazio - Cagliari"/>
    <n v="2.2200000000000002"/>
    <s v="WIN"/>
    <x v="18"/>
    <s v="3-1"/>
    <s v="PINNACLE"/>
    <n v="2.2200000000000002"/>
    <n v="1"/>
    <n v="1.22"/>
    <s v="https://aw-tipster.blogabet.com"/>
    <s v="Tue, Dec 18th, 2018, 08:04"/>
  </r>
  <r>
    <n v="137"/>
    <s v=" 22 Dec 2018, 13:00"/>
    <s v="Football"/>
    <x v="2"/>
    <s v="Real Betis - Eibar"/>
    <n v="0"/>
    <s v="LOST"/>
    <x v="8"/>
    <s v="1-1"/>
    <s v="PINNACLE"/>
    <n v="1.7749999999999999"/>
    <n v="1"/>
    <n v="-1"/>
    <s v="https://aw-tipster.blogabet.com"/>
    <s v="Mon, Dec 17th, 2018, 10:52"/>
  </r>
  <r>
    <n v="138"/>
    <s v=" 22 Dec 2018, 13:30"/>
    <s v="Football"/>
    <x v="4"/>
    <s v="Arsenal - Burnley"/>
    <n v="1.72"/>
    <s v="WIN"/>
    <x v="18"/>
    <s v="3-1"/>
    <s v="PINNACLE"/>
    <n v="1.724"/>
    <n v="1"/>
    <n v="0.72"/>
    <s v="https://aw-tipster.blogabet.com"/>
    <s v="Thu, Dec 20th, 2018, 07:50"/>
  </r>
  <r>
    <n v="139"/>
    <s v=" 22 Dec 2018, 15:00"/>
    <s v="Football"/>
    <x v="3"/>
    <s v="Empoli - Sampdoria"/>
    <n v="2.2200000000000002"/>
    <s v="WIN"/>
    <x v="1"/>
    <s v="2-4"/>
    <s v="PINNACLE"/>
    <n v="2.2200000000000002"/>
    <n v="1"/>
    <n v="1.22"/>
    <s v="https://aw-tipster.blogabet.com"/>
    <s v="Mon, Dec 17th, 2018, 10:23"/>
  </r>
  <r>
    <n v="140"/>
    <s v=" 22 Dec 2018, 15:00"/>
    <s v="Football"/>
    <x v="3"/>
    <s v="Napoli - SPAL"/>
    <n v="0"/>
    <s v="LOST"/>
    <x v="10"/>
    <s v="1-0"/>
    <s v="PINNACLE"/>
    <n v="2.0299999999999998"/>
    <n v="1"/>
    <n v="-1"/>
    <s v="https://aw-tipster.blogabet.com"/>
    <s v="Mon, Dec 17th, 2018, 10:26"/>
  </r>
  <r>
    <n v="141"/>
    <s v=" 22 Dec 2018, 15:00"/>
    <s v="Football"/>
    <x v="3"/>
    <s v="Genoa - Atalanta BC"/>
    <n v="1.85"/>
    <s v="WIN"/>
    <x v="11"/>
    <s v="3-1"/>
    <s v="PINNACLE"/>
    <n v="1.847"/>
    <n v="1"/>
    <n v="0.85"/>
    <s v="https://aw-tipster.blogabet.com"/>
    <s v="Tue, Dec 18th, 2018, 08:13"/>
  </r>
  <r>
    <n v="142"/>
    <s v=" 22 Dec 2018, 15:00"/>
    <s v="Football"/>
    <x v="3"/>
    <s v="AC Milan - Fiorentina"/>
    <n v="1.68"/>
    <s v="WIN"/>
    <x v="5"/>
    <s v="0-1"/>
    <s v="PINNACLE"/>
    <n v="1.6839999999999999"/>
    <n v="1"/>
    <n v="0.68"/>
    <s v="https://aw-tipster.blogabet.com"/>
    <s v="Wed, Dec 19th, 2018, 07:13"/>
  </r>
  <r>
    <n v="143"/>
    <s v=" 22 Dec 2018, 15:30"/>
    <s v="Football"/>
    <x v="0"/>
    <s v="Bayer Leverkusen - Hertha Berlin"/>
    <n v="1.72"/>
    <s v="WIN"/>
    <x v="8"/>
    <s v="3-1"/>
    <s v="PINNACLE"/>
    <n v="1.7190000000000001"/>
    <n v="1"/>
    <n v="0.72"/>
    <s v="https://aw-tipster.blogabet.com"/>
    <s v="Thu, Dec 20th, 2018, 07:16"/>
  </r>
  <r>
    <n v="144"/>
    <s v=" 22 Dec 2018, 15:30"/>
    <s v="Football"/>
    <x v="0"/>
    <s v="Stuttgart - Schalke 04"/>
    <n v="1.68"/>
    <s v="WIN"/>
    <x v="1"/>
    <s v="1-3"/>
    <s v="PINNACLE"/>
    <n v="1.68"/>
    <n v="1"/>
    <n v="0.68"/>
    <s v="https://aw-tipster.blogabet.com"/>
    <s v="Thu, Dec 20th, 2018, 07:22"/>
  </r>
  <r>
    <n v="145"/>
    <s v=" 22 Dec 2018, 15:30"/>
    <s v="Football"/>
    <x v="0"/>
    <s v="RB Leipzig - Werder Bremen"/>
    <n v="1"/>
    <s v="PUSH"/>
    <x v="16"/>
    <s v="3-2"/>
    <s v="PINNACLE"/>
    <n v="1.8129999999999999"/>
    <n v="1"/>
    <n v="0"/>
    <s v="https://aw-tipster.blogabet.com"/>
    <s v="Thu, Dec 20th, 2018, 07:27"/>
  </r>
  <r>
    <n v="146"/>
    <s v=" 22 Dec 2018, 16:00"/>
    <s v="Football"/>
    <x v="4"/>
    <s v="Newcastle United - Fulham"/>
    <n v="0"/>
    <s v="LOST"/>
    <x v="8"/>
    <s v="0-0"/>
    <s v="PINNACLE"/>
    <n v="2"/>
    <n v="1"/>
    <n v="-1"/>
    <s v="https://aw-tipster.blogabet.com"/>
    <s v="Sun, Dec 16th, 2018, 10:57"/>
  </r>
  <r>
    <n v="147"/>
    <s v=" 22 Dec 2018, 16:00"/>
    <s v="Football"/>
    <x v="4"/>
    <s v="West Ham United - Watford"/>
    <n v="0"/>
    <s v="LOST"/>
    <x v="11"/>
    <s v="0-2"/>
    <s v="PINNACLE"/>
    <n v="1.8620000000000001"/>
    <n v="1"/>
    <n v="-1"/>
    <s v="https://aw-tipster.blogabet.com"/>
    <s v="Sun, Dec 16th, 2018, 11:00"/>
  </r>
  <r>
    <n v="148"/>
    <s v=" 22 Dec 2018, 16:00"/>
    <s v="Football"/>
    <x v="4"/>
    <s v="Huddersfield Town - Southampton"/>
    <n v="1.76"/>
    <s v="WIN"/>
    <x v="1"/>
    <s v="1-3"/>
    <s v="PINNACLE"/>
    <n v="1.7629999999999999"/>
    <n v="1"/>
    <n v="0.76"/>
    <s v="https://aw-tipster.blogabet.com"/>
    <s v="Sun, Dec 16th, 2018, 21:19"/>
  </r>
  <r>
    <n v="149"/>
    <s v=" 22 Dec 2018, 16:00"/>
    <s v="Football"/>
    <x v="4"/>
    <s v="Manchester City - Crystal Palace"/>
    <n v="0"/>
    <s v="LOST"/>
    <x v="10"/>
    <s v="2-3"/>
    <s v="PINNACLE"/>
    <n v="1.6839999999999999"/>
    <n v="1"/>
    <n v="-1"/>
    <s v="https://aw-tipster.blogabet.com"/>
    <s v="Wed, Dec 19th, 2018, 07:19"/>
  </r>
  <r>
    <n v="150"/>
    <s v=" 22 Dec 2018, 16:00"/>
    <s v="Football"/>
    <x v="4"/>
    <s v="Bournemouth - Brighton and Hove Albion"/>
    <n v="1.93"/>
    <s v="WIN"/>
    <x v="8"/>
    <s v="2-0"/>
    <s v="PINNACLE"/>
    <n v="1.9339999999999999"/>
    <n v="1"/>
    <n v="0.93"/>
    <s v="https://aw-tipster.blogabet.com"/>
    <s v="Thu, Dec 20th, 2018, 07:53"/>
  </r>
  <r>
    <n v="151"/>
    <s v=" 22 Dec 2018, 16:00"/>
    <s v="Football"/>
    <x v="4"/>
    <s v="Chelsea - Leicester City"/>
    <n v="0"/>
    <s v="LOST"/>
    <x v="18"/>
    <s v="0-1"/>
    <s v="PINNACLE"/>
    <n v="2.0299999999999998"/>
    <n v="1"/>
    <n v="-1"/>
    <s v="https://aw-tipster.blogabet.com"/>
    <s v="Thu, Dec 20th, 2018, 08:01"/>
  </r>
  <r>
    <n v="152"/>
    <s v=" 22 Dec 2018, 16:15"/>
    <s v="Football"/>
    <x v="2"/>
    <s v="Atletico Madrid - Espanyol"/>
    <n v="0"/>
    <s v="LOST"/>
    <x v="18"/>
    <s v="1-0"/>
    <s v="PINNACLE"/>
    <n v="2.42"/>
    <n v="1"/>
    <n v="-1"/>
    <s v="https://aw-tipster.blogabet.com"/>
    <s v="Mon, Dec 17th, 2018, 10:58"/>
  </r>
  <r>
    <n v="153"/>
    <s v=" 22 Dec 2018, 18:30"/>
    <s v="Football"/>
    <x v="4"/>
    <s v="Cardiff City - Manchester United"/>
    <n v="0"/>
    <s v="LOST"/>
    <x v="9"/>
    <s v="1-5"/>
    <s v="PINNACLE"/>
    <n v="1.8129999999999999"/>
    <n v="1"/>
    <n v="-1"/>
    <s v="https://aw-tipster.blogabet.com"/>
    <s v="Sun, Dec 16th, 2018, 21:23"/>
  </r>
  <r>
    <n v="154"/>
    <s v=" 22 Dec 2018, 18:30"/>
    <s v="Football"/>
    <x v="2"/>
    <s v="Barcelona - Celta Vigo"/>
    <n v="0"/>
    <s v="LOST"/>
    <x v="25"/>
    <s v="2-0"/>
    <s v="PINNACLE"/>
    <n v="1.714"/>
    <n v="1"/>
    <n v="-1"/>
    <s v="https://aw-tipster.blogabet.com"/>
    <s v="Mon, Dec 17th, 2018, 11:15"/>
  </r>
  <r>
    <n v="155"/>
    <s v=" 22 Dec 2018, 18:30"/>
    <s v="Football"/>
    <x v="0"/>
    <s v="Eintracht Frankfurt - Bayern Munich"/>
    <n v="0"/>
    <s v="LOST"/>
    <x v="17"/>
    <s v="0-3"/>
    <s v="PINNACLE"/>
    <n v="1.746"/>
    <n v="1"/>
    <n v="-1"/>
    <s v="https://aw-tipster.blogabet.com"/>
    <s v="Thu, Dec 20th, 2018, 07:31"/>
  </r>
  <r>
    <n v="156"/>
    <s v=" 22 Dec 2018, 20:30"/>
    <s v="Football"/>
    <x v="3"/>
    <s v="Juventus - AS Roma"/>
    <n v="1"/>
    <s v="PUSH"/>
    <x v="16"/>
    <s v="1-0"/>
    <s v="PINNACLE"/>
    <n v="1.7090000000000001"/>
    <n v="1"/>
    <n v="0"/>
    <s v="https://aw-tipster.blogabet.com"/>
    <s v="Mon, Dec 17th, 2018, 10:31"/>
  </r>
  <r>
    <n v="157"/>
    <s v=" 22 Dec 2018, 20:45"/>
    <s v="Football"/>
    <x v="2"/>
    <s v="Athletic Club Bilbao - Real Valladolid CF"/>
    <n v="0"/>
    <s v="LOST"/>
    <x v="8"/>
    <s v="1-1"/>
    <s v="PINNACLE"/>
    <n v="1.7350000000000001"/>
    <n v="1"/>
    <n v="-1"/>
    <s v="https://aw-tipster.blogabet.com"/>
    <s v="Tue, Dec 18th, 2018, 08:17"/>
  </r>
  <r>
    <n v="158"/>
    <s v=" 22 Dec 2018, 21:00"/>
    <s v="Football"/>
    <x v="1"/>
    <s v="Angers SCO - Marseille"/>
    <n v="1.81"/>
    <s v="WIN"/>
    <x v="12"/>
    <s v="1-1"/>
    <s v="PINNACLE"/>
    <n v="1.8129999999999999"/>
    <n v="1"/>
    <n v="0.81"/>
    <s v="https://aw-tipster.blogabet.com"/>
    <s v="Fri, Dec 21st, 2018, 06:54"/>
  </r>
  <r>
    <n v="159"/>
    <s v=" 22 Dec 2018, 21:00"/>
    <s v="Football"/>
    <x v="1"/>
    <s v="Lille - Toulouse FC"/>
    <n v="1.68"/>
    <s v="WIN"/>
    <x v="2"/>
    <s v="1-2"/>
    <s v="PINNACLE"/>
    <n v="1.6839999999999999"/>
    <n v="1"/>
    <n v="0.68"/>
    <s v="https://aw-tipster.blogabet.com"/>
    <s v="Fri, Dec 21st, 2018, 06:57"/>
  </r>
  <r>
    <n v="160"/>
    <s v=" 22 Dec 2018, 21:00"/>
    <s v="Football"/>
    <x v="1"/>
    <s v="AS Monaco - Guingamp"/>
    <n v="1.96"/>
    <s v="WIN"/>
    <x v="5"/>
    <s v="0-2"/>
    <s v="PINNACLE"/>
    <n v="1.9610000000000001"/>
    <n v="1"/>
    <n v="0.96"/>
    <s v="https://aw-tipster.blogabet.com"/>
    <s v="Fri, Dec 21st, 2018, 07:02"/>
  </r>
  <r>
    <n v="161"/>
    <s v=" 22 Dec 2018, 21:00"/>
    <s v="Football"/>
    <x v="1"/>
    <s v="Montpellier HSC - Lyon"/>
    <n v="1.74"/>
    <s v="WIN"/>
    <x v="12"/>
    <s v="1-1"/>
    <s v="PINNACLE"/>
    <n v="1.7350000000000001"/>
    <n v="1"/>
    <n v="0.74"/>
    <s v="https://aw-tipster.blogabet.com"/>
    <s v="Fri, Dec 21st, 2018, 07:07"/>
  </r>
  <r>
    <n v="162"/>
    <s v=" 22 Dec 2018, 21:00"/>
    <s v="Football"/>
    <x v="1"/>
    <s v="Paris Saint Germain - Nantes"/>
    <n v="1.95"/>
    <s v="WIN"/>
    <x v="26"/>
    <s v="1-0"/>
    <s v="PINNACLE"/>
    <n v="1.952"/>
    <n v="1"/>
    <n v="0.95"/>
    <s v="https://aw-tipster.blogabet.com"/>
    <s v="Fri, Dec 21st, 2018, 07:13"/>
  </r>
  <r>
    <n v="163"/>
    <s v=" 22 Dec 2018, 21:00"/>
    <s v="Football"/>
    <x v="1"/>
    <s v="Rennes - Nimes Olympique"/>
    <n v="0"/>
    <s v="LOST"/>
    <x v="5"/>
    <s v="4-0"/>
    <s v="PINNACLE"/>
    <n v="2.11"/>
    <n v="1"/>
    <n v="-1"/>
    <s v="https://aw-tipster.blogabet.com"/>
    <s v="Fri, Dec 21st, 2018, 07:19"/>
  </r>
  <r>
    <n v="164"/>
    <s v=" 22 Dec 2018, 21:00"/>
    <s v="Football"/>
    <x v="1"/>
    <s v="St Etienne - Dijon"/>
    <n v="1.93"/>
    <s v="WIN"/>
    <x v="16"/>
    <s v="3-0"/>
    <s v="PINNACLE"/>
    <n v="1.925"/>
    <n v="1"/>
    <n v="0.93"/>
    <s v="https://aw-tipster.blogabet.com"/>
    <s v="Fri, Dec 21st, 2018, 07:22"/>
  </r>
  <r>
    <n v="165"/>
    <s v=" 22 Dec 2018, 21:00"/>
    <s v="Football"/>
    <x v="1"/>
    <s v="Strasbourg - Nice"/>
    <n v="1.73"/>
    <s v="WIN"/>
    <x v="15"/>
    <s v="2-0"/>
    <s v="PINNACLE"/>
    <n v="1.7290000000000001"/>
    <n v="1"/>
    <n v="0.73"/>
    <s v="https://aw-tipster.blogabet.com"/>
    <s v="Fri, Dec 21st, 2018, 07:28"/>
  </r>
  <r>
    <n v="166"/>
    <s v=" 23 Dec 2018, 12:00"/>
    <s v="Football"/>
    <x v="2"/>
    <s v="Valencia - Huesca"/>
    <n v="1.81"/>
    <s v="WIN"/>
    <x v="3"/>
    <s v="2-1"/>
    <s v="PINNACLE"/>
    <n v="1.8129999999999999"/>
    <n v="1"/>
    <n v="0.81"/>
    <s v="https://aw-tipster.blogabet.com"/>
    <s v="Mon, Dec 17th, 2018, 11:08"/>
  </r>
  <r>
    <n v="167"/>
    <s v=" 23 Dec 2018, 16:15"/>
    <s v="Football"/>
    <x v="2"/>
    <s v="Leganes - Sevilla"/>
    <n v="1.69"/>
    <s v="WIN"/>
    <x v="12"/>
    <s v="1-1"/>
    <s v="PINNACLE"/>
    <n v="1.6890000000000001"/>
    <n v="1"/>
    <n v="0.69"/>
    <s v="https://aw-tipster.blogabet.com"/>
    <s v="Mon, Dec 17th, 2018, 10:49"/>
  </r>
  <r>
    <n v="168"/>
    <s v=" 23 Dec 2018, 17:00"/>
    <s v="Football"/>
    <x v="4"/>
    <s v="Everton - Tottenham Hotspur"/>
    <n v="2.3199999999999998"/>
    <s v="WIN"/>
    <x v="6"/>
    <s v="2-6"/>
    <s v="PINNACLE"/>
    <n v="2.3199999999999998"/>
    <n v="1"/>
    <n v="1.32"/>
    <s v="https://aw-tipster.blogabet.com"/>
    <s v="Thu, Dec 20th, 2018, 07:42"/>
  </r>
  <r>
    <n v="169"/>
    <s v=" 23 Dec 2018, 18:00"/>
    <s v="Football"/>
    <x v="0"/>
    <s v="Hoffenheim - Mainz 05"/>
    <n v="1.75"/>
    <s v="WIN"/>
    <x v="3"/>
    <s v="1-1"/>
    <s v="PINNACLE"/>
    <n v="1.7509999999999999"/>
    <n v="1"/>
    <n v="0.75"/>
    <s v="https://aw-tipster.blogabet.com"/>
    <s v="Thu, Dec 20th, 2018, 07:37"/>
  </r>
  <r>
    <n v="170"/>
    <s v=" 26 Dec 2018, 12:30"/>
    <s v="Football"/>
    <x v="3"/>
    <s v="Frosinone - AC Milan"/>
    <n v="0"/>
    <s v="LOST"/>
    <x v="6"/>
    <s v="0-0"/>
    <s v="PINNACLE"/>
    <n v="1.694"/>
    <n v="1"/>
    <n v="-1"/>
    <s v="https://aw-tipster.blogabet.com"/>
    <s v="Mon, Dec 24th, 2018, 03:30"/>
  </r>
  <r>
    <n v="171"/>
    <s v=" 26 Dec 2018, 13:30"/>
    <s v="Football"/>
    <x v="4"/>
    <s v="Fulham - Wolverhampton Wanderers"/>
    <n v="1"/>
    <s v="PUSH"/>
    <x v="1"/>
    <s v="1-1"/>
    <s v="PINNACLE"/>
    <n v="1.6890000000000001"/>
    <n v="1"/>
    <n v="0"/>
    <s v="https://aw-tipster.blogabet.com"/>
    <s v="Mon, Dec 24th, 2018, 02:30"/>
  </r>
  <r>
    <n v="172"/>
    <s v=" 26 Dec 2018, 15:00"/>
    <s v="Football"/>
    <x v="3"/>
    <s v="Atalanta BC - Juventus"/>
    <n v="0"/>
    <s v="LOST"/>
    <x v="6"/>
    <s v="2-2"/>
    <s v="PINNACLE"/>
    <n v="1.7869999999999999"/>
    <n v="1"/>
    <n v="-1"/>
    <s v="https://aw-tipster.blogabet.com"/>
    <s v="Mon, Dec 24th, 2018, 03:34"/>
  </r>
  <r>
    <n v="173"/>
    <s v=" 26 Dec 2018, 15:00"/>
    <s v="Football"/>
    <x v="3"/>
    <s v="Bologna - Lazio"/>
    <n v="1.79"/>
    <s v="WIN"/>
    <x v="6"/>
    <s v="0-2"/>
    <s v="PINNACLE"/>
    <n v="1.7869999999999999"/>
    <n v="1"/>
    <n v="0.79"/>
    <s v="https://aw-tipster.blogabet.com"/>
    <s v="Mon, Dec 24th, 2018, 03:38"/>
  </r>
  <r>
    <n v="174"/>
    <s v=" 26 Dec 2018, 15:00"/>
    <s v="Football"/>
    <x v="3"/>
    <s v="Fiorentina - Parma FC"/>
    <n v="0"/>
    <s v="LOST"/>
    <x v="16"/>
    <s v="0-1"/>
    <s v="PINNACLE"/>
    <n v="2.08"/>
    <n v="1"/>
    <n v="-1"/>
    <s v="https://aw-tipster.blogabet.com"/>
    <s v="Mon, Dec 24th, 2018, 03:41"/>
  </r>
  <r>
    <n v="175"/>
    <s v=" 26 Dec 2018, 15:00"/>
    <s v="Football"/>
    <x v="3"/>
    <s v="Sampdoria - Chievo"/>
    <n v="1.78"/>
    <s v="WIN"/>
    <x v="8"/>
    <s v="2-0"/>
    <s v="PINNACLE"/>
    <n v="1.7809999999999999"/>
    <n v="1"/>
    <n v="0.78"/>
    <s v="https://aw-tipster.blogabet.com"/>
    <s v="Mon, Dec 24th, 2018, 03:51"/>
  </r>
  <r>
    <n v="176"/>
    <s v=" 26 Dec 2018, 16:00"/>
    <s v="Football"/>
    <x v="4"/>
    <s v="Burnley - Everton"/>
    <n v="0"/>
    <s v="LOST"/>
    <x v="12"/>
    <s v="1-5"/>
    <s v="PINNACLE"/>
    <n v="2"/>
    <n v="1"/>
    <n v="-1"/>
    <s v="https://aw-tipster.blogabet.com"/>
    <s v="Mon, Dec 24th, 2018, 02:36"/>
  </r>
  <r>
    <n v="177"/>
    <s v=" 26 Dec 2018, 16:00"/>
    <s v="Football"/>
    <x v="4"/>
    <s v="Crystal Palace - Cardiff City"/>
    <n v="0"/>
    <s v="LOST"/>
    <x v="16"/>
    <s v="0-0"/>
    <s v="PINNACLE"/>
    <n v="2.2200000000000002"/>
    <n v="1"/>
    <n v="-1"/>
    <s v="https://aw-tipster.blogabet.com"/>
    <s v="Mon, Dec 24th, 2018, 02:40"/>
  </r>
  <r>
    <n v="178"/>
    <s v=" 26 Dec 2018, 16:00"/>
    <s v="Football"/>
    <x v="4"/>
    <s v="Leicester City - Manchester City"/>
    <n v="1.87"/>
    <s v="WIN"/>
    <x v="17"/>
    <s v="2-1"/>
    <s v="PINNACLE"/>
    <n v="1.869"/>
    <n v="1"/>
    <n v="0.87"/>
    <s v="https://aw-tipster.blogabet.com"/>
    <s v="Mon, Dec 24th, 2018, 02:52"/>
  </r>
  <r>
    <n v="179"/>
    <s v=" 26 Dec 2018, 16:00"/>
    <s v="Football"/>
    <x v="4"/>
    <s v="Liverpool - Newcastle United"/>
    <n v="0"/>
    <s v="LOST"/>
    <x v="26"/>
    <s v="4-0"/>
    <s v="PINNACLE"/>
    <n v="1.6990000000000001"/>
    <n v="1"/>
    <n v="-1"/>
    <s v="https://aw-tipster.blogabet.com"/>
    <s v="Mon, Dec 24th, 2018, 02:57"/>
  </r>
  <r>
    <n v="180"/>
    <s v=" 26 Dec 2018, 16:00"/>
    <s v="Football"/>
    <x v="4"/>
    <s v="Manchester United - Huddersfield Town"/>
    <n v="1.7"/>
    <s v="WIN"/>
    <x v="18"/>
    <s v="3-1"/>
    <s v="PINNACLE"/>
    <n v="1.704"/>
    <n v="1"/>
    <n v="0.7"/>
    <s v="https://aw-tipster.blogabet.com"/>
    <s v="Mon, Dec 24th, 2018, 03:01"/>
  </r>
  <r>
    <n v="181"/>
    <s v=" 26 Dec 2018, 16:00"/>
    <s v="Football"/>
    <x v="4"/>
    <s v="Tottenham Hotspur - Bournemouth"/>
    <n v="2.0099999999999998"/>
    <s v="WIN"/>
    <x v="18"/>
    <s v="5-0"/>
    <s v="PINNACLE"/>
    <n v="2.0099999999999998"/>
    <n v="1"/>
    <n v="1.01"/>
    <s v="https://aw-tipster.blogabet.com"/>
    <s v="Mon, Dec 24th, 2018, 03:09"/>
  </r>
  <r>
    <n v="182"/>
    <s v=" 26 Dec 2018, 18:00"/>
    <s v="Football"/>
    <x v="3"/>
    <s v="AS Roma - Sassuolo"/>
    <n v="2.09"/>
    <s v="WIN"/>
    <x v="16"/>
    <s v="3-1"/>
    <s v="PINNACLE"/>
    <n v="2.09"/>
    <n v="1"/>
    <n v="1.0900000000000001"/>
    <s v="https://aw-tipster.blogabet.com"/>
    <s v="Mon, Dec 24th, 2018, 04:00"/>
  </r>
  <r>
    <n v="183"/>
    <s v=" 26 Dec 2018, 18:00"/>
    <s v="Football"/>
    <x v="3"/>
    <s v="Torino - Empoli"/>
    <n v="1.75"/>
    <s v="WIN"/>
    <x v="8"/>
    <s v="3-0"/>
    <s v="PINNACLE"/>
    <n v="1.7509999999999999"/>
    <n v="1"/>
    <n v="0.75"/>
    <s v="https://aw-tipster.blogabet.com"/>
    <s v="Mon, Dec 24th, 2018, 04:03"/>
  </r>
  <r>
    <n v="184"/>
    <s v=" 26 Dec 2018, 18:15"/>
    <s v="Football"/>
    <x v="4"/>
    <s v="Brighton and Hove Albion - Arsenal"/>
    <n v="0"/>
    <s v="LOST"/>
    <x v="6"/>
    <s v="1-1"/>
    <s v="PINNACLE"/>
    <n v="1.724"/>
    <n v="1"/>
    <n v="-1"/>
    <s v="https://aw-tipster.blogabet.com"/>
    <s v="Mon, Dec 24th, 2018, 03:13"/>
  </r>
  <r>
    <n v="185"/>
    <s v=" 26 Dec 2018, 20:30"/>
    <s v="Football"/>
    <x v="4"/>
    <s v="Watford - Chelsea"/>
    <n v="1"/>
    <s v="PUSH"/>
    <x v="9"/>
    <s v="1-2"/>
    <s v="PINNACLE"/>
    <n v="1.7090000000000001"/>
    <n v="1"/>
    <n v="0"/>
    <s v="https://aw-tipster.blogabet.com"/>
    <s v="Mon, Dec 24th, 2018, 03:18"/>
  </r>
  <r>
    <n v="186"/>
    <s v=" 26 Dec 2018, 20:30"/>
    <s v="Football"/>
    <x v="3"/>
    <s v="FC Internazionale - Napoli"/>
    <n v="0"/>
    <s v="LOST"/>
    <x v="1"/>
    <s v="1-0"/>
    <s v="PINNACLE"/>
    <n v="1.917"/>
    <n v="1"/>
    <n v="-1"/>
    <s v="https://aw-tipster.blogabet.com"/>
    <s v="Mon, Dec 24th, 2018, 04:07"/>
  </r>
  <r>
    <n v="187"/>
    <s v=" 27 Dec 2018, 20:45"/>
    <s v="Football"/>
    <x v="4"/>
    <s v="Southampton - West Ham United"/>
    <n v="1.72"/>
    <s v="WIN"/>
    <x v="5"/>
    <s v="1-2"/>
    <s v="PINNACLE"/>
    <n v="1.7190000000000001"/>
    <n v="1"/>
    <n v="0.72"/>
    <s v="https://aw-tipster.blogabet.com"/>
    <s v="Mon, Dec 24th, 2018, 03:24"/>
  </r>
  <r>
    <n v="188"/>
    <s v=" 29 Dec 2018, 12:30"/>
    <s v="Football"/>
    <x v="3"/>
    <s v="Juventus - Sampdoria"/>
    <n v="1.69"/>
    <s v="WIN"/>
    <x v="4"/>
    <s v="2-1"/>
    <s v="PINNACLE"/>
    <n v="1.694"/>
    <n v="1"/>
    <n v="0.69"/>
    <s v="https://aw-tipster.blogabet.com"/>
    <s v="Thu, Dec 27th, 2018, 06:49"/>
  </r>
  <r>
    <n v="189"/>
    <s v=" 29 Dec 2018, 15:00"/>
    <s v="Football"/>
    <x v="3"/>
    <s v="Empoli - FC Internazionale"/>
    <n v="1"/>
    <s v="PUSH"/>
    <x v="14"/>
    <s v="0-1"/>
    <s v="PINNACLE"/>
    <n v="1.9610000000000001"/>
    <n v="1"/>
    <n v="0"/>
    <s v="https://aw-tipster.blogabet.com"/>
    <s v="Thu, Dec 27th, 2018, 06:56"/>
  </r>
  <r>
    <n v="190"/>
    <s v=" 29 Dec 2018, 15:00"/>
    <s v="Football"/>
    <x v="3"/>
    <s v="Genoa - Fiorentina"/>
    <n v="1"/>
    <s v="PUSH"/>
    <x v="15"/>
    <s v="0-0"/>
    <s v="PINNACLE"/>
    <n v="1.98"/>
    <n v="1"/>
    <n v="0"/>
    <s v="https://aw-tipster.blogabet.com"/>
    <s v="Thu, Dec 27th, 2018, 07:02"/>
  </r>
  <r>
    <n v="191"/>
    <s v=" 29 Dec 2018, 15:00"/>
    <s v="Football"/>
    <x v="3"/>
    <s v="Lazio - Torino"/>
    <n v="2.16"/>
    <s v="WIN"/>
    <x v="5"/>
    <s v="1-1"/>
    <s v="PINNACLE"/>
    <n v="2.16"/>
    <n v="1"/>
    <n v="1.1599999999999999"/>
    <s v="https://aw-tipster.blogabet.com"/>
    <s v="Thu, Dec 27th, 2018, 07:07"/>
  </r>
  <r>
    <n v="192"/>
    <s v=" 29 Dec 2018, 15:00"/>
    <s v="Football"/>
    <x v="3"/>
    <s v="Parma FC - AS Roma"/>
    <n v="0"/>
    <s v="LOST"/>
    <x v="12"/>
    <s v="0-2"/>
    <s v="PINNACLE"/>
    <n v="2.1800000000000002"/>
    <n v="1"/>
    <n v="-1"/>
    <s v="https://aw-tipster.blogabet.com"/>
    <s v="Thu, Dec 27th, 2018, 07:13"/>
  </r>
  <r>
    <n v="193"/>
    <s v=" 29 Dec 2018, 15:00"/>
    <s v="Football"/>
    <x v="3"/>
    <s v="Sassuolo - Atalanta BC"/>
    <n v="1.77"/>
    <s v="WIN"/>
    <x v="11"/>
    <s v="2-6"/>
    <s v="PINNACLE"/>
    <n v="1.7689999999999999"/>
    <n v="1"/>
    <n v="0.77"/>
    <s v="https://aw-tipster.blogabet.com"/>
    <s v="Thu, Dec 27th, 2018, 07:22"/>
  </r>
  <r>
    <n v="194"/>
    <s v=" 29 Dec 2018, 16:00"/>
    <s v="Football"/>
    <x v="4"/>
    <s v="Brighton and Hove Albion - Everton"/>
    <n v="1.74"/>
    <s v="WIN"/>
    <x v="12"/>
    <s v="1-0"/>
    <s v="PINNACLE"/>
    <n v="1.7350000000000001"/>
    <n v="1"/>
    <n v="0.74"/>
    <s v="https://aw-tipster.blogabet.com"/>
    <s v="Thu, Dec 27th, 2018, 08:39"/>
  </r>
  <r>
    <n v="195"/>
    <s v=" 29 Dec 2018, 16:00"/>
    <s v="Football"/>
    <x v="4"/>
    <s v="Fulham - Huddersfield Town"/>
    <n v="2.09"/>
    <s v="WIN"/>
    <x v="8"/>
    <s v="1-0"/>
    <s v="PINNACLE"/>
    <n v="2.09"/>
    <n v="1"/>
    <n v="1.0900000000000001"/>
    <s v="https://aw-tipster.blogabet.com"/>
    <s v="Thu, Dec 27th, 2018, 08:42"/>
  </r>
  <r>
    <n v="196"/>
    <s v=" 29 Dec 2018, 16:00"/>
    <s v="Football"/>
    <x v="4"/>
    <s v="Leicester City - Cardiff City"/>
    <n v="0"/>
    <s v="LOST"/>
    <x v="16"/>
    <s v="0-1"/>
    <s v="PINNACLE"/>
    <n v="2.04"/>
    <n v="1"/>
    <n v="-1"/>
    <s v="https://aw-tipster.blogabet.com"/>
    <s v="Thu, Dec 27th, 2018, 08:45"/>
  </r>
  <r>
    <n v="197"/>
    <s v=" 29 Dec 2018, 16:00"/>
    <s v="Football"/>
    <x v="4"/>
    <s v="Tottenham Hotspur - Wolverhampton Wanderers"/>
    <n v="1.88"/>
    <s v="WIN"/>
    <x v="0"/>
    <s v="1-0 (1-3)"/>
    <s v="PINNACLE"/>
    <n v="1.877"/>
    <n v="1"/>
    <n v="0.88"/>
    <s v="https://aw-tipster.blogabet.com"/>
    <s v="Thu, Dec 27th, 2018, 08:51"/>
  </r>
  <r>
    <n v="198"/>
    <s v=" 29 Dec 2018, 16:00"/>
    <s v="Football"/>
    <x v="4"/>
    <s v="Watford - Newcastle United"/>
    <n v="0"/>
    <s v="LOST"/>
    <x v="8"/>
    <s v="1-1"/>
    <s v="PINNACLE"/>
    <n v="1.84"/>
    <n v="1"/>
    <n v="-1"/>
    <s v="https://aw-tipster.blogabet.com"/>
    <s v="Thu, Dec 27th, 2018, 08:55"/>
  </r>
  <r>
    <n v="199"/>
    <s v=" 29 Dec 2018, 18:00"/>
    <s v="Football"/>
    <x v="3"/>
    <s v="Napoli - Bologna"/>
    <n v="2.04"/>
    <s v="WIN"/>
    <x v="3"/>
    <s v="3-2"/>
    <s v="PINNACLE"/>
    <n v="2.04"/>
    <n v="1"/>
    <n v="1.04"/>
    <s v="https://aw-tipster.blogabet.com"/>
    <s v="Thu, Dec 27th, 2018, 07:26"/>
  </r>
  <r>
    <n v="200"/>
    <s v=" 29 Dec 2018, 18:30"/>
    <s v="Football"/>
    <x v="4"/>
    <s v="Liverpool - Arsenal"/>
    <n v="2.0499999999999998"/>
    <s v="WIN"/>
    <x v="0"/>
    <s v="4-1 (5-1)"/>
    <s v="PINNACLE"/>
    <n v="2.0499999999999998"/>
    <n v="1"/>
    <n v="1.05"/>
    <s v="https://aw-tipster.blogabet.com"/>
    <s v="Thu, Dec 27th, 2018, 09:29"/>
  </r>
  <r>
    <n v="201"/>
    <s v=" 29 Dec 2018, 20:30"/>
    <s v="Football"/>
    <x v="3"/>
    <s v="AC Milan - SPAL"/>
    <n v="1"/>
    <s v="PUSH"/>
    <x v="2"/>
    <s v="2-1"/>
    <s v="PINNACLE"/>
    <n v="2.04"/>
    <n v="1"/>
    <n v="0"/>
    <s v="https://aw-tipster.blogabet.com"/>
    <s v="Thu, Dec 27th, 2018, 07:31"/>
  </r>
  <r>
    <n v="202"/>
    <s v=" 30 Dec 2018, 13:00"/>
    <s v="Football"/>
    <x v="4"/>
    <s v="Crystal Palace - Chelsea"/>
    <n v="1"/>
    <s v="PUSH"/>
    <x v="9"/>
    <s v="0-1"/>
    <s v="PINNACLE"/>
    <n v="1.7190000000000001"/>
    <n v="1"/>
    <n v="0"/>
    <s v="https://aw-tipster.blogabet.com"/>
    <s v="Thu, Dec 27th, 2018, 09:07"/>
  </r>
  <r>
    <n v="203"/>
    <s v=" 30 Dec 2018, 15:15"/>
    <s v="Football"/>
    <x v="4"/>
    <s v="Burnley - West Ham United"/>
    <n v="1.73"/>
    <s v="WIN"/>
    <x v="12"/>
    <s v="2-0"/>
    <s v="PINNACLE"/>
    <n v="1.7290000000000001"/>
    <n v="1"/>
    <n v="0.73"/>
    <s v="https://aw-tipster.blogabet.com"/>
    <s v="Fri, Dec 28th, 2018, 07:45"/>
  </r>
  <r>
    <n v="204"/>
    <s v=" 30 Dec 2018, 15:15"/>
    <s v="Football"/>
    <x v="4"/>
    <s v="Southampton - Manchester City"/>
    <n v="1.89"/>
    <s v="WIN"/>
    <x v="19"/>
    <s v="1-3"/>
    <s v="PINNACLE"/>
    <n v="1.8919999999999999"/>
    <n v="1"/>
    <n v="0.89"/>
    <s v="https://aw-tipster.blogabet.com"/>
    <s v="Fri, Dec 28th, 2018, 07:53"/>
  </r>
  <r>
    <n v="205"/>
    <s v=" 30 Dec 2018, 17:30"/>
    <s v="Football"/>
    <x v="4"/>
    <s v="Manchester United - Bournemouth"/>
    <n v="1.88"/>
    <s v="WIN"/>
    <x v="0"/>
    <s v="3-1 (4-1)"/>
    <s v="PINNACLE"/>
    <n v="1.8839999999999999"/>
    <n v="1"/>
    <n v="0.88"/>
    <s v="https://aw-tipster.blogabet.com"/>
    <s v="Thu, Dec 27th, 2018, 09:15"/>
  </r>
  <r>
    <n v="206"/>
    <s v=" 01 Jan 2019, 13:30"/>
    <s v="Football"/>
    <x v="4"/>
    <s v="Everton - Leicester City"/>
    <n v="1.91"/>
    <s v="WIN"/>
    <x v="5"/>
    <s v="0-1"/>
    <s v="PINNACLE"/>
    <n v="1.909"/>
    <n v="1"/>
    <n v="0.91"/>
    <s v="https://aw-tipster.blogabet.com"/>
    <s v="Mon, Dec 31st, 2018, 08:10"/>
  </r>
  <r>
    <n v="207"/>
    <s v=" 01 Jan 2019, 16:00"/>
    <s v="Football"/>
    <x v="4"/>
    <s v="Arsenal - Fulham"/>
    <n v="0"/>
    <s v="LOST"/>
    <x v="3"/>
    <s v="4-1"/>
    <s v="PINNACLE"/>
    <n v="1.909"/>
    <n v="1"/>
    <n v="-1"/>
    <s v="https://aw-tipster.blogabet.com"/>
    <s v="Mon, Dec 31st, 2018, 08:14"/>
  </r>
  <r>
    <n v="208"/>
    <s v=" 01 Jan 2019, 18:30"/>
    <s v="Football"/>
    <x v="4"/>
    <s v="Cardiff City - Tottenham Hotspur"/>
    <n v="1.81"/>
    <s v="WIN"/>
    <x v="14"/>
    <s v="0-3"/>
    <s v="PINNACLE"/>
    <n v="1.8129999999999999"/>
    <n v="1"/>
    <n v="0.81"/>
    <s v="https://aw-tipster.blogabet.com"/>
    <s v="Mon, Dec 31st, 2018, 08:20"/>
  </r>
  <r>
    <n v="209"/>
    <s v=" 02 Jan 2019, 20:45"/>
    <s v="Football"/>
    <x v="4"/>
    <s v="Bournemouth - Watford"/>
    <n v="1"/>
    <s v="PUSH"/>
    <x v="1"/>
    <s v="3-3"/>
    <s v="PINNACLE"/>
    <n v="2.06"/>
    <n v="1"/>
    <n v="0"/>
    <s v="https://aw-tipster.blogabet.com"/>
    <s v="Mon, Dec 31st, 2018, 08:25"/>
  </r>
  <r>
    <n v="210"/>
    <s v=" 02 Jan 2019, 20:45"/>
    <s v="Football"/>
    <x v="4"/>
    <s v="Chelsea - Southampton"/>
    <n v="0"/>
    <s v="LOST"/>
    <x v="18"/>
    <s v="0-0"/>
    <s v="PINNACLE"/>
    <n v="1.7929999999999999"/>
    <n v="1"/>
    <n v="-1"/>
    <s v="https://aw-tipster.blogabet.com"/>
    <s v="Mon, Dec 31st, 2018, 08:31"/>
  </r>
  <r>
    <n v="211"/>
    <s v=" 02 Jan 2019, 20:45"/>
    <s v="Football"/>
    <x v="4"/>
    <s v="Huddersfield Town - Burnley"/>
    <n v="1.79"/>
    <s v="WIN"/>
    <x v="5"/>
    <s v="1-2"/>
    <s v="PINNACLE"/>
    <n v="1.7869999999999999"/>
    <n v="1"/>
    <n v="0.79"/>
    <s v="https://aw-tipster.blogabet.com"/>
    <s v="Mon, Dec 31st, 2018, 08:34"/>
  </r>
  <r>
    <n v="212"/>
    <s v=" 02 Jan 2019, 20:45"/>
    <s v="Football"/>
    <x v="4"/>
    <s v="West Ham United - Brighton and Hove Albion"/>
    <n v="0"/>
    <s v="LOST"/>
    <x v="8"/>
    <s v="2-2"/>
    <s v="PINNACLE"/>
    <n v="1.99"/>
    <n v="1"/>
    <n v="-1"/>
    <s v="https://aw-tipster.blogabet.com"/>
    <s v="Mon, Dec 31st, 2018, 08:37"/>
  </r>
  <r>
    <n v="213"/>
    <s v=" 02 Jan 2019, 20:45"/>
    <s v="Football"/>
    <x v="4"/>
    <s v="Wolverhampton Wanderers - Crystal Palace"/>
    <n v="0"/>
    <s v="LOST"/>
    <x v="8"/>
    <s v="0-2"/>
    <s v="PINNACLE"/>
    <n v="2.0099999999999998"/>
    <n v="1"/>
    <n v="-1"/>
    <s v="https://aw-tipster.blogabet.com"/>
    <s v="Mon, Dec 31st, 2018, 08:40"/>
  </r>
  <r>
    <n v="214"/>
    <s v=" 02 Jan 2019, 21:00"/>
    <s v="Football"/>
    <x v="4"/>
    <s v="Newcastle United - Manchester United"/>
    <n v="1.98"/>
    <s v="WIN"/>
    <x v="14"/>
    <s v="0-2"/>
    <s v="PINNACLE"/>
    <n v="1.98"/>
    <n v="1"/>
    <n v="0.98"/>
    <s v="https://aw-tipster.blogabet.com"/>
    <s v="Mon, Dec 31st, 2018, 08:45"/>
  </r>
  <r>
    <n v="215"/>
    <s v=" 03 Jan 2019, 21:00"/>
    <s v="Football"/>
    <x v="4"/>
    <s v="Manchester City - Liverpool"/>
    <n v="0"/>
    <s v="LOST"/>
    <x v="5"/>
    <s v="2-1"/>
    <s v="PINNACLE"/>
    <n v="1.869"/>
    <n v="1"/>
    <n v="-1"/>
    <s v="https://aw-tipster.blogabet.com"/>
    <s v="Mon, Dec 31st, 2018, 08:51"/>
  </r>
  <r>
    <n v="216"/>
    <s v=" 03 Jan 2019, 21:30"/>
    <s v="Football"/>
    <x v="2"/>
    <s v="Villarreal CF - Real Madrid"/>
    <n v="0"/>
    <s v="LOST"/>
    <x v="6"/>
    <s v="2-2"/>
    <s v="PINNACLE"/>
    <n v="1.8"/>
    <n v="1"/>
    <n v="-1"/>
    <s v="https://aw-tipster.blogabet.com"/>
    <s v="Wed, Jan 2nd, 2019, 20:49"/>
  </r>
  <r>
    <n v="217"/>
    <s v=" 05 Jan 2019, 16:15"/>
    <s v="Football"/>
    <x v="2"/>
    <s v="Alaves - Valencia"/>
    <n v="2.2400000000000002"/>
    <s v="WIN"/>
    <x v="15"/>
    <s v="2-1"/>
    <s v="PINNACLE"/>
    <n v="2.2400000000000002"/>
    <n v="1"/>
    <n v="1.24"/>
    <s v="https://aw-tipster.blogabet.com"/>
    <s v="Fri, Jan 4th, 2019, 09:34"/>
  </r>
  <r>
    <n v="218"/>
    <s v=" 05 Jan 2019, 20:45"/>
    <s v="Football"/>
    <x v="2"/>
    <s v="Huesca - Real Betis"/>
    <n v="1.72"/>
    <s v="WIN"/>
    <x v="12"/>
    <s v="2-1"/>
    <s v="PINNACLE"/>
    <n v="1.7190000000000001"/>
    <n v="1"/>
    <n v="0.72"/>
    <s v="https://aw-tipster.blogabet.com"/>
    <s v="Fri, Jan 4th, 2019, 09:41"/>
  </r>
  <r>
    <n v="219"/>
    <s v=" 06 Jan 2019, 12:00"/>
    <s v="Football"/>
    <x v="2"/>
    <s v="Eibar - Villarreal CF"/>
    <n v="1.79"/>
    <s v="WIN"/>
    <x v="5"/>
    <s v="0-0"/>
    <s v="PINNACLE"/>
    <n v="1.7929999999999999"/>
    <n v="1"/>
    <n v="0.79"/>
    <s v="https://aw-tipster.blogabet.com"/>
    <s v="Fri, Jan 4th, 2019, 09:46"/>
  </r>
  <r>
    <n v="220"/>
    <s v=" 06 Jan 2019, 16:15"/>
    <s v="Football"/>
    <x v="2"/>
    <s v="Sevilla - Atletico Madrid"/>
    <n v="1"/>
    <s v="PUSH"/>
    <x v="15"/>
    <s v="1-1"/>
    <s v="PINNACLE"/>
    <n v="1.98"/>
    <n v="1"/>
    <n v="0"/>
    <s v="https://aw-tipster.blogabet.com"/>
    <s v="Fri, Jan 4th, 2019, 09:52"/>
  </r>
  <r>
    <n v="221"/>
    <s v=" 06 Jan 2019, 18:30"/>
    <s v="Football"/>
    <x v="2"/>
    <s v="Real Madrid - Real Sociedad"/>
    <n v="1.77"/>
    <s v="WIN"/>
    <x v="27"/>
    <s v="0-2"/>
    <s v="PINNACLE"/>
    <n v="1.7689999999999999"/>
    <n v="1"/>
    <n v="0.77"/>
    <s v="https://aw-tipster.blogabet.com"/>
    <s v="Fri, Jan 4th, 2019, 09:58"/>
  </r>
  <r>
    <n v="222"/>
    <s v=" 06 Jan 2019, 20:45"/>
    <s v="Football"/>
    <x v="2"/>
    <s v="Getafe - Barcelona"/>
    <n v="1.84"/>
    <s v="WIN"/>
    <x v="17"/>
    <s v="1-2"/>
    <s v="PINNACLE"/>
    <n v="1.84"/>
    <n v="1"/>
    <n v="0.84"/>
    <s v="https://aw-tipster.blogabet.com"/>
    <s v="Fri, Jan 4th, 2019, 10:03"/>
  </r>
  <r>
    <n v="223"/>
    <s v=" 07 Jan 2019, 20:45"/>
    <s v="Football"/>
    <x v="8"/>
    <s v="Wolverhampton Wanderers - Liverpool"/>
    <n v="1.91"/>
    <s v="WIN"/>
    <x v="12"/>
    <s v="2-1"/>
    <s v="PINNACLE"/>
    <n v="1.909"/>
    <n v="1"/>
    <n v="0.91"/>
    <s v="https://aw-tipster.blogabet.com"/>
    <s v="Sun, Jan 6th, 2019, 12:09"/>
  </r>
  <r>
    <n v="224"/>
    <s v=" 07 Jan 2019, 21:00"/>
    <s v="Football"/>
    <x v="2"/>
    <s v="Celta Vigo - Athletic Club Bilbao"/>
    <n v="2.2000000000000002"/>
    <s v="WIN"/>
    <x v="1"/>
    <s v="1-2"/>
    <s v="PINNACLE"/>
    <n v="2.2000000000000002"/>
    <n v="1"/>
    <n v="1.2"/>
    <s v="https://aw-tipster.blogabet.com"/>
    <s v="Fri, Jan 4th, 2019, 09:16"/>
  </r>
  <r>
    <n v="225"/>
    <s v=" 08 Jan 2019, 19:00"/>
    <s v="Football"/>
    <x v="1"/>
    <s v="Nantes - Montpellier HSC"/>
    <n v="1"/>
    <s v="PUSH"/>
    <x v="28"/>
    <s v="2-0"/>
    <s v="PINNACLE"/>
    <n v="1.869"/>
    <n v="1"/>
    <n v="0"/>
    <s v="https://aw-tipster.blogabet.com"/>
    <s v="Mon, Jan 7th, 2019, 08:09"/>
  </r>
  <r>
    <n v="226"/>
    <s v=" 08 Jan 2019, 21:00"/>
    <s v="Football"/>
    <x v="7"/>
    <s v="Tottenham Hotspur - Chelsea"/>
    <n v="2.09"/>
    <s v="WIN"/>
    <x v="8"/>
    <s v="1-0"/>
    <s v="PINNACLE"/>
    <n v="2.09"/>
    <n v="1"/>
    <n v="1.0900000000000001"/>
    <s v="https://aw-tipster.blogabet.com"/>
    <s v="Sun, Jan 6th, 2019, 07:16"/>
  </r>
  <r>
    <n v="227"/>
    <s v=" 08 Jan 2019, 21:00"/>
    <s v="Football"/>
    <x v="9"/>
    <s v="Lyon - Strasbourg"/>
    <n v="0"/>
    <s v="LOST"/>
    <x v="16"/>
    <s v="1-2"/>
    <s v="PINNACLE"/>
    <n v="1.7509999999999999"/>
    <n v="1"/>
    <n v="-1"/>
    <s v="https://aw-tipster.blogabet.com"/>
    <s v="Sun, Jan 6th, 2019, 07:24"/>
  </r>
  <r>
    <n v="228"/>
    <s v=" 09 Jan 2019, 18:45"/>
    <s v="Football"/>
    <x v="9"/>
    <s v="AS Monaco - Rennes"/>
    <n v="1"/>
    <s v="PUSH"/>
    <x v="1"/>
    <s v="1-1"/>
    <s v="PINNACLE"/>
    <n v="2.11"/>
    <n v="1"/>
    <n v="0"/>
    <s v="https://aw-tipster.blogabet.com"/>
    <s v="Mon, Jan 7th, 2019, 08:28"/>
  </r>
  <r>
    <n v="229"/>
    <s v=" 09 Jan 2019, 19:30"/>
    <s v="Football"/>
    <x v="10"/>
    <s v="Girona - Atletico Madrid"/>
    <n v="0"/>
    <s v="LOST"/>
    <x v="6"/>
    <s v="1-1"/>
    <s v="PINNACLE"/>
    <n v="1.8839999999999999"/>
    <n v="1"/>
    <n v="-1"/>
    <s v="https://aw-tipster.blogabet.com"/>
    <s v="Mon, Jan 7th, 2019, 08:51"/>
  </r>
  <r>
    <n v="230"/>
    <s v=" 09 Jan 2019, 21:05"/>
    <s v="Football"/>
    <x v="9"/>
    <s v="Paris Saint Germain - Guingamp"/>
    <n v="0"/>
    <s v="LOST"/>
    <x v="29"/>
    <s v="1-2"/>
    <s v="PINNACLE"/>
    <n v="2.0099999999999998"/>
    <n v="1"/>
    <n v="-1"/>
    <s v="https://aw-tipster.blogabet.com"/>
    <s v="Mon, Jan 7th, 2019, 08:25"/>
  </r>
  <r>
    <n v="231"/>
    <s v=" 09 Jan 2019, 21:30"/>
    <s v="Football"/>
    <x v="10"/>
    <s v="Real Madrid - Leganes"/>
    <n v="0"/>
    <s v="LOST"/>
    <x v="3"/>
    <s v="3-0"/>
    <s v="PINNACLE"/>
    <n v="2.0099999999999998"/>
    <n v="1"/>
    <n v="-1"/>
    <s v="https://aw-tipster.blogabet.com"/>
    <s v="Mon, Jan 7th, 2019, 09:06"/>
  </r>
  <r>
    <n v="232"/>
    <s v=" 10 Jan 2019, 19:30"/>
    <s v="Football"/>
    <x v="10"/>
    <s v="Athletic Club Bilbao - Sevilla"/>
    <n v="0"/>
    <s v="LOST"/>
    <x v="15"/>
    <s v="1-3"/>
    <s v="PINNACLE"/>
    <n v="1.84"/>
    <n v="1"/>
    <n v="-1"/>
    <s v="https://aw-tipster.blogabet.com"/>
    <s v="Tue, Jan 8th, 2019, 07:27"/>
  </r>
  <r>
    <n v="233"/>
    <s v=" 10 Jan 2019, 21:30"/>
    <s v="Football"/>
    <x v="10"/>
    <s v="Levante - Barcelona"/>
    <n v="1.75"/>
    <s v="WIN"/>
    <x v="30"/>
    <s v="2-1"/>
    <s v="PINNACLE"/>
    <n v="1.746"/>
    <n v="1"/>
    <n v="0.75"/>
    <s v="https://aw-tipster.blogabet.com"/>
    <s v="Mon, Jan 7th, 2019, 09:02"/>
  </r>
  <r>
    <n v="234"/>
    <s v=" 11 Jan 2019, 20:45"/>
    <s v="Football"/>
    <x v="1"/>
    <s v="Lyon - Reims"/>
    <n v="0"/>
    <s v="LOST"/>
    <x v="16"/>
    <s v="1-1"/>
    <s v="PINNACLE"/>
    <n v="1.7290000000000001"/>
    <n v="1"/>
    <n v="-1"/>
    <s v="https://aw-tipster.blogabet.com"/>
    <s v="Wed, Jan 9th, 2019, 08:30"/>
  </r>
  <r>
    <n v="235"/>
    <s v=" 12 Jan 2019, 13:30"/>
    <s v="Football"/>
    <x v="4"/>
    <s v="West Ham United - Arsenal"/>
    <n v="0"/>
    <s v="LOST"/>
    <x v="19"/>
    <s v="1-0"/>
    <s v="PINNACLE"/>
    <n v="1.909"/>
    <n v="1"/>
    <n v="-1"/>
    <s v="https://aw-tipster.blogabet.com"/>
    <s v="Sun, Jan 6th, 2019, 07:36"/>
  </r>
  <r>
    <n v="236"/>
    <s v=" 12 Jan 2019, 16:00"/>
    <s v="Football"/>
    <x v="4"/>
    <s v="Cardiff City - Huddersfield Town"/>
    <n v="0"/>
    <s v="LOST"/>
    <x v="8"/>
    <s v="0-0"/>
    <s v="PINNACLE"/>
    <n v="2.25"/>
    <n v="1"/>
    <n v="-1"/>
    <s v="https://aw-tipster.blogabet.com"/>
    <s v="Sun, Jan 6th, 2019, 07:41"/>
  </r>
  <r>
    <n v="237"/>
    <s v=" 12 Jan 2019, 16:00"/>
    <s v="Football"/>
    <x v="4"/>
    <s v="Burnley - Fulham"/>
    <n v="1.71"/>
    <s v="WIN"/>
    <x v="28"/>
    <s v="2-1"/>
    <s v="PINNACLE"/>
    <n v="1.714"/>
    <n v="1"/>
    <n v="0.71"/>
    <s v="https://aw-tipster.blogabet.com"/>
    <s v="Sun, Jan 6th, 2019, 20:46"/>
  </r>
  <r>
    <n v="238"/>
    <s v=" 12 Jan 2019, 16:00"/>
    <s v="Football"/>
    <x v="4"/>
    <s v="Crystal Palace - Watford"/>
    <n v="1.74"/>
    <s v="WIN"/>
    <x v="5"/>
    <s v="1-2"/>
    <s v="PINNACLE"/>
    <n v="1.7350000000000001"/>
    <n v="1"/>
    <n v="0.74"/>
    <s v="https://aw-tipster.blogabet.com"/>
    <s v="Sun, Jan 6th, 2019, 20:48"/>
  </r>
  <r>
    <n v="239"/>
    <s v=" 12 Jan 2019, 16:00"/>
    <s v="Football"/>
    <x v="4"/>
    <s v="Leicester City - Southampton"/>
    <n v="0"/>
    <s v="LOST"/>
    <x v="8"/>
    <s v="1-2"/>
    <s v="PINNACLE"/>
    <n v="1.98"/>
    <n v="1"/>
    <n v="-1"/>
    <s v="https://aw-tipster.blogabet.com"/>
    <s v="Sun, Jan 6th, 2019, 20:52"/>
  </r>
  <r>
    <n v="240"/>
    <s v=" 12 Jan 2019, 16:00"/>
    <s v="Football"/>
    <x v="4"/>
    <s v="Brighton and Hove Albion - Liverpool"/>
    <n v="2"/>
    <s v="WIN"/>
    <x v="17"/>
    <s v="0-1"/>
    <s v="PINNACLE"/>
    <n v="2"/>
    <n v="1"/>
    <n v="1"/>
    <s v="https://aw-tipster.blogabet.com"/>
    <s v="Tue, Jan 8th, 2019, 07:31"/>
  </r>
  <r>
    <n v="241"/>
    <s v=" 12 Jan 2019, 16:15"/>
    <s v="Football"/>
    <x v="2"/>
    <s v="Valencia - Real Valladolid CF"/>
    <n v="1.91"/>
    <s v="WIN"/>
    <x v="2"/>
    <s v="1-1"/>
    <s v="PINNACLE"/>
    <n v="1.909"/>
    <n v="1"/>
    <n v="0.91"/>
    <s v="https://aw-tipster.blogabet.com"/>
    <s v="Thu, Jan 10th, 2019, 08:13"/>
  </r>
  <r>
    <n v="242"/>
    <s v=" 12 Jan 2019, 17:00"/>
    <s v="Football"/>
    <x v="1"/>
    <s v="Amiens - Paris Saint Germain"/>
    <n v="1.82"/>
    <s v="WIN"/>
    <x v="21"/>
    <s v="0-3"/>
    <s v="PINNACLE"/>
    <n v="1.819"/>
    <n v="1"/>
    <n v="0.82"/>
    <s v="https://aw-tipster.blogabet.com"/>
    <s v="Thu, Jan 10th, 2019, 08:14"/>
  </r>
  <r>
    <n v="243"/>
    <s v=" 12 Jan 2019, 18:00"/>
    <s v="Football"/>
    <x v="11"/>
    <s v="Sampdoria - AC Milan"/>
    <n v="1"/>
    <s v="PUSH"/>
    <x v="15"/>
    <s v="0-0 (0-2)"/>
    <s v="PINNACLE"/>
    <n v="2.08"/>
    <n v="1"/>
    <n v="0"/>
    <s v="https://aw-tipster.blogabet.com"/>
    <s v="Fri, Jan 11th, 2019, 17:50"/>
  </r>
  <r>
    <n v="244"/>
    <s v=" 12 Jan 2019, 18:30"/>
    <s v="Football"/>
    <x v="4"/>
    <s v="Chelsea - Newcastle United"/>
    <n v="0"/>
    <s v="LOST"/>
    <x v="0"/>
    <s v="1-1 (2-1)"/>
    <s v="PINNACLE"/>
    <n v="1.7350000000000001"/>
    <n v="1"/>
    <n v="-1"/>
    <s v="https://aw-tipster.blogabet.com"/>
    <s v="Wed, Jan 9th, 2019, 08:32"/>
  </r>
  <r>
    <n v="245"/>
    <s v=" 12 Jan 2019, 20:00"/>
    <s v="Football"/>
    <x v="1"/>
    <s v="Caen - Lille"/>
    <n v="2.27"/>
    <s v="WIN"/>
    <x v="6"/>
    <s v="1-3"/>
    <s v="PINNACLE"/>
    <n v="2.27"/>
    <n v="1"/>
    <n v="1.27"/>
    <s v="https://aw-tipster.blogabet.com"/>
    <s v="Tue, Jan 8th, 2019, 07:20"/>
  </r>
  <r>
    <n v="246"/>
    <s v=" 12 Jan 2019, 20:00"/>
    <s v="Football"/>
    <x v="1"/>
    <s v="Dijon - Montpellier HSC"/>
    <n v="1.72"/>
    <s v="WIN"/>
    <x v="12"/>
    <s v="1-1"/>
    <s v="PINNACLE"/>
    <n v="1.724"/>
    <n v="1"/>
    <n v="0.72"/>
    <s v="https://aw-tipster.blogabet.com"/>
    <s v="Wed, Jan 9th, 2019, 08:31"/>
  </r>
  <r>
    <n v="247"/>
    <s v=" 12 Jan 2019, 20:00"/>
    <s v="Football"/>
    <x v="1"/>
    <s v="Nice - Bordeaux"/>
    <n v="2"/>
    <s v="WIN"/>
    <x v="31"/>
    <s v="1-0"/>
    <s v="PINNACLE"/>
    <n v="2"/>
    <n v="1"/>
    <n v="1"/>
    <s v="https://aw-tipster.blogabet.com"/>
    <s v="Thu, Jan 10th, 2019, 08:15"/>
  </r>
  <r>
    <n v="248"/>
    <s v=" 12 Jan 2019, 20:00"/>
    <s v="Football"/>
    <x v="1"/>
    <s v="Guingamp - St Etienne"/>
    <n v="0"/>
    <s v="LOST"/>
    <x v="28"/>
    <s v="0-1"/>
    <s v="PINNACLE"/>
    <n v="1.68"/>
    <n v="1"/>
    <n v="-1"/>
    <s v="https://aw-tipster.blogabet.com"/>
    <s v="Thu, Jan 10th, 2019, 08:18"/>
  </r>
  <r>
    <n v="249"/>
    <s v=" 12 Jan 2019, 20:45"/>
    <s v="Football"/>
    <x v="2"/>
    <s v="Villarreal CF - Getafe"/>
    <n v="1.81"/>
    <s v="WIN"/>
    <x v="5"/>
    <s v="1-2"/>
    <s v="PINNACLE"/>
    <n v="1.8129999999999999"/>
    <n v="1"/>
    <n v="0.81"/>
    <s v="https://aw-tipster.blogabet.com"/>
    <s v="Thu, Jan 10th, 2019, 08:14"/>
  </r>
  <r>
    <n v="250"/>
    <s v=" 12 Jan 2019, 20:45"/>
    <s v="Football"/>
    <x v="11"/>
    <s v="Bologna - Juventus"/>
    <n v="1.91"/>
    <s v="WIN"/>
    <x v="23"/>
    <s v="0-1 (0-2)"/>
    <s v="PINNACLE"/>
    <n v="1.909"/>
    <n v="1"/>
    <n v="0.91"/>
    <s v="https://aw-tipster.blogabet.com"/>
    <s v="Fri, Jan 11th, 2019, 17:51"/>
  </r>
  <r>
    <n v="251"/>
    <s v=" 13 Jan 2019, 12:00"/>
    <s v="Football"/>
    <x v="2"/>
    <s v="Atletico Madrid - Levante UD"/>
    <n v="2.0299999999999998"/>
    <s v="WIN"/>
    <x v="3"/>
    <s v="1-0"/>
    <s v="PINNACLE"/>
    <n v="2.0299999999999998"/>
    <n v="1"/>
    <n v="1.03"/>
    <s v="https://aw-tipster.blogabet.com"/>
    <s v="Fri, Jan 11th, 2019, 08:11"/>
  </r>
  <r>
    <n v="252"/>
    <s v=" 13 Jan 2019, 15:00"/>
    <s v="Football"/>
    <x v="1"/>
    <s v="Nantes - Rennes"/>
    <n v="0"/>
    <s v="LOST"/>
    <x v="11"/>
    <s v="0-1"/>
    <s v="PINNACLE"/>
    <n v="2.14"/>
    <n v="1"/>
    <n v="-1"/>
    <s v="https://aw-tipster.blogabet.com"/>
    <s v="Thu, Jan 10th, 2019, 08:18"/>
  </r>
  <r>
    <n v="253"/>
    <s v=" 13 Jan 2019, 15:00"/>
    <s v="Football"/>
    <x v="11"/>
    <s v="Torino - Fiorentina"/>
    <n v="0"/>
    <s v="LOST"/>
    <x v="15"/>
    <s v="0-2"/>
    <s v="PINNACLE"/>
    <n v="1.7749999999999999"/>
    <n v="1"/>
    <n v="-1"/>
    <s v="https://aw-tipster.blogabet.com"/>
    <s v="Fri, Jan 11th, 2019, 17:52"/>
  </r>
  <r>
    <n v="254"/>
    <s v=" 13 Jan 2019, 15:15"/>
    <s v="Football"/>
    <x v="4"/>
    <s v="Everton - Bournemouth"/>
    <n v="1.78"/>
    <s v="WIN"/>
    <x v="8"/>
    <s v="2-0"/>
    <s v="PINNACLE"/>
    <n v="1.7749999999999999"/>
    <n v="1"/>
    <n v="0.78"/>
    <s v="https://aw-tipster.blogabet.com"/>
    <s v="Sun, Jan 6th, 2019, 07:29"/>
  </r>
  <r>
    <n v="255"/>
    <s v=" 13 Jan 2019, 16:15"/>
    <s v="Football"/>
    <x v="2"/>
    <s v="Athletic Club Bilbao - Sevilla"/>
    <n v="0"/>
    <s v="LOST"/>
    <x v="1"/>
    <s v="2-0"/>
    <s v="PINNACLE"/>
    <n v="1.925"/>
    <n v="1"/>
    <n v="-1"/>
    <s v="https://aw-tipster.blogabet.com"/>
    <s v="Fri, Jan 11th, 2019, 08:11"/>
  </r>
  <r>
    <n v="256"/>
    <s v=" 13 Jan 2019, 17:30"/>
    <s v="Football"/>
    <x v="4"/>
    <s v="Tottenham Hotspur - Manchester United"/>
    <n v="0"/>
    <s v="LOST"/>
    <x v="11"/>
    <s v="0-1"/>
    <s v="PINNACLE"/>
    <n v="1.68"/>
    <n v="1"/>
    <n v="-1"/>
    <s v="https://aw-tipster.blogabet.com"/>
    <s v="Wed, Jan 9th, 2019, 08:33"/>
  </r>
  <r>
    <n v="257"/>
    <s v=" 13 Jan 2019, 18:30"/>
    <s v="Football"/>
    <x v="2"/>
    <s v="Barcelona - Eibar"/>
    <n v="2.0299999999999998"/>
    <s v="WIN"/>
    <x v="29"/>
    <s v="3-0"/>
    <s v="PINNACLE"/>
    <n v="2.0299999999999998"/>
    <n v="1"/>
    <n v="1.03"/>
    <s v="https://aw-tipster.blogabet.com"/>
    <s v="Fri, Jan 11th, 2019, 08:12"/>
  </r>
  <r>
    <n v="258"/>
    <s v=" 13 Jan 2019, 20:45"/>
    <s v="Football"/>
    <x v="2"/>
    <s v="Real Betis - Real Madrid"/>
    <n v="0"/>
    <s v="LOST"/>
    <x v="12"/>
    <s v="1-2"/>
    <s v="PINNACLE"/>
    <n v="1.806"/>
    <n v="1"/>
    <n v="-1"/>
    <s v="https://aw-tipster.blogabet.com"/>
    <s v="Fri, Jan 11th, 2019, 08:13"/>
  </r>
  <r>
    <n v="259"/>
    <s v=" 13 Jan 2019, 20:45"/>
    <s v="Football"/>
    <x v="11"/>
    <s v="Napoli - Sassuolo"/>
    <n v="1.94"/>
    <s v="WIN"/>
    <x v="0"/>
    <s v="1-0 (2-0)"/>
    <s v="PINNACLE"/>
    <n v="1.9430000000000001"/>
    <n v="1"/>
    <n v="0.94"/>
    <s v="https://aw-tipster.blogabet.com"/>
    <s v="Fri, Jan 11th, 2019, 17:53"/>
  </r>
  <r>
    <n v="260"/>
    <s v=" 13 Jan 2019, 21:00"/>
    <s v="Football"/>
    <x v="1"/>
    <s v="Marseille - AS Monaco"/>
    <n v="1.92"/>
    <s v="WIN"/>
    <x v="2"/>
    <s v="1-1"/>
    <s v="PINNACLE"/>
    <n v="1.917"/>
    <n v="1"/>
    <n v="0.92"/>
    <s v="https://aw-tipster.blogabet.com"/>
    <s v="Thu, Jan 10th, 2019, 08:18"/>
  </r>
  <r>
    <n v="261"/>
    <s v=" 14 Jan 2019, 17:30"/>
    <s v="Football"/>
    <x v="11"/>
    <s v="Cagliari - Atalanta BC"/>
    <n v="1.93"/>
    <s v="WIN"/>
    <x v="6"/>
    <s v="0-2"/>
    <s v="PINNACLE"/>
    <n v="1.925"/>
    <n v="1"/>
    <n v="0.93"/>
    <s v="https://aw-tipster.blogabet.com"/>
    <s v="Fri, Jan 11th, 2019, 17:54"/>
  </r>
  <r>
    <n v="262"/>
    <s v=" 14 Jan 2019, 21:00"/>
    <s v="Football"/>
    <x v="4"/>
    <s v="Manchester City - Wolverhampton Wanderers"/>
    <n v="1.94"/>
    <s v="WIN"/>
    <x v="10"/>
    <s v="3-0"/>
    <s v="PINNACLE"/>
    <n v="1.9430000000000001"/>
    <n v="1"/>
    <n v="0.94"/>
    <s v="https://aw-tipster.blogabet.com"/>
    <s v="Thu, Jan 10th, 2019, 08:20"/>
  </r>
  <r>
    <n v="263"/>
    <s v=" 14 Jan 2019, 21:00"/>
    <s v="Football"/>
    <x v="2"/>
    <s v="Real Sociedad - Espanyol"/>
    <n v="0"/>
    <s v="LOST"/>
    <x v="5"/>
    <s v="3-2"/>
    <s v="PINNACLE"/>
    <n v="1.925"/>
    <n v="1"/>
    <n v="-1"/>
    <s v="https://aw-tipster.blogabet.com"/>
    <s v="Fri, Jan 11th, 2019, 08:14"/>
  </r>
  <r>
    <n v="264"/>
    <s v=" 15 Jan 2019, 19:00"/>
    <s v="Football"/>
    <x v="1"/>
    <s v="Angers SCO - Bordeaux"/>
    <n v="2.3199999999999998"/>
    <s v="WIN"/>
    <x v="1"/>
    <s v="1-2"/>
    <s v="PINNACLE"/>
    <n v="2.3199999999999998"/>
    <n v="1"/>
    <n v="1.32"/>
    <s v="https://aw-tipster.blogabet.com"/>
    <s v="Mon, Jan 14th, 2019, 08:59"/>
  </r>
  <r>
    <n v="265"/>
    <s v=" 16 Jan 2019, 18:30"/>
    <s v="Football"/>
    <x v="12"/>
    <s v="Juventus (n) - AC Milan"/>
    <n v="1"/>
    <s v="PUSH"/>
    <x v="16"/>
    <s v="1-0"/>
    <s v="PINNACLE"/>
    <n v="2.13"/>
    <n v="1"/>
    <n v="0"/>
    <s v="https://aw-tipster.blogabet.com"/>
    <s v="Sun, Jan 13th, 2019, 09:05"/>
  </r>
  <r>
    <n v="266"/>
    <s v=" 16 Jan 2019, 19:00"/>
    <s v="Football"/>
    <x v="1"/>
    <s v="AS Monaco - Nice"/>
    <n v="0"/>
    <s v="LOST"/>
    <x v="8"/>
    <s v="1-1"/>
    <s v="PINNACLE"/>
    <n v="2.25"/>
    <n v="1"/>
    <n v="-1"/>
    <s v="https://aw-tipster.blogabet.com"/>
    <s v="Mon, Jan 14th, 2019, 08:59"/>
  </r>
  <r>
    <n v="267"/>
    <s v=" 16 Jan 2019, 19:00"/>
    <s v="Football"/>
    <x v="1"/>
    <s v="Toulouse FC - Lyon"/>
    <n v="0"/>
    <s v="LOST"/>
    <x v="6"/>
    <s v="2-2"/>
    <s v="PINNACLE"/>
    <n v="1.74"/>
    <n v="1"/>
    <n v="-1"/>
    <s v="https://aw-tipster.blogabet.com"/>
    <s v="Mon, Jan 14th, 2019, 08:59"/>
  </r>
  <r>
    <n v="268"/>
    <s v=" 16 Jan 2019, 19:00"/>
    <s v="Football"/>
    <x v="1"/>
    <s v="Guingamp - Rennes"/>
    <n v="1.69"/>
    <s v="WIN"/>
    <x v="28"/>
    <s v="2-1"/>
    <s v="PINNACLE"/>
    <n v="1.6890000000000001"/>
    <n v="1"/>
    <n v="0.69"/>
    <s v="https://aw-tipster.blogabet.com"/>
    <s v="Mon, Jan 14th, 2019, 09:00"/>
  </r>
  <r>
    <n v="269"/>
    <s v=" 16 Jan 2019, 19:30"/>
    <s v="Football"/>
    <x v="10"/>
    <s v="Atletico Madrid - Girona"/>
    <n v="0"/>
    <s v="LOST"/>
    <x v="18"/>
    <s v="3-3"/>
    <s v="PINNACLE"/>
    <n v="2.25"/>
    <n v="1"/>
    <n v="-1"/>
    <s v="https://aw-tipster.blogabet.com"/>
    <s v="Tue, Jan 15th, 2019, 22:41"/>
  </r>
  <r>
    <n v="270"/>
    <s v=" 16 Jan 2019, 21:00"/>
    <s v="Football"/>
    <x v="1"/>
    <s v="St Etienne - Marseille"/>
    <n v="2.37"/>
    <s v="WIN"/>
    <x v="8"/>
    <s v="2-1"/>
    <s v="PINNACLE"/>
    <n v="2.37"/>
    <n v="1"/>
    <n v="1.37"/>
    <s v="https://aw-tipster.blogabet.com"/>
    <s v="Mon, Jan 14th, 2019, 09:00"/>
  </r>
  <r>
    <n v="271"/>
    <s v=" 17 Jan 2019, 19:30"/>
    <s v="Football"/>
    <x v="10"/>
    <s v="Real Sociedad - Real Betis"/>
    <n v="1.7"/>
    <s v="WIN"/>
    <x v="5"/>
    <s v="2-2"/>
    <s v="PINNACLE"/>
    <n v="1.6990000000000001"/>
    <n v="1"/>
    <n v="0.7"/>
    <s v="https://aw-tipster.blogabet.com"/>
    <s v="Tue, Jan 15th, 2019, 22:41"/>
  </r>
  <r>
    <n v="272"/>
    <s v=" 17 Jan 2019, 20:30"/>
    <s v="Football"/>
    <x v="10"/>
    <s v="Espanyol - Villarreal CF"/>
    <n v="0"/>
    <s v="LOST"/>
    <x v="5"/>
    <s v="3-1"/>
    <s v="PINNACLE"/>
    <n v="1.7290000000000001"/>
    <n v="1"/>
    <n v="-1"/>
    <s v="https://aw-tipster.blogabet.com"/>
    <s v="Tue, Jan 15th, 2019, 22:42"/>
  </r>
  <r>
    <n v="273"/>
    <s v=" 17 Jan 2019, 21:30"/>
    <s v="Football"/>
    <x v="10"/>
    <s v="Barcelona - Levante UD"/>
    <n v="1.74"/>
    <s v="WIN"/>
    <x v="29"/>
    <s v="3-0"/>
    <s v="PINNACLE"/>
    <n v="1.74"/>
    <n v="1"/>
    <n v="0.74"/>
    <s v="https://aw-tipster.blogabet.com"/>
    <s v="Tue, Jan 15th, 2019, 22:42"/>
  </r>
  <r>
    <n v="274"/>
    <s v=" 18 Jan 2019, 20:30"/>
    <s v="Football"/>
    <x v="0"/>
    <s v="Hoffenheim - Bayern Munich"/>
    <n v="2.0499999999999998"/>
    <s v="WIN"/>
    <x v="14"/>
    <s v="1-3"/>
    <s v="PINNACLE"/>
    <n v="2.0499999999999998"/>
    <n v="1"/>
    <n v="1.05"/>
    <s v="https://aw-tipster.blogabet.com"/>
    <s v="Thu, Jan 17th, 2019, 18:45"/>
  </r>
  <r>
    <n v="275"/>
    <s v=" 18 Jan 2019, 20:45"/>
    <s v="Football"/>
    <x v="1"/>
    <s v="Lille - Amiens"/>
    <n v="2.13"/>
    <s v="WIN"/>
    <x v="11"/>
    <s v="2-1"/>
    <s v="PINNACLE"/>
    <n v="2.13"/>
    <n v="1"/>
    <n v="1.1299999999999999"/>
    <s v="https://aw-tipster.blogabet.com"/>
    <s v="Mon, Jan 14th, 2019, 09:01"/>
  </r>
  <r>
    <n v="276"/>
    <s v=" 18 Jan 2019, 21:00"/>
    <s v="Football"/>
    <x v="2"/>
    <s v="Getafe - Alaves"/>
    <n v="1.85"/>
    <s v="WIN"/>
    <x v="8"/>
    <s v="4-0"/>
    <s v="PINNACLE"/>
    <n v="1.8540000000000001"/>
    <n v="1"/>
    <n v="0.85"/>
    <s v="https://aw-tipster.blogabet.com"/>
    <s v="Wed, Jan 16th, 2019, 07:46"/>
  </r>
  <r>
    <n v="277"/>
    <s v=" 19 Jan 2019, 13:30"/>
    <s v="Football"/>
    <x v="4"/>
    <s v="Wolverhampton Wanderers - Leicester City"/>
    <n v="0"/>
    <s v="LOST"/>
    <x v="5"/>
    <s v="4-3"/>
    <s v="PINNACLE"/>
    <n v="1.6839999999999999"/>
    <n v="1"/>
    <n v="-1"/>
    <s v="https://aw-tipster.blogabet.com"/>
    <s v="Tue, Jan 15th, 2019, 07:39"/>
  </r>
  <r>
    <n v="278"/>
    <s v=" 19 Jan 2019, 15:00"/>
    <s v="Football"/>
    <x v="3"/>
    <s v="AS Roma - Torino"/>
    <n v="1.68"/>
    <s v="WIN"/>
    <x v="8"/>
    <s v="3-2"/>
    <s v="PINNACLE"/>
    <n v="1.68"/>
    <n v="1"/>
    <n v="0.68"/>
    <s v="https://aw-tipster.blogabet.com"/>
    <s v="Tue, Jan 15th, 2019, 07:37"/>
  </r>
  <r>
    <n v="279"/>
    <s v=" 19 Jan 2019, 15:30"/>
    <s v="Football"/>
    <x v="0"/>
    <s v="Bayer Leverkusen - Borussia Monchengladbach"/>
    <n v="1.88"/>
    <s v="WIN"/>
    <x v="5"/>
    <s v="0-1"/>
    <s v="PINNACLE"/>
    <n v="1.877"/>
    <n v="1"/>
    <n v="0.88"/>
    <s v="https://aw-tipster.blogabet.com"/>
    <s v="Thu, Jan 17th, 2019, 18:45"/>
  </r>
  <r>
    <n v="280"/>
    <s v=" 19 Jan 2019, 15:30"/>
    <s v="Football"/>
    <x v="0"/>
    <s v="Eintracht Frankfurt - Freiburg"/>
    <n v="1.68"/>
    <s v="WIN"/>
    <x v="8"/>
    <s v="3-1"/>
    <s v="PINNACLE"/>
    <n v="1.675"/>
    <n v="1"/>
    <n v="0.68"/>
    <s v="https://aw-tipster.blogabet.com"/>
    <s v="Thu, Jan 17th, 2019, 18:46"/>
  </r>
  <r>
    <n v="281"/>
    <s v=" 19 Jan 2019, 16:00"/>
    <s v="Football"/>
    <x v="4"/>
    <s v="Watford - Burnley"/>
    <n v="0"/>
    <s v="LOST"/>
    <x v="11"/>
    <s v="0-0"/>
    <s v="PINNACLE"/>
    <n v="1.8129999999999999"/>
    <n v="1"/>
    <n v="-1"/>
    <s v="https://aw-tipster.blogabet.com"/>
    <s v="Sun, Jan 13th, 2019, 09:04"/>
  </r>
  <r>
    <n v="282"/>
    <s v=" 19 Jan 2019, 16:00"/>
    <s v="Football"/>
    <x v="4"/>
    <s v="Liverpool - Crystal Palace"/>
    <n v="0"/>
    <s v="LOST"/>
    <x v="10"/>
    <s v="4-3"/>
    <s v="PINNACLE"/>
    <n v="2.04"/>
    <n v="1"/>
    <n v="-1"/>
    <s v="https://aw-tipster.blogabet.com"/>
    <s v="Sun, Jan 13th, 2019, 09:04"/>
  </r>
  <r>
    <n v="283"/>
    <s v=" 19 Jan 2019, 16:00"/>
    <s v="Football"/>
    <x v="4"/>
    <s v="Bournemouth - West Ham United"/>
    <n v="0"/>
    <s v="LOST"/>
    <x v="1"/>
    <s v="2-0"/>
    <s v="PINNACLE"/>
    <n v="2.16"/>
    <n v="1"/>
    <n v="-1"/>
    <s v="https://aw-tipster.blogabet.com"/>
    <s v="Mon, Jan 14th, 2019, 09:01"/>
  </r>
  <r>
    <n v="284"/>
    <s v=" 19 Jan 2019, 16:00"/>
    <s v="Football"/>
    <x v="4"/>
    <s v="Manchester United - Brighton and Hove Albion"/>
    <n v="1.81"/>
    <s v="WIN"/>
    <x v="0"/>
    <s v="2-0 (2-1)"/>
    <s v="PINNACLE"/>
    <n v="1.806"/>
    <n v="1"/>
    <n v="0.81"/>
    <s v="https://aw-tipster.blogabet.com"/>
    <s v="Mon, Jan 14th, 2019, 09:02"/>
  </r>
  <r>
    <n v="285"/>
    <s v=" 19 Jan 2019, 16:00"/>
    <s v="Football"/>
    <x v="4"/>
    <s v="Newcastle United - Cardiff City"/>
    <n v="0"/>
    <s v="LOST"/>
    <x v="5"/>
    <s v="3-0"/>
    <s v="PINNACLE"/>
    <n v="1.909"/>
    <n v="1"/>
    <n v="-1"/>
    <s v="https://aw-tipster.blogabet.com"/>
    <s v="Wed, Jan 16th, 2019, 07:49"/>
  </r>
  <r>
    <n v="286"/>
    <s v=" 19 Jan 2019, 16:00"/>
    <s v="Football"/>
    <x v="4"/>
    <s v="Southampton - Everton"/>
    <n v="0"/>
    <s v="LOST"/>
    <x v="1"/>
    <s v="2-1"/>
    <s v="PINNACLE"/>
    <n v="1.9430000000000001"/>
    <n v="1"/>
    <n v="-1"/>
    <s v="https://aw-tipster.blogabet.com"/>
    <s v="Thu, Jan 17th, 2019, 08:22"/>
  </r>
  <r>
    <n v="287"/>
    <s v=" 19 Jan 2019, 16:15"/>
    <s v="Football"/>
    <x v="2"/>
    <s v="Real Madrid - Sevilla"/>
    <n v="0"/>
    <s v="LOST"/>
    <x v="2"/>
    <s v="2-0"/>
    <s v="PINNACLE"/>
    <n v="1.6990000000000001"/>
    <n v="1"/>
    <n v="-1"/>
    <s v="https://aw-tipster.blogabet.com"/>
    <s v="Thu, Jan 17th, 2019, 08:20"/>
  </r>
  <r>
    <n v="288"/>
    <s v=" 19 Jan 2019, 17:00"/>
    <s v="Football"/>
    <x v="1"/>
    <s v="Paris Saint Germain - Guingamp"/>
    <n v="1.77"/>
    <s v="WIN"/>
    <x v="32"/>
    <s v="9-0"/>
    <s v="PINNACLE"/>
    <n v="1.7689999999999999"/>
    <n v="1"/>
    <n v="0.77"/>
    <s v="https://aw-tipster.blogabet.com"/>
    <s v="Thu, Jan 17th, 2019, 08:22"/>
  </r>
  <r>
    <n v="289"/>
    <s v=" 19 Jan 2019, 18:30"/>
    <s v="Football"/>
    <x v="4"/>
    <s v="Arsenal - Chelsea"/>
    <n v="2.16"/>
    <s v="WIN"/>
    <x v="15"/>
    <s v="2-0"/>
    <s v="PINNACLE"/>
    <n v="2.16"/>
    <n v="1"/>
    <n v="1.1599999999999999"/>
    <s v="https://aw-tipster.blogabet.com"/>
    <s v="Sun, Jan 13th, 2019, 09:04"/>
  </r>
  <r>
    <n v="290"/>
    <s v=" 19 Jan 2019, 18:30"/>
    <s v="Football"/>
    <x v="2"/>
    <s v="Huesca - Atletico Madrid"/>
    <n v="1.74"/>
    <s v="WIN"/>
    <x v="6"/>
    <s v="0-3"/>
    <s v="PINNACLE"/>
    <n v="1.74"/>
    <n v="1"/>
    <n v="0.74"/>
    <s v="https://aw-tipster.blogabet.com"/>
    <s v="Thu, Jan 17th, 2019, 08:21"/>
  </r>
  <r>
    <n v="291"/>
    <s v=" 19 Jan 2019, 18:30"/>
    <s v="Football"/>
    <x v="0"/>
    <s v="RB Leipzig - Borussia Dortmund"/>
    <n v="0"/>
    <s v="LOST"/>
    <x v="11"/>
    <s v="0-1"/>
    <s v="PINNACLE"/>
    <n v="1.714"/>
    <n v="1"/>
    <n v="-1"/>
    <s v="https://aw-tipster.blogabet.com"/>
    <s v="Thu, Jan 17th, 2019, 18:46"/>
  </r>
  <r>
    <n v="292"/>
    <s v=" 19 Jan 2019, 20:00"/>
    <s v="Football"/>
    <x v="1"/>
    <s v="Bordeaux - Dijon"/>
    <n v="0"/>
    <s v="LOST"/>
    <x v="5"/>
    <s v="1-0"/>
    <s v="PINNACLE"/>
    <n v="2.2599999999999998"/>
    <n v="1"/>
    <n v="-1"/>
    <s v="https://aw-tipster.blogabet.com"/>
    <s v="Wed, Jan 16th, 2019, 07:48"/>
  </r>
  <r>
    <n v="293"/>
    <s v=" 19 Jan 2019, 20:00"/>
    <s v="Football"/>
    <x v="1"/>
    <s v="AS Monaco - Strasbourg"/>
    <n v="1.94"/>
    <s v="WIN"/>
    <x v="5"/>
    <s v="1-5"/>
    <s v="PINNACLE"/>
    <n v="1.9430000000000001"/>
    <n v="1"/>
    <n v="0.94"/>
    <s v="https://aw-tipster.blogabet.com"/>
    <s v="Thu, Jan 17th, 2019, 08:23"/>
  </r>
  <r>
    <n v="294"/>
    <s v=" 19 Jan 2019, 20:00"/>
    <s v="Football"/>
    <x v="1"/>
    <s v="Reims - Nice"/>
    <n v="1"/>
    <s v="PUSH"/>
    <x v="31"/>
    <s v="1-1"/>
    <s v="PINNACLE"/>
    <n v="2"/>
    <n v="1"/>
    <n v="0"/>
    <s v="https://aw-tipster.blogabet.com"/>
    <s v="Thu, Jan 17th, 2019, 08:23"/>
  </r>
  <r>
    <n v="295"/>
    <s v=" 19 Jan 2019, 20:30"/>
    <s v="Football"/>
    <x v="3"/>
    <s v="FC Internazionale - Sassuolo"/>
    <n v="0"/>
    <s v="LOST"/>
    <x v="16"/>
    <s v="0-0"/>
    <s v="PINNACLE"/>
    <n v="1.675"/>
    <n v="1"/>
    <n v="-1"/>
    <s v="https://aw-tipster.blogabet.com"/>
    <s v="Mon, Jan 14th, 2019, 09:03"/>
  </r>
  <r>
    <n v="296"/>
    <s v=" 19 Jan 2019, 20:45"/>
    <s v="Football"/>
    <x v="2"/>
    <s v="Celta Vigo - Valencia"/>
    <n v="1.78"/>
    <s v="WIN"/>
    <x v="1"/>
    <s v="1-2"/>
    <s v="PINNACLE"/>
    <n v="1.7809999999999999"/>
    <n v="1"/>
    <n v="0.78"/>
    <s v="https://aw-tipster.blogabet.com"/>
    <s v="Wed, Jan 16th, 2019, 07:47"/>
  </r>
  <r>
    <n v="297"/>
    <s v=" 20 Jan 2019, 12:00"/>
    <s v="Football"/>
    <x v="2"/>
    <s v="Real Betis - Girona"/>
    <n v="1"/>
    <s v="PUSH"/>
    <x v="2"/>
    <s v="3-2"/>
    <s v="PINNACLE"/>
    <n v="1.7350000000000001"/>
    <n v="1"/>
    <n v="0"/>
    <s v="https://aw-tipster.blogabet.com"/>
    <s v="Fri, Jan 18th, 2019, 08:07"/>
  </r>
  <r>
    <n v="298"/>
    <s v=" 20 Jan 2019, 12:30"/>
    <s v="Football"/>
    <x v="3"/>
    <s v="Frosinone - Atalanta BC"/>
    <n v="1.75"/>
    <s v="WIN"/>
    <x v="14"/>
    <s v="0-5"/>
    <s v="PINNACLE"/>
    <n v="1.746"/>
    <n v="1"/>
    <n v="0.75"/>
    <s v="https://aw-tipster.blogabet.com"/>
    <s v="Tue, Jan 15th, 2019, 07:38"/>
  </r>
  <r>
    <n v="299"/>
    <s v=" 20 Jan 2019, 14:30"/>
    <s v="Football"/>
    <x v="4"/>
    <s v="Huddersfield Town - Manchester City"/>
    <n v="1.75"/>
    <s v="WIN"/>
    <x v="21"/>
    <s v="0-3"/>
    <s v="PINNACLE"/>
    <n v="1.746"/>
    <n v="1"/>
    <n v="0.75"/>
    <s v="https://aw-tipster.blogabet.com"/>
    <s v="Tue, Jan 15th, 2019, 07:39"/>
  </r>
  <r>
    <n v="300"/>
    <s v=" 20 Jan 2019, 15:00"/>
    <s v="Football"/>
    <x v="3"/>
    <s v="Fiorentina - Sampdoria"/>
    <n v="0"/>
    <s v="LOST"/>
    <x v="8"/>
    <s v="3-3"/>
    <s v="PINNACLE"/>
    <n v="1.847"/>
    <n v="1"/>
    <n v="-1"/>
    <s v="https://aw-tipster.blogabet.com"/>
    <s v="Mon, Jan 14th, 2019, 09:03"/>
  </r>
  <r>
    <n v="301"/>
    <s v=" 20 Jan 2019, 15:00"/>
    <s v="Football"/>
    <x v="1"/>
    <s v="Rennes - Montpellier HSC"/>
    <n v="1.81"/>
    <s v="WIN"/>
    <x v="5"/>
    <s v="0-0"/>
    <s v="PINNACLE"/>
    <n v="1.8129999999999999"/>
    <n v="1"/>
    <n v="0.81"/>
    <s v="https://aw-tipster.blogabet.com"/>
    <s v="Thu, Jan 17th, 2019, 08:24"/>
  </r>
  <r>
    <n v="302"/>
    <s v=" 20 Jan 2019, 16:15"/>
    <s v="Football"/>
    <x v="2"/>
    <s v="Villarreal CF - Athletic Club Bilbao"/>
    <n v="1.73"/>
    <s v="WIN"/>
    <x v="5"/>
    <s v="1-1"/>
    <s v="PINNACLE"/>
    <n v="1.7290000000000001"/>
    <n v="1"/>
    <n v="0.73"/>
    <s v="https://aw-tipster.blogabet.com"/>
    <s v="Fri, Jan 18th, 2019, 08:07"/>
  </r>
  <r>
    <n v="303"/>
    <s v=" 20 Jan 2019, 17:00"/>
    <s v="Football"/>
    <x v="4"/>
    <s v="Fulham - Tottenham Hotspur"/>
    <n v="1.82"/>
    <s v="WIN"/>
    <x v="11"/>
    <s v="1-2"/>
    <s v="PINNACLE"/>
    <n v="1.819"/>
    <n v="1"/>
    <n v="0.82"/>
    <s v="https://aw-tipster.blogabet.com"/>
    <s v="Mon, Jan 14th, 2019, 09:02"/>
  </r>
  <r>
    <n v="304"/>
    <s v=" 20 Jan 2019, 17:00"/>
    <s v="Football"/>
    <x v="1"/>
    <s v="Caen - Marseille"/>
    <n v="1.9"/>
    <s v="WIN"/>
    <x v="6"/>
    <s v="0-1"/>
    <s v="PINNACLE"/>
    <n v="1.9"/>
    <n v="1"/>
    <n v="0.9"/>
    <s v="https://aw-tipster.blogabet.com"/>
    <s v="Thu, Jan 17th, 2019, 08:24"/>
  </r>
  <r>
    <n v="305"/>
    <s v=" 20 Jan 2019, 18:00"/>
    <s v="Football"/>
    <x v="0"/>
    <s v="Schalke 04 - Wolfsburg"/>
    <n v="0"/>
    <s v="LOST"/>
    <x v="5"/>
    <s v="2-1"/>
    <s v="PINNACLE"/>
    <n v="1.7569999999999999"/>
    <n v="1"/>
    <n v="-1"/>
    <s v="https://aw-tipster.blogabet.com"/>
    <s v="Thu, Jan 17th, 2019, 18:47"/>
  </r>
  <r>
    <n v="306"/>
    <s v=" 20 Jan 2019, 18:30"/>
    <s v="Football"/>
    <x v="2"/>
    <s v="Rayo Vallecano - Real Sociedad"/>
    <n v="1.84"/>
    <s v="WIN"/>
    <x v="11"/>
    <s v="2-2"/>
    <s v="PINNACLE"/>
    <n v="1.84"/>
    <n v="1"/>
    <n v="0.84"/>
    <s v="https://aw-tipster.blogabet.com"/>
    <s v="Fri, Jan 18th, 2019, 08:08"/>
  </r>
  <r>
    <n v="307"/>
    <s v=" 20 Jan 2019, 20:30"/>
    <s v="Football"/>
    <x v="3"/>
    <s v="Napoli - Lazio"/>
    <n v="0"/>
    <s v="LOST"/>
    <x v="5"/>
    <s v="2-1"/>
    <s v="PINNACLE"/>
    <n v="2.0699999999999998"/>
    <n v="1"/>
    <n v="-1"/>
    <s v="https://aw-tipster.blogabet.com"/>
    <s v="Mon, Jan 14th, 2019, 09:04"/>
  </r>
  <r>
    <n v="308"/>
    <s v=" 20 Jan 2019, 20:45"/>
    <s v="Football"/>
    <x v="2"/>
    <s v="Barcelona - Leganes"/>
    <n v="0"/>
    <s v="LOST"/>
    <x v="29"/>
    <s v="3-1"/>
    <s v="PINNACLE"/>
    <n v="2.08"/>
    <n v="1"/>
    <n v="-1"/>
    <s v="https://aw-tipster.blogabet.com"/>
    <s v="Fri, Jan 18th, 2019, 08:08"/>
  </r>
  <r>
    <n v="309"/>
    <s v=" 20 Jan 2019, 21:00"/>
    <s v="Football"/>
    <x v="1"/>
    <s v="St Etienne - Lyon"/>
    <n v="1.69"/>
    <s v="WIN"/>
    <x v="11"/>
    <s v="1-2"/>
    <s v="PINNACLE"/>
    <n v="1.694"/>
    <n v="1"/>
    <n v="0.69"/>
    <s v="https://aw-tipster.blogabet.com"/>
    <s v="Thu, Jan 17th, 2019, 08:25"/>
  </r>
  <r>
    <n v="310"/>
    <s v=" 21 Jan 2019, 15:00"/>
    <s v="Football"/>
    <x v="3"/>
    <s v="Genoa - AC Milan"/>
    <n v="2.34"/>
    <s v="WIN"/>
    <x v="6"/>
    <s v="0-2"/>
    <s v="PINNACLE"/>
    <n v="2.34"/>
    <n v="1"/>
    <n v="1.34"/>
    <s v="https://aw-tipster.blogabet.com"/>
    <s v="Thu, Jan 17th, 2019, 08:26"/>
  </r>
  <r>
    <n v="311"/>
    <s v=" 21 Jan 2019, 20:30"/>
    <s v="Football"/>
    <x v="3"/>
    <s v="Juventus - Chievo"/>
    <n v="0"/>
    <s v="LOST"/>
    <x v="26"/>
    <s v="3-0"/>
    <s v="PINNACLE"/>
    <n v="1.7689999999999999"/>
    <n v="1"/>
    <n v="-1"/>
    <s v="https://aw-tipster.blogabet.com"/>
    <s v="Thu, Jan 17th, 2019, 08:26"/>
  </r>
  <r>
    <n v="312"/>
    <s v=" 21 Jan 2019, 21:00"/>
    <s v="Football"/>
    <x v="2"/>
    <s v="Eibar - Espanyol"/>
    <n v="0"/>
    <s v="LOST"/>
    <x v="5"/>
    <s v="3-0"/>
    <s v="PINNACLE"/>
    <n v="1.833"/>
    <n v="1"/>
    <n v="-1"/>
    <s v="https://aw-tipster.blogabet.com"/>
    <s v="Fri, Jan 18th, 2019, 08:09"/>
  </r>
  <r>
    <n v="313"/>
    <s v=" 22 Jan 2019, 21:30"/>
    <s v="Football"/>
    <x v="10"/>
    <s v="Getafe - Valencia"/>
    <n v="1.81"/>
    <s v="WIN"/>
    <x v="15"/>
    <s v="1-0"/>
    <s v="PINNACLE"/>
    <n v="1.806"/>
    <n v="1"/>
    <n v="0.81"/>
    <s v="https://aw-tipster.blogabet.com"/>
    <s v="Mon, Jan 21st, 2019, 18:10"/>
  </r>
  <r>
    <n v="314"/>
    <s v=" 23 Jan 2019, 21:30"/>
    <s v="Football"/>
    <x v="10"/>
    <s v="Sevilla - Barcelona"/>
    <n v="0"/>
    <s v="LOST"/>
    <x v="6"/>
    <s v="2-0"/>
    <s v="PINNACLE"/>
    <n v="1.8839999999999999"/>
    <n v="1"/>
    <n v="-1"/>
    <s v="https://aw-tipster.blogabet.com"/>
    <s v="Mon, Jan 21st, 2019, 18:10"/>
  </r>
  <r>
    <n v="315"/>
    <s v=" 24 Jan 2019, 19:30"/>
    <s v="Football"/>
    <x v="10"/>
    <s v="Espanyol - Real Betis"/>
    <n v="1"/>
    <s v="PUSH"/>
    <x v="1"/>
    <s v="1-1"/>
    <s v="PINNACLE"/>
    <n v="2.2400000000000002"/>
    <n v="1"/>
    <n v="0"/>
    <s v="https://aw-tipster.blogabet.com"/>
    <s v="Wed, Jan 23rd, 2019, 10:58"/>
  </r>
  <r>
    <n v="316"/>
    <s v=" 24 Jan 2019, 20:45"/>
    <s v="Football"/>
    <x v="7"/>
    <s v="Chelsea - Tottenham Hotspur"/>
    <n v="1"/>
    <s v="PUSH"/>
    <x v="2"/>
    <s v="2-1"/>
    <s v="PINNACLE"/>
    <n v="1.7929999999999999"/>
    <n v="1"/>
    <n v="0"/>
    <s v="https://aw-tipster.blogabet.com"/>
    <s v="Mon, Jan 21st, 2019, 09:09"/>
  </r>
  <r>
    <n v="317"/>
    <s v=" 24 Jan 2019, 21:30"/>
    <s v="Football"/>
    <x v="10"/>
    <s v="Real Madrid - Girona"/>
    <n v="0"/>
    <s v="LOST"/>
    <x v="3"/>
    <s v="4-2"/>
    <s v="PINNACLE"/>
    <n v="1.909"/>
    <n v="1"/>
    <n v="-1"/>
    <s v="https://aw-tipster.blogabet.com"/>
    <s v="Mon, Jan 21st, 2019, 18:12"/>
  </r>
  <r>
    <n v="318"/>
    <s v=" 25 Jan 2019, 20:30"/>
    <s v="Football"/>
    <x v="0"/>
    <s v="Hertha Berlin - Schalke 04"/>
    <n v="1"/>
    <s v="PUSH"/>
    <x v="15"/>
    <s v="2-2"/>
    <s v="PINNACLE"/>
    <n v="2.0099999999999998"/>
    <n v="1"/>
    <n v="0"/>
    <s v="https://aw-tipster.blogabet.com"/>
    <s v="Mon, Jan 21st, 2019, 09:09"/>
  </r>
  <r>
    <n v="319"/>
    <s v=" 25 Jan 2019, 20:45"/>
    <s v="Football"/>
    <x v="1"/>
    <s v="Marseille - Lille"/>
    <n v="1.71"/>
    <s v="WIN"/>
    <x v="5"/>
    <s v="1-2"/>
    <s v="PINNACLE"/>
    <n v="1.714"/>
    <n v="1"/>
    <n v="0.71"/>
    <s v="https://aw-tipster.blogabet.com"/>
    <s v="Wed, Jan 23rd, 2019, 10:58"/>
  </r>
  <r>
    <n v="320"/>
    <s v=" 25 Jan 2019, 20:55"/>
    <s v="Football"/>
    <x v="8"/>
    <s v="Arsenal - Manchester United"/>
    <n v="2.04"/>
    <s v="WIN"/>
    <x v="1"/>
    <s v="1-3"/>
    <s v="PINNACLE"/>
    <n v="2.04"/>
    <n v="1"/>
    <n v="1.04"/>
    <s v="https://aw-tipster.blogabet.com"/>
    <s v="Sun, Jan 20th, 2019, 08:31"/>
  </r>
  <r>
    <n v="321"/>
    <s v=" 26 Jan 2019, 13:00"/>
    <s v="Football"/>
    <x v="2"/>
    <s v="Sevilla - Levante UD"/>
    <n v="1.95"/>
    <s v="WIN"/>
    <x v="16"/>
    <s v="5-0"/>
    <s v="PINNACLE"/>
    <n v="1.952"/>
    <n v="1"/>
    <n v="0.95"/>
    <s v="https://aw-tipster.blogabet.com"/>
    <s v="Thu, Jan 24th, 2019, 09:49"/>
  </r>
  <r>
    <n v="322"/>
    <s v=" 26 Jan 2019, 15:30"/>
    <s v="Football"/>
    <x v="0"/>
    <s v="Borussia Dortmund - Hannover 96"/>
    <n v="1.89"/>
    <s v="WIN"/>
    <x v="10"/>
    <s v="5-1"/>
    <s v="PINNACLE"/>
    <n v="1.8919999999999999"/>
    <n v="1"/>
    <n v="0.89"/>
    <s v="https://aw-tipster.blogabet.com"/>
    <s v="Sun, Jan 20th, 2019, 08:32"/>
  </r>
  <r>
    <n v="323"/>
    <s v=" 26 Jan 2019, 15:30"/>
    <s v="Football"/>
    <x v="0"/>
    <s v="Borussia Monchengladbach - Augsburg"/>
    <n v="2.11"/>
    <s v="WIN"/>
    <x v="16"/>
    <s v="2-0"/>
    <s v="PINNACLE"/>
    <n v="2.11"/>
    <n v="1"/>
    <n v="1.1100000000000001"/>
    <s v="https://aw-tipster.blogabet.com"/>
    <s v="Sun, Jan 20th, 2019, 08:32"/>
  </r>
  <r>
    <n v="324"/>
    <s v=" 26 Jan 2019, 15:30"/>
    <s v="Football"/>
    <x v="0"/>
    <s v="Freiburg - Hoffenheim"/>
    <n v="0"/>
    <s v="LOST"/>
    <x v="12"/>
    <s v="2-4"/>
    <s v="PINNACLE"/>
    <n v="1.917"/>
    <n v="1"/>
    <n v="-1"/>
    <s v="https://aw-tipster.blogabet.com"/>
    <s v="Sun, Jan 20th, 2019, 08:33"/>
  </r>
  <r>
    <n v="325"/>
    <s v=" 26 Jan 2019, 15:30"/>
    <s v="Football"/>
    <x v="0"/>
    <s v="Wolfsburg - Bayer Leverkusen"/>
    <n v="1.93"/>
    <s v="WIN"/>
    <x v="1"/>
    <s v="0-3"/>
    <s v="PINNACLE"/>
    <n v="1.9339999999999999"/>
    <n v="1"/>
    <n v="0.93"/>
    <s v="https://aw-tipster.blogabet.com"/>
    <s v="Mon, Jan 21st, 2019, 09:10"/>
  </r>
  <r>
    <n v="326"/>
    <s v=" 26 Jan 2019, 16:00"/>
    <s v="Football"/>
    <x v="8"/>
    <s v="Manchester City - Burnley"/>
    <n v="1.72"/>
    <s v="WIN"/>
    <x v="29"/>
    <s v="5-0"/>
    <s v="PINNACLE"/>
    <n v="1.724"/>
    <n v="1"/>
    <n v="0.72"/>
    <s v="https://aw-tipster.blogabet.com"/>
    <s v="Fri, Jan 25th, 2019, 19:16"/>
  </r>
  <r>
    <n v="327"/>
    <s v=" 26 Jan 2019, 16:00"/>
    <s v="Football"/>
    <x v="8"/>
    <s v="Newcastle United - Watford"/>
    <n v="1.83"/>
    <s v="WIN"/>
    <x v="1"/>
    <s v="0-2"/>
    <s v="PINNACLE"/>
    <n v="1.8260000000000001"/>
    <n v="1"/>
    <n v="0.83"/>
    <s v="https://aw-tipster.blogabet.com"/>
    <s v="Fri, Jan 25th, 2019, 19:17"/>
  </r>
  <r>
    <n v="328"/>
    <s v=" 26 Jan 2019, 16:15"/>
    <s v="Football"/>
    <x v="2"/>
    <s v="Atletico Madrid - Getafe"/>
    <n v="0"/>
    <s v="LOST"/>
    <x v="2"/>
    <s v="2-0"/>
    <s v="PINNACLE"/>
    <n v="1.806"/>
    <n v="1"/>
    <n v="-1"/>
    <s v="https://aw-tipster.blogabet.com"/>
    <s v="Wed, Jan 23rd, 2019, 10:59"/>
  </r>
  <r>
    <n v="329"/>
    <s v=" 26 Jan 2019, 18:00"/>
    <s v="Football"/>
    <x v="3"/>
    <s v="Sampdoria - Udinese"/>
    <n v="1.88"/>
    <s v="WIN"/>
    <x v="8"/>
    <s v="4-0"/>
    <s v="PINNACLE"/>
    <n v="1.877"/>
    <n v="1"/>
    <n v="0.88"/>
    <s v="https://aw-tipster.blogabet.com"/>
    <s v="Mon, Jan 21st, 2019, 09:11"/>
  </r>
  <r>
    <n v="330"/>
    <s v=" 26 Jan 2019, 18:30"/>
    <s v="Football"/>
    <x v="0"/>
    <s v="Werder Bremen - Eintracht Frankfurt"/>
    <n v="1"/>
    <s v="PUSH"/>
    <x v="1"/>
    <s v="2-2"/>
    <s v="PINNACLE"/>
    <n v="1.9"/>
    <n v="1"/>
    <n v="0"/>
    <s v="https://aw-tipster.blogabet.com"/>
    <s v="Sun, Jan 20th, 2019, 08:34"/>
  </r>
  <r>
    <n v="331"/>
    <s v=" 26 Jan 2019, 20:00"/>
    <s v="Football"/>
    <x v="1"/>
    <s v="Dijon - AS Monaco"/>
    <n v="2.2200000000000002"/>
    <s v="WIN"/>
    <x v="15"/>
    <s v="2-0"/>
    <s v="PINNACLE"/>
    <n v="2.2200000000000002"/>
    <n v="1"/>
    <n v="1.22"/>
    <s v="https://aw-tipster.blogabet.com"/>
    <s v="Thu, Jan 24th, 2019, 09:50"/>
  </r>
  <r>
    <n v="332"/>
    <s v=" 26 Jan 2019, 20:00"/>
    <s v="Football"/>
    <x v="1"/>
    <s v="Nice - Nimes Olympique"/>
    <n v="0"/>
    <s v="LOST"/>
    <x v="5"/>
    <s v="2-0"/>
    <s v="PINNACLE"/>
    <n v="1.8540000000000001"/>
    <n v="1"/>
    <n v="-1"/>
    <s v="https://aw-tipster.blogabet.com"/>
    <s v="Thu, Jan 24th, 2019, 09:50"/>
  </r>
  <r>
    <n v="333"/>
    <s v=" 26 Jan 2019, 20:00"/>
    <s v="Football"/>
    <x v="1"/>
    <s v="Strasbourg - Bordeaux"/>
    <n v="0"/>
    <s v="LOST"/>
    <x v="1"/>
    <s v="1-0"/>
    <s v="PINNACLE"/>
    <n v="2.34"/>
    <n v="1"/>
    <n v="-1"/>
    <s v="https://aw-tipster.blogabet.com"/>
    <s v="Thu, Jan 24th, 2019, 09:51"/>
  </r>
  <r>
    <n v="334"/>
    <s v=" 26 Jan 2019, 20:30"/>
    <s v="Football"/>
    <x v="3"/>
    <s v="AC Milan - Napoli"/>
    <n v="0"/>
    <s v="LOST"/>
    <x v="6"/>
    <s v="0-0"/>
    <s v="PINNACLE"/>
    <n v="2.04"/>
    <n v="1"/>
    <n v="-1"/>
    <s v="https://aw-tipster.blogabet.com"/>
    <s v="Tue, Jan 22nd, 2019, 16:42"/>
  </r>
  <r>
    <n v="335"/>
    <s v=" 26 Jan 2019, 20:45"/>
    <s v="Football"/>
    <x v="2"/>
    <s v="Valencia - Villarreal"/>
    <n v="0"/>
    <s v="LOST"/>
    <x v="5"/>
    <s v="3-0"/>
    <s v="PINNACLE"/>
    <n v="1.952"/>
    <n v="1"/>
    <n v="-1"/>
    <s v="https://aw-tipster.blogabet.com"/>
    <s v="Wed, Jan 23rd, 2019, 11:00"/>
  </r>
  <r>
    <n v="336"/>
    <s v=" 27 Jan 2019, 12:30"/>
    <s v="Football"/>
    <x v="3"/>
    <s v="Chievo - Fiorentina"/>
    <n v="1.95"/>
    <s v="WIN"/>
    <x v="6"/>
    <s v="3-4"/>
    <s v="PINNACLE"/>
    <n v="1.952"/>
    <n v="1"/>
    <n v="0.95"/>
    <s v="https://aw-tipster.blogabet.com"/>
    <s v="Tue, Jan 22nd, 2019, 16:43"/>
  </r>
  <r>
    <n v="337"/>
    <s v=" 27 Jan 2019, 15:00"/>
    <s v="Football"/>
    <x v="3"/>
    <s v="Atalanta BC - AS Roma"/>
    <n v="0"/>
    <s v="LOST"/>
    <x v="8"/>
    <s v="3-3"/>
    <s v="PINNACLE"/>
    <n v="2.2599999999999998"/>
    <n v="1"/>
    <n v="-1"/>
    <s v="https://aw-tipster.blogabet.com"/>
    <s v="Mon, Jan 21st, 2019, 18:12"/>
  </r>
  <r>
    <n v="338"/>
    <s v=" 27 Jan 2019, 15:00"/>
    <s v="Football"/>
    <x v="1"/>
    <s v="Montpellier HSC - Caen"/>
    <n v="1.68"/>
    <s v="WIN"/>
    <x v="8"/>
    <s v="2-0"/>
    <s v="PINNACLE"/>
    <n v="1.675"/>
    <n v="1"/>
    <n v="0.68"/>
    <s v="https://aw-tipster.blogabet.com"/>
    <s v="Thu, Jan 24th, 2019, 09:52"/>
  </r>
  <r>
    <n v="339"/>
    <s v=" 27 Jan 2019, 15:30"/>
    <s v="Football"/>
    <x v="0"/>
    <s v="Bayern Munich - Stuttgart"/>
    <n v="1.76"/>
    <s v="WIN"/>
    <x v="29"/>
    <s v="4-1"/>
    <s v="PINNACLE"/>
    <n v="1.7629999999999999"/>
    <n v="1"/>
    <n v="0.76"/>
    <s v="https://aw-tipster.blogabet.com"/>
    <s v="Sun, Jan 20th, 2019, 08:34"/>
  </r>
  <r>
    <n v="340"/>
    <s v=" 27 Jan 2019, 16:00"/>
    <s v="Football"/>
    <x v="8"/>
    <s v="Crystal Palace - Tottenham Hotspur"/>
    <n v="2.0099999999999998"/>
    <s v="WIN"/>
    <x v="15"/>
    <s v="2-0"/>
    <s v="PINNACLE"/>
    <n v="2.0099999999999998"/>
    <n v="1"/>
    <n v="1.01"/>
    <s v="https://aw-tipster.blogabet.com"/>
    <s v="Fri, Jan 25th, 2019, 11:10"/>
  </r>
  <r>
    <n v="341"/>
    <s v=" 27 Jan 2019, 16:15"/>
    <s v="Football"/>
    <x v="2"/>
    <s v="Girona - Barcelona"/>
    <n v="0"/>
    <s v="LOST"/>
    <x v="17"/>
    <s v="0-2"/>
    <s v="PINNACLE"/>
    <n v="1.9430000000000001"/>
    <n v="1"/>
    <n v="-1"/>
    <s v="https://aw-tipster.blogabet.com"/>
    <s v="Fri, Jan 25th, 2019, 11:08"/>
  </r>
  <r>
    <n v="342"/>
    <s v=" 27 Jan 2019, 17:00"/>
    <s v="Football"/>
    <x v="1"/>
    <s v="Amiens - Lyon"/>
    <n v="1"/>
    <s v="PUSH"/>
    <x v="14"/>
    <s v="0-1"/>
    <s v="PINNACLE"/>
    <n v="2.0099999999999998"/>
    <n v="1"/>
    <n v="0"/>
    <s v="https://aw-tipster.blogabet.com"/>
    <s v="Fri, Jan 25th, 2019, 11:07"/>
  </r>
  <r>
    <n v="343"/>
    <s v=" 27 Jan 2019, 18:00"/>
    <s v="Football"/>
    <x v="0"/>
    <s v="Fortuna Dusseldorf - RB Leipzig"/>
    <n v="0"/>
    <s v="LOST"/>
    <x v="12"/>
    <s v="0-4"/>
    <s v="PINNACLE"/>
    <n v="2.04"/>
    <n v="1"/>
    <n v="-1"/>
    <s v="https://aw-tipster.blogabet.com"/>
    <s v="Sun, Jan 20th, 2019, 08:35"/>
  </r>
  <r>
    <n v="344"/>
    <s v=" 27 Jan 2019, 18:00"/>
    <s v="Football"/>
    <x v="3"/>
    <s v="Torino - FC Internazionale"/>
    <n v="1.77"/>
    <s v="WIN"/>
    <x v="12"/>
    <s v="1-0"/>
    <s v="PINNACLE"/>
    <n v="1.7689999999999999"/>
    <n v="1"/>
    <n v="0.77"/>
    <s v="https://aw-tipster.blogabet.com"/>
    <s v="Sun, Jan 20th, 2019, 08:35"/>
  </r>
  <r>
    <n v="345"/>
    <s v=" 27 Jan 2019, 18:30"/>
    <s v="Football"/>
    <x v="2"/>
    <s v="Real Sociedad - Huesca"/>
    <n v="0"/>
    <s v="LOST"/>
    <x v="16"/>
    <s v="0-0"/>
    <s v="PINNACLE"/>
    <n v="2.16"/>
    <n v="1"/>
    <n v="-1"/>
    <s v="https://aw-tipster.blogabet.com"/>
    <s v="Mon, Jan 21st, 2019, 09:11"/>
  </r>
  <r>
    <n v="346"/>
    <s v=" 27 Jan 2019, 18:30"/>
    <s v="Football"/>
    <x v="2"/>
    <s v="Athletic Club Bilbao - Real Betis"/>
    <n v="0"/>
    <s v="LOST"/>
    <x v="5"/>
    <s v="1-0"/>
    <s v="PINNACLE"/>
    <n v="1.819"/>
    <n v="1"/>
    <n v="-1"/>
    <s v="https://aw-tipster.blogabet.com"/>
    <s v="Fri, Jan 25th, 2019, 11:08"/>
  </r>
  <r>
    <n v="347"/>
    <s v=" 27 Jan 2019, 20:30"/>
    <s v="Football"/>
    <x v="3"/>
    <s v="Lazio - Juventus"/>
    <n v="1.86"/>
    <s v="WIN"/>
    <x v="6"/>
    <s v="1-2"/>
    <s v="PINNACLE"/>
    <n v="1.8620000000000001"/>
    <n v="1"/>
    <n v="0.86"/>
    <s v="https://aw-tipster.blogabet.com"/>
    <s v="Tue, Jan 22nd, 2019, 16:43"/>
  </r>
  <r>
    <n v="348"/>
    <s v=" 27 Jan 2019, 20:45"/>
    <s v="Football"/>
    <x v="2"/>
    <s v="Espanyol - Real Madrid"/>
    <n v="1.83"/>
    <s v="WIN"/>
    <x v="6"/>
    <s v="2-4"/>
    <s v="PINNACLE"/>
    <n v="1.8260000000000001"/>
    <n v="1"/>
    <n v="0.83"/>
    <s v="https://aw-tipster.blogabet.com"/>
    <s v="Fri, Jan 25th, 2019, 11:09"/>
  </r>
  <r>
    <n v="349"/>
    <s v=" 27 Jan 2019, 21:00"/>
    <s v="Football"/>
    <x v="1"/>
    <s v="Paris Saint Germain - Rennes"/>
    <n v="0"/>
    <s v="LOST"/>
    <x v="4"/>
    <s v="4-1"/>
    <s v="PINNACLE"/>
    <n v="1.847"/>
    <n v="1"/>
    <n v="-1"/>
    <s v="https://aw-tipster.blogabet.com"/>
    <s v="Thu, Jan 24th, 2019, 09:52"/>
  </r>
  <r>
    <n v="350"/>
    <s v=" 28 Jan 2019, 21:00"/>
    <s v="Football"/>
    <x v="2"/>
    <s v="Alaves - Rayo Vallecano"/>
    <n v="1.75"/>
    <s v="WIN"/>
    <x v="5"/>
    <s v="0-1"/>
    <s v="PINNACLE"/>
    <n v="1.7509999999999999"/>
    <n v="1"/>
    <n v="0.75"/>
    <s v="https://aw-tipster.blogabet.com"/>
    <s v="Mon, Jan 21st, 2019, 09:12"/>
  </r>
  <r>
    <n v="351"/>
    <s v=" 29 Jan 2019, 20:45"/>
    <s v="Football"/>
    <x v="4"/>
    <s v="Fulham - Brighton and Hove Albion"/>
    <n v="0"/>
    <s v="LOST"/>
    <x v="1"/>
    <s v="4-2"/>
    <s v="PINNACLE"/>
    <n v="2.4300000000000002"/>
    <n v="1"/>
    <n v="-1"/>
    <s v="https://aw-tipster.blogabet.com"/>
    <s v="Sun, Jan 27th, 2019, 09:28"/>
  </r>
  <r>
    <n v="352"/>
    <s v=" 29 Jan 2019, 20:45"/>
    <s v="Football"/>
    <x v="4"/>
    <s v="Wolverhampton Wanderers - West Ham United"/>
    <n v="2.08"/>
    <s v="WIN"/>
    <x v="8"/>
    <s v="3-0"/>
    <s v="PINNACLE"/>
    <n v="2.08"/>
    <n v="1"/>
    <n v="1.08"/>
    <s v="https://aw-tipster.blogabet.com"/>
    <s v="Sun, Jan 27th, 2019, 09:28"/>
  </r>
  <r>
    <n v="353"/>
    <s v=" 29 Jan 2019, 20:45"/>
    <s v="Football"/>
    <x v="4"/>
    <s v="Huddersfield Town - Everton"/>
    <n v="0"/>
    <s v="LOST"/>
    <x v="12"/>
    <s v="0-1"/>
    <s v="PINNACLE"/>
    <n v="1.9430000000000001"/>
    <n v="1"/>
    <n v="-1"/>
    <s v="https://aw-tipster.blogabet.com"/>
    <s v="Sun, Jan 27th, 2019, 09:30"/>
  </r>
  <r>
    <n v="354"/>
    <s v=" 29 Jan 2019, 20:45"/>
    <s v="Football"/>
    <x v="11"/>
    <s v="AC Milan - Napoli"/>
    <n v="2.35"/>
    <s v="WIN"/>
    <x v="15"/>
    <s v="2-0"/>
    <s v="PINNACLE"/>
    <n v="2.35"/>
    <n v="1"/>
    <n v="1.35"/>
    <s v="https://aw-tipster.blogabet.com"/>
    <s v="Mon, Jan 28th, 2019, 18:10"/>
  </r>
  <r>
    <n v="355"/>
    <s v=" 29 Jan 2019, 21:00"/>
    <s v="Football"/>
    <x v="4"/>
    <s v="Manchester United - Burnley"/>
    <n v="0"/>
    <s v="LOST"/>
    <x v="0"/>
    <s v="0-0"/>
    <s v="PINNACLE"/>
    <n v="1.671"/>
    <n v="1"/>
    <n v="-1"/>
    <s v="https://aw-tipster.blogabet.com"/>
    <s v="Sun, Jan 27th, 2019, 09:29"/>
  </r>
  <r>
    <n v="356"/>
    <s v=" 29 Jan 2019, 21:00"/>
    <s v="Football"/>
    <x v="4"/>
    <s v="Newcastle United - Manchester City"/>
    <n v="0"/>
    <s v="LOST"/>
    <x v="21"/>
    <s v="2-1"/>
    <s v="PINNACLE"/>
    <n v="2.04"/>
    <n v="1"/>
    <n v="-1"/>
    <s v="https://aw-tipster.blogabet.com"/>
    <s v="Sun, Jan 27th, 2019, 09:30"/>
  </r>
  <r>
    <n v="357"/>
    <s v=" 29 Jan 2019, 21:05"/>
    <s v="Football"/>
    <x v="9"/>
    <s v="Guingamp - AS Monaco"/>
    <n v="1"/>
    <s v="PUSH"/>
    <x v="1"/>
    <s v="2-2"/>
    <s v="PINNACLE"/>
    <n v="1.8620000000000001"/>
    <n v="1"/>
    <n v="0"/>
    <s v="https://aw-tipster.blogabet.com"/>
    <s v="Mon, Jan 28th, 2019, 18:11"/>
  </r>
  <r>
    <n v="358"/>
    <s v=" 29 Jan 2019, 21:30"/>
    <s v="Football"/>
    <x v="10"/>
    <s v="Valencia - Getafe"/>
    <n v="1.88"/>
    <s v="WIN"/>
    <x v="8"/>
    <s v="3-1"/>
    <s v="PINNACLE"/>
    <n v="1.8839999999999999"/>
    <n v="1"/>
    <n v="0.88"/>
    <s v="https://aw-tipster.blogabet.com"/>
    <s v="Mon, Jan 28th, 2019, 18:10"/>
  </r>
  <r>
    <n v="359"/>
    <s v=" 30 Jan 2019, 18:15"/>
    <s v="Football"/>
    <x v="11"/>
    <s v="Fiorentina - AS Roma"/>
    <n v="1.78"/>
    <s v="WIN"/>
    <x v="11"/>
    <s v="7-1"/>
    <s v="PINNACLE"/>
    <n v="1.7809999999999999"/>
    <n v="1"/>
    <n v="0.78"/>
    <s v="https://aw-tipster.blogabet.com"/>
    <s v="Mon, Jan 28th, 2019, 18:13"/>
  </r>
  <r>
    <n v="360"/>
    <s v=" 30 Jan 2019, 18:45"/>
    <s v="Football"/>
    <x v="9"/>
    <s v="Strasbourg - Bordeaux"/>
    <n v="1.75"/>
    <s v="WIN"/>
    <x v="15"/>
    <s v="3-2"/>
    <s v="PINNACLE"/>
    <n v="1.746"/>
    <n v="1"/>
    <n v="0.75"/>
    <s v="https://aw-tipster.blogabet.com"/>
    <s v="Mon, Jan 28th, 2019, 18:12"/>
  </r>
  <r>
    <n v="361"/>
    <s v=" 30 Jan 2019, 19:30"/>
    <s v="Football"/>
    <x v="10"/>
    <s v="Real Betis - Espanyol"/>
    <n v="0"/>
    <s v="LOST"/>
    <x v="8"/>
    <s v="1-1"/>
    <s v="PINNACLE"/>
    <n v="1.9430000000000001"/>
    <n v="1"/>
    <n v="-1"/>
    <s v="https://aw-tipster.blogabet.com"/>
    <s v="Mon, Jan 28th, 2019, 18:14"/>
  </r>
  <r>
    <n v="362"/>
    <s v=" 30 Jan 2019, 20:45"/>
    <s v="Football"/>
    <x v="4"/>
    <s v="Southampton - Crystal Palace"/>
    <n v="1"/>
    <s v="PUSH"/>
    <x v="15"/>
    <s v="1-1"/>
    <s v="PINNACLE"/>
    <n v="1.68"/>
    <n v="1"/>
    <n v="0"/>
    <s v="https://aw-tipster.blogabet.com"/>
    <s v="Mon, Jan 28th, 2019, 10:04"/>
  </r>
  <r>
    <n v="363"/>
    <s v=" 30 Jan 2019, 20:45"/>
    <s v="Football"/>
    <x v="4"/>
    <s v="Bournemouth - Chelsea"/>
    <n v="0"/>
    <s v="LOST"/>
    <x v="6"/>
    <s v="4-0"/>
    <s v="PINNACLE"/>
    <n v="1.671"/>
    <n v="1"/>
    <n v="-1"/>
    <s v="https://aw-tipster.blogabet.com"/>
    <s v="Mon, Jan 28th, 2019, 10:04"/>
  </r>
  <r>
    <n v="364"/>
    <s v=" 30 Jan 2019, 20:45"/>
    <s v="Football"/>
    <x v="11"/>
    <s v="Atalanta BC - Juventus"/>
    <n v="1.81"/>
    <s v="WIN"/>
    <x v="12"/>
    <s v="3-0"/>
    <s v="PINNACLE"/>
    <n v="1.8129999999999999"/>
    <n v="1"/>
    <n v="0.81"/>
    <s v="https://aw-tipster.blogabet.com"/>
    <s v="Mon, Jan 28th, 2019, 18:13"/>
  </r>
  <r>
    <n v="365"/>
    <s v=" 30 Jan 2019, 21:00"/>
    <s v="Football"/>
    <x v="4"/>
    <s v="Liverpool - Leicester City"/>
    <n v="0"/>
    <s v="LOST"/>
    <x v="10"/>
    <s v="1-1"/>
    <s v="PINNACLE"/>
    <n v="2.1"/>
    <n v="1"/>
    <n v="-1"/>
    <s v="https://aw-tipster.blogabet.com"/>
    <s v="Sun, Jan 20th, 2019, 08:36"/>
  </r>
  <r>
    <n v="366"/>
    <s v=" 30 Jan 2019, 21:00"/>
    <s v="Football"/>
    <x v="4"/>
    <s v="Tottenham Hotspur - Watford"/>
    <n v="1"/>
    <s v="PUSH"/>
    <x v="2"/>
    <s v="2-1"/>
    <s v="PINNACLE"/>
    <n v="1.7569999999999999"/>
    <n v="1"/>
    <n v="0"/>
    <s v="https://aw-tipster.blogabet.com"/>
    <s v="Mon, Jan 28th, 2019, 10:05"/>
  </r>
  <r>
    <n v="367"/>
    <s v=" 30 Jan 2019, 21:30"/>
    <s v="Football"/>
    <x v="10"/>
    <s v="Barcelona - Sevilla"/>
    <n v="0"/>
    <s v="LOST"/>
    <x v="4"/>
    <s v="6-1"/>
    <s v="PINNACLE"/>
    <n v="1.724"/>
    <n v="1"/>
    <n v="-1"/>
    <s v="https://aw-tipster.blogabet.com"/>
    <s v="Mon, Jan 28th, 2019, 18:14"/>
  </r>
  <r>
    <n v="368"/>
    <s v=" 31 Jan 2019, 21:00"/>
    <s v="Football"/>
    <x v="11"/>
    <s v="FC Internazionale - Lazio"/>
    <n v="1.77"/>
    <s v="WIN"/>
    <x v="5"/>
    <s v="0-0"/>
    <s v="PINNACLE"/>
    <n v="1.7689999999999999"/>
    <n v="1"/>
    <n v="0.77"/>
    <s v="https://aw-tipster.blogabet.com"/>
    <s v="Mon, Jan 28th, 2019, 18:15"/>
  </r>
  <r>
    <n v="369"/>
    <s v=" 31 Jan 2019, 21:30"/>
    <s v="Football"/>
    <x v="10"/>
    <s v="Girona - Real Madrid"/>
    <n v="1.89"/>
    <s v="WIN"/>
    <x v="19"/>
    <s v="1-3"/>
    <s v="PINNACLE"/>
    <n v="1.8919999999999999"/>
    <n v="1"/>
    <n v="0.89"/>
    <s v="https://aw-tipster.blogabet.com"/>
    <s v="Mon, Jan 28th, 2019, 18:16"/>
  </r>
  <r>
    <n v="370"/>
    <s v=" 01 Feb 2019, 20:30"/>
    <s v="Football"/>
    <x v="0"/>
    <s v="Hannover 96 - RB Leipzig"/>
    <n v="1.99"/>
    <s v="WIN"/>
    <x v="14"/>
    <s v="0-3"/>
    <s v="PINNACLE"/>
    <n v="1.99"/>
    <n v="1"/>
    <n v="0.99"/>
    <s v="https://aw-tipster.blogabet.com"/>
    <s v="Mon, Jan 28th, 2019, 10:06"/>
  </r>
  <r>
    <n v="371"/>
    <s v=" 01 Feb 2019, 20:45"/>
    <s v="Football"/>
    <x v="1"/>
    <s v="Lille - Nice"/>
    <n v="0"/>
    <s v="LOST"/>
    <x v="5"/>
    <s v="4-0"/>
    <s v="PINNACLE"/>
    <n v="2.08"/>
    <n v="1"/>
    <n v="-1"/>
    <s v="https://aw-tipster.blogabet.com"/>
    <s v="Mon, Jan 28th, 2019, 10:06"/>
  </r>
  <r>
    <n v="372"/>
    <s v=" 02 Feb 2019, 13:00"/>
    <s v="Football"/>
    <x v="2"/>
    <s v="Levante UD - Getafe"/>
    <n v="0"/>
    <s v="LOST"/>
    <x v="11"/>
    <s v="0-0"/>
    <s v="PINNACLE"/>
    <n v="2.0699999999999998"/>
    <n v="1"/>
    <n v="-1"/>
    <s v="https://aw-tipster.blogabet.com"/>
    <s v="Wed, Jan 30th, 2019, 08:54"/>
  </r>
  <r>
    <n v="373"/>
    <s v=" 02 Feb 2019, 13:30"/>
    <s v="Football"/>
    <x v="4"/>
    <s v="Tottenham Hotspur - Newcastle United"/>
    <n v="1.7"/>
    <s v="WIN"/>
    <x v="3"/>
    <s v="1-0"/>
    <s v="PINNACLE"/>
    <n v="1.6990000000000001"/>
    <n v="1"/>
    <n v="0.7"/>
    <s v="https://aw-tipster.blogabet.com"/>
    <s v="Thu, Jan 31st, 2019, 09:10"/>
  </r>
  <r>
    <n v="374"/>
    <s v=" 02 Feb 2019, 15:30"/>
    <s v="Football"/>
    <x v="0"/>
    <s v="Eintracht Frankfurt - Borussia Dortmund"/>
    <n v="0"/>
    <s v="LOST"/>
    <x v="6"/>
    <s v="1-1"/>
    <s v="PINNACLE"/>
    <n v="2.1"/>
    <n v="1"/>
    <n v="-1"/>
    <s v="https://aw-tipster.blogabet.com"/>
    <s v="Sun, Jan 27th, 2019, 09:31"/>
  </r>
  <r>
    <n v="375"/>
    <s v=" 02 Feb 2019, 15:30"/>
    <s v="Football"/>
    <x v="0"/>
    <s v="Hertha Berlin - Wolfsburg"/>
    <n v="0"/>
    <s v="LOST"/>
    <x v="15"/>
    <s v="0-1"/>
    <s v="PINNACLE"/>
    <n v="1.806"/>
    <n v="1"/>
    <n v="-1"/>
    <s v="https://aw-tipster.blogabet.com"/>
    <s v="Sun, Jan 27th, 2019, 09:32"/>
  </r>
  <r>
    <n v="376"/>
    <s v=" 02 Feb 2019, 15:30"/>
    <s v="Football"/>
    <x v="0"/>
    <s v="Bayer Leverkusen - Bayern Munich"/>
    <n v="2.09"/>
    <s v="WIN"/>
    <x v="9"/>
    <s v="3-1"/>
    <s v="PINNACLE"/>
    <n v="2.09"/>
    <n v="1"/>
    <n v="1.0900000000000001"/>
    <s v="https://aw-tipster.blogabet.com"/>
    <s v="Mon, Jan 28th, 2019, 10:09"/>
  </r>
  <r>
    <n v="377"/>
    <s v=" 02 Feb 2019, 15:30"/>
    <s v="Football"/>
    <x v="0"/>
    <s v="Hoffenheim - Fortuna Dusseldorf"/>
    <n v="0"/>
    <s v="LOST"/>
    <x v="16"/>
    <s v="1-1"/>
    <s v="PINNACLE"/>
    <n v="1.746"/>
    <n v="1"/>
    <n v="-1"/>
    <s v="https://aw-tipster.blogabet.com"/>
    <s v="Mon, Jan 28th, 2019, 10:10"/>
  </r>
  <r>
    <n v="378"/>
    <s v=" 02 Feb 2019, 16:00"/>
    <s v="Football"/>
    <x v="4"/>
    <s v="Everton - Wolverhampton Wanderers"/>
    <n v="2.31"/>
    <s v="WIN"/>
    <x v="1"/>
    <s v="1-3"/>
    <s v="PINNACLE"/>
    <n v="2.31"/>
    <n v="1"/>
    <n v="1.31"/>
    <s v="https://aw-tipster.blogabet.com"/>
    <s v="Wed, Jan 30th, 2019, 08:54"/>
  </r>
  <r>
    <n v="379"/>
    <s v=" 02 Feb 2019, 16:00"/>
    <s v="Football"/>
    <x v="4"/>
    <s v="Brighton and Hove Albion - Watford"/>
    <n v="1"/>
    <s v="PUSH"/>
    <x v="15"/>
    <s v="0-0"/>
    <s v="PINNACLE"/>
    <n v="1.8620000000000001"/>
    <n v="1"/>
    <n v="0"/>
    <s v="https://aw-tipster.blogabet.com"/>
    <s v="Thu, Jan 31st, 2019, 09:11"/>
  </r>
  <r>
    <n v="380"/>
    <s v=" 02 Feb 2019, 16:00"/>
    <s v="Football"/>
    <x v="4"/>
    <s v="Burnley - Southampton"/>
    <n v="1"/>
    <s v="PUSH"/>
    <x v="15"/>
    <s v="1-1"/>
    <s v="PINNACLE"/>
    <n v="1.8540000000000001"/>
    <n v="1"/>
    <n v="0"/>
    <s v="https://aw-tipster.blogabet.com"/>
    <s v="Thu, Jan 31st, 2019, 09:11"/>
  </r>
  <r>
    <n v="381"/>
    <s v=" 02 Feb 2019, 16:00"/>
    <s v="Football"/>
    <x v="4"/>
    <s v="Chelsea - Huddersfield Town"/>
    <n v="0"/>
    <s v="LOST"/>
    <x v="4"/>
    <s v="5-0"/>
    <s v="PINNACLE"/>
    <n v="1.9430000000000001"/>
    <n v="1"/>
    <n v="-1"/>
    <s v="https://aw-tipster.blogabet.com"/>
    <s v="Thu, Jan 31st, 2019, 09:11"/>
  </r>
  <r>
    <n v="382"/>
    <s v=" 02 Feb 2019, 16:00"/>
    <s v="Football"/>
    <x v="4"/>
    <s v="Crystal Palace - Fulham"/>
    <n v="0"/>
    <s v="LOST"/>
    <x v="5"/>
    <s v="2-0"/>
    <s v="PINNACLE"/>
    <n v="1.847"/>
    <n v="1"/>
    <n v="-1"/>
    <s v="https://aw-tipster.blogabet.com"/>
    <s v="Thu, Jan 31st, 2019, 09:12"/>
  </r>
  <r>
    <n v="383"/>
    <s v=" 02 Feb 2019, 16:15"/>
    <s v="Football"/>
    <x v="2"/>
    <s v="Real Sociedad - Athletic Club Bilbao"/>
    <n v="0"/>
    <s v="LOST"/>
    <x v="5"/>
    <s v="2-1"/>
    <s v="PINNACLE"/>
    <n v="1.68"/>
    <n v="1"/>
    <n v="-1"/>
    <s v="https://aw-tipster.blogabet.com"/>
    <s v="Mon, Jan 28th, 2019, 10:11"/>
  </r>
  <r>
    <n v="384"/>
    <s v=" 02 Feb 2019, 18:00"/>
    <s v="Football"/>
    <x v="3"/>
    <s v="Napoli - Sampdoria"/>
    <n v="0"/>
    <s v="LOST"/>
    <x v="3"/>
    <s v="3-0"/>
    <s v="PINNACLE"/>
    <n v="1.8129999999999999"/>
    <n v="1"/>
    <n v="-1"/>
    <s v="https://aw-tipster.blogabet.com"/>
    <s v="Wed, Jan 30th, 2019, 08:56"/>
  </r>
  <r>
    <n v="385"/>
    <s v=" 02 Feb 2019, 18:30"/>
    <s v="Football"/>
    <x v="0"/>
    <s v="Schalke 04 - Borussia Monchengladbach"/>
    <n v="2.2200000000000002"/>
    <s v="WIN"/>
    <x v="1"/>
    <s v="0-2"/>
    <s v="PINNACLE"/>
    <n v="2.2200000000000002"/>
    <n v="1"/>
    <n v="1.22"/>
    <s v="https://aw-tipster.blogabet.com"/>
    <s v="Sun, Jan 27th, 2019, 09:32"/>
  </r>
  <r>
    <n v="386"/>
    <s v=" 02 Feb 2019, 18:30"/>
    <s v="Football"/>
    <x v="4"/>
    <s v="Cardiff City - Bournemouth"/>
    <n v="2.2000000000000002"/>
    <s v="WIN"/>
    <x v="15"/>
    <s v="2-0"/>
    <s v="PINNACLE"/>
    <n v="2.2000000000000002"/>
    <n v="1"/>
    <n v="1.2"/>
    <s v="https://aw-tipster.blogabet.com"/>
    <s v="Thu, Jan 31st, 2019, 09:13"/>
  </r>
  <r>
    <n v="387"/>
    <s v=" 02 Feb 2019, 18:30"/>
    <s v="Football"/>
    <x v="2"/>
    <s v="Barcelona - Valencia"/>
    <n v="0"/>
    <s v="LOST"/>
    <x v="18"/>
    <s v="2-2"/>
    <s v="PINNACLE"/>
    <n v="1.8"/>
    <n v="1"/>
    <n v="-1"/>
    <s v="https://aw-tipster.blogabet.com"/>
    <s v="Thu, Jan 31st, 2019, 09:15"/>
  </r>
  <r>
    <n v="388"/>
    <s v=" 02 Feb 2019, 20:00"/>
    <s v="Football"/>
    <x v="1"/>
    <s v="Rennes - Amiens"/>
    <n v="1"/>
    <s v="PUSH"/>
    <x v="16"/>
    <s v="1-0"/>
    <s v="PINNACLE"/>
    <n v="2.2000000000000002"/>
    <n v="1"/>
    <n v="0"/>
    <s v="https://aw-tipster.blogabet.com"/>
    <s v="Mon, Jan 28th, 2019, 10:08"/>
  </r>
  <r>
    <n v="389"/>
    <s v=" 02 Feb 2019, 20:00"/>
    <s v="Football"/>
    <x v="1"/>
    <s v="AS Monaco - Toulouse FC"/>
    <n v="0"/>
    <s v="LOST"/>
    <x v="5"/>
    <s v="2-1"/>
    <s v="PINNACLE"/>
    <n v="2.1"/>
    <n v="1"/>
    <n v="-1"/>
    <s v="https://aw-tipster.blogabet.com"/>
    <s v="Wed, Jan 30th, 2019, 08:53"/>
  </r>
  <r>
    <n v="390"/>
    <s v=" 02 Feb 2019, 20:30"/>
    <s v="Football"/>
    <x v="3"/>
    <s v="Juventus - Parma FC"/>
    <n v="1.91"/>
    <s v="WIN"/>
    <x v="4"/>
    <s v="3-3"/>
    <s v="PINNACLE"/>
    <n v="1.909"/>
    <n v="1"/>
    <n v="0.91"/>
    <s v="https://aw-tipster.blogabet.com"/>
    <s v="Thu, Jan 31st, 2019, 09:18"/>
  </r>
  <r>
    <n v="391"/>
    <s v=" 02 Feb 2019, 20:45"/>
    <s v="Football"/>
    <x v="2"/>
    <s v="Celta Vigo - Sevilla"/>
    <n v="0"/>
    <s v="LOST"/>
    <x v="11"/>
    <s v="1-0"/>
    <s v="PINNACLE"/>
    <n v="1.8620000000000001"/>
    <n v="1"/>
    <n v="-1"/>
    <s v="https://aw-tipster.blogabet.com"/>
    <s v="Thu, Jan 31st, 2019, 09:16"/>
  </r>
  <r>
    <n v="392"/>
    <s v=" 02 Feb 2019, 21:00"/>
    <s v="Football"/>
    <x v="1"/>
    <s v="Reims - Marseille"/>
    <n v="1.9"/>
    <s v="WIN"/>
    <x v="15"/>
    <s v="2-1"/>
    <s v="PINNACLE"/>
    <n v="1.9"/>
    <n v="1"/>
    <n v="0.9"/>
    <s v="https://aw-tipster.blogabet.com"/>
    <s v="Mon, Jan 28th, 2019, 10:08"/>
  </r>
  <r>
    <n v="393"/>
    <s v=" 03 Feb 2019, 12:00"/>
    <s v="Football"/>
    <x v="2"/>
    <s v="Villarreal CF - Espanyol"/>
    <n v="2.14"/>
    <s v="WIN"/>
    <x v="5"/>
    <s v="2-2"/>
    <s v="PINNACLE"/>
    <n v="2.14"/>
    <n v="1"/>
    <n v="1.1399999999999999"/>
    <s v="https://aw-tipster.blogabet.com"/>
    <s v="Thu, Jan 31st, 2019, 09:16"/>
  </r>
  <r>
    <n v="394"/>
    <s v=" 03 Feb 2019, 12:30"/>
    <s v="Football"/>
    <x v="3"/>
    <s v="SPAL - Torino"/>
    <n v="1.72"/>
    <s v="WIN"/>
    <x v="12"/>
    <s v="0-0"/>
    <s v="PINNACLE"/>
    <n v="1.7190000000000001"/>
    <n v="1"/>
    <n v="0.72"/>
    <s v="https://aw-tipster.blogabet.com"/>
    <s v="Mon, Jan 28th, 2019, 10:13"/>
  </r>
  <r>
    <n v="395"/>
    <s v=" 03 Feb 2019, 15:00"/>
    <s v="Football"/>
    <x v="1"/>
    <s v="Nimes Olympique - Montpellier HSC"/>
    <n v="1"/>
    <s v="PUSH"/>
    <x v="1"/>
    <s v="1-1"/>
    <s v="PINNACLE"/>
    <n v="2.02"/>
    <n v="1"/>
    <n v="0"/>
    <s v="https://aw-tipster.blogabet.com"/>
    <s v="Mon, Jan 28th, 2019, 10:11"/>
  </r>
  <r>
    <n v="396"/>
    <s v=" 03 Feb 2019, 15:00"/>
    <s v="Football"/>
    <x v="3"/>
    <s v="Udinese - Fiorentina"/>
    <n v="0"/>
    <s v="LOST"/>
    <x v="6"/>
    <s v="1-1"/>
    <s v="PINNACLE"/>
    <n v="2.27"/>
    <n v="1"/>
    <n v="-1"/>
    <s v="https://aw-tipster.blogabet.com"/>
    <s v="Thu, Jan 31st, 2019, 09:19"/>
  </r>
  <r>
    <n v="397"/>
    <s v=" 03 Feb 2019, 15:05"/>
    <s v="Football"/>
    <x v="4"/>
    <s v="Leicester City - Manchester United"/>
    <n v="2.06"/>
    <s v="WIN"/>
    <x v="6"/>
    <s v="0-1"/>
    <s v="PINNACLE"/>
    <n v="2.06"/>
    <n v="1"/>
    <n v="1.06"/>
    <s v="https://aw-tipster.blogabet.com"/>
    <s v="Thu, Jan 31st, 2019, 09:13"/>
  </r>
  <r>
    <n v="398"/>
    <s v=" 03 Feb 2019, 16:15"/>
    <s v="Football"/>
    <x v="2"/>
    <s v="Real Betis - Atletico Madrid"/>
    <n v="0"/>
    <s v="LOST"/>
    <x v="6"/>
    <s v="1-0"/>
    <s v="PINNACLE"/>
    <n v="2.11"/>
    <n v="1"/>
    <n v="-1"/>
    <s v="https://aw-tipster.blogabet.com"/>
    <s v="Thu, Jan 31st, 2019, 09:17"/>
  </r>
  <r>
    <n v="399"/>
    <s v=" 03 Feb 2019, 17:00"/>
    <s v="Football"/>
    <x v="1"/>
    <s v="St Etienne - Strasbourg"/>
    <n v="1"/>
    <s v="PUSH"/>
    <x v="5"/>
    <s v="Postponed"/>
    <s v="PINNACLE"/>
    <n v="1.98"/>
    <n v="1"/>
    <n v="0"/>
    <s v="https://aw-tipster.blogabet.com"/>
    <s v="Thu, Jan 31st, 2019, 09:21"/>
  </r>
  <r>
    <n v="400"/>
    <s v=" 03 Feb 2019, 17:30"/>
    <s v="Football"/>
    <x v="4"/>
    <s v="Manchester City - Arsenal"/>
    <n v="1.76"/>
    <s v="WIN"/>
    <x v="0"/>
    <s v="2-1"/>
    <s v="PINNACLE"/>
    <n v="1.7569999999999999"/>
    <n v="1"/>
    <n v="0.76"/>
    <s v="https://aw-tipster.blogabet.com"/>
    <s v="Wed, Jan 30th, 2019, 08:57"/>
  </r>
  <r>
    <n v="401"/>
    <s v=" 03 Feb 2019, 18:00"/>
    <s v="Football"/>
    <x v="3"/>
    <s v="FC Internazionale - Bologna"/>
    <n v="1.93"/>
    <s v="WIN"/>
    <x v="3"/>
    <s v="0-1"/>
    <s v="PINNACLE"/>
    <n v="1.925"/>
    <n v="1"/>
    <n v="0.93"/>
    <s v="https://aw-tipster.blogabet.com"/>
    <s v="Fri, Feb 1st, 2019, 09:45"/>
  </r>
  <r>
    <n v="402"/>
    <s v=" 03 Feb 2019, 20:30"/>
    <s v="Football"/>
    <x v="3"/>
    <s v="AS Roma - AC Milan"/>
    <n v="1.7"/>
    <s v="WIN"/>
    <x v="5"/>
    <s v="1-1"/>
    <s v="PINNACLE"/>
    <n v="1.6990000000000001"/>
    <n v="1"/>
    <n v="0.7"/>
    <s v="https://aw-tipster.blogabet.com"/>
    <s v="Thu, Jan 31st, 2019, 09:19"/>
  </r>
  <r>
    <n v="403"/>
    <s v=" 03 Feb 2019, 20:45"/>
    <s v="Football"/>
    <x v="2"/>
    <s v="Real Madrid - Alaves"/>
    <n v="0"/>
    <s v="LOST"/>
    <x v="4"/>
    <s v="3-0"/>
    <s v="PINNACLE"/>
    <n v="1.8260000000000001"/>
    <n v="1"/>
    <n v="-1"/>
    <s v="https://aw-tipster.blogabet.com"/>
    <s v="Fri, Feb 1st, 2019, 09:43"/>
  </r>
  <r>
    <n v="404"/>
    <s v=" 03 Feb 2019, 21:00"/>
    <s v="Football"/>
    <x v="1"/>
    <s v="Lyon - Paris Saint Germain"/>
    <n v="1.7"/>
    <s v="WIN"/>
    <x v="9"/>
    <s v="2-1"/>
    <s v="PINNACLE"/>
    <n v="1.6990000000000001"/>
    <n v="1"/>
    <n v="0.7"/>
    <s v="https://aw-tipster.blogabet.com"/>
    <s v="Mon, Jan 28th, 2019, 10:12"/>
  </r>
  <r>
    <n v="405"/>
    <s v=" 04 Feb 2019, 19:00"/>
    <s v="Football"/>
    <x v="3"/>
    <s v="Frosinone - Lazio"/>
    <n v="1"/>
    <s v="PUSH"/>
    <x v="14"/>
    <s v="0-1"/>
    <s v="PINNACLE"/>
    <n v="1.671"/>
    <n v="1"/>
    <n v="0"/>
    <s v="https://aw-tipster.blogabet.com"/>
    <s v="Fri, Feb 1st, 2019, 09:45"/>
  </r>
  <r>
    <n v="406"/>
    <s v=" 04 Feb 2019, 21:00"/>
    <s v="Football"/>
    <x v="4"/>
    <s v="West Ham United - Liverpool"/>
    <n v="0"/>
    <s v="LOST"/>
    <x v="13"/>
    <s v="1-1"/>
    <s v="PINNACLE"/>
    <n v="2.04"/>
    <n v="1"/>
    <n v="-1"/>
    <s v="https://aw-tipster.blogabet.com"/>
    <s v="Thu, Jan 31st, 2019, 09:14"/>
  </r>
  <r>
    <n v="407"/>
    <s v=" 04 Feb 2019, 21:00"/>
    <s v="Football"/>
    <x v="3"/>
    <s v="Cagliari - Atalanta BC"/>
    <n v="1.69"/>
    <s v="WIN"/>
    <x v="6"/>
    <s v="0-1"/>
    <s v="PINNACLE"/>
    <n v="1.6890000000000001"/>
    <n v="1"/>
    <n v="0.69"/>
    <s v="https://aw-tipster.blogabet.com"/>
    <s v="Thu, Jan 31st, 2019, 09:20"/>
  </r>
  <r>
    <n v="408"/>
    <s v=" 05 Feb 2019, 19:00"/>
    <s v="Football"/>
    <x v="1"/>
    <s v="Marseille - Bordeaux"/>
    <n v="0"/>
    <s v="LOST"/>
    <x v="5"/>
    <s v="1-0"/>
    <s v="PINNACLE"/>
    <n v="1.7809999999999999"/>
    <n v="1"/>
    <n v="-1"/>
    <s v="https://aw-tipster.blogabet.com"/>
    <s v="Sun, Feb 3rd, 2019, 09:47"/>
  </r>
  <r>
    <n v="409"/>
    <s v=" 05 Feb 2019, 20:45"/>
    <s v="Football"/>
    <x v="13"/>
    <s v="Borussia Dortmund - Werder Bremen"/>
    <n v="0"/>
    <s v="LOST"/>
    <x v="16"/>
    <s v="1-1"/>
    <s v="PINNACLE"/>
    <n v="1.819"/>
    <n v="1"/>
    <n v="-1"/>
    <s v="https://aw-tipster.blogabet.com"/>
    <s v="Mon, Feb 4th, 2019, 18:45"/>
  </r>
  <r>
    <n v="410"/>
    <s v=" 06 Feb 2019, 18:30"/>
    <s v="Football"/>
    <x v="13"/>
    <s v="RB Leipzig - Wolfsburg"/>
    <n v="0"/>
    <s v="LOST"/>
    <x v="5"/>
    <s v="1-0"/>
    <s v="PINNACLE"/>
    <n v="2.11"/>
    <n v="1"/>
    <n v="-1"/>
    <s v="https://aw-tipster.blogabet.com"/>
    <s v="Wed, Feb 6th, 2019, 09:04"/>
  </r>
  <r>
    <n v="411"/>
    <s v=" 06 Feb 2019, 20:45"/>
    <s v="Football"/>
    <x v="4"/>
    <s v="Everton - Manchester City"/>
    <n v="1.84"/>
    <s v="WIN"/>
    <x v="23"/>
    <s v="0-1"/>
    <s v="PINNACLE"/>
    <n v="1.84"/>
    <n v="1"/>
    <n v="0.84"/>
    <s v="https://aw-tipster.blogabet.com"/>
    <s v="Mon, Feb 4th, 2019, 12:26"/>
  </r>
  <r>
    <n v="412"/>
    <s v=" 06 Feb 2019, 20:45"/>
    <s v="Football"/>
    <x v="13"/>
    <s v="Hertha Berlin - Bayern Munich"/>
    <n v="1.95"/>
    <s v="WIN"/>
    <x v="17"/>
    <s v="2-2"/>
    <s v="PINNACLE"/>
    <n v="1.952"/>
    <n v="1"/>
    <n v="0.95"/>
    <s v="https://aw-tipster.blogabet.com"/>
    <s v="Mon, Feb 4th, 2019, 18:45"/>
  </r>
  <r>
    <n v="413"/>
    <s v=" 06 Feb 2019, 20:45"/>
    <s v="Football"/>
    <x v="13"/>
    <s v="Schalke 04 - Fortuna Dusseldorf"/>
    <n v="0"/>
    <s v="LOST"/>
    <x v="5"/>
    <s v="4-1"/>
    <s v="PINNACLE"/>
    <n v="2.09"/>
    <n v="1"/>
    <n v="-1"/>
    <s v="https://aw-tipster.blogabet.com"/>
    <s v="Wed, Feb 6th, 2019, 09:04"/>
  </r>
  <r>
    <n v="414"/>
    <s v=" 06 Feb 2019, 21:00"/>
    <s v="Football"/>
    <x v="10"/>
    <s v="Barcelona - Real Madrid"/>
    <n v="2.06"/>
    <s v="WIN"/>
    <x v="5"/>
    <s v="1-1"/>
    <s v="PINNACLE"/>
    <n v="2.06"/>
    <n v="1"/>
    <n v="1.06"/>
    <s v="https://aw-tipster.blogabet.com"/>
    <s v="Mon, Feb 4th, 2019, 12:31"/>
  </r>
  <r>
    <n v="415"/>
    <s v=" 07 Feb 2019, 20:30"/>
    <s v="Football"/>
    <x v="3"/>
    <s v="Lazio - Empoli"/>
    <n v="1.94"/>
    <s v="WIN"/>
    <x v="3"/>
    <s v="1-0"/>
    <s v="PINNACLE"/>
    <n v="1.9430000000000001"/>
    <n v="1"/>
    <n v="0.94"/>
    <s v="https://aw-tipster.blogabet.com"/>
    <s v="Tue, Feb 5th, 2019, 08:55"/>
  </r>
  <r>
    <n v="416"/>
    <s v=" 07 Feb 2019, 21:00"/>
    <s v="Football"/>
    <x v="10"/>
    <s v="Real Betis - Valencia"/>
    <n v="1"/>
    <s v="PUSH"/>
    <x v="1"/>
    <s v="2-2"/>
    <s v="PINNACLE"/>
    <n v="2.19"/>
    <n v="1"/>
    <n v="0"/>
    <s v="https://aw-tipster.blogabet.com"/>
    <s v="Mon, Feb 4th, 2019, 12:31"/>
  </r>
  <r>
    <n v="417"/>
    <s v=" 08 Feb 2019, 20:30"/>
    <s v="Football"/>
    <x v="3"/>
    <s v="Chievo - AS Roma"/>
    <n v="0"/>
    <s v="LOST"/>
    <x v="9"/>
    <s v="0-3"/>
    <s v="PINNACLE"/>
    <n v="1.746"/>
    <n v="1"/>
    <n v="-1"/>
    <s v="https://aw-tipster.blogabet.com"/>
    <s v="Mon, Feb 4th, 2019, 12:35"/>
  </r>
  <r>
    <n v="418"/>
    <s v=" 08 Feb 2019, 20:30"/>
    <s v="Football"/>
    <x v="0"/>
    <s v="Mainz 05 - Bayer Leverkusen"/>
    <n v="0"/>
    <s v="LOST"/>
    <x v="12"/>
    <s v="1-5"/>
    <s v="PINNACLE"/>
    <n v="2.06"/>
    <n v="1"/>
    <n v="-1"/>
    <s v="https://aw-tipster.blogabet.com"/>
    <s v="Wed, Feb 6th, 2019, 09:07"/>
  </r>
  <r>
    <n v="419"/>
    <s v=" 08 Feb 2019, 20:45"/>
    <s v="Football"/>
    <x v="1"/>
    <s v="Dijon - Marseille"/>
    <n v="2.2200000000000002"/>
    <s v="WIN"/>
    <x v="6"/>
    <s v="1-2"/>
    <s v="PINNACLE"/>
    <n v="2.2200000000000002"/>
    <n v="1"/>
    <n v="1.22"/>
    <s v="https://aw-tipster.blogabet.com"/>
    <s v="Wed, Feb 6th, 2019, 09:05"/>
  </r>
  <r>
    <n v="420"/>
    <s v=" 08 Feb 2019, 21:00"/>
    <s v="Football"/>
    <x v="2"/>
    <s v="Real Valladolid CF - Villarreal CF"/>
    <n v="1"/>
    <s v="PUSH"/>
    <x v="1"/>
    <s v="0-0"/>
    <s v="PINNACLE"/>
    <n v="1.74"/>
    <n v="1"/>
    <n v="0"/>
    <s v="https://aw-tipster.blogabet.com"/>
    <s v="Mon, Feb 4th, 2019, 12:32"/>
  </r>
  <r>
    <n v="421"/>
    <s v=" 09 Feb 2019, 13:00"/>
    <s v="Football"/>
    <x v="2"/>
    <s v="Getafe - Celta Vigo"/>
    <n v="0"/>
    <s v="LOST"/>
    <x v="5"/>
    <s v="3-1"/>
    <s v="PINNACLE"/>
    <n v="1.952"/>
    <n v="1"/>
    <n v="-1"/>
    <s v="https://aw-tipster.blogabet.com"/>
    <s v="Mon, Feb 4th, 2019, 12:33"/>
  </r>
  <r>
    <n v="422"/>
    <s v=" 09 Feb 2019, 13:30"/>
    <s v="Football"/>
    <x v="4"/>
    <s v="Fulham - Manchester United"/>
    <n v="1.68"/>
    <s v="WIN"/>
    <x v="6"/>
    <s v="0-3"/>
    <s v="PINNACLE"/>
    <n v="1.68"/>
    <n v="1"/>
    <n v="0.68"/>
    <s v="https://aw-tipster.blogabet.com"/>
    <s v="Mon, Feb 4th, 2019, 12:27"/>
  </r>
  <r>
    <n v="423"/>
    <s v=" 09 Feb 2019, 15:30"/>
    <s v="Football"/>
    <x v="0"/>
    <s v="Borussia Dortmund - Hoffenheim"/>
    <n v="1.81"/>
    <s v="WIN"/>
    <x v="2"/>
    <s v="3-3"/>
    <s v="PINNACLE"/>
    <n v="1.806"/>
    <n v="1"/>
    <n v="0.81"/>
    <s v="https://aw-tipster.blogabet.com"/>
    <s v="Wed, Feb 6th, 2019, 09:07"/>
  </r>
  <r>
    <n v="424"/>
    <s v=" 09 Feb 2019, 15:30"/>
    <s v="Football"/>
    <x v="0"/>
    <s v="Borussia Monchengladbach - Hertha Berlin"/>
    <n v="0"/>
    <s v="LOST"/>
    <x v="16"/>
    <s v="0-3"/>
    <s v="PINNACLE"/>
    <n v="2.12"/>
    <n v="1"/>
    <n v="-1"/>
    <s v="https://aw-tipster.blogabet.com"/>
    <s v="Thu, Feb 7th, 2019, 09:00"/>
  </r>
  <r>
    <n v="425"/>
    <s v=" 09 Feb 2019, 15:30"/>
    <s v="Football"/>
    <x v="0"/>
    <s v="RB Leipzig - Eintracht Frankfurt"/>
    <n v="2.11"/>
    <s v="WIN"/>
    <x v="5"/>
    <s v="0-0"/>
    <s v="PINNACLE"/>
    <n v="2.11"/>
    <n v="1"/>
    <n v="1.1100000000000001"/>
    <s v="https://aw-tipster.blogabet.com"/>
    <s v="Thu, Feb 7th, 2019, 09:00"/>
  </r>
  <r>
    <n v="426"/>
    <s v=" 09 Feb 2019, 16:00"/>
    <s v="Football"/>
    <x v="4"/>
    <s v="Southampton - Cardiff City"/>
    <n v="2.16"/>
    <s v="WIN"/>
    <x v="5"/>
    <s v="1-2"/>
    <s v="PINNACLE"/>
    <n v="2.16"/>
    <n v="1"/>
    <n v="1.1599999999999999"/>
    <s v="https://aw-tipster.blogabet.com"/>
    <s v="Sun, Feb 3rd, 2019, 09:48"/>
  </r>
  <r>
    <n v="427"/>
    <s v=" 09 Feb 2019, 16:00"/>
    <s v="Football"/>
    <x v="4"/>
    <s v="Huddersfield Town - Arsenal"/>
    <n v="1"/>
    <s v="PUSH"/>
    <x v="14"/>
    <s v="1-2"/>
    <s v="PINNACLE"/>
    <n v="1.9610000000000001"/>
    <n v="1"/>
    <n v="0"/>
    <s v="https://aw-tipster.blogabet.com"/>
    <s v="Mon, Feb 4th, 2019, 12:27"/>
  </r>
  <r>
    <n v="428"/>
    <s v=" 09 Feb 2019, 16:00"/>
    <s v="Football"/>
    <x v="4"/>
    <s v="Crystal Palace - West Ham United"/>
    <n v="1.88"/>
    <s v="WIN"/>
    <x v="5"/>
    <s v="1-1"/>
    <s v="PINNACLE"/>
    <n v="1.877"/>
    <n v="1"/>
    <n v="0.88"/>
    <s v="https://aw-tipster.blogabet.com"/>
    <s v="Tue, Feb 5th, 2019, 08:57"/>
  </r>
  <r>
    <n v="429"/>
    <s v=" 09 Feb 2019, 16:00"/>
    <s v="Football"/>
    <x v="4"/>
    <s v="Liverpool - Bournemouth"/>
    <n v="0"/>
    <s v="LOST"/>
    <x v="4"/>
    <s v="3-0"/>
    <s v="PINNACLE"/>
    <n v="1.909"/>
    <n v="1"/>
    <n v="-1"/>
    <s v="https://aw-tipster.blogabet.com"/>
    <s v="Tue, Feb 5th, 2019, 08:58"/>
  </r>
  <r>
    <n v="430"/>
    <s v=" 09 Feb 2019, 16:00"/>
    <s v="Football"/>
    <x v="4"/>
    <s v="Watford - Everton"/>
    <n v="2.29"/>
    <s v="WIN"/>
    <x v="8"/>
    <s v="1-0"/>
    <s v="PINNACLE"/>
    <n v="2.29"/>
    <n v="1"/>
    <n v="1.29"/>
    <s v="https://aw-tipster.blogabet.com"/>
    <s v="Thu, Feb 7th, 2019, 08:56"/>
  </r>
  <r>
    <n v="431"/>
    <s v=" 09 Feb 2019, 16:15"/>
    <s v="Football"/>
    <x v="2"/>
    <s v="Atletico Madrid - Real Madrid"/>
    <n v="2.2999999999999998"/>
    <s v="WIN"/>
    <x v="1"/>
    <s v="1-3"/>
    <s v="PINNACLE"/>
    <n v="2.2999999999999998"/>
    <n v="1"/>
    <n v="1.3"/>
    <s v="https://aw-tipster.blogabet.com"/>
    <s v="Thu, Feb 7th, 2019, 08:59"/>
  </r>
  <r>
    <n v="432"/>
    <s v=" 09 Feb 2019, 17:00"/>
    <s v="Football"/>
    <x v="1"/>
    <s v="Paris Saint Germain - Bordeaux"/>
    <n v="0"/>
    <s v="LOST"/>
    <x v="18"/>
    <s v="1-0"/>
    <s v="PINNACLE"/>
    <n v="1.7869999999999999"/>
    <n v="1"/>
    <n v="-1"/>
    <s v="https://aw-tipster.blogabet.com"/>
    <s v="Thu, Feb 7th, 2019, 08:58"/>
  </r>
  <r>
    <n v="433"/>
    <s v=" 09 Feb 2019, 18:00"/>
    <s v="Football"/>
    <x v="3"/>
    <s v="Fiorentina - Napoli"/>
    <n v="0"/>
    <s v="LOST"/>
    <x v="6"/>
    <s v="0-0"/>
    <s v="PINNACLE"/>
    <n v="1.909"/>
    <n v="1"/>
    <n v="-1"/>
    <s v="https://aw-tipster.blogabet.com"/>
    <s v="Mon, Feb 4th, 2019, 12:35"/>
  </r>
  <r>
    <n v="434"/>
    <s v=" 09 Feb 2019, 18:30"/>
    <s v="Football"/>
    <x v="4"/>
    <s v="Brighton and Hove Albion - Burnley"/>
    <n v="0"/>
    <s v="LOST"/>
    <x v="8"/>
    <s v="1-3"/>
    <s v="PINNACLE"/>
    <n v="2.15"/>
    <n v="1"/>
    <n v="-1"/>
    <s v="https://aw-tipster.blogabet.com"/>
    <s v="Thu, Feb 7th, 2019, 08:56"/>
  </r>
  <r>
    <n v="435"/>
    <s v=" 09 Feb 2019, 18:30"/>
    <s v="Football"/>
    <x v="0"/>
    <s v="Bayern Munich - Schalke 04"/>
    <n v="1"/>
    <s v="PUSH"/>
    <x v="4"/>
    <s v="3-1"/>
    <s v="PINNACLE"/>
    <n v="1.847"/>
    <n v="1"/>
    <n v="0"/>
    <s v="https://aw-tipster.blogabet.com"/>
    <s v="Thu, Feb 7th, 2019, 09:01"/>
  </r>
  <r>
    <n v="436"/>
    <s v=" 09 Feb 2019, 20:00"/>
    <s v="Football"/>
    <x v="1"/>
    <s v="Strasbourg - Angers SCO"/>
    <n v="1.88"/>
    <s v="WIN"/>
    <x v="5"/>
    <s v="1-2"/>
    <s v="PINNACLE"/>
    <n v="1.8839999999999999"/>
    <n v="1"/>
    <n v="0.88"/>
    <s v="https://aw-tipster.blogabet.com"/>
    <s v="Wed, Feb 6th, 2019, 09:05"/>
  </r>
  <r>
    <n v="437"/>
    <s v=" 09 Feb 2019, 20:30"/>
    <s v="Football"/>
    <x v="3"/>
    <s v="Parma FC - FC Internazionale"/>
    <n v="0"/>
    <s v="LOST"/>
    <x v="12"/>
    <s v="0-1"/>
    <s v="PINNACLE"/>
    <n v="2.2000000000000002"/>
    <n v="1"/>
    <n v="-1"/>
    <s v="https://aw-tipster.blogabet.com"/>
    <s v="Mon, Feb 4th, 2019, 12:36"/>
  </r>
  <r>
    <n v="438"/>
    <s v=" 10 Feb 2019, 12:00"/>
    <s v="Football"/>
    <x v="2"/>
    <s v="Leganes - Real Betis"/>
    <n v="2.39"/>
    <s v="WIN"/>
    <x v="8"/>
    <s v="3-0"/>
    <s v="PINNACLE"/>
    <n v="2.39"/>
    <n v="1"/>
    <n v="1.39"/>
    <s v="https://aw-tipster.blogabet.com"/>
    <s v="Fri, Feb 8th, 2019, 08:09"/>
  </r>
  <r>
    <n v="439"/>
    <s v=" 10 Feb 2019, 14:30"/>
    <s v="Football"/>
    <x v="4"/>
    <s v="Tottenham Hotspur - Leicester City"/>
    <n v="0"/>
    <s v="LOST"/>
    <x v="2"/>
    <s v="3-1"/>
    <s v="PINNACLE"/>
    <n v="1.806"/>
    <n v="1"/>
    <n v="-1"/>
    <s v="https://aw-tipster.blogabet.com"/>
    <s v="Mon, Feb 4th, 2019, 12:28"/>
  </r>
  <r>
    <n v="440"/>
    <s v=" 10 Feb 2019, 15:00"/>
    <s v="Football"/>
    <x v="3"/>
    <s v="Torino - Udinese"/>
    <n v="0"/>
    <s v="LOST"/>
    <x v="5"/>
    <s v="1-0"/>
    <s v="PINNACLE"/>
    <n v="2.1800000000000002"/>
    <n v="1"/>
    <n v="-1"/>
    <s v="https://aw-tipster.blogabet.com"/>
    <s v="Mon, Feb 4th, 2019, 12:37"/>
  </r>
  <r>
    <n v="441"/>
    <s v=" 10 Feb 2019, 15:00"/>
    <s v="Football"/>
    <x v="3"/>
    <s v="Atalanta BC - SPAL"/>
    <n v="0"/>
    <s v="LOST"/>
    <x v="0"/>
    <s v="0-1"/>
    <s v="PINNACLE"/>
    <n v="1.8620000000000001"/>
    <n v="1"/>
    <n v="-1"/>
    <s v="https://aw-tipster.blogabet.com"/>
    <s v="Tue, Feb 5th, 2019, 08:56"/>
  </r>
  <r>
    <n v="442"/>
    <s v=" 10 Feb 2019, 15:00"/>
    <s v="Football"/>
    <x v="3"/>
    <s v="Sampdoria - Frosinone"/>
    <n v="0"/>
    <s v="LOST"/>
    <x v="16"/>
    <s v="0-1"/>
    <s v="PINNACLE"/>
    <n v="1.9610000000000001"/>
    <n v="1"/>
    <n v="-1"/>
    <s v="https://aw-tipster.blogabet.com"/>
    <s v="Tue, Feb 5th, 2019, 08:56"/>
  </r>
  <r>
    <n v="443"/>
    <s v=" 10 Feb 2019, 15:00"/>
    <s v="Football"/>
    <x v="1"/>
    <s v="Montpellier HSC - AS Monaco"/>
    <n v="1"/>
    <s v="PUSH"/>
    <x v="15"/>
    <s v="2-2"/>
    <s v="PINNACLE"/>
    <n v="1.746"/>
    <n v="1"/>
    <n v="0"/>
    <s v="https://aw-tipster.blogabet.com"/>
    <s v="Wed, Feb 6th, 2019, 09:06"/>
  </r>
  <r>
    <n v="444"/>
    <s v=" 10 Feb 2019, 16:15"/>
    <s v="Football"/>
    <x v="2"/>
    <s v="Valencia - Real Sociedad"/>
    <n v="2.09"/>
    <s v="WIN"/>
    <x v="5"/>
    <s v="0-0"/>
    <s v="PINNACLE"/>
    <n v="2.09"/>
    <n v="1"/>
    <n v="1.0900000000000001"/>
    <s v="https://aw-tipster.blogabet.com"/>
    <s v="Fri, Feb 8th, 2019, 08:10"/>
  </r>
  <r>
    <n v="445"/>
    <s v=" 10 Feb 2019, 17:00"/>
    <s v="Football"/>
    <x v="4"/>
    <s v="Manchester City - Chelsea"/>
    <n v="1.85"/>
    <s v="WIN"/>
    <x v="16"/>
    <s v="6-0"/>
    <s v="PINNACLE"/>
    <n v="1.847"/>
    <n v="1"/>
    <n v="0.85"/>
    <s v="https://aw-tipster.blogabet.com"/>
    <s v="Thu, Feb 7th, 2019, 08:57"/>
  </r>
  <r>
    <n v="446"/>
    <s v=" 10 Feb 2019, 17:00"/>
    <s v="Football"/>
    <x v="1"/>
    <s v="Rennes - St Etienne"/>
    <n v="0"/>
    <s v="LOST"/>
    <x v="5"/>
    <s v="3-0"/>
    <s v="PINNACLE"/>
    <n v="1.7809999999999999"/>
    <n v="1"/>
    <n v="-1"/>
    <s v="https://aw-tipster.blogabet.com"/>
    <s v="Thu, Feb 7th, 2019, 08:58"/>
  </r>
  <r>
    <n v="447"/>
    <s v=" 10 Feb 2019, 17:00"/>
    <s v="Football"/>
    <x v="1"/>
    <s v="Guingamp - Lille"/>
    <n v="2.2400000000000002"/>
    <s v="WIN"/>
    <x v="6"/>
    <s v="0-2"/>
    <s v="PINNACLE"/>
    <n v="2.2400000000000002"/>
    <n v="1"/>
    <n v="1.24"/>
    <s v="https://aw-tipster.blogabet.com"/>
    <s v="Fri, Feb 8th, 2019, 08:08"/>
  </r>
  <r>
    <n v="448"/>
    <s v=" 10 Feb 2019, 18:00"/>
    <s v="Football"/>
    <x v="3"/>
    <s v="Sassuolo - Juventus"/>
    <n v="2.0499999999999998"/>
    <s v="WIN"/>
    <x v="14"/>
    <s v="0-3"/>
    <s v="PINNACLE"/>
    <n v="2.0499999999999998"/>
    <n v="1"/>
    <n v="1.05"/>
    <s v="https://aw-tipster.blogabet.com"/>
    <s v="Mon, Feb 4th, 2019, 12:37"/>
  </r>
  <r>
    <n v="449"/>
    <s v=" 10 Feb 2019, 18:30"/>
    <s v="Football"/>
    <x v="2"/>
    <s v="Sevilla - Eibar"/>
    <n v="1.68"/>
    <s v="WIN"/>
    <x v="2"/>
    <s v="2-2"/>
    <s v="PINNACLE"/>
    <n v="1.68"/>
    <n v="1"/>
    <n v="0.68"/>
    <s v="https://aw-tipster.blogabet.com"/>
    <s v="Mon, Feb 4th, 2019, 12:33"/>
  </r>
  <r>
    <n v="450"/>
    <s v=" 10 Feb 2019, 20:30"/>
    <s v="Football"/>
    <x v="3"/>
    <s v="AC Milan - Cagliari"/>
    <n v="1.74"/>
    <s v="WIN"/>
    <x v="16"/>
    <s v="3-0"/>
    <s v="PINNACLE"/>
    <n v="1.7350000000000001"/>
    <n v="1"/>
    <n v="0.74"/>
    <s v="https://aw-tipster.blogabet.com"/>
    <s v="Tue, Feb 5th, 2019, 08:57"/>
  </r>
  <r>
    <n v="451"/>
    <s v=" 10 Feb 2019, 20:45"/>
    <s v="Football"/>
    <x v="2"/>
    <s v="Athletic Club Bilbao - Barcelona"/>
    <n v="1.72"/>
    <s v="WIN"/>
    <x v="9"/>
    <s v="0-0"/>
    <s v="PINNACLE"/>
    <n v="1.724"/>
    <n v="1"/>
    <n v="0.72"/>
    <s v="https://aw-tipster.blogabet.com"/>
    <s v="Thu, Feb 7th, 2019, 08:59"/>
  </r>
  <r>
    <n v="452"/>
    <s v=" 10 Feb 2019, 21:00"/>
    <s v="Football"/>
    <x v="1"/>
    <s v="Nice - Lyon"/>
    <n v="0"/>
    <s v="LOST"/>
    <x v="6"/>
    <s v="1-0"/>
    <s v="PINNACLE"/>
    <n v="1.7190000000000001"/>
    <n v="1"/>
    <n v="-1"/>
    <s v="https://aw-tipster.blogabet.com"/>
    <s v="Fri, Feb 8th, 2019, 08:09"/>
  </r>
  <r>
    <n v="453"/>
    <s v=" 11 Feb 2019, 21:00"/>
    <s v="Football"/>
    <x v="4"/>
    <s v="Wolverhampton Wanderers - Newcastle United"/>
    <n v="2.2200000000000002"/>
    <s v="WIN"/>
    <x v="5"/>
    <s v="1-1"/>
    <s v="PINNACLE"/>
    <n v="2.2200000000000002"/>
    <n v="1"/>
    <n v="1.22"/>
    <s v="https://aw-tipster.blogabet.com"/>
    <s v="Wed, Feb 6th, 2019, 09:08"/>
  </r>
  <r>
    <n v="454"/>
    <s v=" 12 Feb 2019, 21:00"/>
    <s v="Football"/>
    <x v="5"/>
    <s v="AS Roma - FC Porto"/>
    <n v="2.11"/>
    <s v="WIN"/>
    <x v="8"/>
    <s v="2-1"/>
    <s v="PINNACLE"/>
    <n v="2.11"/>
    <n v="1"/>
    <n v="1.1100000000000001"/>
    <s v="https://aw-tipster.blogabet.com"/>
    <s v="Sat, Feb 9th, 2019, 09:58"/>
  </r>
  <r>
    <n v="455"/>
    <s v=" 12 Feb 2019, 21:00"/>
    <s v="Football"/>
    <x v="5"/>
    <s v="Manchester United - Paris Saint Germain"/>
    <n v="0"/>
    <s v="LOST"/>
    <x v="15"/>
    <s v="0-2"/>
    <s v="PINNACLE"/>
    <n v="1.714"/>
    <n v="1"/>
    <n v="-1"/>
    <s v="https://aw-tipster.blogabet.com"/>
    <s v="Sun, Feb 10th, 2019, 12:19"/>
  </r>
  <r>
    <n v="456"/>
    <s v=" 13 Feb 2019, 19:00"/>
    <s v="Football"/>
    <x v="1"/>
    <s v="St Etienne - Strasbourg"/>
    <n v="0"/>
    <s v="LOST"/>
    <x v="5"/>
    <s v="2-1"/>
    <s v="PINNACLE"/>
    <n v="1.9339999999999999"/>
    <n v="1"/>
    <n v="-1"/>
    <s v="https://aw-tipster.blogabet.com"/>
    <s v="Mon, Feb 11th, 2019, 17:27"/>
  </r>
  <r>
    <n v="457"/>
    <s v=" 13 Feb 2019, 21:00"/>
    <s v="Football"/>
    <x v="5"/>
    <s v="Ajax - Real Madrid"/>
    <n v="1.92"/>
    <s v="WIN"/>
    <x v="6"/>
    <s v="1-2"/>
    <s v="PINNACLE"/>
    <n v="1.917"/>
    <n v="1"/>
    <n v="0.92"/>
    <s v="https://aw-tipster.blogabet.com"/>
    <s v="Sun, Feb 10th, 2019, 12:19"/>
  </r>
  <r>
    <n v="458"/>
    <s v=" 13 Feb 2019, 21:00"/>
    <s v="Football"/>
    <x v="5"/>
    <s v="Tottenham Hotspur - Borussia Dortmund"/>
    <n v="1.68"/>
    <s v="WIN"/>
    <x v="15"/>
    <s v="3-0"/>
    <s v="PINNACLE"/>
    <n v="1.6839999999999999"/>
    <n v="1"/>
    <n v="0.68"/>
    <s v="https://aw-tipster.blogabet.com"/>
    <s v="Mon, Feb 11th, 2019, 09:38"/>
  </r>
  <r>
    <n v="459"/>
    <s v=" 14 Feb 2019, 18:55"/>
    <s v="Football"/>
    <x v="6"/>
    <s v="FK Krasnodar - Bayer Leverkusen"/>
    <n v="0"/>
    <s v="LOST"/>
    <x v="6"/>
    <s v="0-0"/>
    <s v="PINNACLE"/>
    <n v="2.12"/>
    <n v="1"/>
    <n v="-1"/>
    <s v="https://aw-tipster.blogabet.com"/>
    <s v="Sat, Feb 9th, 2019, 09:59"/>
  </r>
  <r>
    <n v="460"/>
    <s v=" 14 Feb 2019, 18:55"/>
    <s v="Football"/>
    <x v="6"/>
    <s v="Bate Borisov - Arsenal"/>
    <n v="0"/>
    <s v="LOST"/>
    <x v="14"/>
    <s v="1-0"/>
    <s v="PINNACLE"/>
    <n v="1.7350000000000001"/>
    <n v="1"/>
    <n v="-1"/>
    <s v="https://aw-tipster.blogabet.com"/>
    <s v="Sun, Feb 10th, 2019, 12:20"/>
  </r>
  <r>
    <n v="461"/>
    <s v=" 14 Feb 2019, 18:55"/>
    <s v="Football"/>
    <x v="6"/>
    <s v="Rapid Vienna - FC Internazionale"/>
    <n v="1"/>
    <s v="PUSH"/>
    <x v="14"/>
    <s v="0-1"/>
    <s v="PINNACLE"/>
    <n v="2.15"/>
    <n v="1"/>
    <n v="0"/>
    <s v="https://aw-tipster.blogabet.com"/>
    <s v="Sun, Feb 10th, 2019, 12:21"/>
  </r>
  <r>
    <n v="462"/>
    <s v=" 14 Feb 2019, 18:55"/>
    <s v="Football"/>
    <x v="6"/>
    <s v="Lazio - Sevilla"/>
    <n v="2.21"/>
    <s v="WIN"/>
    <x v="1"/>
    <s v="0-1"/>
    <s v="PINNACLE"/>
    <n v="2.21"/>
    <n v="1"/>
    <n v="1.21"/>
    <s v="https://aw-tipster.blogabet.com"/>
    <s v="Mon, Feb 11th, 2019, 09:38"/>
  </r>
  <r>
    <n v="463"/>
    <s v=" 14 Feb 2019, 18:55"/>
    <s v="Football"/>
    <x v="6"/>
    <s v="Rennes - Real Betis"/>
    <n v="1"/>
    <s v="PUSH"/>
    <x v="15"/>
    <s v="3-3"/>
    <s v="PINNACLE"/>
    <n v="1.98"/>
    <n v="1"/>
    <n v="0"/>
    <s v="https://aw-tipster.blogabet.com"/>
    <s v="Mon, Feb 11th, 2019, 09:39"/>
  </r>
  <r>
    <n v="464"/>
    <s v=" 14 Feb 2019, 21:00"/>
    <s v="Football"/>
    <x v="6"/>
    <s v="Shakhtar Donetsk - Eintracht Frankfurt"/>
    <n v="1.68"/>
    <s v="WIN"/>
    <x v="5"/>
    <s v="2-2"/>
    <s v="PINNACLE"/>
    <n v="1.675"/>
    <n v="1"/>
    <n v="0.68"/>
    <s v="https://aw-tipster.blogabet.com"/>
    <s v="Sun, Feb 10th, 2019, 12:21"/>
  </r>
  <r>
    <n v="465"/>
    <s v=" 14 Feb 2019, 21:00"/>
    <s v="Football"/>
    <x v="6"/>
    <s v="FC Zurich - Napoli"/>
    <n v="2.2000000000000002"/>
    <s v="WIN"/>
    <x v="13"/>
    <s v="1-3"/>
    <s v="PINNACLE"/>
    <n v="2.2000000000000002"/>
    <n v="1"/>
    <n v="1.2"/>
    <s v="https://aw-tipster.blogabet.com"/>
    <s v="Sun, Feb 10th, 2019, 12:22"/>
  </r>
  <r>
    <n v="466"/>
    <s v=" 14 Feb 2019, 21:00"/>
    <s v="Football"/>
    <x v="6"/>
    <s v="Celtic - Valencia"/>
    <n v="2.19"/>
    <s v="WIN"/>
    <x v="6"/>
    <s v="0-2"/>
    <s v="PINNACLE"/>
    <n v="2.19"/>
    <n v="1"/>
    <n v="1.19"/>
    <s v="https://aw-tipster.blogabet.com"/>
    <s v="Mon, Feb 11th, 2019, 09:39"/>
  </r>
  <r>
    <n v="467"/>
    <s v=" 14 Feb 2019, 21:00"/>
    <s v="Football"/>
    <x v="6"/>
    <s v="Malmo FF - Chelsea"/>
    <n v="1.89"/>
    <s v="WIN"/>
    <x v="17"/>
    <s v="1-2"/>
    <s v="PINNACLE"/>
    <n v="1.8919999999999999"/>
    <n v="1"/>
    <n v="0.89"/>
    <s v="https://aw-tipster.blogabet.com"/>
    <s v="Mon, Feb 11th, 2019, 09:40"/>
  </r>
  <r>
    <n v="468"/>
    <s v=" 14 Feb 2019, 21:00"/>
    <s v="Football"/>
    <x v="6"/>
    <s v="Sporting Lisbon - Villarreal CF"/>
    <n v="0"/>
    <s v="LOST"/>
    <x v="8"/>
    <s v="0-1"/>
    <s v="PINNACLE"/>
    <n v="2.19"/>
    <n v="1"/>
    <n v="-1"/>
    <s v="https://aw-tipster.blogabet.com"/>
    <s v="Mon, Feb 11th, 2019, 09:40"/>
  </r>
  <r>
    <n v="469"/>
    <s v=" 15 Feb 2019, 20:30"/>
    <s v="Football"/>
    <x v="0"/>
    <s v="Augsburg - Bayern Munich"/>
    <n v="0"/>
    <s v="LOST"/>
    <x v="23"/>
    <s v="2-2"/>
    <s v="PINNACLE"/>
    <n v="1.746"/>
    <n v="1"/>
    <n v="-1"/>
    <s v="https://aw-tipster.blogabet.com"/>
    <s v="Mon, Feb 11th, 2019, 09:43"/>
  </r>
  <r>
    <n v="470"/>
    <s v=" 15 Feb 2019, 20:30"/>
    <s v="Football"/>
    <x v="3"/>
    <s v="Juventus - Frosinone"/>
    <n v="0"/>
    <s v="LOST"/>
    <x v="26"/>
    <s v="3-0"/>
    <s v="PINNACLE"/>
    <n v="1.84"/>
    <n v="1"/>
    <n v="-1"/>
    <s v="https://aw-tipster.blogabet.com"/>
    <s v="Mon, Feb 11th, 2019, 09:44"/>
  </r>
  <r>
    <n v="471"/>
    <s v=" 15 Feb 2019, 20:45"/>
    <s v="Football"/>
    <x v="1"/>
    <s v="Lyon - Guingamp"/>
    <n v="2"/>
    <s v="WIN"/>
    <x v="3"/>
    <s v="2-1"/>
    <s v="PINNACLE"/>
    <n v="2"/>
    <n v="1"/>
    <n v="1"/>
    <s v="https://aw-tipster.blogabet.com"/>
    <s v="Mon, Feb 11th, 2019, 09:42"/>
  </r>
  <r>
    <n v="472"/>
    <s v=" 15 Feb 2019, 21:00"/>
    <s v="Football"/>
    <x v="2"/>
    <s v="Eibar - Getafe"/>
    <n v="1.9"/>
    <s v="WIN"/>
    <x v="5"/>
    <s v="2-2"/>
    <s v="PINNACLE"/>
    <n v="1.9"/>
    <n v="1"/>
    <n v="0.9"/>
    <s v="https://aw-tipster.blogabet.com"/>
    <s v="Mon, Feb 11th, 2019, 09:46"/>
  </r>
  <r>
    <n v="473"/>
    <s v=" 16 Feb 2019, 15:30"/>
    <s v="Football"/>
    <x v="0"/>
    <s v="Hoffenheim - Hannover 96"/>
    <n v="0"/>
    <s v="LOST"/>
    <x v="3"/>
    <s v="3-0"/>
    <s v="PINNACLE"/>
    <n v="2.09"/>
    <n v="1"/>
    <n v="-1"/>
    <s v="https://aw-tipster.blogabet.com"/>
    <s v="Sun, Feb 10th, 2019, 12:22"/>
  </r>
  <r>
    <n v="474"/>
    <s v=" 16 Feb 2019, 15:30"/>
    <s v="Football"/>
    <x v="0"/>
    <s v="Schalke 04 - Freiburg"/>
    <n v="1.73"/>
    <s v="WIN"/>
    <x v="2"/>
    <s v="0-0"/>
    <s v="PINNACLE"/>
    <n v="1.7290000000000001"/>
    <n v="1"/>
    <n v="0.73"/>
    <s v="https://aw-tipster.blogabet.com"/>
    <s v="Sun, Feb 10th, 2019, 12:23"/>
  </r>
  <r>
    <n v="475"/>
    <s v=" 16 Feb 2019, 15:30"/>
    <s v="Football"/>
    <x v="0"/>
    <s v="Stuttgart - RB Leipzig"/>
    <n v="1.71"/>
    <s v="WIN"/>
    <x v="6"/>
    <s v="1-3"/>
    <s v="PINNACLE"/>
    <n v="1.714"/>
    <n v="1"/>
    <n v="0.71"/>
    <s v="https://aw-tipster.blogabet.com"/>
    <s v="Mon, Feb 11th, 2019, 09:44"/>
  </r>
  <r>
    <n v="476"/>
    <s v=" 16 Feb 2019, 16:15"/>
    <s v="Football"/>
    <x v="2"/>
    <s v="Rayo Vallecano - Atletico Madrid"/>
    <n v="1.81"/>
    <s v="WIN"/>
    <x v="6"/>
    <s v="0-1"/>
    <s v="PINNACLE"/>
    <n v="1.8129999999999999"/>
    <n v="1"/>
    <n v="0.81"/>
    <s v="https://aw-tipster.blogabet.com"/>
    <s v="Sun, Feb 10th, 2019, 12:24"/>
  </r>
  <r>
    <n v="477"/>
    <s v=" 16 Feb 2019, 17:00"/>
    <s v="Football"/>
    <x v="1"/>
    <s v="Marseille - Amiens"/>
    <n v="1.9"/>
    <s v="WIN"/>
    <x v="16"/>
    <s v="2-0"/>
    <s v="PINNACLE"/>
    <n v="1.9"/>
    <n v="1"/>
    <n v="0.9"/>
    <s v="https://aw-tipster.blogabet.com"/>
    <s v="Sun, Feb 10th, 2019, 12:23"/>
  </r>
  <r>
    <n v="478"/>
    <s v=" 16 Feb 2019, 18:30"/>
    <s v="Football"/>
    <x v="0"/>
    <s v="Hertha Berlin - Werder Bremen"/>
    <n v="1"/>
    <s v="PUSH"/>
    <x v="15"/>
    <s v="1-1"/>
    <s v="PINNACLE"/>
    <n v="1.7749999999999999"/>
    <n v="1"/>
    <n v="0"/>
    <s v="https://aw-tipster.blogabet.com"/>
    <s v="Mon, Feb 11th, 2019, 09:44"/>
  </r>
  <r>
    <n v="479"/>
    <s v=" 16 Feb 2019, 18:30"/>
    <s v="Football"/>
    <x v="2"/>
    <s v="Real Sociedad - Leganes"/>
    <n v="0"/>
    <s v="LOST"/>
    <x v="5"/>
    <s v="3-0"/>
    <s v="PINNACLE"/>
    <n v="1.917"/>
    <n v="1"/>
    <n v="-1"/>
    <s v="https://aw-tipster.blogabet.com"/>
    <s v="Mon, Feb 11th, 2019, 09:46"/>
  </r>
  <r>
    <n v="480"/>
    <s v=" 16 Feb 2019, 20:00"/>
    <s v="Football"/>
    <x v="1"/>
    <s v="Angers SCO - Nice"/>
    <n v="1.74"/>
    <s v="WIN"/>
    <x v="15"/>
    <s v="3-0"/>
    <s v="PINNACLE"/>
    <n v="1.7350000000000001"/>
    <n v="1"/>
    <n v="0.74"/>
    <s v="https://aw-tipster.blogabet.com"/>
    <s v="Mon, Feb 11th, 2019, 09:42"/>
  </r>
  <r>
    <n v="481"/>
    <s v=" 16 Feb 2019, 20:00"/>
    <s v="Football"/>
    <x v="1"/>
    <s v="AS Monaco - Nantes"/>
    <n v="0"/>
    <s v="LOST"/>
    <x v="5"/>
    <s v="1-0"/>
    <s v="PINNACLE"/>
    <n v="2.17"/>
    <n v="1"/>
    <n v="-1"/>
    <s v="https://aw-tipster.blogabet.com"/>
    <s v="Thu, Feb 14th, 2019, 08:19"/>
  </r>
  <r>
    <n v="482"/>
    <s v=" 16 Feb 2019, 20:30"/>
    <s v="Football"/>
    <x v="3"/>
    <s v="Atalanta BC - AC Milan"/>
    <n v="1.93"/>
    <s v="WIN"/>
    <x v="5"/>
    <s v="1-3"/>
    <s v="PINNACLE"/>
    <n v="1.9339999999999999"/>
    <n v="1"/>
    <n v="0.93"/>
    <s v="https://aw-tipster.blogabet.com"/>
    <s v="Mon, Feb 11th, 2019, 09:45"/>
  </r>
  <r>
    <n v="483"/>
    <s v=" 16 Feb 2019, 20:45"/>
    <s v="Football"/>
    <x v="2"/>
    <s v="Barcelona - Real Valladolid CF"/>
    <n v="1"/>
    <s v="PUSH"/>
    <x v="33"/>
    <s v="1-0"/>
    <s v="PINNACLE"/>
    <n v="1.925"/>
    <n v="1"/>
    <n v="0"/>
    <s v="https://aw-tipster.blogabet.com"/>
    <s v="Mon, Feb 11th, 2019, 09:47"/>
  </r>
  <r>
    <n v="484"/>
    <s v=" 17 Feb 2019, 12:00"/>
    <s v="Football"/>
    <x v="2"/>
    <s v="Real Madrid - Girona"/>
    <n v="0"/>
    <s v="LOST"/>
    <x v="10"/>
    <s v="1-2"/>
    <s v="PINNACLE"/>
    <n v="1.97"/>
    <n v="1"/>
    <n v="-1"/>
    <s v="https://aw-tipster.blogabet.com"/>
    <s v="Thu, Feb 14th, 2019, 08:20"/>
  </r>
  <r>
    <n v="485"/>
    <s v=" 17 Feb 2019, 12:30"/>
    <s v="Football"/>
    <x v="3"/>
    <s v="SPAL - Fiorentina"/>
    <n v="2.27"/>
    <s v="WIN"/>
    <x v="6"/>
    <s v="1-4"/>
    <s v="PINNACLE"/>
    <n v="2.27"/>
    <n v="1"/>
    <n v="1.27"/>
    <s v="https://aw-tipster.blogabet.com"/>
    <s v="Mon, Feb 11th, 2019, 09:45"/>
  </r>
  <r>
    <n v="486"/>
    <s v=" 17 Feb 2019, 15:00"/>
    <s v="Football"/>
    <x v="1"/>
    <s v="Lille - Montpellier HSC"/>
    <n v="0"/>
    <s v="LOST"/>
    <x v="8"/>
    <s v="0-0"/>
    <s v="PINNACLE"/>
    <n v="2.0499999999999998"/>
    <n v="1"/>
    <n v="-1"/>
    <s v="https://aw-tipster.blogabet.com"/>
    <s v="Mon, Feb 11th, 2019, 09:43"/>
  </r>
  <r>
    <n v="487"/>
    <s v=" 17 Feb 2019, 15:00"/>
    <s v="Football"/>
    <x v="3"/>
    <s v="Genoa - Lazio"/>
    <n v="1.68"/>
    <s v="WIN"/>
    <x v="12"/>
    <s v="2-1"/>
    <s v="PINNACLE"/>
    <n v="1.6839999999999999"/>
    <n v="1"/>
    <n v="0.68"/>
    <s v="https://aw-tipster.blogabet.com"/>
    <s v="Fri, Feb 15th, 2019, 09:01"/>
  </r>
  <r>
    <n v="488"/>
    <s v=" 17 Feb 2019, 15:30"/>
    <s v="Football"/>
    <x v="0"/>
    <s v="Eintracht Frankfurt - Borussia Monchengladbach"/>
    <n v="1"/>
    <s v="PUSH"/>
    <x v="1"/>
    <s v="1-1"/>
    <s v="PINNACLE"/>
    <n v="2.25"/>
    <n v="1"/>
    <n v="0"/>
    <s v="https://aw-tipster.blogabet.com"/>
    <s v="Fri, Feb 15th, 2019, 09:02"/>
  </r>
  <r>
    <n v="489"/>
    <s v=" 17 Feb 2019, 16:15"/>
    <s v="Football"/>
    <x v="2"/>
    <s v="Valencia - Espanyol"/>
    <n v="2.12"/>
    <s v="WIN"/>
    <x v="5"/>
    <s v="0-0"/>
    <s v="PINNACLE"/>
    <n v="2.12"/>
    <n v="1"/>
    <n v="1.1200000000000001"/>
    <s v="https://aw-tipster.blogabet.com"/>
    <s v="Fri, Feb 15th, 2019, 08:59"/>
  </r>
  <r>
    <n v="490"/>
    <s v=" 17 Feb 2019, 17:00"/>
    <s v="Football"/>
    <x v="1"/>
    <s v="Reims - Rennes"/>
    <n v="1.72"/>
    <s v="WIN"/>
    <x v="15"/>
    <s v="2-0"/>
    <s v="PINNACLE"/>
    <n v="1.7190000000000001"/>
    <n v="1"/>
    <n v="0.72"/>
    <s v="https://aw-tipster.blogabet.com"/>
    <s v="Fri, Feb 15th, 2019, 09:03"/>
  </r>
  <r>
    <n v="491"/>
    <s v=" 17 Feb 2019, 18:00"/>
    <s v="Football"/>
    <x v="3"/>
    <s v="FC Internazionale - Sampdoria"/>
    <n v="1"/>
    <s v="PUSH"/>
    <x v="2"/>
    <s v="2-1"/>
    <s v="PINNACLE"/>
    <n v="1.9"/>
    <n v="1"/>
    <n v="0"/>
    <s v="https://aw-tipster.blogabet.com"/>
    <s v="Fri, Feb 15th, 2019, 09:01"/>
  </r>
  <r>
    <n v="492"/>
    <s v=" 17 Feb 2019, 18:00"/>
    <s v="Football"/>
    <x v="0"/>
    <s v="Bayer Leverkusen - Fortuna Dusseldorf"/>
    <n v="1.71"/>
    <s v="WIN"/>
    <x v="16"/>
    <s v="2-0"/>
    <s v="PINNACLE"/>
    <n v="1.7090000000000001"/>
    <n v="1"/>
    <n v="0.71"/>
    <s v="https://aw-tipster.blogabet.com"/>
    <s v="Fri, Feb 15th, 2019, 09:02"/>
  </r>
  <r>
    <n v="493"/>
    <s v=" 17 Feb 2019, 18:30"/>
    <s v="Football"/>
    <x v="2"/>
    <s v="Villarreal CF - Sevilla"/>
    <n v="0"/>
    <s v="LOST"/>
    <x v="1"/>
    <s v="3-0"/>
    <s v="PINNACLE"/>
    <n v="2.08"/>
    <n v="1"/>
    <n v="-1"/>
    <s v="https://aw-tipster.blogabet.com"/>
    <s v="Fri, Feb 15th, 2019, 09:00"/>
  </r>
  <r>
    <n v="494"/>
    <s v=" 17 Feb 2019, 20:30"/>
    <s v="Football"/>
    <x v="3"/>
    <s v="Napoli - Torino"/>
    <n v="0"/>
    <s v="LOST"/>
    <x v="16"/>
    <s v="0-0"/>
    <s v="PINNACLE"/>
    <n v="1.714"/>
    <n v="1"/>
    <n v="-1"/>
    <s v="https://aw-tipster.blogabet.com"/>
    <s v="Fri, Feb 15th, 2019, 09:01"/>
  </r>
  <r>
    <n v="495"/>
    <s v=" 17 Feb 2019, 20:45"/>
    <s v="Football"/>
    <x v="2"/>
    <s v="Real Betis - Alaves"/>
    <n v="2.15"/>
    <s v="WIN"/>
    <x v="5"/>
    <s v="1-1"/>
    <s v="PINNACLE"/>
    <n v="2.15"/>
    <n v="1"/>
    <n v="1.1499999999999999"/>
    <s v="https://aw-tipster.blogabet.com"/>
    <s v="Fri, Feb 15th, 2019, 09:00"/>
  </r>
  <r>
    <n v="496"/>
    <s v=" 17 Feb 2019, 21:00"/>
    <s v="Football"/>
    <x v="1"/>
    <s v="St Etienne - Paris Saint Germain"/>
    <n v="1"/>
    <s v="PUSH"/>
    <x v="9"/>
    <s v="0-1"/>
    <s v="PINNACLE"/>
    <n v="1.8540000000000001"/>
    <n v="1"/>
    <n v="0"/>
    <s v="https://aw-tipster.blogabet.com"/>
    <s v="Thu, Feb 14th, 2019, 08:20"/>
  </r>
  <r>
    <n v="497"/>
    <s v=" 18 Feb 2019, 20:30"/>
    <s v="Football"/>
    <x v="3"/>
    <s v="AS Roma - Bologna"/>
    <n v="1"/>
    <s v="PUSH"/>
    <x v="16"/>
    <s v="2-1"/>
    <s v="PINNACLE"/>
    <n v="1.7629999999999999"/>
    <n v="1"/>
    <n v="0"/>
    <s v="https://aw-tipster.blogabet.com"/>
    <s v="Wed, Feb 13th, 2019, 08:58"/>
  </r>
  <r>
    <n v="498"/>
    <s v=" 18 Feb 2019, 20:30"/>
    <s v="Football"/>
    <x v="0"/>
    <s v="Nurnberg - Borussia Dortmund"/>
    <n v="0"/>
    <s v="LOST"/>
    <x v="13"/>
    <s v="0-0"/>
    <s v="PINNACLE"/>
    <n v="2.1800000000000002"/>
    <n v="1"/>
    <n v="-1"/>
    <s v="https://aw-tipster.blogabet.com"/>
    <s v="Thu, Feb 14th, 2019, 08:21"/>
  </r>
  <r>
    <n v="499"/>
    <s v=" 18 Feb 2019, 20:30"/>
    <s v="Football"/>
    <x v="8"/>
    <s v="Chelsea - Manchester United"/>
    <n v="0"/>
    <s v="LOST"/>
    <x v="8"/>
    <s v="0-2"/>
    <s v="PINNACLE"/>
    <n v="2.1"/>
    <n v="1"/>
    <n v="-1"/>
    <s v="https://aw-tipster.blogabet.com"/>
    <s v="Fri, Feb 15th, 2019, 09:03"/>
  </r>
  <r>
    <n v="500"/>
    <s v=" 18 Feb 2019, 21:00"/>
    <s v="Football"/>
    <x v="2"/>
    <s v="Huesca - Athletic Club Bilbao"/>
    <n v="1.72"/>
    <s v="WIN"/>
    <x v="1"/>
    <s v="0-1"/>
    <s v="PINNACLE"/>
    <n v="1.724"/>
    <n v="1"/>
    <n v="0.72"/>
    <s v="https://aw-tipster.blogabet.com"/>
    <s v="Mon, Feb 11th, 2019, 09:48"/>
  </r>
  <r>
    <n v="501"/>
    <s v=" 19 Feb 2019, 21:00"/>
    <s v="Football"/>
    <x v="5"/>
    <s v="Liverpool - Bayern Munich"/>
    <n v="0"/>
    <s v="LOST"/>
    <x v="8"/>
    <s v="0-0"/>
    <s v="PINNACLE"/>
    <n v="1.97"/>
    <n v="1"/>
    <n v="-1"/>
    <s v="https://aw-tipster.blogabet.com"/>
    <s v="Sat, Feb 16th, 2019, 09:25"/>
  </r>
  <r>
    <n v="502"/>
    <s v=" 19 Feb 2019, 21:00"/>
    <s v="Football"/>
    <x v="5"/>
    <s v="Lyon - Barcelona"/>
    <n v="0"/>
    <s v="LOST"/>
    <x v="6"/>
    <s v="0-0"/>
    <s v="PINNACLE"/>
    <n v="1.806"/>
    <n v="1"/>
    <n v="-1"/>
    <s v="https://aw-tipster.blogabet.com"/>
    <s v="Sun, Feb 17th, 2019, 08:56"/>
  </r>
  <r>
    <n v="503"/>
    <s v=" 20 Feb 2019, 18:00"/>
    <s v="Football"/>
    <x v="6"/>
    <s v="Sevilla - Lazio"/>
    <n v="1.77"/>
    <s v="WIN"/>
    <x v="8"/>
    <s v="2-0"/>
    <s v="PINNACLE"/>
    <n v="1.7689999999999999"/>
    <n v="1"/>
    <n v="0.77"/>
    <s v="https://aw-tipster.blogabet.com"/>
    <s v="Mon, Feb 18th, 2019, 09:06"/>
  </r>
  <r>
    <n v="504"/>
    <s v=" 20 Feb 2019, 21:00"/>
    <s v="Football"/>
    <x v="5"/>
    <s v="Atletico Madrid - Juventus"/>
    <n v="0"/>
    <s v="LOST"/>
    <x v="1"/>
    <s v="2-0"/>
    <s v="PINNACLE"/>
    <n v="1.97"/>
    <n v="1"/>
    <n v="-1"/>
    <s v="https://aw-tipster.blogabet.com"/>
    <s v="Sun, Feb 17th, 2019, 08:57"/>
  </r>
  <r>
    <n v="505"/>
    <s v=" 20 Feb 2019, 21:00"/>
    <s v="Football"/>
    <x v="5"/>
    <s v="Schalke 04 - Manchester City"/>
    <n v="0"/>
    <s v="LOST"/>
    <x v="13"/>
    <s v="2-3"/>
    <s v="PINNACLE"/>
    <n v="1.806"/>
    <n v="1"/>
    <n v="-1"/>
    <s v="https://aw-tipster.blogabet.com"/>
    <s v="Sun, Feb 17th, 2019, 08:57"/>
  </r>
  <r>
    <n v="506"/>
    <s v=" 20 Feb 2019, 21:00"/>
    <s v="Football"/>
    <x v="1"/>
    <s v="Paris Saint Germain - Montpellier HSC"/>
    <n v="1.85"/>
    <s v="WIN"/>
    <x v="18"/>
    <s v="5-1"/>
    <s v="PINNACLE"/>
    <n v="1.8540000000000001"/>
    <n v="1"/>
    <n v="0.85"/>
    <s v="https://aw-tipster.blogabet.com"/>
    <s v="Mon, Feb 18th, 2019, 09:12"/>
  </r>
  <r>
    <n v="507"/>
    <s v=" 21 Feb 2019, 18:55"/>
    <s v="Football"/>
    <x v="6"/>
    <s v="Arsenal - Bate Borisov"/>
    <n v="1.76"/>
    <s v="WIN"/>
    <x v="10"/>
    <s v="3-0"/>
    <s v="PINNACLE"/>
    <n v="1.7629999999999999"/>
    <n v="1"/>
    <n v="0.76"/>
    <s v="https://aw-tipster.blogabet.com"/>
    <s v="Sat, Feb 16th, 2019, 09:26"/>
  </r>
  <r>
    <n v="508"/>
    <s v=" 21 Feb 2019, 18:55"/>
    <s v="Football"/>
    <x v="6"/>
    <s v="Villarreal CF - Sporting Lisbon"/>
    <n v="2.04"/>
    <s v="WIN"/>
    <x v="5"/>
    <s v="1-1"/>
    <s v="PINNACLE"/>
    <n v="2.04"/>
    <n v="1"/>
    <n v="1.04"/>
    <s v="https://aw-tipster.blogabet.com"/>
    <s v="Mon, Feb 18th, 2019, 09:08"/>
  </r>
  <r>
    <n v="509"/>
    <s v=" 21 Feb 2019, 18:55"/>
    <s v="Football"/>
    <x v="6"/>
    <s v="Napoli - FC Zurich"/>
    <n v="1"/>
    <s v="PUSH"/>
    <x v="4"/>
    <s v="2-0"/>
    <s v="PINNACLE"/>
    <n v="1.8540000000000001"/>
    <n v="1"/>
    <n v="0"/>
    <s v="https://aw-tipster.blogabet.com"/>
    <s v="Mon, Feb 18th, 2019, 09:09"/>
  </r>
  <r>
    <n v="510"/>
    <s v=" 21 Feb 2019, 18:55"/>
    <s v="Football"/>
    <x v="6"/>
    <s v="Valencia - Celtic"/>
    <n v="1"/>
    <s v="PUSH"/>
    <x v="2"/>
    <s v="1-0"/>
    <s v="PINNACLE"/>
    <n v="1.869"/>
    <n v="1"/>
    <n v="0"/>
    <s v="https://aw-tipster.blogabet.com"/>
    <s v="Mon, Feb 18th, 2019, 09:09"/>
  </r>
  <r>
    <n v="511"/>
    <s v=" 21 Feb 2019, 18:55"/>
    <s v="Football"/>
    <x v="6"/>
    <s v="Eintracht Frankfurt - Shakhtar Donetsk"/>
    <n v="1.98"/>
    <s v="WIN"/>
    <x v="8"/>
    <s v="4-1"/>
    <s v="PINNACLE"/>
    <n v="1.98"/>
    <n v="1"/>
    <n v="0.98"/>
    <s v="https://aw-tipster.blogabet.com"/>
    <s v="Mon, Feb 18th, 2019, 09:09"/>
  </r>
  <r>
    <n v="512"/>
    <s v=" 21 Feb 2019, 21:00"/>
    <s v="Football"/>
    <x v="6"/>
    <s v="FC Internazionale - Rapid Vienna"/>
    <n v="0"/>
    <s v="LOST"/>
    <x v="3"/>
    <s v="4-0"/>
    <s v="PINNACLE"/>
    <n v="1.869"/>
    <n v="1"/>
    <n v="-1"/>
    <s v="https://aw-tipster.blogabet.com"/>
    <s v="Mon, Feb 18th, 2019, 09:10"/>
  </r>
  <r>
    <n v="513"/>
    <s v=" 21 Feb 2019, 21:00"/>
    <s v="Football"/>
    <x v="6"/>
    <s v="Bayer Leverkusen - FK Krasnodar"/>
    <n v="1.68"/>
    <s v="WIN"/>
    <x v="3"/>
    <s v="1-1"/>
    <s v="PINNACLE"/>
    <n v="1.6839999999999999"/>
    <n v="1"/>
    <n v="0.68"/>
    <s v="https://aw-tipster.blogabet.com"/>
    <s v="Mon, Feb 18th, 2019, 09:11"/>
  </r>
  <r>
    <n v="514"/>
    <s v=" 21 Feb 2019, 21:00"/>
    <s v="Football"/>
    <x v="6"/>
    <s v="Real Betis - Rennes"/>
    <n v="0"/>
    <s v="LOST"/>
    <x v="16"/>
    <s v="1-3"/>
    <s v="PINNACLE"/>
    <n v="2.27"/>
    <n v="1"/>
    <n v="-1"/>
    <s v="https://aw-tipster.blogabet.com"/>
    <s v="Mon, Feb 18th, 2019, 09:12"/>
  </r>
  <r>
    <n v="515"/>
    <s v=" 21 Feb 2019, 21:00"/>
    <s v="Football"/>
    <x v="6"/>
    <s v="Chelsea - Malmo FF"/>
    <n v="0"/>
    <s v="LOST"/>
    <x v="4"/>
    <s v="3-0"/>
    <s v="PINNACLE"/>
    <n v="1.6890000000000001"/>
    <n v="1"/>
    <n v="-1"/>
    <s v="https://aw-tipster.blogabet.com"/>
    <s v="Tue, Feb 19th, 2019, 08:58"/>
  </r>
  <r>
    <n v="516"/>
    <s v=" 22 Feb 2019, 19:00"/>
    <s v="Football"/>
    <x v="1"/>
    <s v="Dijon - St Etienne"/>
    <n v="2.29"/>
    <s v="WIN"/>
    <x v="6"/>
    <s v="0-1"/>
    <s v="PINNACLE"/>
    <n v="2.29"/>
    <n v="1"/>
    <n v="1.29"/>
    <s v="https://aw-tipster.blogabet.com"/>
    <s v="Mon, Feb 18th, 2019, 09:12"/>
  </r>
  <r>
    <n v="517"/>
    <s v=" 22 Feb 2019, 20:30"/>
    <s v="Football"/>
    <x v="3"/>
    <s v="AC Milan - Empoli"/>
    <n v="0"/>
    <s v="LOST"/>
    <x v="3"/>
    <s v="3-0"/>
    <s v="PINNACLE"/>
    <n v="1.7869999999999999"/>
    <n v="1"/>
    <n v="-1"/>
    <s v="https://aw-tipster.blogabet.com"/>
    <s v="Mon, Feb 18th, 2019, 09:13"/>
  </r>
  <r>
    <n v="518"/>
    <s v=" 22 Feb 2019, 20:45"/>
    <s v="Football"/>
    <x v="4"/>
    <s v="West Ham United - Fulham"/>
    <n v="1.86"/>
    <s v="WIN"/>
    <x v="8"/>
    <s v="3-1"/>
    <s v="PINNACLE"/>
    <n v="1.8620000000000001"/>
    <n v="1"/>
    <n v="0.86"/>
    <s v="https://aw-tipster.blogabet.com"/>
    <s v="Sun, Feb 10th, 2019, 12:25"/>
  </r>
  <r>
    <n v="519"/>
    <s v=" 22 Feb 2019, 20:45"/>
    <s v="Football"/>
    <x v="4"/>
    <s v="Cardiff City - Watford"/>
    <n v="0"/>
    <s v="LOST"/>
    <x v="15"/>
    <s v="1-5"/>
    <s v="PINNACLE"/>
    <n v="2.2599999999999998"/>
    <n v="1"/>
    <n v="-1"/>
    <s v="https://aw-tipster.blogabet.com"/>
    <s v="Sat, Feb 16th, 2019, 09:26"/>
  </r>
  <r>
    <n v="520"/>
    <s v=" 22 Feb 2019, 20:45"/>
    <s v="Football"/>
    <x v="1"/>
    <s v="Strasbourg - Lille"/>
    <n v="1"/>
    <s v="PUSH"/>
    <x v="1"/>
    <s v="1-1"/>
    <s v="PINNACLE"/>
    <n v="2.02"/>
    <n v="1"/>
    <n v="0"/>
    <s v="https://aw-tipster.blogabet.com"/>
    <s v="Mon, Feb 18th, 2019, 09:13"/>
  </r>
  <r>
    <n v="521"/>
    <s v=" 23 Feb 2019, 13:00"/>
    <s v="Football"/>
    <x v="2"/>
    <s v="Getafe - Rayo Vallecano"/>
    <n v="1.77"/>
    <s v="WIN"/>
    <x v="8"/>
    <s v="2-1"/>
    <s v="PINNACLE"/>
    <n v="1.7689999999999999"/>
    <n v="1"/>
    <n v="0.77"/>
    <s v="https://aw-tipster.blogabet.com"/>
    <s v="Sun, Feb 17th, 2019, 08:59"/>
  </r>
  <r>
    <n v="522"/>
    <s v=" 23 Feb 2019, 13:30"/>
    <s v="Football"/>
    <x v="4"/>
    <s v="Burnley - Tottenham Hotspur"/>
    <n v="0"/>
    <s v="LOST"/>
    <x v="6"/>
    <s v="2-1"/>
    <s v="PINNACLE"/>
    <n v="1.68"/>
    <n v="1"/>
    <n v="-1"/>
    <s v="https://aw-tipster.blogabet.com"/>
    <s v="Thu, Feb 14th, 2019, 08:22"/>
  </r>
  <r>
    <n v="523"/>
    <s v=" 23 Feb 2019, 15:00"/>
    <s v="Football"/>
    <x v="3"/>
    <s v="Torino - Atalanta BC"/>
    <n v="1.72"/>
    <s v="WIN"/>
    <x v="12"/>
    <s v="2-0"/>
    <s v="PINNACLE"/>
    <n v="1.7190000000000001"/>
    <n v="1"/>
    <n v="0.72"/>
    <s v="https://aw-tipster.blogabet.com"/>
    <s v="Mon, Feb 18th, 2019, 09:14"/>
  </r>
  <r>
    <n v="524"/>
    <s v=" 23 Feb 2019, 15:30"/>
    <s v="Football"/>
    <x v="0"/>
    <s v="Borussia Monchengladbach - Wolfsburg"/>
    <n v="0"/>
    <s v="LOST"/>
    <x v="8"/>
    <s v="0-3"/>
    <s v="PINNACLE"/>
    <n v="1.877"/>
    <n v="1"/>
    <n v="-1"/>
    <s v="https://aw-tipster.blogabet.com"/>
    <s v="Mon, Feb 18th, 2019, 09:17"/>
  </r>
  <r>
    <n v="525"/>
    <s v=" 23 Feb 2019, 15:30"/>
    <s v="Football"/>
    <x v="0"/>
    <s v="Bayern Munich - Hertha Berlin"/>
    <n v="2"/>
    <s v="WIN"/>
    <x v="4"/>
    <s v="1-0"/>
    <s v="PINNACLE"/>
    <n v="2"/>
    <n v="1"/>
    <n v="1"/>
    <s v="https://aw-tipster.blogabet.com"/>
    <s v="Wed, Feb 20th, 2019, 08:40"/>
  </r>
  <r>
    <n v="526"/>
    <s v=" 23 Feb 2019, 15:30"/>
    <s v="Football"/>
    <x v="0"/>
    <s v="Mainz 05 - Schalke 04"/>
    <n v="2.06"/>
    <s v="WIN"/>
    <x v="15"/>
    <s v="3-0"/>
    <s v="PINNACLE"/>
    <n v="2.06"/>
    <n v="1"/>
    <n v="1.06"/>
    <s v="https://aw-tipster.blogabet.com"/>
    <s v="Thu, Feb 21st, 2019, 08:55"/>
  </r>
  <r>
    <n v="527"/>
    <s v=" 23 Feb 2019, 16:00"/>
    <s v="Football"/>
    <x v="4"/>
    <s v="Newcastle United - Huddersfield Town"/>
    <n v="1.81"/>
    <s v="WIN"/>
    <x v="8"/>
    <s v="2-0"/>
    <s v="PINNACLE"/>
    <n v="1.8129999999999999"/>
    <n v="1"/>
    <n v="0.81"/>
    <s v="https://aw-tipster.blogabet.com"/>
    <s v="Tue, Feb 12th, 2019, 08:42"/>
  </r>
  <r>
    <n v="528"/>
    <s v=" 23 Feb 2019, 16:00"/>
    <s v="Football"/>
    <x v="4"/>
    <s v="Bournemouth - Wolverhampton Wanderers"/>
    <n v="1"/>
    <s v="PUSH"/>
    <x v="1"/>
    <s v="1-1"/>
    <s v="PINNACLE"/>
    <n v="1.877"/>
    <n v="1"/>
    <n v="0"/>
    <s v="https://aw-tipster.blogabet.com"/>
    <s v="Mon, Feb 18th, 2019, 09:16"/>
  </r>
  <r>
    <n v="529"/>
    <s v=" 23 Feb 2019, 16:15"/>
    <s v="Football"/>
    <x v="2"/>
    <s v="Sevilla - Barcelona"/>
    <n v="2.02"/>
    <s v="WIN"/>
    <x v="6"/>
    <s v="2-4"/>
    <s v="PINNACLE"/>
    <n v="2.02"/>
    <n v="1"/>
    <n v="1.02"/>
    <s v="https://aw-tipster.blogabet.com"/>
    <s v="Thu, Feb 21st, 2019, 08:54"/>
  </r>
  <r>
    <n v="530"/>
    <s v=" 23 Feb 2019, 17:00"/>
    <s v="Football"/>
    <x v="1"/>
    <s v="Paris Saint Germain - Nimes Olympique"/>
    <n v="0"/>
    <s v="LOST"/>
    <x v="4"/>
    <s v="3-0"/>
    <s v="PINNACLE"/>
    <n v="1.84"/>
    <n v="1"/>
    <n v="-1"/>
    <s v="https://aw-tipster.blogabet.com"/>
    <s v="Thu, Feb 21st, 2019, 08:53"/>
  </r>
  <r>
    <n v="531"/>
    <s v=" 23 Feb 2019, 18:30"/>
    <s v="Football"/>
    <x v="2"/>
    <s v="Alaves - Celta Vigo"/>
    <n v="1"/>
    <s v="PUSH"/>
    <x v="15"/>
    <s v="0-0"/>
    <s v="PINNACLE"/>
    <n v="1.7290000000000001"/>
    <n v="1"/>
    <n v="0"/>
    <s v="https://aw-tipster.blogabet.com"/>
    <s v="Mon, Feb 18th, 2019, 09:15"/>
  </r>
  <r>
    <n v="532"/>
    <s v=" 23 Feb 2019, 18:30"/>
    <s v="Football"/>
    <x v="4"/>
    <s v="Leicester City - Crystal Palace"/>
    <n v="1.75"/>
    <s v="WIN"/>
    <x v="5"/>
    <s v="1-4"/>
    <s v="PINNACLE"/>
    <n v="1.746"/>
    <n v="1"/>
    <n v="0.75"/>
    <s v="https://aw-tipster.blogabet.com"/>
    <s v="Mon, Feb 18th, 2019, 09:16"/>
  </r>
  <r>
    <n v="533"/>
    <s v=" 23 Feb 2019, 20:00"/>
    <s v="Football"/>
    <x v="1"/>
    <s v="Amiens - Nice"/>
    <n v="1.85"/>
    <s v="WIN"/>
    <x v="15"/>
    <s v="1-0"/>
    <s v="PINNACLE"/>
    <n v="1.8540000000000001"/>
    <n v="1"/>
    <n v="0.85"/>
    <s v="https://aw-tipster.blogabet.com"/>
    <s v="Sun, Feb 17th, 2019, 08:58"/>
  </r>
  <r>
    <n v="534"/>
    <s v=" 23 Feb 2019, 20:30"/>
    <s v="Football"/>
    <x v="3"/>
    <s v="Frosinone - AS Roma"/>
    <n v="1"/>
    <s v="PUSH"/>
    <x v="14"/>
    <s v="2-3"/>
    <s v="PINNACLE"/>
    <n v="1.7569999999999999"/>
    <n v="1"/>
    <n v="0"/>
    <s v="https://aw-tipster.blogabet.com"/>
    <s v="Tue, Feb 19th, 2019, 09:00"/>
  </r>
  <r>
    <n v="535"/>
    <s v=" 23 Feb 2019, 20:45"/>
    <s v="Football"/>
    <x v="2"/>
    <s v="Athletic Club Bilbao - Eibar"/>
    <n v="2.12"/>
    <s v="WIN"/>
    <x v="8"/>
    <s v="1-0"/>
    <s v="PINNACLE"/>
    <n v="2.12"/>
    <n v="1"/>
    <n v="1.1200000000000001"/>
    <s v="https://aw-tipster.blogabet.com"/>
    <s v="Tue, Feb 19th, 2019, 08:59"/>
  </r>
  <r>
    <n v="536"/>
    <s v=" 24 Feb 2019, 12:00"/>
    <s v="Football"/>
    <x v="2"/>
    <s v="Leganes - Valencia"/>
    <n v="1"/>
    <s v="PUSH"/>
    <x v="1"/>
    <s v="1-1"/>
    <s v="PINNACLE"/>
    <n v="1.9339999999999999"/>
    <n v="1"/>
    <n v="0"/>
    <s v="https://aw-tipster.blogabet.com"/>
    <s v="Fri, Feb 22nd, 2019, 08:54"/>
  </r>
  <r>
    <n v="537"/>
    <s v=" 24 Feb 2019, 12:30"/>
    <s v="Football"/>
    <x v="3"/>
    <s v="Sampdoria - Cagliari"/>
    <n v="1.88"/>
    <s v="WIN"/>
    <x v="8"/>
    <s v="1-0"/>
    <s v="PINNACLE"/>
    <n v="1.877"/>
    <n v="1"/>
    <n v="0.88"/>
    <s v="https://aw-tipster.blogabet.com"/>
    <s v="Mon, Feb 18th, 2019, 09:14"/>
  </r>
  <r>
    <n v="538"/>
    <s v=" 24 Feb 2019, 15:00"/>
    <s v="Football"/>
    <x v="1"/>
    <s v="Montpellier HSC - Reims"/>
    <n v="1.72"/>
    <s v="WIN"/>
    <x v="5"/>
    <s v="2-4"/>
    <s v="PINNACLE"/>
    <n v="1.7190000000000001"/>
    <n v="1"/>
    <n v="0.72"/>
    <s v="https://aw-tipster.blogabet.com"/>
    <s v="Thu, Feb 21st, 2019, 08:53"/>
  </r>
  <r>
    <n v="539"/>
    <s v=" 24 Feb 2019, 15:00"/>
    <s v="Football"/>
    <x v="3"/>
    <s v="Bologna - Juventus"/>
    <n v="1"/>
    <s v="PUSH"/>
    <x v="9"/>
    <s v="0-1"/>
    <s v="PINNACLE"/>
    <n v="2.1"/>
    <n v="1"/>
    <n v="0"/>
    <s v="https://aw-tipster.blogabet.com"/>
    <s v="Thu, Feb 21st, 2019, 08:56"/>
  </r>
  <r>
    <n v="540"/>
    <s v=" 24 Feb 2019, 15:05"/>
    <s v="Football"/>
    <x v="4"/>
    <s v="Manchester United - Liverpool"/>
    <n v="1.68"/>
    <s v="WIN"/>
    <x v="12"/>
    <s v="0-0"/>
    <s v="PINNACLE"/>
    <n v="1.68"/>
    <n v="1"/>
    <n v="0.68"/>
    <s v="https://aw-tipster.blogabet.com"/>
    <s v="Wed, Feb 20th, 2019, 08:41"/>
  </r>
  <r>
    <n v="541"/>
    <s v=" 24 Feb 2019, 15:05"/>
    <s v="Football"/>
    <x v="4"/>
    <s v="Arsenal - Southampton"/>
    <n v="1.85"/>
    <s v="WIN"/>
    <x v="16"/>
    <s v="2-0"/>
    <s v="PINNACLE"/>
    <n v="1.847"/>
    <n v="1"/>
    <n v="0.85"/>
    <s v="https://aw-tipster.blogabet.com"/>
    <s v="Fri, Feb 22nd, 2019, 08:51"/>
  </r>
  <r>
    <n v="542"/>
    <s v=" 24 Feb 2019, 15:30"/>
    <s v="Football"/>
    <x v="0"/>
    <s v="Hannover 96 - Eintracht Frankfurt"/>
    <n v="1.82"/>
    <s v="WIN"/>
    <x v="6"/>
    <s v="0-3"/>
    <s v="PINNACLE"/>
    <n v="1.819"/>
    <n v="1"/>
    <n v="0.82"/>
    <s v="https://aw-tipster.blogabet.com"/>
    <s v="Fri, Feb 22nd, 2019, 08:56"/>
  </r>
  <r>
    <n v="543"/>
    <s v=" 24 Feb 2019, 16:15"/>
    <s v="Football"/>
    <x v="2"/>
    <s v="Atletico Madrid - Villarreal CF"/>
    <n v="2.0699999999999998"/>
    <s v="WIN"/>
    <x v="16"/>
    <s v="2-0"/>
    <s v="PINNACLE"/>
    <n v="2.0699999999999998"/>
    <n v="1"/>
    <n v="1.07"/>
    <s v="https://aw-tipster.blogabet.com"/>
    <s v="Fri, Feb 22nd, 2019, 08:54"/>
  </r>
  <r>
    <n v="544"/>
    <s v=" 24 Feb 2019, 17:00"/>
    <s v="Football"/>
    <x v="1"/>
    <s v="Rennes - Marseille"/>
    <n v="1"/>
    <s v="PUSH"/>
    <x v="1"/>
    <s v="1-1"/>
    <s v="PINNACLE"/>
    <n v="1.819"/>
    <n v="1"/>
    <n v="0"/>
    <s v="https://aw-tipster.blogabet.com"/>
    <s v="Fri, Feb 22nd, 2019, 08:53"/>
  </r>
  <r>
    <n v="545"/>
    <s v=" 24 Feb 2019, 17:30"/>
    <s v="Football"/>
    <x v="7"/>
    <s v="Manchester City (n) - Chelsea"/>
    <n v="0"/>
    <s v="LOST"/>
    <x v="16"/>
    <s v="0-0"/>
    <s v="PINNACLE"/>
    <n v="1.98"/>
    <n v="1"/>
    <n v="-1"/>
    <s v="https://aw-tipster.blogabet.com"/>
    <s v="Fri, Feb 22nd, 2019, 08:53"/>
  </r>
  <r>
    <n v="546"/>
    <s v=" 24 Feb 2019, 18:00"/>
    <s v="Football"/>
    <x v="3"/>
    <s v="Parma FC - Napoli"/>
    <n v="0"/>
    <s v="LOST"/>
    <x v="17"/>
    <s v="0-4"/>
    <s v="PINNACLE"/>
    <n v="1.671"/>
    <n v="1"/>
    <n v="-1"/>
    <s v="https://aw-tipster.blogabet.com"/>
    <s v="Fri, Feb 22nd, 2019, 08:55"/>
  </r>
  <r>
    <n v="547"/>
    <s v=" 24 Feb 2019, 18:00"/>
    <s v="Football"/>
    <x v="0"/>
    <s v="Borussia Dortmund - Bayer Leverkusen"/>
    <n v="0"/>
    <s v="LOST"/>
    <x v="5"/>
    <s v="3-2"/>
    <s v="PINNACLE"/>
    <n v="2.02"/>
    <n v="1"/>
    <n v="-1"/>
    <s v="https://aw-tipster.blogabet.com"/>
    <s v="Fri, Feb 22nd, 2019, 08:57"/>
  </r>
  <r>
    <n v="548"/>
    <s v=" 24 Feb 2019, 18:30"/>
    <s v="Football"/>
    <x v="2"/>
    <s v="Real Valladolid CF - Real Betis"/>
    <n v="0"/>
    <s v="LOST"/>
    <x v="15"/>
    <s v="0-2"/>
    <s v="PINNACLE"/>
    <n v="1.8839999999999999"/>
    <n v="1"/>
    <n v="-1"/>
    <s v="https://aw-tipster.blogabet.com"/>
    <s v="Fri, Feb 22nd, 2019, 08:55"/>
  </r>
  <r>
    <n v="549"/>
    <s v=" 24 Feb 2019, 20:30"/>
    <s v="Football"/>
    <x v="3"/>
    <s v="Fiorentina - FC Internazionale"/>
    <n v="1"/>
    <s v="PUSH"/>
    <x v="1"/>
    <s v="3-3"/>
    <s v="PINNACLE"/>
    <n v="1.925"/>
    <n v="1"/>
    <n v="0"/>
    <s v="https://aw-tipster.blogabet.com"/>
    <s v="Fri, Feb 22nd, 2019, 08:56"/>
  </r>
  <r>
    <n v="550"/>
    <s v=" 24 Feb 2019, 20:45"/>
    <s v="Football"/>
    <x v="2"/>
    <s v="Levante UD - Real Madrid"/>
    <n v="1"/>
    <s v="PUSH"/>
    <x v="9"/>
    <s v="1-2"/>
    <s v="PINNACLE"/>
    <n v="1.99"/>
    <n v="1"/>
    <n v="0"/>
    <s v="https://aw-tipster.blogabet.com"/>
    <s v="Mon, Feb 18th, 2019, 09:15"/>
  </r>
  <r>
    <n v="551"/>
    <s v=" 24 Feb 2019, 21:00"/>
    <s v="Football"/>
    <x v="1"/>
    <s v="AS Monaco - Lyon"/>
    <n v="0"/>
    <s v="LOST"/>
    <x v="6"/>
    <s v="2-0"/>
    <s v="PINNACLE"/>
    <n v="2.17"/>
    <n v="1"/>
    <n v="-1"/>
    <s v="https://aw-tipster.blogabet.com"/>
    <s v="Wed, Feb 20th, 2019, 08:41"/>
  </r>
  <r>
    <n v="552"/>
    <s v=" 25 Feb 2019, 20:30"/>
    <s v="Football"/>
    <x v="0"/>
    <s v="RB Leipzig - Hoffenheim"/>
    <n v="0"/>
    <s v="LOST"/>
    <x v="8"/>
    <s v="1-1"/>
    <s v="PINNACLE"/>
    <n v="1.8839999999999999"/>
    <n v="1"/>
    <n v="-1"/>
    <s v="https://aw-tipster.blogabet.com"/>
    <s v="Sun, Feb 17th, 2019, 08:58"/>
  </r>
  <r>
    <n v="553"/>
    <s v=" 25 Feb 2019, 21:00"/>
    <s v="Football"/>
    <x v="2"/>
    <s v="Girona - Real Sociedad"/>
    <n v="1"/>
    <s v="PUSH"/>
    <x v="15"/>
    <s v="0-0"/>
    <s v="PINNACLE"/>
    <n v="1.9"/>
    <n v="1"/>
    <n v="0"/>
    <s v="https://aw-tipster.blogabet.com"/>
    <s v="Mon, Feb 18th, 2019, 09:15"/>
  </r>
  <r>
    <n v="554"/>
    <s v=" 26 Feb 2019, 20:45"/>
    <s v="Football"/>
    <x v="4"/>
    <s v="Cardiff City - Everton"/>
    <n v="0"/>
    <s v="LOST"/>
    <x v="12"/>
    <s v="0-3"/>
    <s v="PINNACLE"/>
    <n v="1.7809999999999999"/>
    <n v="1"/>
    <n v="-1"/>
    <s v="https://aw-tipster.blogabet.com"/>
    <s v="Sat, Feb 23rd, 2019, 09:18"/>
  </r>
  <r>
    <n v="555"/>
    <s v=" 26 Feb 2019, 20:45"/>
    <s v="Football"/>
    <x v="4"/>
    <s v="Huddersfield Town - Wolverhampton Wanderers"/>
    <n v="0"/>
    <s v="LOST"/>
    <x v="6"/>
    <s v="1-0"/>
    <s v="PINNACLE"/>
    <n v="1.819"/>
    <n v="1"/>
    <n v="-1"/>
    <s v="https://aw-tipster.blogabet.com"/>
    <s v="Sun, Feb 24th, 2019, 09:53"/>
  </r>
  <r>
    <n v="556"/>
    <s v=" 26 Feb 2019, 20:45"/>
    <s v="Football"/>
    <x v="4"/>
    <s v="Leicester City - Brighton and Hove Albion"/>
    <n v="1.89"/>
    <s v="WIN"/>
    <x v="8"/>
    <s v="2-1"/>
    <s v="PINNACLE"/>
    <n v="1.8919999999999999"/>
    <n v="1"/>
    <n v="0.89"/>
    <s v="https://aw-tipster.blogabet.com"/>
    <s v="Sun, Feb 24th, 2019, 09:53"/>
  </r>
  <r>
    <n v="557"/>
    <s v=" 26 Feb 2019, 21:00"/>
    <s v="Football"/>
    <x v="11"/>
    <s v="Lazio - AC Milan"/>
    <n v="1"/>
    <s v="PUSH"/>
    <x v="1"/>
    <s v="0-0"/>
    <s v="PINNACLE"/>
    <n v="2.0099999999999998"/>
    <n v="1"/>
    <n v="0"/>
    <s v="https://aw-tipster.blogabet.com"/>
    <s v="Sat, Feb 23rd, 2019, 09:18"/>
  </r>
  <r>
    <n v="558"/>
    <s v=" 26 Feb 2019, 21:00"/>
    <s v="Football"/>
    <x v="4"/>
    <s v="Newcastle United - Burnley"/>
    <n v="0"/>
    <s v="LOST"/>
    <x v="5"/>
    <s v="2-0"/>
    <s v="PINNACLE"/>
    <n v="1.833"/>
    <n v="1"/>
    <n v="-1"/>
    <s v="https://aw-tipster.blogabet.com"/>
    <s v="Sun, Feb 24th, 2019, 09:54"/>
  </r>
  <r>
    <n v="559"/>
    <s v=" 26 Feb 2019, 21:10"/>
    <s v="Football"/>
    <x v="14"/>
    <s v="Paris Saint Germain - Dijon"/>
    <n v="2.1"/>
    <s v="WIN"/>
    <x v="29"/>
    <s v="3-0"/>
    <s v="PINNACLE"/>
    <n v="2.1"/>
    <n v="1"/>
    <n v="1.1000000000000001"/>
    <s v="https://aw-tipster.blogabet.com"/>
    <s v="Sun, Feb 24th, 2019, 09:54"/>
  </r>
  <r>
    <n v="560"/>
    <s v=" 27 Feb 2019, 20:45"/>
    <s v="Football"/>
    <x v="4"/>
    <s v="Arsenal - Bournemouth"/>
    <n v="0"/>
    <s v="LOST"/>
    <x v="3"/>
    <s v="5-1"/>
    <s v="PINNACLE"/>
    <n v="1.7509999999999999"/>
    <n v="1"/>
    <n v="-1"/>
    <s v="https://aw-tipster.blogabet.com"/>
    <s v="Mon, Feb 25th, 2019, 09:23"/>
  </r>
  <r>
    <n v="561"/>
    <s v=" 27 Feb 2019, 20:45"/>
    <s v="Football"/>
    <x v="4"/>
    <s v="Southampton - Fulham"/>
    <n v="1.94"/>
    <s v="WIN"/>
    <x v="8"/>
    <s v="2-0"/>
    <s v="PINNACLE"/>
    <n v="1.9430000000000001"/>
    <n v="1"/>
    <n v="0.94"/>
    <s v="https://aw-tipster.blogabet.com"/>
    <s v="Mon, Feb 25th, 2019, 09:24"/>
  </r>
  <r>
    <n v="562"/>
    <s v=" 27 Feb 2019, 21:00"/>
    <s v="Football"/>
    <x v="4"/>
    <s v="Crystal Palace - Manchester United"/>
    <n v="0"/>
    <s v="LOST"/>
    <x v="15"/>
    <s v="1-3"/>
    <s v="PINNACLE"/>
    <n v="2.2999999999999998"/>
    <n v="1"/>
    <n v="-1"/>
    <s v="https://aw-tipster.blogabet.com"/>
    <s v="Mon, Feb 25th, 2019, 09:24"/>
  </r>
  <r>
    <n v="563"/>
    <s v=" 27 Feb 2019, 21:00"/>
    <s v="Football"/>
    <x v="4"/>
    <s v="Chelsea - Tottenham Hotspur"/>
    <n v="0"/>
    <s v="LOST"/>
    <x v="1"/>
    <s v="2-0"/>
    <s v="PINNACLE"/>
    <n v="2.17"/>
    <n v="1"/>
    <n v="-1"/>
    <s v="https://aw-tipster.blogabet.com"/>
    <s v="Mon, Feb 25th, 2019, 09:25"/>
  </r>
  <r>
    <n v="564"/>
    <s v=" 27 Feb 2019, 21:00"/>
    <s v="Football"/>
    <x v="4"/>
    <s v="Liverpool - Watford"/>
    <n v="0"/>
    <s v="LOST"/>
    <x v="3"/>
    <s v="5-0"/>
    <s v="PINNACLE"/>
    <n v="2.13"/>
    <n v="1"/>
    <n v="-1"/>
    <s v="https://aw-tipster.blogabet.com"/>
    <s v="Mon, Feb 25th, 2019, 09:25"/>
  </r>
  <r>
    <n v="565"/>
    <s v=" 27 Feb 2019, 21:00"/>
    <s v="Football"/>
    <x v="4"/>
    <s v="Manchester City - West Ham United"/>
    <n v="1.68"/>
    <s v="WIN"/>
    <x v="26"/>
    <s v="1-0"/>
    <s v="PINNACLE"/>
    <n v="1.6839999999999999"/>
    <n v="1"/>
    <n v="0.68"/>
    <s v="https://aw-tipster.blogabet.com"/>
    <s v="Mon, Feb 25th, 2019, 09:25"/>
  </r>
  <r>
    <n v="566"/>
    <s v=" 27 Feb 2019, 21:00"/>
    <s v="Football"/>
    <x v="14"/>
    <s v="Lyon - Caen"/>
    <n v="2"/>
    <s v="WIN"/>
    <x v="18"/>
    <s v="3-1"/>
    <s v="PINNACLE"/>
    <n v="2"/>
    <n v="1"/>
    <n v="1"/>
    <s v="https://aw-tipster.blogabet.com"/>
    <s v="Mon, Feb 25th, 2019, 09:26"/>
  </r>
  <r>
    <n v="567"/>
    <s v=" 27 Feb 2019, 21:00"/>
    <s v="Football"/>
    <x v="11"/>
    <s v="Fiorentina - Atalanta BC"/>
    <n v="1"/>
    <s v="PUSH"/>
    <x v="15"/>
    <s v="3-3"/>
    <s v="PINNACLE"/>
    <n v="1.8620000000000001"/>
    <n v="1"/>
    <n v="0"/>
    <s v="https://aw-tipster.blogabet.com"/>
    <s v="Mon, Feb 25th, 2019, 09:26"/>
  </r>
  <r>
    <n v="568"/>
    <s v=" 27 Feb 2019, 21:00"/>
    <s v="Football"/>
    <x v="10"/>
    <s v="Real Madrid - Barcelona"/>
    <n v="1.85"/>
    <s v="WIN"/>
    <x v="1"/>
    <s v="0-3"/>
    <s v="PINNACLE"/>
    <n v="1.847"/>
    <n v="1"/>
    <n v="0.85"/>
    <s v="https://aw-tipster.blogabet.com"/>
    <s v="Mon, Feb 25th, 2019, 09:27"/>
  </r>
  <r>
    <n v="569"/>
    <s v=" 28 Feb 2019, 21:00"/>
    <s v="Football"/>
    <x v="10"/>
    <s v="Valencia - Real Betis"/>
    <n v="0"/>
    <s v="LOST"/>
    <x v="5"/>
    <s v="1-0"/>
    <s v="PINNACLE"/>
    <n v="2.14"/>
    <n v="1"/>
    <n v="-1"/>
    <s v="https://aw-tipster.blogabet.com"/>
    <s v="Mon, Feb 25th, 2019, 09:27"/>
  </r>
  <r>
    <n v="570"/>
    <s v=" 01 Mar 2019, 20:30"/>
    <s v="Football"/>
    <x v="0"/>
    <s v="Augsburg - Borussia Dortmund"/>
    <n v="0"/>
    <s v="LOST"/>
    <x v="6"/>
    <s v="2-1"/>
    <s v="PINNACLE"/>
    <n v="1.7190000000000001"/>
    <n v="1"/>
    <n v="-1"/>
    <s v="https://aw-tipster.blogabet.com"/>
    <s v="Mon, Feb 25th, 2019, 09:28"/>
  </r>
  <r>
    <n v="571"/>
    <s v=" 01 Mar 2019, 20:30"/>
    <s v="Football"/>
    <x v="3"/>
    <s v="Cagliari - FC Internazionale"/>
    <n v="0"/>
    <s v="LOST"/>
    <x v="6"/>
    <s v="2-1"/>
    <s v="PINNACLE"/>
    <n v="1.819"/>
    <n v="1"/>
    <n v="-1"/>
    <s v="https://aw-tipster.blogabet.com"/>
    <s v="Mon, Feb 25th, 2019, 09:31"/>
  </r>
  <r>
    <n v="572"/>
    <s v=" 01 Mar 2019, 20:45"/>
    <s v="Football"/>
    <x v="1"/>
    <s v="Bordeaux - Montpellier HSC"/>
    <n v="1"/>
    <s v="PUSH"/>
    <x v="1"/>
    <s v="Postponed"/>
    <s v="PINNACLE"/>
    <n v="2.1"/>
    <n v="1"/>
    <n v="0"/>
    <s v="https://aw-tipster.blogabet.com"/>
    <s v="Mon, Feb 25th, 2019, 09:29"/>
  </r>
  <r>
    <n v="573"/>
    <s v=" 02 Mar 2019, 13:30"/>
    <s v="Football"/>
    <x v="4"/>
    <s v="Tottenham Hotspur - Arsenal"/>
    <n v="1.83"/>
    <s v="WIN"/>
    <x v="5"/>
    <s v="1-1"/>
    <s v="PINNACLE"/>
    <n v="1.8260000000000001"/>
    <n v="1"/>
    <n v="0.83"/>
    <s v="https://aw-tipster.blogabet.com"/>
    <s v="Thu, Feb 28th, 2019, 13:36"/>
  </r>
  <r>
    <n v="574"/>
    <s v=" 02 Mar 2019, 15:30"/>
    <s v="Football"/>
    <x v="0"/>
    <s v="Hertha Berlin - Mainz 05"/>
    <n v="0"/>
    <s v="LOST"/>
    <x v="5"/>
    <s v="2-1"/>
    <s v="PINNACLE"/>
    <n v="2.11"/>
    <n v="1"/>
    <n v="-1"/>
    <s v="https://aw-tipster.blogabet.com"/>
    <s v="Sun, Feb 24th, 2019, 09:56"/>
  </r>
  <r>
    <n v="575"/>
    <s v=" 02 Mar 2019, 15:30"/>
    <s v="Football"/>
    <x v="0"/>
    <s v="Schalke 04 - Fortuna Dusseldorf"/>
    <n v="2.1"/>
    <s v="WIN"/>
    <x v="5"/>
    <s v="0-4"/>
    <s v="PINNACLE"/>
    <n v="2.1"/>
    <n v="1"/>
    <n v="1.1000000000000001"/>
    <s v="https://aw-tipster.blogabet.com"/>
    <s v="Sun, Feb 24th, 2019, 09:56"/>
  </r>
  <r>
    <n v="576"/>
    <s v=" 02 Mar 2019, 15:30"/>
    <s v="Football"/>
    <x v="0"/>
    <s v="Bayer Leverkusen - Freiburg"/>
    <n v="1.68"/>
    <s v="WIN"/>
    <x v="16"/>
    <s v="2-0"/>
    <s v="PINNACLE"/>
    <n v="1.6839999999999999"/>
    <n v="1"/>
    <n v="0.68"/>
    <s v="https://aw-tipster.blogabet.com"/>
    <s v="Mon, Feb 25th, 2019, 09:28"/>
  </r>
  <r>
    <n v="577"/>
    <s v=" 02 Mar 2019, 15:30"/>
    <s v="Football"/>
    <x v="0"/>
    <s v="Eintracht Frankfurt - Hoffenheim"/>
    <n v="1.68"/>
    <s v="WIN"/>
    <x v="19"/>
    <s v="3-2"/>
    <s v="PINNACLE"/>
    <n v="1.675"/>
    <n v="1"/>
    <n v="0.68"/>
    <s v="https://aw-tipster.blogabet.com"/>
    <s v="Tue, Feb 26th, 2019, 08:39"/>
  </r>
  <r>
    <n v="578"/>
    <s v=" 02 Mar 2019, 15:30"/>
    <s v="Football"/>
    <x v="0"/>
    <s v="Nurnberg - RB Leipzig"/>
    <n v="1"/>
    <s v="PUSH"/>
    <x v="14"/>
    <s v="0-1"/>
    <s v="PINNACLE"/>
    <n v="1.9610000000000001"/>
    <n v="1"/>
    <n v="0"/>
    <s v="https://aw-tipster.blogabet.com"/>
    <s v="Tue, Feb 26th, 2019, 08:39"/>
  </r>
  <r>
    <n v="579"/>
    <s v=" 02 Mar 2019, 16:00"/>
    <s v="Football"/>
    <x v="4"/>
    <s v="Brighton and Hove Albion - Huddersfield Town"/>
    <n v="1.8"/>
    <s v="WIN"/>
    <x v="8"/>
    <s v="1-0"/>
    <s v="PINNACLE"/>
    <n v="1.8"/>
    <n v="1"/>
    <n v="0.8"/>
    <s v="https://aw-tipster.blogabet.com"/>
    <s v="Wed, Feb 27th, 2019, 09:56"/>
  </r>
  <r>
    <n v="580"/>
    <s v=" 02 Mar 2019, 16:00"/>
    <s v="Football"/>
    <x v="4"/>
    <s v="Wolverhampton Wanderers - Cardiff City"/>
    <n v="1.88"/>
    <s v="WIN"/>
    <x v="16"/>
    <s v="2-0"/>
    <s v="PINNACLE"/>
    <n v="1.8839999999999999"/>
    <n v="1"/>
    <n v="0.88"/>
    <s v="https://aw-tipster.blogabet.com"/>
    <s v="Wed, Feb 27th, 2019, 09:57"/>
  </r>
  <r>
    <n v="581"/>
    <s v=" 02 Mar 2019, 16:00"/>
    <s v="Football"/>
    <x v="4"/>
    <s v="Bournemouth - Manchester City"/>
    <n v="0"/>
    <s v="LOST"/>
    <x v="34"/>
    <s v="0-0"/>
    <s v="PINNACLE"/>
    <n v="2.44"/>
    <n v="1"/>
    <n v="-1"/>
    <s v="https://aw-tipster.blogabet.com"/>
    <s v="Thu, Feb 28th, 2019, 13:36"/>
  </r>
  <r>
    <n v="582"/>
    <s v=" 02 Mar 2019, 16:00"/>
    <s v="Football"/>
    <x v="4"/>
    <s v="Burnley - Crystal Palace"/>
    <n v="0"/>
    <s v="LOST"/>
    <x v="15"/>
    <s v="1-3"/>
    <s v="PINNACLE"/>
    <n v="2.0099999999999998"/>
    <n v="1"/>
    <n v="-1"/>
    <s v="https://aw-tipster.blogabet.com"/>
    <s v="Thu, Feb 28th, 2019, 13:37"/>
  </r>
  <r>
    <n v="583"/>
    <s v=" 02 Mar 2019, 16:00"/>
    <s v="Football"/>
    <x v="4"/>
    <s v="Manchester United - Southampton"/>
    <n v="1"/>
    <s v="PUSH"/>
    <x v="2"/>
    <s v="3-2"/>
    <s v="PINNACLE"/>
    <n v="2.11"/>
    <n v="1"/>
    <n v="0"/>
    <s v="https://aw-tipster.blogabet.com"/>
    <s v="Thu, Feb 28th, 2019, 13:37"/>
  </r>
  <r>
    <n v="584"/>
    <s v=" 02 Mar 2019, 16:15"/>
    <s v="Football"/>
    <x v="2"/>
    <s v="Villarreal CF - Alaves"/>
    <n v="0"/>
    <s v="LOST"/>
    <x v="8"/>
    <s v="1-2"/>
    <s v="PINNACLE"/>
    <n v="1.7929999999999999"/>
    <n v="1"/>
    <n v="-1"/>
    <s v="https://aw-tipster.blogabet.com"/>
    <s v="Mon, Feb 25th, 2019, 09:32"/>
  </r>
  <r>
    <n v="585"/>
    <s v=" 02 Mar 2019, 17:00"/>
    <s v="Football"/>
    <x v="1"/>
    <s v="Caen - Paris Saint Germain"/>
    <n v="0"/>
    <s v="LOST"/>
    <x v="13"/>
    <s v="1-2"/>
    <s v="PINNACLE"/>
    <n v="1.7929999999999999"/>
    <n v="1"/>
    <n v="-1"/>
    <s v="https://aw-tipster.blogabet.com"/>
    <s v="Thu, Feb 28th, 2019, 13:35"/>
  </r>
  <r>
    <n v="586"/>
    <s v=" 02 Mar 2019, 18:00"/>
    <s v="Football"/>
    <x v="3"/>
    <s v="AC Milan - Sassuolo"/>
    <n v="1"/>
    <s v="PUSH"/>
    <x v="16"/>
    <s v="1-0"/>
    <s v="PINNACLE"/>
    <n v="1.833"/>
    <n v="1"/>
    <n v="0"/>
    <s v="https://aw-tipster.blogabet.com"/>
    <s v="Wed, Feb 27th, 2019, 09:57"/>
  </r>
  <r>
    <n v="587"/>
    <s v=" 02 Mar 2019, 18:30"/>
    <s v="Football"/>
    <x v="2"/>
    <s v="Huesca - Sevilla"/>
    <n v="1.88"/>
    <s v="WIN"/>
    <x v="12"/>
    <s v="2-1"/>
    <s v="PINNACLE"/>
    <n v="1.877"/>
    <n v="1"/>
    <n v="0.88"/>
    <s v="https://aw-tipster.blogabet.com"/>
    <s v="Sun, Feb 24th, 2019, 09:55"/>
  </r>
  <r>
    <n v="588"/>
    <s v=" 02 Mar 2019, 18:30"/>
    <s v="Football"/>
    <x v="0"/>
    <s v="Borussia Monchengladbach - Bayern Munich"/>
    <n v="0"/>
    <s v="LOST"/>
    <x v="9"/>
    <s v="1-5"/>
    <s v="PINNACLE"/>
    <n v="2"/>
    <n v="1"/>
    <n v="-1"/>
    <s v="https://aw-tipster.blogabet.com"/>
    <s v="Sun, Feb 24th, 2019, 09:57"/>
  </r>
  <r>
    <n v="589"/>
    <s v=" 02 Mar 2019, 18:30"/>
    <s v="Football"/>
    <x v="4"/>
    <s v="West Ham United - Newcastle United"/>
    <n v="0"/>
    <s v="LOST"/>
    <x v="5"/>
    <s v="2-0"/>
    <s v="PINNACLE"/>
    <n v="1.847"/>
    <n v="1"/>
    <n v="-1"/>
    <s v="https://aw-tipster.blogabet.com"/>
    <s v="Thu, Feb 28th, 2019, 13:37"/>
  </r>
  <r>
    <n v="590"/>
    <s v=" 02 Mar 2019, 20:00"/>
    <s v="Football"/>
    <x v="1"/>
    <s v="Angers SCO - AS Monaco"/>
    <n v="1.7"/>
    <s v="WIN"/>
    <x v="12"/>
    <s v="2-2"/>
    <s v="PINNACLE"/>
    <n v="1.6990000000000001"/>
    <n v="1"/>
    <n v="0.7"/>
    <s v="https://aw-tipster.blogabet.com"/>
    <s v="Mon, Feb 25th, 2019, 09:29"/>
  </r>
  <r>
    <n v="591"/>
    <s v=" 02 Mar 2019, 20:00"/>
    <s v="Football"/>
    <x v="1"/>
    <s v="Reims - Amiens"/>
    <n v="2.09"/>
    <s v="WIN"/>
    <x v="5"/>
    <s v="2-2"/>
    <s v="PINNACLE"/>
    <n v="2.09"/>
    <n v="1"/>
    <n v="1.0900000000000001"/>
    <s v="https://aw-tipster.blogabet.com"/>
    <s v="Mon, Feb 25th, 2019, 09:30"/>
  </r>
  <r>
    <n v="592"/>
    <s v=" 02 Mar 2019, 20:30"/>
    <s v="Football"/>
    <x v="3"/>
    <s v="Lazio - AS Roma"/>
    <n v="0"/>
    <s v="LOST"/>
    <x v="1"/>
    <s v="3-0"/>
    <s v="PINNACLE"/>
    <n v="2.06"/>
    <n v="1"/>
    <n v="-1"/>
    <s v="https://aw-tipster.blogabet.com"/>
    <s v="Wed, Feb 27th, 2019, 09:58"/>
  </r>
  <r>
    <n v="593"/>
    <s v=" 02 Mar 2019, 20:45"/>
    <s v="Football"/>
    <x v="2"/>
    <s v="Real Madrid - Barcelona"/>
    <n v="1.79"/>
    <s v="WIN"/>
    <x v="1"/>
    <s v="0-1"/>
    <s v="PINNACLE"/>
    <n v="1.7929999999999999"/>
    <n v="1"/>
    <n v="0.79"/>
    <s v="https://aw-tipster.blogabet.com"/>
    <s v="Thu, Feb 28th, 2019, 13:34"/>
  </r>
  <r>
    <n v="594"/>
    <s v=" 03 Mar 2019, 12:30"/>
    <s v="Football"/>
    <x v="3"/>
    <s v="Torino - Chievo"/>
    <n v="0"/>
    <s v="LOST"/>
    <x v="3"/>
    <s v="3-0"/>
    <s v="PINNACLE"/>
    <n v="1.694"/>
    <n v="1"/>
    <n v="-1"/>
    <s v="https://aw-tipster.blogabet.com"/>
    <s v="Mon, Feb 25th, 2019, 09:31"/>
  </r>
  <r>
    <n v="595"/>
    <s v=" 03 Mar 2019, 13:00"/>
    <s v="Football"/>
    <x v="4"/>
    <s v="Watford - Leicester City"/>
    <n v="1.81"/>
    <s v="WIN"/>
    <x v="15"/>
    <s v="2-1"/>
    <s v="PINNACLE"/>
    <n v="1.8129999999999999"/>
    <n v="1"/>
    <n v="0.81"/>
    <s v="https://aw-tipster.blogabet.com"/>
    <s v="Thu, Feb 28th, 2019, 13:38"/>
  </r>
  <r>
    <n v="596"/>
    <s v=" 03 Mar 2019, 15:00"/>
    <s v="Football"/>
    <x v="1"/>
    <s v="Nice - Strasbourg"/>
    <n v="0"/>
    <s v="LOST"/>
    <x v="1"/>
    <s v="1-0"/>
    <s v="PINNACLE"/>
    <n v="2.1"/>
    <n v="1"/>
    <n v="-1"/>
    <s v="https://aw-tipster.blogabet.com"/>
    <s v="Sun, Feb 24th, 2019, 09:58"/>
  </r>
  <r>
    <n v="597"/>
    <s v=" 03 Mar 2019, 15:00"/>
    <s v="Football"/>
    <x v="3"/>
    <s v="SPAL - Sampdoria"/>
    <n v="0"/>
    <s v="LOST"/>
    <x v="15"/>
    <s v="1-2"/>
    <s v="PINNACLE"/>
    <n v="1.917"/>
    <n v="1"/>
    <n v="-1"/>
    <s v="https://aw-tipster.blogabet.com"/>
    <s v="Mon, Feb 25th, 2019, 09:31"/>
  </r>
  <r>
    <n v="598"/>
    <s v=" 03 Mar 2019, 15:00"/>
    <s v="Football"/>
    <x v="1"/>
    <s v="Lille - Dijon"/>
    <n v="1"/>
    <s v="PUSH"/>
    <x v="16"/>
    <s v="1-0"/>
    <s v="PINNACLE"/>
    <n v="1.9339999999999999"/>
    <n v="1"/>
    <n v="0"/>
    <s v="https://aw-tipster.blogabet.com"/>
    <s v="Wed, Feb 27th, 2019, 09:58"/>
  </r>
  <r>
    <n v="599"/>
    <s v=" 03 Mar 2019, 15:05"/>
    <s v="Football"/>
    <x v="4"/>
    <s v="Fulham - Chelsea"/>
    <n v="1"/>
    <s v="PUSH"/>
    <x v="14"/>
    <s v="1-2"/>
    <s v="PINNACLE"/>
    <n v="1.8919999999999999"/>
    <n v="1"/>
    <n v="0"/>
    <s v="https://aw-tipster.blogabet.com"/>
    <s v="Thu, Feb 28th, 2019, 13:38"/>
  </r>
  <r>
    <n v="600"/>
    <s v=" 03 Mar 2019, 16:15"/>
    <s v="Football"/>
    <x v="2"/>
    <s v="Real Betis - Getafe"/>
    <n v="2.4700000000000002"/>
    <s v="WIN"/>
    <x v="1"/>
    <s v="1-2"/>
    <s v="PINNACLE"/>
    <n v="2.4700000000000002"/>
    <n v="1"/>
    <n v="1.47"/>
    <s v="https://aw-tipster.blogabet.com"/>
    <s v="Fri, Mar 1st, 2019, 08:36"/>
  </r>
  <r>
    <n v="601"/>
    <s v=" 03 Mar 2019, 17:00"/>
    <s v="Football"/>
    <x v="1"/>
    <s v="Lyon - Toulouse FC"/>
    <n v="0"/>
    <s v="LOST"/>
    <x v="3"/>
    <s v="5-1"/>
    <s v="PINNACLE"/>
    <n v="2.02"/>
    <n v="1"/>
    <n v="-1"/>
    <s v="https://aw-tipster.blogabet.com"/>
    <s v="Thu, Feb 28th, 2019, 13:35"/>
  </r>
  <r>
    <n v="602"/>
    <s v=" 03 Mar 2019, 17:15"/>
    <s v="Football"/>
    <x v="4"/>
    <s v="Everton - Liverpool"/>
    <n v="0"/>
    <s v="LOST"/>
    <x v="14"/>
    <s v="0-0"/>
    <s v="PINNACLE"/>
    <n v="2.09"/>
    <n v="1"/>
    <n v="-1"/>
    <s v="https://aw-tipster.blogabet.com"/>
    <s v="Thu, Feb 28th, 2019, 13:38"/>
  </r>
  <r>
    <n v="603"/>
    <s v=" 03 Mar 2019, 18:00"/>
    <s v="Football"/>
    <x v="0"/>
    <s v="Wolfsburg - Werder Bremen"/>
    <n v="0"/>
    <s v="LOST"/>
    <x v="8"/>
    <s v="1-1"/>
    <s v="PINNACLE"/>
    <n v="2.23"/>
    <n v="1"/>
    <n v="-1"/>
    <s v="https://aw-tipster.blogabet.com"/>
    <s v="Sun, Feb 24th, 2019, 09:57"/>
  </r>
  <r>
    <n v="604"/>
    <s v=" 03 Mar 2019, 18:00"/>
    <s v="Football"/>
    <x v="3"/>
    <s v="Atalanta BC - Fiorentina"/>
    <n v="1.9"/>
    <s v="WIN"/>
    <x v="8"/>
    <s v="3-1"/>
    <s v="PINNACLE"/>
    <n v="1.9"/>
    <n v="1"/>
    <n v="0.9"/>
    <s v="https://aw-tipster.blogabet.com"/>
    <s v="Thu, Feb 28th, 2019, 13:39"/>
  </r>
  <r>
    <n v="605"/>
    <s v=" 03 Mar 2019, 18:30"/>
    <s v="Football"/>
    <x v="2"/>
    <s v="Real Sociedad - Atletico Madrid"/>
    <n v="2.23"/>
    <s v="WIN"/>
    <x v="6"/>
    <s v="0-2"/>
    <s v="PINNACLE"/>
    <n v="2.23"/>
    <n v="1"/>
    <n v="1.23"/>
    <s v="https://aw-tipster.blogabet.com"/>
    <s v="Tue, Feb 26th, 2019, 08:40"/>
  </r>
  <r>
    <n v="606"/>
    <s v=" 03 Mar 2019, 20:30"/>
    <s v="Football"/>
    <x v="3"/>
    <s v="Napoli - Juventus"/>
    <n v="1.97"/>
    <s v="WIN"/>
    <x v="1"/>
    <s v="1-2"/>
    <s v="PINNACLE"/>
    <n v="1.97"/>
    <n v="1"/>
    <n v="0.97"/>
    <s v="https://aw-tipster.blogabet.com"/>
    <s v="Mon, Feb 25th, 2019, 09:32"/>
  </r>
  <r>
    <n v="607"/>
    <s v=" 03 Mar 2019, 20:45"/>
    <s v="Football"/>
    <x v="2"/>
    <s v="Valencia - Athletic Club Bilbao"/>
    <n v="0"/>
    <s v="LOST"/>
    <x v="5"/>
    <s v="2-0"/>
    <s v="PINNACLE"/>
    <n v="1.917"/>
    <n v="1"/>
    <n v="-1"/>
    <s v="https://aw-tipster.blogabet.com"/>
    <s v="Fri, Mar 1st, 2019, 08:37"/>
  </r>
  <r>
    <n v="608"/>
    <s v=" 03 Mar 2019, 21:00"/>
    <s v="Football"/>
    <x v="1"/>
    <s v="Marseille - St Etienne"/>
    <n v="1.86"/>
    <s v="WIN"/>
    <x v="8"/>
    <s v="2-0"/>
    <s v="PINNACLE"/>
    <n v="1.8620000000000001"/>
    <n v="1"/>
    <n v="0.86"/>
    <s v="https://aw-tipster.blogabet.com"/>
    <s v="Mon, Feb 25th, 2019, 09:30"/>
  </r>
  <r>
    <n v="609"/>
    <s v=" 05 Mar 2019, 19:00"/>
    <s v="Football"/>
    <x v="1"/>
    <s v="Bordeaux - Montpellier HSC"/>
    <n v="2.2599999999999998"/>
    <s v="WIN"/>
    <x v="1"/>
    <s v="1-2"/>
    <s v="PINNACLE"/>
    <n v="2.2599999999999998"/>
    <n v="1"/>
    <n v="1.26"/>
    <s v="https://aw-tipster.blogabet.com"/>
    <s v="Sat, Mar 2nd, 2019, 10:12"/>
  </r>
  <r>
    <n v="610"/>
    <s v=" 05 Mar 2019, 21:00"/>
    <s v="Football"/>
    <x v="5"/>
    <s v="Borussia Dortmund - Tottenham Hotspur"/>
    <n v="1.96"/>
    <s v="WIN"/>
    <x v="5"/>
    <s v="0-1"/>
    <s v="PINNACLE"/>
    <n v="1.9610000000000001"/>
    <n v="1"/>
    <n v="0.96"/>
    <s v="https://aw-tipster.blogabet.com"/>
    <s v="Sun, Mar 3rd, 2019, 10:03"/>
  </r>
  <r>
    <n v="611"/>
    <s v=" 05 Mar 2019, 21:00"/>
    <s v="Football"/>
    <x v="5"/>
    <s v="Real Madrid - Ajax"/>
    <n v="1.85"/>
    <s v="WIN"/>
    <x v="2"/>
    <s v="1-4"/>
    <s v="PINNACLE"/>
    <n v="1.8540000000000001"/>
    <n v="1"/>
    <n v="0.85"/>
    <s v="https://aw-tipster.blogabet.com"/>
    <s v="Sun, Mar 3rd, 2019, 10:03"/>
  </r>
  <r>
    <n v="612"/>
    <s v=" 06 Mar 2019, 21:00"/>
    <s v="Football"/>
    <x v="5"/>
    <s v="Paris Saint Germain - Manchester United"/>
    <n v="2.0699999999999998"/>
    <s v="WIN"/>
    <x v="2"/>
    <s v="1-3"/>
    <s v="PINNACLE"/>
    <n v="2.0699999999999998"/>
    <n v="1"/>
    <n v="1.07"/>
    <s v="https://aw-tipster.blogabet.com"/>
    <s v="Sun, Mar 3rd, 2019, 10:03"/>
  </r>
  <r>
    <n v="613"/>
    <s v=" 06 Mar 2019, 21:00"/>
    <s v="Football"/>
    <x v="5"/>
    <s v="FC Porto - AS Roma"/>
    <n v="2.0699999999999998"/>
    <s v="WIN"/>
    <x v="8"/>
    <s v="2-1"/>
    <s v="PINNACLE"/>
    <n v="2.0699999999999998"/>
    <n v="1"/>
    <n v="1.07"/>
    <s v="https://aw-tipster.blogabet.com"/>
    <s v="Sun, Mar 3rd, 2019, 10:04"/>
  </r>
  <r>
    <n v="614"/>
    <s v=" 07 Mar 2019, 18:55"/>
    <s v="Football"/>
    <x v="6"/>
    <s v="Eintracht Frankfurt - FC Internazionale"/>
    <n v="1"/>
    <s v="PUSH"/>
    <x v="15"/>
    <s v="0-0"/>
    <s v="PINNACLE"/>
    <n v="1.7809999999999999"/>
    <n v="1"/>
    <n v="0"/>
    <s v="https://aw-tipster.blogabet.com"/>
    <s v="Sun, Mar 3rd, 2019, 10:04"/>
  </r>
  <r>
    <n v="615"/>
    <s v=" 07 Mar 2019, 18:55"/>
    <s v="Football"/>
    <x v="6"/>
    <s v="Rennes - Arsenal"/>
    <n v="1.88"/>
    <s v="WIN"/>
    <x v="12"/>
    <s v="3-1"/>
    <s v="PINNACLE"/>
    <n v="1.877"/>
    <n v="1"/>
    <n v="0.88"/>
    <s v="https://aw-tipster.blogabet.com"/>
    <s v="Sun, Mar 3rd, 2019, 10:04"/>
  </r>
  <r>
    <n v="616"/>
    <s v=" 07 Mar 2019, 18:55"/>
    <s v="Football"/>
    <x v="6"/>
    <s v="Zenit St Petersburg - Villarreal CF"/>
    <n v="0"/>
    <s v="LOST"/>
    <x v="8"/>
    <s v="1-3"/>
    <s v="PINNACLE"/>
    <n v="2.0299999999999998"/>
    <n v="1"/>
    <n v="-1"/>
    <s v="https://aw-tipster.blogabet.com"/>
    <s v="Sun, Mar 3rd, 2019, 10:05"/>
  </r>
  <r>
    <n v="617"/>
    <s v=" 07 Mar 2019, 18:55"/>
    <s v="Football"/>
    <x v="6"/>
    <s v="Sevilla - Slavia Prague"/>
    <n v="1.82"/>
    <s v="WIN"/>
    <x v="3"/>
    <s v="2-2"/>
    <s v="PINNACLE"/>
    <n v="1.819"/>
    <n v="1"/>
    <n v="0.82"/>
    <s v="https://aw-tipster.blogabet.com"/>
    <s v="Mon, Mar 4th, 2019, 12:08"/>
  </r>
  <r>
    <n v="618"/>
    <s v=" 07 Mar 2019, 21:00"/>
    <s v="Football"/>
    <x v="6"/>
    <s v="Chelsea - Dinamo Kiev"/>
    <n v="0"/>
    <s v="LOST"/>
    <x v="3"/>
    <s v="3-0"/>
    <s v="PINNACLE"/>
    <n v="1.925"/>
    <n v="1"/>
    <n v="-1"/>
    <s v="https://aw-tipster.blogabet.com"/>
    <s v="Mon, Mar 4th, 2019, 12:08"/>
  </r>
  <r>
    <n v="619"/>
    <s v=" 07 Mar 2019, 21:00"/>
    <s v="Football"/>
    <x v="6"/>
    <s v="Napoli - Red Bull Salzburg"/>
    <n v="0"/>
    <s v="LOST"/>
    <x v="2"/>
    <s v="3-0"/>
    <s v="PINNACLE"/>
    <n v="2.12"/>
    <n v="1"/>
    <n v="-1"/>
    <s v="https://aw-tipster.blogabet.com"/>
    <s v="Mon, Mar 4th, 2019, 12:09"/>
  </r>
  <r>
    <n v="620"/>
    <s v=" 07 Mar 2019, 21:00"/>
    <s v="Football"/>
    <x v="6"/>
    <s v="Valencia - FK Krasnodar"/>
    <n v="1"/>
    <s v="PUSH"/>
    <x v="2"/>
    <s v="2-1"/>
    <s v="PINNACLE"/>
    <n v="2.21"/>
    <n v="1"/>
    <n v="0"/>
    <s v="https://aw-tipster.blogabet.com"/>
    <s v="Mon, Mar 4th, 2019, 12:09"/>
  </r>
  <r>
    <n v="621"/>
    <s v=" 08 Mar 2019, 20:30"/>
    <s v="Football"/>
    <x v="3"/>
    <s v="Juventus - Udinese"/>
    <n v="1.82"/>
    <s v="WIN"/>
    <x v="0"/>
    <s v="2-0"/>
    <s v="PINNACLE"/>
    <n v="1.819"/>
    <n v="1"/>
    <n v="0.82"/>
    <s v="https://aw-tipster.blogabet.com"/>
    <s v="Mon, Mar 4th, 2019, 12:12"/>
  </r>
  <r>
    <n v="622"/>
    <s v=" 08 Mar 2019, 20:30"/>
    <s v="Football"/>
    <x v="0"/>
    <s v="Werder Bremen - Schalke 04"/>
    <n v="2.1"/>
    <s v="WIN"/>
    <x v="8"/>
    <s v="4-2"/>
    <s v="PINNACLE"/>
    <n v="2.1"/>
    <n v="1"/>
    <n v="1.1000000000000001"/>
    <s v="https://aw-tipster.blogabet.com"/>
    <s v="Mon, Mar 4th, 2019, 12:14"/>
  </r>
  <r>
    <n v="623"/>
    <s v=" 08 Mar 2019, 21:00"/>
    <s v="Football"/>
    <x v="2"/>
    <s v="Athletic Club Bilbao - Espanyol"/>
    <n v="0"/>
    <s v="LOST"/>
    <x v="8"/>
    <s v="1-1"/>
    <s v="PINNACLE"/>
    <n v="1.99"/>
    <n v="1"/>
    <n v="-1"/>
    <s v="https://aw-tipster.blogabet.com"/>
    <s v="Mon, Mar 4th, 2019, 12:10"/>
  </r>
  <r>
    <n v="624"/>
    <s v=" 09 Mar 2019, 13:00"/>
    <s v="Football"/>
    <x v="2"/>
    <s v="Alaves - Eibar"/>
    <n v="1"/>
    <s v="PUSH"/>
    <x v="15"/>
    <s v="1-1"/>
    <s v="PINNACLE"/>
    <n v="1.9610000000000001"/>
    <n v="1"/>
    <n v="0"/>
    <s v="https://aw-tipster.blogabet.com"/>
    <s v="Mon, Mar 4th, 2019, 12:10"/>
  </r>
  <r>
    <n v="625"/>
    <s v=" 09 Mar 2019, 13:30"/>
    <s v="Football"/>
    <x v="4"/>
    <s v="Crystal Palace - Brighton and Hove Albion"/>
    <n v="2.2400000000000002"/>
    <s v="WIN"/>
    <x v="11"/>
    <s v="1-2"/>
    <s v="PINNACLE"/>
    <n v="2.2400000000000002"/>
    <n v="1"/>
    <n v="1.24"/>
    <s v="https://aw-tipster.blogabet.com"/>
    <s v="Sun, Mar 3rd, 2019, 10:05"/>
  </r>
  <r>
    <n v="626"/>
    <s v=" 09 Mar 2019, 15:30"/>
    <s v="Football"/>
    <x v="0"/>
    <s v="RB Leipzig - Augsburg"/>
    <n v="1.79"/>
    <s v="WIN"/>
    <x v="3"/>
    <s v="0-0"/>
    <s v="PINNACLE"/>
    <n v="1.7929999999999999"/>
    <n v="1"/>
    <n v="0.79"/>
    <s v="https://aw-tipster.blogabet.com"/>
    <s v="Sun, Mar 3rd, 2019, 10:07"/>
  </r>
  <r>
    <n v="627"/>
    <s v=" 09 Mar 2019, 15:30"/>
    <s v="Football"/>
    <x v="0"/>
    <s v="Freiburg - Hertha Berlin"/>
    <n v="2.0099999999999998"/>
    <s v="WIN"/>
    <x v="11"/>
    <s v="2-1"/>
    <s v="PINNACLE"/>
    <n v="2.0099999999999998"/>
    <n v="1"/>
    <n v="1.01"/>
    <s v="https://aw-tipster.blogabet.com"/>
    <s v="Sun, Mar 3rd, 2019, 10:07"/>
  </r>
  <r>
    <n v="628"/>
    <s v=" 09 Mar 2019, 15:30"/>
    <s v="Football"/>
    <x v="0"/>
    <s v="Bayern Munich - Wolfsburg"/>
    <n v="1.74"/>
    <s v="WIN"/>
    <x v="18"/>
    <s v="6-0"/>
    <s v="PINNACLE"/>
    <n v="1.74"/>
    <n v="1"/>
    <n v="0.74"/>
    <s v="https://aw-tipster.blogabet.com"/>
    <s v="Mon, Mar 4th, 2019, 12:14"/>
  </r>
  <r>
    <n v="629"/>
    <s v=" 09 Mar 2019, 15:30"/>
    <s v="Football"/>
    <x v="0"/>
    <s v="Borussia Dortmund - Stuttgart"/>
    <n v="0"/>
    <s v="LOST"/>
    <x v="3"/>
    <s v="3-1"/>
    <s v="PINNACLE"/>
    <n v="2.04"/>
    <n v="1"/>
    <n v="-1"/>
    <s v="https://aw-tipster.blogabet.com"/>
    <s v="Wed, Mar 6th, 2019, 08:49"/>
  </r>
  <r>
    <n v="630"/>
    <s v=" 09 Mar 2019, 16:00"/>
    <s v="Football"/>
    <x v="4"/>
    <s v="Cardiff City - West Ham United"/>
    <n v="0"/>
    <s v="LOST"/>
    <x v="1"/>
    <s v="2-0"/>
    <s v="PINNACLE"/>
    <n v="1.671"/>
    <n v="1"/>
    <n v="-1"/>
    <s v="https://aw-tipster.blogabet.com"/>
    <s v="Sun, Mar 3rd, 2019, 10:06"/>
  </r>
  <r>
    <n v="631"/>
    <s v=" 09 Mar 2019, 16:00"/>
    <s v="Football"/>
    <x v="4"/>
    <s v="Huddersfield Town - Bournemouth"/>
    <n v="1.68"/>
    <s v="WIN"/>
    <x v="1"/>
    <s v="0-2"/>
    <s v="PINNACLE"/>
    <n v="1.675"/>
    <n v="1"/>
    <n v="0.68"/>
    <s v="https://aw-tipster.blogabet.com"/>
    <s v="Sun, Mar 3rd, 2019, 10:06"/>
  </r>
  <r>
    <n v="632"/>
    <s v=" 09 Mar 2019, 16:00"/>
    <s v="Football"/>
    <x v="4"/>
    <s v="Leicester City - Fulham"/>
    <n v="0"/>
    <s v="LOST"/>
    <x v="2"/>
    <s v="3-1"/>
    <s v="PINNACLE"/>
    <n v="1.819"/>
    <n v="1"/>
    <n v="-1"/>
    <s v="https://aw-tipster.blogabet.com"/>
    <s v="Mon, Mar 4th, 2019, 12:15"/>
  </r>
  <r>
    <n v="633"/>
    <s v=" 09 Mar 2019, 16:00"/>
    <s v="Football"/>
    <x v="4"/>
    <s v="Newcastle United - Everton"/>
    <n v="0"/>
    <s v="LOST"/>
    <x v="1"/>
    <s v="3-2"/>
    <s v="PINNACLE"/>
    <n v="1.952"/>
    <n v="1"/>
    <n v="-1"/>
    <s v="https://aw-tipster.blogabet.com"/>
    <s v="Mon, Mar 4th, 2019, 12:16"/>
  </r>
  <r>
    <n v="634"/>
    <s v=" 09 Mar 2019, 16:00"/>
    <s v="Football"/>
    <x v="4"/>
    <s v="Southampton - Tottenham Hotspur"/>
    <n v="0"/>
    <s v="LOST"/>
    <x v="6"/>
    <s v="2-1"/>
    <s v="PINNACLE"/>
    <n v="1.8919999999999999"/>
    <n v="1"/>
    <n v="-1"/>
    <s v="https://aw-tipster.blogabet.com"/>
    <s v="Wed, Mar 6th, 2019, 08:49"/>
  </r>
  <r>
    <n v="635"/>
    <s v=" 09 Mar 2019, 16:15"/>
    <s v="Football"/>
    <x v="2"/>
    <s v="Atletico Madrid - Leganes"/>
    <n v="1"/>
    <s v="PUSH"/>
    <x v="16"/>
    <s v="1-0"/>
    <s v="PINNACLE"/>
    <n v="1.7569999999999999"/>
    <n v="1"/>
    <n v="0"/>
    <s v="https://aw-tipster.blogabet.com"/>
    <s v="Tue, Mar 5th, 2019, 08:53"/>
  </r>
  <r>
    <n v="636"/>
    <s v=" 09 Mar 2019, 17:00"/>
    <s v="Football"/>
    <x v="1"/>
    <s v="Strasbourg - Lyon"/>
    <n v="0"/>
    <s v="LOST"/>
    <x v="6"/>
    <s v="2-2"/>
    <s v="PINNACLE"/>
    <n v="1.9610000000000001"/>
    <n v="1"/>
    <n v="-1"/>
    <s v="https://aw-tipster.blogabet.com"/>
    <s v="Mon, Mar 4th, 2019, 12:17"/>
  </r>
  <r>
    <n v="637"/>
    <s v=" 09 Mar 2019, 18:30"/>
    <s v="Football"/>
    <x v="0"/>
    <s v="Mainz 05 - Borussia Monchengladbach"/>
    <n v="0"/>
    <s v="LOST"/>
    <x v="12"/>
    <s v="0-1"/>
    <s v="PINNACLE"/>
    <n v="1.694"/>
    <n v="1"/>
    <n v="-1"/>
    <s v="https://aw-tipster.blogabet.com"/>
    <s v="Sun, Mar 3rd, 2019, 10:08"/>
  </r>
  <r>
    <n v="638"/>
    <s v=" 09 Mar 2019, 18:30"/>
    <s v="Football"/>
    <x v="4"/>
    <s v="Manchester City - Watford"/>
    <n v="1.85"/>
    <s v="WIN"/>
    <x v="26"/>
    <s v="3-1"/>
    <s v="PINNACLE"/>
    <n v="1.8540000000000001"/>
    <n v="1"/>
    <n v="0.85"/>
    <s v="https://aw-tipster.blogabet.com"/>
    <s v="Mon, Mar 4th, 2019, 12:16"/>
  </r>
  <r>
    <n v="639"/>
    <s v=" 09 Mar 2019, 18:30"/>
    <s v="Football"/>
    <x v="2"/>
    <s v="Barcelona - Rayo Vallecano"/>
    <n v="1"/>
    <s v="PUSH"/>
    <x v="10"/>
    <s v="3-1"/>
    <s v="PINNACLE"/>
    <n v="1.714"/>
    <n v="1"/>
    <n v="0"/>
    <s v="https://aw-tipster.blogabet.com"/>
    <s v="Fri, Mar 8th, 2019, 09:19"/>
  </r>
  <r>
    <n v="640"/>
    <s v=" 09 Mar 2019, 20:00"/>
    <s v="Football"/>
    <x v="1"/>
    <s v="Dijon - Reims"/>
    <n v="1"/>
    <s v="PUSH"/>
    <x v="1"/>
    <s v="1-1"/>
    <s v="PINNACLE"/>
    <n v="1.7929999999999999"/>
    <n v="1"/>
    <n v="0"/>
    <s v="https://aw-tipster.blogabet.com"/>
    <s v="Mon, Mar 4th, 2019, 12:17"/>
  </r>
  <r>
    <n v="641"/>
    <s v=" 09 Mar 2019, 20:00"/>
    <s v="Football"/>
    <x v="1"/>
    <s v="AS Monaco - Bordeaux"/>
    <n v="0"/>
    <s v="LOST"/>
    <x v="8"/>
    <s v="1-1"/>
    <s v="PINNACLE"/>
    <n v="1.7090000000000001"/>
    <n v="1"/>
    <n v="-1"/>
    <s v="https://aw-tipster.blogabet.com"/>
    <s v="Wed, Mar 6th, 2019, 08:49"/>
  </r>
  <r>
    <n v="642"/>
    <s v=" 09 Mar 2019, 20:30"/>
    <s v="Football"/>
    <x v="3"/>
    <s v="Chievo - AC Milan"/>
    <n v="1"/>
    <s v="PUSH"/>
    <x v="14"/>
    <s v="1-2"/>
    <s v="PINNACLE"/>
    <n v="2.02"/>
    <n v="1"/>
    <n v="0"/>
    <s v="https://aw-tipster.blogabet.com"/>
    <s v="Mon, Mar 4th, 2019, 12:12"/>
  </r>
  <r>
    <n v="643"/>
    <s v=" 09 Mar 2019, 20:45"/>
    <s v="Football"/>
    <x v="2"/>
    <s v="Getafe - Huesca"/>
    <n v="1.68"/>
    <s v="WIN"/>
    <x v="8"/>
    <s v="2-1"/>
    <s v="PINNACLE"/>
    <n v="1.68"/>
    <n v="1"/>
    <n v="0.68"/>
    <s v="https://aw-tipster.blogabet.com"/>
    <s v="Mon, Mar 4th, 2019, 12:11"/>
  </r>
  <r>
    <n v="644"/>
    <s v=" 10 Mar 2019, 12:00"/>
    <s v="Football"/>
    <x v="2"/>
    <s v="Celta Vigo - Real Betis"/>
    <n v="2.2400000000000002"/>
    <s v="WIN"/>
    <x v="1"/>
    <s v="0-1"/>
    <s v="PINNACLE"/>
    <n v="2.2400000000000002"/>
    <n v="1"/>
    <n v="1.24"/>
    <s v="https://aw-tipster.blogabet.com"/>
    <s v="Mon, Mar 4th, 2019, 12:11"/>
  </r>
  <r>
    <n v="645"/>
    <s v=" 10 Mar 2019, 13:00"/>
    <s v="Football"/>
    <x v="4"/>
    <s v="Liverpool - Burnley"/>
    <n v="1"/>
    <s v="PUSH"/>
    <x v="4"/>
    <s v="4-2"/>
    <s v="PINNACLE"/>
    <n v="2.08"/>
    <n v="1"/>
    <n v="0"/>
    <s v="https://aw-tipster.blogabet.com"/>
    <s v="Mon, Mar 4th, 2019, 12:16"/>
  </r>
  <r>
    <n v="646"/>
    <s v=" 10 Mar 2019, 15:00"/>
    <s v="Football"/>
    <x v="3"/>
    <s v="Frosinone - Torino"/>
    <n v="1.9"/>
    <s v="WIN"/>
    <x v="6"/>
    <s v="1-2"/>
    <s v="PINNACLE"/>
    <n v="1.9"/>
    <n v="1"/>
    <n v="0.9"/>
    <s v="https://aw-tipster.blogabet.com"/>
    <s v="Mon, Mar 4th, 2019, 12:13"/>
  </r>
  <r>
    <n v="647"/>
    <s v=" 10 Mar 2019, 15:00"/>
    <s v="Football"/>
    <x v="3"/>
    <s v="Sampdoria - Atalanta BC"/>
    <n v="0"/>
    <s v="LOST"/>
    <x v="12"/>
    <s v="1-2"/>
    <s v="PINNACLE"/>
    <n v="1.7569999999999999"/>
    <n v="1"/>
    <n v="-1"/>
    <s v="https://aw-tipster.blogabet.com"/>
    <s v="Mon, Mar 4th, 2019, 12:13"/>
  </r>
  <r>
    <n v="648"/>
    <s v=" 10 Mar 2019, 15:00"/>
    <s v="Football"/>
    <x v="1"/>
    <s v="St Etienne - Lille"/>
    <n v="2.2200000000000002"/>
    <s v="WIN"/>
    <x v="1"/>
    <s v="0-1"/>
    <s v="PINNACLE"/>
    <n v="2.2200000000000002"/>
    <n v="1"/>
    <n v="1.22"/>
    <s v="https://aw-tipster.blogabet.com"/>
    <s v="Mon, Mar 4th, 2019, 12:17"/>
  </r>
  <r>
    <n v="649"/>
    <s v=" 10 Mar 2019, 15:00"/>
    <s v="Football"/>
    <x v="1"/>
    <s v="Montpellier HSC - Angers SCO"/>
    <n v="1.81"/>
    <s v="WIN"/>
    <x v="5"/>
    <s v="2-2"/>
    <s v="PINNACLE"/>
    <n v="1.8129999999999999"/>
    <n v="1"/>
    <n v="0.81"/>
    <s v="https://aw-tipster.blogabet.com"/>
    <s v="Wed, Mar 6th, 2019, 08:50"/>
  </r>
  <r>
    <n v="650"/>
    <s v=" 10 Mar 2019, 15:00"/>
    <s v="Football"/>
    <x v="3"/>
    <s v="FC Internazionale - SPAL"/>
    <n v="1.71"/>
    <s v="WIN"/>
    <x v="16"/>
    <s v="2-0"/>
    <s v="PINNACLE"/>
    <n v="1.7090000000000001"/>
    <n v="1"/>
    <n v="0.71"/>
    <s v="https://aw-tipster.blogabet.com"/>
    <s v="Fri, Mar 8th, 2019, 09:24"/>
  </r>
  <r>
    <n v="651"/>
    <s v=" 10 Mar 2019, 15:05"/>
    <s v="Football"/>
    <x v="4"/>
    <s v="Chelsea - Wolverhampton Wanderers"/>
    <n v="1.98"/>
    <s v="WIN"/>
    <x v="2"/>
    <s v="1-1"/>
    <s v="PINNACLE"/>
    <n v="1.98"/>
    <n v="1"/>
    <n v="0.98"/>
    <s v="https://aw-tipster.blogabet.com"/>
    <s v="Fri, Mar 8th, 2019, 09:22"/>
  </r>
  <r>
    <n v="652"/>
    <s v=" 10 Mar 2019, 15:30"/>
    <s v="Football"/>
    <x v="0"/>
    <s v="Hoffenheim - Nurnberg"/>
    <n v="1.69"/>
    <s v="WIN"/>
    <x v="4"/>
    <s v="2-1"/>
    <s v="PINNACLE"/>
    <n v="1.6890000000000001"/>
    <n v="1"/>
    <n v="0.69"/>
    <s v="https://aw-tipster.blogabet.com"/>
    <s v="Sun, Mar 3rd, 2019, 10:08"/>
  </r>
  <r>
    <n v="653"/>
    <s v=" 10 Mar 2019, 16:15"/>
    <s v="Football"/>
    <x v="2"/>
    <s v="Girona - Valencia"/>
    <n v="2.36"/>
    <s v="WIN"/>
    <x v="6"/>
    <s v="2-3"/>
    <s v="PINNACLE"/>
    <n v="2.36"/>
    <n v="1"/>
    <n v="1.36"/>
    <s v="https://aw-tipster.blogabet.com"/>
    <s v="Fri, Mar 8th, 2019, 09:20"/>
  </r>
  <r>
    <n v="654"/>
    <s v=" 10 Mar 2019, 17:00"/>
    <s v="Football"/>
    <x v="1"/>
    <s v="Rennes - Caen"/>
    <n v="2.16"/>
    <s v="WIN"/>
    <x v="16"/>
    <s v="3-1"/>
    <s v="PINNACLE"/>
    <n v="2.16"/>
    <n v="1"/>
    <n v="1.1599999999999999"/>
    <s v="https://aw-tipster.blogabet.com"/>
    <s v="Fri, Mar 8th, 2019, 09:23"/>
  </r>
  <r>
    <n v="655"/>
    <s v=" 10 Mar 2019, 17:30"/>
    <s v="Football"/>
    <x v="4"/>
    <s v="Arsenal - Manchester United"/>
    <n v="0"/>
    <s v="LOST"/>
    <x v="1"/>
    <s v="2-0"/>
    <s v="PINNACLE"/>
    <n v="2.2599999999999998"/>
    <n v="1"/>
    <n v="-1"/>
    <s v="https://aw-tipster.blogabet.com"/>
    <s v="Fri, Mar 8th, 2019, 09:23"/>
  </r>
  <r>
    <n v="656"/>
    <s v=" 10 Mar 2019, 18:00"/>
    <s v="Football"/>
    <x v="0"/>
    <s v="Hannover 96 - Bayer Leverkusen"/>
    <n v="0"/>
    <s v="LOST"/>
    <x v="13"/>
    <s v="2-3"/>
    <s v="PINNACLE"/>
    <n v="2.0699999999999998"/>
    <n v="1"/>
    <n v="-1"/>
    <s v="https://aw-tipster.blogabet.com"/>
    <s v="Mon, Mar 4th, 2019, 12:15"/>
  </r>
  <r>
    <n v="657"/>
    <s v=" 10 Mar 2019, 18:00"/>
    <s v="Football"/>
    <x v="3"/>
    <s v="Sassuolo - Napoli"/>
    <n v="0"/>
    <s v="LOST"/>
    <x v="14"/>
    <s v="1-1"/>
    <s v="PINNACLE"/>
    <n v="2.04"/>
    <n v="1"/>
    <n v="-1"/>
    <s v="https://aw-tipster.blogabet.com"/>
    <s v="Fri, Mar 8th, 2019, 09:24"/>
  </r>
  <r>
    <n v="658"/>
    <s v=" 10 Mar 2019, 18:30"/>
    <s v="Football"/>
    <x v="2"/>
    <s v="Levante UD - Villarreal CF"/>
    <n v="0"/>
    <s v="LOST"/>
    <x v="15"/>
    <s v="0-2"/>
    <s v="PINNACLE"/>
    <n v="2.02"/>
    <n v="1"/>
    <n v="-1"/>
    <s v="https://aw-tipster.blogabet.com"/>
    <s v="Fri, Mar 8th, 2019, 09:21"/>
  </r>
  <r>
    <n v="659"/>
    <s v=" 10 Mar 2019, 18:30"/>
    <s v="Football"/>
    <x v="2"/>
    <s v="Sevilla - Real Sociedad"/>
    <n v="0"/>
    <s v="LOST"/>
    <x v="2"/>
    <s v="5-2"/>
    <s v="PINNACLE"/>
    <n v="1.7190000000000001"/>
    <n v="1"/>
    <n v="-1"/>
    <s v="https://aw-tipster.blogabet.com"/>
    <s v="Fri, Mar 8th, 2019, 09:22"/>
  </r>
  <r>
    <n v="660"/>
    <s v=" 10 Mar 2019, 20:30"/>
    <s v="Football"/>
    <x v="3"/>
    <s v="Fiorentina - Lazio"/>
    <n v="1"/>
    <s v="PUSH"/>
    <x v="1"/>
    <s v="1-1"/>
    <s v="PINNACLE"/>
    <n v="1.833"/>
    <n v="1"/>
    <n v="0"/>
    <s v="https://aw-tipster.blogabet.com"/>
    <s v="Mon, Mar 4th, 2019, 12:14"/>
  </r>
  <r>
    <n v="661"/>
    <s v=" 10 Mar 2019, 20:45"/>
    <s v="Football"/>
    <x v="2"/>
    <s v="Real Valladolid CF - Real Madrid"/>
    <n v="0"/>
    <s v="LOST"/>
    <x v="9"/>
    <s v="1-4"/>
    <s v="PINNACLE"/>
    <n v="1.9"/>
    <n v="1"/>
    <n v="-1"/>
    <s v="https://aw-tipster.blogabet.com"/>
    <s v="Wed, Mar 6th, 2019, 08:50"/>
  </r>
  <r>
    <n v="662"/>
    <s v=" 10 Mar 2019, 21:00"/>
    <s v="Football"/>
    <x v="1"/>
    <s v="Marseille - Nice"/>
    <n v="1"/>
    <s v="PUSH"/>
    <x v="16"/>
    <s v="1-0"/>
    <s v="PINNACLE"/>
    <n v="2.09"/>
    <n v="1"/>
    <n v="0"/>
    <s v="https://aw-tipster.blogabet.com"/>
    <s v="Mon, Mar 4th, 2019, 12:18"/>
  </r>
  <r>
    <n v="663"/>
    <s v=" 11 Mar 2019, 20:30"/>
    <s v="Football"/>
    <x v="3"/>
    <s v="AS Roma - Empoli"/>
    <n v="1"/>
    <s v="PUSH"/>
    <x v="2"/>
    <s v="2-1"/>
    <s v="PINNACLE"/>
    <n v="2.06"/>
    <n v="1"/>
    <n v="0"/>
    <s v="https://aw-tipster.blogabet.com"/>
    <s v="Thu, Mar 7th, 2019, 08:43"/>
  </r>
  <r>
    <n v="664"/>
    <s v=" 11 Mar 2019, 20:30"/>
    <s v="Football"/>
    <x v="0"/>
    <s v="Fortuna Dusseldorf - Eintracht Frankfurt"/>
    <n v="1.85"/>
    <s v="WIN"/>
    <x v="1"/>
    <s v="0-3"/>
    <s v="PINNACLE"/>
    <n v="1.8540000000000001"/>
    <n v="1"/>
    <n v="0.85"/>
    <s v="https://aw-tipster.blogabet.com"/>
    <s v="Fri, Mar 8th, 2019, 09:25"/>
  </r>
  <r>
    <n v="665"/>
    <s v=" 12 Mar 2019, 19:00"/>
    <s v="Football"/>
    <x v="1"/>
    <s v="Dijon - Paris Saint Germain"/>
    <n v="1.93"/>
    <s v="WIN"/>
    <x v="21"/>
    <s v="0-4"/>
    <s v="PINNACLE"/>
    <n v="1.925"/>
    <n v="1"/>
    <n v="0.93"/>
    <s v="https://aw-tipster.blogabet.com"/>
    <s v="Mon, Mar 11th, 2019, 15:45"/>
  </r>
  <r>
    <n v="666"/>
    <s v=" 12 Mar 2019, 21:00"/>
    <s v="Football"/>
    <x v="5"/>
    <s v="Manchester City - Schalke 04"/>
    <n v="1.68"/>
    <s v="WIN"/>
    <x v="10"/>
    <s v="7-0"/>
    <s v="PINNACLE"/>
    <n v="1.6839999999999999"/>
    <n v="1"/>
    <n v="0.68"/>
    <s v="https://aw-tipster.blogabet.com"/>
    <s v="Sun, Mar 10th, 2019, 09:37"/>
  </r>
  <r>
    <n v="667"/>
    <s v=" 12 Mar 2019, 21:00"/>
    <s v="Football"/>
    <x v="5"/>
    <s v="Juventus - Atletico Madrid"/>
    <n v="0"/>
    <s v="LOST"/>
    <x v="5"/>
    <s v="3-0"/>
    <s v="PINNACLE"/>
    <n v="2.23"/>
    <n v="1"/>
    <n v="-1"/>
    <s v="https://aw-tipster.blogabet.com"/>
    <s v="Sun, Mar 10th, 2019, 09:37"/>
  </r>
  <r>
    <n v="668"/>
    <s v=" 13 Mar 2019, 21:00"/>
    <s v="Football"/>
    <x v="5"/>
    <s v="Barcelona - Lyon"/>
    <n v="1.68"/>
    <s v="WIN"/>
    <x v="18"/>
    <s v="5-1"/>
    <s v="PINNACLE"/>
    <n v="1.6839999999999999"/>
    <n v="1"/>
    <n v="0.68"/>
    <s v="https://aw-tipster.blogabet.com"/>
    <s v="Sun, Mar 10th, 2019, 09:38"/>
  </r>
  <r>
    <n v="669"/>
    <s v=" 13 Mar 2019, 21:00"/>
    <s v="Football"/>
    <x v="5"/>
    <s v="Bayern Munich - Liverpool"/>
    <n v="1.79"/>
    <s v="WIN"/>
    <x v="5"/>
    <s v="1-3"/>
    <s v="PINNACLE"/>
    <n v="1.7929999999999999"/>
    <n v="1"/>
    <n v="0.79"/>
    <s v="https://aw-tipster.blogabet.com"/>
    <s v="Mon, Mar 11th, 2019, 15:44"/>
  </r>
  <r>
    <n v="670"/>
    <s v=" 14 Mar 2019, 18:55"/>
    <s v="Football"/>
    <x v="6"/>
    <s v="Dinamo Kiev - Chelsea"/>
    <n v="0"/>
    <s v="LOST"/>
    <x v="12"/>
    <s v="0-5"/>
    <s v="PINNACLE"/>
    <n v="1.7350000000000001"/>
    <n v="1"/>
    <n v="-1"/>
    <s v="https://aw-tipster.blogabet.com"/>
    <s v="Mon, Mar 11th, 2019, 15:47"/>
  </r>
  <r>
    <n v="671"/>
    <s v=" 14 Mar 2019, 18:55"/>
    <s v="Football"/>
    <x v="6"/>
    <s v="Red Bull Salzburg - Napoli"/>
    <n v="0"/>
    <s v="LOST"/>
    <x v="1"/>
    <s v="3-1"/>
    <s v="PINNACLE"/>
    <n v="2.17"/>
    <n v="1"/>
    <n v="-1"/>
    <s v="https://aw-tipster.blogabet.com"/>
    <s v="Mon, Mar 11th, 2019, 15:48"/>
  </r>
  <r>
    <n v="672"/>
    <s v=" 14 Mar 2019, 18:55"/>
    <s v="Football"/>
    <x v="6"/>
    <s v="FK Krasnodar - Valencia"/>
    <n v="1"/>
    <s v="PUSH"/>
    <x v="1"/>
    <s v="1-1"/>
    <s v="PINNACLE"/>
    <n v="1.675"/>
    <n v="1"/>
    <n v="0"/>
    <s v="https://aw-tipster.blogabet.com"/>
    <s v="Tue, Mar 12th, 2019, 09:19"/>
  </r>
  <r>
    <n v="673"/>
    <s v=" 14 Mar 2019, 21:00"/>
    <s v="Football"/>
    <x v="6"/>
    <s v="Arsenal - Rennes"/>
    <n v="0"/>
    <s v="LOST"/>
    <x v="3"/>
    <s v="3-0"/>
    <s v="PINNACLE"/>
    <n v="2.0499999999999998"/>
    <n v="1"/>
    <n v="-1"/>
    <s v="https://aw-tipster.blogabet.com"/>
    <s v="Mon, Mar 11th, 2019, 15:48"/>
  </r>
  <r>
    <n v="674"/>
    <s v=" 14 Mar 2019, 21:00"/>
    <s v="Football"/>
    <x v="6"/>
    <s v="Slavia Prague - Sevilla"/>
    <n v="0"/>
    <s v="LOST"/>
    <x v="6"/>
    <s v="2-2"/>
    <s v="PINNACLE"/>
    <n v="2.08"/>
    <n v="1"/>
    <n v="-1"/>
    <s v="https://aw-tipster.blogabet.com"/>
    <s v="Mon, Mar 11th, 2019, 15:49"/>
  </r>
  <r>
    <n v="675"/>
    <s v=" 14 Mar 2019, 21:00"/>
    <s v="Football"/>
    <x v="6"/>
    <s v="Villarreal CF - Zenit St Petersburg"/>
    <n v="0"/>
    <s v="LOST"/>
    <x v="5"/>
    <s v="2-1"/>
    <s v="PINNACLE"/>
    <n v="1.952"/>
    <n v="1"/>
    <n v="-1"/>
    <s v="https://aw-tipster.blogabet.com"/>
    <s v="Mon, Mar 11th, 2019, 15:49"/>
  </r>
  <r>
    <n v="676"/>
    <s v=" 14 Mar 2019, 21:00"/>
    <s v="Football"/>
    <x v="6"/>
    <s v="FC Internazionale - Eintracht Frankfurt"/>
    <n v="1.69"/>
    <s v="WIN"/>
    <x v="5"/>
    <s v="0-1"/>
    <s v="PINNACLE"/>
    <n v="1.694"/>
    <n v="1"/>
    <n v="0.69"/>
    <s v="https://aw-tipster.blogabet.com"/>
    <s v="Tue, Mar 12th, 2019, 09:19"/>
  </r>
  <r>
    <n v="677"/>
    <s v=" 15 Mar 2019, 19:00"/>
    <s v="Football"/>
    <x v="1"/>
    <s v="Nice - Toulouse FC"/>
    <n v="1.79"/>
    <s v="WIN"/>
    <x v="5"/>
    <s v="1-1"/>
    <s v="PINNACLE"/>
    <n v="1.7869999999999999"/>
    <n v="1"/>
    <n v="0.79"/>
    <s v="https://aw-tipster.blogabet.com"/>
    <s v="Mon, Mar 11th, 2019, 15:45"/>
  </r>
  <r>
    <n v="678"/>
    <s v=" 15 Mar 2019, 20:30"/>
    <s v="Football"/>
    <x v="0"/>
    <s v="Borussia Monchengladbach - Freiburg"/>
    <n v="1.83"/>
    <s v="WIN"/>
    <x v="2"/>
    <s v="1-1"/>
    <s v="PINNACLE"/>
    <n v="1.8260000000000001"/>
    <n v="1"/>
    <n v="0.83"/>
    <s v="https://aw-tipster.blogabet.com"/>
    <s v="Sun, Mar 10th, 2019, 09:35"/>
  </r>
  <r>
    <n v="679"/>
    <s v=" 15 Mar 2019, 20:30"/>
    <s v="Football"/>
    <x v="3"/>
    <s v="Cagliari - Fiorentina"/>
    <n v="2.31"/>
    <s v="WIN"/>
    <x v="15"/>
    <s v="2-1"/>
    <s v="PINNACLE"/>
    <n v="2.31"/>
    <n v="1"/>
    <n v="1.31"/>
    <s v="https://aw-tipster.blogabet.com"/>
    <s v="Mon, Mar 11th, 2019, 15:42"/>
  </r>
  <r>
    <n v="680"/>
    <s v=" 15 Mar 2019, 20:45"/>
    <s v="Football"/>
    <x v="1"/>
    <s v="Lille - AS Monaco"/>
    <n v="0"/>
    <s v="LOST"/>
    <x v="8"/>
    <s v="0-1"/>
    <s v="PINNACLE"/>
    <n v="2.33"/>
    <n v="1"/>
    <n v="-1"/>
    <s v="https://aw-tipster.blogabet.com"/>
    <s v="Mon, Mar 11th, 2019, 15:46"/>
  </r>
  <r>
    <n v="681"/>
    <s v=" 15 Mar 2019, 21:00"/>
    <s v="Football"/>
    <x v="2"/>
    <s v="Real Sociedad - Levante UD"/>
    <n v="1.99"/>
    <s v="WIN"/>
    <x v="5"/>
    <s v="1-1"/>
    <s v="PINNACLE"/>
    <n v="1.99"/>
    <n v="1"/>
    <n v="0.99"/>
    <s v="https://aw-tipster.blogabet.com"/>
    <s v="Mon, Mar 11th, 2019, 15:50"/>
  </r>
  <r>
    <n v="682"/>
    <s v=" 16 Mar 2019, 13:00"/>
    <s v="Football"/>
    <x v="2"/>
    <s v="Huesca - Alaves"/>
    <n v="2.12"/>
    <s v="WIN"/>
    <x v="1"/>
    <s v="1-3"/>
    <s v="PINNACLE"/>
    <n v="2.12"/>
    <n v="1"/>
    <n v="1.1200000000000001"/>
    <s v="https://aw-tipster.blogabet.com"/>
    <s v="Sun, Mar 10th, 2019, 09:34"/>
  </r>
  <r>
    <n v="683"/>
    <s v=" 16 Mar 2019, 13:15"/>
    <s v="Football"/>
    <x v="8"/>
    <s v="Watford - Crystal Palace"/>
    <n v="1.74"/>
    <s v="WIN"/>
    <x v="15"/>
    <s v="2-1"/>
    <s v="PINNACLE"/>
    <n v="1.74"/>
    <n v="1"/>
    <n v="0.74"/>
    <s v="https://aw-tipster.blogabet.com"/>
    <s v="Sun, Mar 10th, 2019, 09:38"/>
  </r>
  <r>
    <n v="684"/>
    <s v=" 16 Mar 2019, 15:00"/>
    <s v="Football"/>
    <x v="3"/>
    <s v="Sassuolo - Sampdoria"/>
    <n v="2.16"/>
    <s v="WIN"/>
    <x v="1"/>
    <s v="3-5"/>
    <s v="PINNACLE"/>
    <n v="2.16"/>
    <n v="1"/>
    <n v="1.1599999999999999"/>
    <s v="https://aw-tipster.blogabet.com"/>
    <s v="Mon, Mar 11th, 2019, 15:42"/>
  </r>
  <r>
    <n v="685"/>
    <s v=" 16 Mar 2019, 15:30"/>
    <s v="Football"/>
    <x v="0"/>
    <s v="Stuttgart - Hoffenheim"/>
    <n v="0"/>
    <s v="LOST"/>
    <x v="6"/>
    <s v="1-1"/>
    <s v="PINNACLE"/>
    <n v="1.8839999999999999"/>
    <n v="1"/>
    <n v="-1"/>
    <s v="https://aw-tipster.blogabet.com"/>
    <s v="Mon, Mar 11th, 2019, 15:40"/>
  </r>
  <r>
    <n v="686"/>
    <s v=" 16 Mar 2019, 15:30"/>
    <s v="Football"/>
    <x v="0"/>
    <s v="Wolfsburg - Fortuna Dusseldorf"/>
    <n v="1.88"/>
    <s v="WIN"/>
    <x v="8"/>
    <s v="5-2"/>
    <s v="PINNACLE"/>
    <n v="1.877"/>
    <n v="1"/>
    <n v="0.88"/>
    <s v="https://aw-tipster.blogabet.com"/>
    <s v="Tue, Mar 12th, 2019, 09:20"/>
  </r>
  <r>
    <n v="687"/>
    <s v=" 16 Mar 2019, 15:30"/>
    <s v="Football"/>
    <x v="0"/>
    <s v="Schalke 04 - RB Leipzig"/>
    <n v="2.12"/>
    <s v="WIN"/>
    <x v="6"/>
    <s v="0-1"/>
    <s v="PINNACLE"/>
    <n v="2.12"/>
    <n v="1"/>
    <n v="1.1200000000000001"/>
    <s v="https://aw-tipster.blogabet.com"/>
    <s v="Wed, Mar 13th, 2019, 09:20"/>
  </r>
  <r>
    <n v="688"/>
    <s v=" 16 Mar 2019, 16:00"/>
    <s v="Football"/>
    <x v="4"/>
    <s v="Bournemouth - Newcastle United"/>
    <n v="0"/>
    <s v="LOST"/>
    <x v="8"/>
    <s v="2-2"/>
    <s v="PINNACLE"/>
    <n v="2.08"/>
    <n v="1"/>
    <n v="-1"/>
    <s v="https://aw-tipster.blogabet.com"/>
    <s v="Sun, Mar 10th, 2019, 09:34"/>
  </r>
  <r>
    <n v="689"/>
    <s v=" 16 Mar 2019, 16:00"/>
    <s v="Football"/>
    <x v="4"/>
    <s v="West Ham United - Huddersfield Town"/>
    <n v="1"/>
    <s v="PUSH"/>
    <x v="16"/>
    <s v="4-3"/>
    <s v="PINNACLE"/>
    <n v="2"/>
    <n v="1"/>
    <n v="0"/>
    <s v="https://aw-tipster.blogabet.com"/>
    <s v="Sun, Mar 10th, 2019, 09:35"/>
  </r>
  <r>
    <n v="690"/>
    <s v=" 16 Mar 2019, 16:00"/>
    <s v="Football"/>
    <x v="4"/>
    <s v="Burnley - Leicester City"/>
    <n v="1.75"/>
    <s v="WIN"/>
    <x v="1"/>
    <s v="1-2"/>
    <s v="PINNACLE"/>
    <n v="1.7509999999999999"/>
    <n v="1"/>
    <n v="0.75"/>
    <s v="https://aw-tipster.blogabet.com"/>
    <s v="Mon, Mar 11th, 2019, 15:52"/>
  </r>
  <r>
    <n v="691"/>
    <s v=" 16 Mar 2019, 16:15"/>
    <s v="Football"/>
    <x v="2"/>
    <s v="Real Madrid - Celta Vigo"/>
    <n v="0"/>
    <s v="LOST"/>
    <x v="3"/>
    <s v="2-0"/>
    <s v="PINNACLE"/>
    <n v="2.17"/>
    <n v="1"/>
    <n v="-1"/>
    <s v="https://aw-tipster.blogabet.com"/>
    <s v="Mon, Mar 11th, 2019, 15:51"/>
  </r>
  <r>
    <n v="692"/>
    <s v=" 16 Mar 2019, 18:00"/>
    <s v="Football"/>
    <x v="3"/>
    <s v="SPAL - AS Roma"/>
    <n v="2.14"/>
    <s v="WIN"/>
    <x v="12"/>
    <s v="2-1"/>
    <s v="PINNACLE"/>
    <n v="2.14"/>
    <n v="1"/>
    <n v="1.1399999999999999"/>
    <s v="https://aw-tipster.blogabet.com"/>
    <s v="Tue, Mar 12th, 2019, 09:20"/>
  </r>
  <r>
    <n v="693"/>
    <s v=" 16 Mar 2019, 18:30"/>
    <s v="Football"/>
    <x v="0"/>
    <s v="Hertha Berlin - Borussia Dortmund"/>
    <n v="1.91"/>
    <s v="WIN"/>
    <x v="6"/>
    <s v="2-3"/>
    <s v="PINNACLE"/>
    <n v="1.909"/>
    <n v="1"/>
    <n v="0.91"/>
    <s v="https://aw-tipster.blogabet.com"/>
    <s v="Sun, Mar 10th, 2019, 09:36"/>
  </r>
  <r>
    <n v="694"/>
    <s v=" 16 Mar 2019, 18:30"/>
    <s v="Football"/>
    <x v="2"/>
    <s v="Athletic Club Bilbao - Atletico Madrid"/>
    <n v="0"/>
    <s v="LOST"/>
    <x v="6"/>
    <s v="2-0"/>
    <s v="PINNACLE"/>
    <n v="2.35"/>
    <n v="1"/>
    <n v="-1"/>
    <s v="https://aw-tipster.blogabet.com"/>
    <s v="Wed, Mar 13th, 2019, 09:21"/>
  </r>
  <r>
    <n v="695"/>
    <s v=" 16 Mar 2019, 20:00"/>
    <s v="Football"/>
    <x v="1"/>
    <s v="Caen - St Etienne"/>
    <n v="0"/>
    <s v="LOST"/>
    <x v="31"/>
    <s v="0-5"/>
    <s v="PINNACLE"/>
    <n v="2.15"/>
    <n v="1"/>
    <n v="-1"/>
    <s v="https://aw-tipster.blogabet.com"/>
    <s v="Mon, Mar 11th, 2019, 15:46"/>
  </r>
  <r>
    <n v="696"/>
    <s v=" 16 Mar 2019, 20:00"/>
    <s v="Football"/>
    <x v="1"/>
    <s v="Nimes Olympique - Strasbourg"/>
    <n v="1"/>
    <s v="PUSH"/>
    <x v="1"/>
    <s v="2-2"/>
    <s v="PINNACLE"/>
    <n v="2.2599999999999998"/>
    <n v="1"/>
    <n v="0"/>
    <s v="https://aw-tipster.blogabet.com"/>
    <s v="Mon, Mar 11th, 2019, 15:47"/>
  </r>
  <r>
    <n v="697"/>
    <s v=" 16 Mar 2019, 20:30"/>
    <s v="Football"/>
    <x v="3"/>
    <s v="Torino - Bologna"/>
    <n v="0"/>
    <s v="LOST"/>
    <x v="8"/>
    <s v="2-3"/>
    <s v="PINNACLE"/>
    <n v="1.9430000000000001"/>
    <n v="1"/>
    <n v="-1"/>
    <s v="https://aw-tipster.blogabet.com"/>
    <s v="Mon, Mar 11th, 2019, 15:42"/>
  </r>
  <r>
    <n v="698"/>
    <s v=" 16 Mar 2019, 20:55"/>
    <s v="Football"/>
    <x v="8"/>
    <s v="Wolverhampton Wanderers - Manchester United"/>
    <n v="2.35"/>
    <s v="WIN"/>
    <x v="15"/>
    <s v="2-1"/>
    <s v="PINNACLE"/>
    <n v="2.35"/>
    <n v="1"/>
    <n v="1.35"/>
    <s v="https://aw-tipster.blogabet.com"/>
    <s v="Mon, Mar 11th, 2019, 15:51"/>
  </r>
  <r>
    <n v="699"/>
    <s v=" 17 Mar 2019, 12:30"/>
    <s v="Football"/>
    <x v="3"/>
    <s v="Genoa - Juventus"/>
    <n v="0"/>
    <s v="LOST"/>
    <x v="14"/>
    <s v="2-0"/>
    <s v="PINNACLE"/>
    <n v="2.04"/>
    <n v="1"/>
    <n v="-1"/>
    <s v="https://aw-tipster.blogabet.com"/>
    <s v="Wed, Mar 13th, 2019, 09:20"/>
  </r>
  <r>
    <n v="700"/>
    <s v=" 17 Mar 2019, 13:30"/>
    <s v="Football"/>
    <x v="0"/>
    <s v="Bayer Leverkusen - Werder Bremen"/>
    <n v="0"/>
    <s v="LOST"/>
    <x v="16"/>
    <s v="1-3"/>
    <s v="PINNACLE"/>
    <n v="2.02"/>
    <n v="1"/>
    <n v="-1"/>
    <s v="https://aw-tipster.blogabet.com"/>
    <s v="Mon, Mar 11th, 2019, 15:41"/>
  </r>
  <r>
    <n v="701"/>
    <s v=" 17 Mar 2019, 15:00"/>
    <s v="Football"/>
    <x v="3"/>
    <s v="Atalanta BC - Chievo"/>
    <n v="0"/>
    <s v="LOST"/>
    <x v="18"/>
    <s v="1-1"/>
    <s v="PINNACLE"/>
    <n v="1.8129999999999999"/>
    <n v="1"/>
    <n v="-1"/>
    <s v="https://aw-tipster.blogabet.com"/>
    <s v="Mon, Mar 11th, 2019, 15:43"/>
  </r>
  <r>
    <n v="702"/>
    <s v=" 17 Mar 2019, 15:00"/>
    <s v="Football"/>
    <x v="3"/>
    <s v="Lazio - Parma FC"/>
    <n v="0"/>
    <s v="LOST"/>
    <x v="3"/>
    <s v="4-1"/>
    <s v="PINNACLE"/>
    <n v="1.869"/>
    <n v="1"/>
    <n v="-1"/>
    <s v="https://aw-tipster.blogabet.com"/>
    <s v="Mon, Mar 11th, 2019, 15:43"/>
  </r>
  <r>
    <n v="703"/>
    <s v=" 17 Mar 2019, 15:00"/>
    <s v="Football"/>
    <x v="1"/>
    <s v="Reims - Nantes"/>
    <n v="2.2400000000000002"/>
    <s v="WIN"/>
    <x v="8"/>
    <s v="1-0"/>
    <s v="PINNACLE"/>
    <n v="2.2400000000000002"/>
    <n v="1"/>
    <n v="1.24"/>
    <s v="https://aw-tipster.blogabet.com"/>
    <s v="Mon, Mar 11th, 2019, 15:47"/>
  </r>
  <r>
    <n v="704"/>
    <s v=" 17 Mar 2019, 15:15"/>
    <s v="Football"/>
    <x v="4"/>
    <s v="Fulham - Liverpool"/>
    <n v="0"/>
    <s v="LOST"/>
    <x v="13"/>
    <s v="1-2"/>
    <s v="PINNACLE"/>
    <n v="1.7629999999999999"/>
    <n v="1"/>
    <n v="-1"/>
    <s v="https://aw-tipster.blogabet.com"/>
    <s v="Thu, Mar 14th, 2019, 08:46"/>
  </r>
  <r>
    <n v="705"/>
    <s v=" 17 Mar 2019, 15:30"/>
    <s v="Football"/>
    <x v="0"/>
    <s v="Eintracht Frankfurt - Nurnberg"/>
    <n v="0"/>
    <s v="LOST"/>
    <x v="18"/>
    <s v="1-0"/>
    <s v="PINNACLE"/>
    <n v="2.21"/>
    <n v="1"/>
    <n v="-1"/>
    <s v="https://aw-tipster.blogabet.com"/>
    <s v="Fri, Mar 15th, 2019, 09:45"/>
  </r>
  <r>
    <n v="706"/>
    <s v=" 17 Mar 2019, 16:15"/>
    <s v="Football"/>
    <x v="2"/>
    <s v="Espanyol - Sevilla"/>
    <n v="0"/>
    <s v="LOST"/>
    <x v="15"/>
    <s v="0-1"/>
    <s v="PINNACLE"/>
    <n v="1.833"/>
    <n v="1"/>
    <n v="-1"/>
    <s v="https://aw-tipster.blogabet.com"/>
    <s v="Fri, Mar 15th, 2019, 09:48"/>
  </r>
  <r>
    <n v="707"/>
    <s v=" 17 Mar 2019, 17:00"/>
    <s v="Football"/>
    <x v="1"/>
    <s v="Bordeaux - Rennes"/>
    <n v="1"/>
    <s v="PUSH"/>
    <x v="15"/>
    <s v="1-1"/>
    <s v="PINNACLE"/>
    <n v="1.877"/>
    <n v="1"/>
    <n v="0"/>
    <s v="https://aw-tipster.blogabet.com"/>
    <s v="Fri, Mar 15th, 2019, 09:45"/>
  </r>
  <r>
    <n v="708"/>
    <s v=" 17 Mar 2019, 17:30"/>
    <s v="Football"/>
    <x v="4"/>
    <s v="Everton - Chelsea"/>
    <n v="0"/>
    <s v="LOST"/>
    <x v="6"/>
    <s v="2-0"/>
    <s v="PINNACLE"/>
    <n v="1.98"/>
    <n v="1"/>
    <n v="-1"/>
    <s v="https://aw-tipster.blogabet.com"/>
    <s v="Fri, Mar 15th, 2019, 09:49"/>
  </r>
  <r>
    <n v="709"/>
    <s v=" 17 Mar 2019, 18:00"/>
    <s v="Football"/>
    <x v="0"/>
    <s v="Bayern Munich - Mainz 05"/>
    <n v="1.94"/>
    <s v="WIN"/>
    <x v="33"/>
    <s v="3-0"/>
    <s v="PINNACLE"/>
    <n v="1.9430000000000001"/>
    <n v="1"/>
    <n v="0.94"/>
    <s v="https://aw-tipster.blogabet.com"/>
    <s v="Thu, Mar 14th, 2019, 08:45"/>
  </r>
  <r>
    <n v="710"/>
    <s v=" 17 Mar 2019, 18:00"/>
    <s v="Football"/>
    <x v="3"/>
    <s v="Napoli - Udinese"/>
    <n v="0"/>
    <s v="LOST"/>
    <x v="0"/>
    <s v="2-2"/>
    <s v="PINNACLE"/>
    <n v="1.7090000000000001"/>
    <n v="1"/>
    <n v="-1"/>
    <s v="https://aw-tipster.blogabet.com"/>
    <s v="Fri, Mar 15th, 2019, 09:46"/>
  </r>
  <r>
    <n v="711"/>
    <s v=" 17 Mar 2019, 18:30"/>
    <s v="Football"/>
    <x v="2"/>
    <s v="Valencia - Getafe"/>
    <n v="0"/>
    <s v="LOST"/>
    <x v="8"/>
    <s v="0-0"/>
    <s v="PINNACLE"/>
    <n v="1.99"/>
    <n v="1"/>
    <n v="-1"/>
    <s v="https://aw-tipster.blogabet.com"/>
    <s v="Fri, Mar 15th, 2019, 09:48"/>
  </r>
  <r>
    <n v="712"/>
    <s v=" 17 Mar 2019, 18:30"/>
    <s v="Football"/>
    <x v="2"/>
    <s v="Villarreal CF - Rayo Vallecano"/>
    <n v="0"/>
    <s v="LOST"/>
    <x v="2"/>
    <s v="3-1"/>
    <s v="PINNACLE"/>
    <n v="1.7869999999999999"/>
    <n v="1"/>
    <n v="-1"/>
    <s v="https://aw-tipster.blogabet.com"/>
    <s v="Fri, Mar 15th, 2019, 09:48"/>
  </r>
  <r>
    <n v="713"/>
    <s v=" 17 Mar 2019, 20:30"/>
    <s v="Football"/>
    <x v="3"/>
    <s v="AC Milan - FC Internazionale"/>
    <n v="0"/>
    <s v="LOST"/>
    <x v="15"/>
    <s v="2-3"/>
    <s v="PINNACLE"/>
    <n v="1.7090000000000001"/>
    <n v="1"/>
    <n v="-1"/>
    <s v="https://aw-tipster.blogabet.com"/>
    <s v="Fri, Mar 15th, 2019, 09:47"/>
  </r>
  <r>
    <n v="714"/>
    <s v=" 17 Mar 2019, 20:45"/>
    <s v="Football"/>
    <x v="2"/>
    <s v="Real Betis - Barcelona"/>
    <n v="2.17"/>
    <s v="WIN"/>
    <x v="13"/>
    <s v="1-4"/>
    <s v="PINNACLE"/>
    <n v="2.17"/>
    <n v="1"/>
    <n v="1.17"/>
    <s v="https://aw-tipster.blogabet.com"/>
    <s v="Thu, Mar 14th, 2019, 08:46"/>
  </r>
  <r>
    <n v="715"/>
    <s v=" 17 Mar 2019, 21:00"/>
    <s v="Football"/>
    <x v="1"/>
    <s v="Paris Saint Germain - Marseille"/>
    <n v="0"/>
    <s v="LOST"/>
    <x v="3"/>
    <s v="3-1"/>
    <s v="PINNACLE"/>
    <n v="2.08"/>
    <n v="1"/>
    <n v="-1"/>
    <s v="https://aw-tipster.blogabet.com"/>
    <s v="Wed, Mar 13th, 2019, 09:19"/>
  </r>
  <r>
    <n v="716"/>
    <s v=" 29 Mar 2019, 20:30"/>
    <s v="Football"/>
    <x v="0"/>
    <s v="Hoffenheim - Bayer Leverkusen"/>
    <n v="0"/>
    <s v="LOST"/>
    <x v="5"/>
    <s v="4-1"/>
    <s v="PINNACLE"/>
    <n v="1.7090000000000001"/>
    <n v="1"/>
    <n v="-1"/>
    <s v="https://aw-tipster.blogabet.com"/>
    <s v="Wed, Mar 27th, 2019, 14:35"/>
  </r>
  <r>
    <n v="717"/>
    <s v=" 29 Mar 2019, 20:45"/>
    <s v="Football"/>
    <x v="1"/>
    <s v="Rennes - Lyon"/>
    <n v="2.12"/>
    <s v="WIN"/>
    <x v="6"/>
    <s v="0-1"/>
    <s v="PINNACLE"/>
    <n v="2.12"/>
    <n v="1"/>
    <n v="1.1200000000000001"/>
    <s v="https://aw-tipster.blogabet.com"/>
    <s v="Wed, Mar 27th, 2019, 14:38"/>
  </r>
  <r>
    <n v="718"/>
    <s v=" 29 Mar 2019, 21:00"/>
    <s v="Football"/>
    <x v="2"/>
    <s v="Girona - Athletic Club Bilbao"/>
    <n v="1.93"/>
    <s v="WIN"/>
    <x v="28"/>
    <s v="1-2"/>
    <s v="PINNACLE"/>
    <n v="1.9339999999999999"/>
    <n v="1"/>
    <n v="0.93"/>
    <s v="https://aw-tipster.blogabet.com"/>
    <s v="Wed, Mar 27th, 2019, 14:39"/>
  </r>
  <r>
    <n v="719"/>
    <s v=" 30 Mar 2019, 13:00"/>
    <s v="Football"/>
    <x v="2"/>
    <s v="Getafe - Leganes"/>
    <n v="0"/>
    <s v="LOST"/>
    <x v="8"/>
    <s v="0-2"/>
    <s v="PINNACLE"/>
    <n v="1.9430000000000001"/>
    <n v="1"/>
    <n v="-1"/>
    <s v="https://aw-tipster.blogabet.com"/>
    <s v="Wed, Mar 27th, 2019, 14:39"/>
  </r>
  <r>
    <n v="720"/>
    <s v=" 30 Mar 2019, 13:30"/>
    <s v="Football"/>
    <x v="4"/>
    <s v="Fulham - Manchester City"/>
    <n v="1.93"/>
    <s v="WIN"/>
    <x v="35"/>
    <s v="0-2"/>
    <s v="PINNACLE"/>
    <n v="1.9339999999999999"/>
    <n v="1"/>
    <n v="0.93"/>
    <s v="https://aw-tipster.blogabet.com"/>
    <s v="Thu, Mar 28th, 2019, 11:37"/>
  </r>
  <r>
    <n v="721"/>
    <s v=" 30 Mar 2019, 15:30"/>
    <s v="Football"/>
    <x v="0"/>
    <s v="Freiburg - Bayern Munich"/>
    <n v="0"/>
    <s v="LOST"/>
    <x v="13"/>
    <s v="1-1"/>
    <s v="PINNACLE"/>
    <n v="1.6890000000000001"/>
    <n v="1"/>
    <n v="-1"/>
    <s v="https://aw-tipster.blogabet.com"/>
    <s v="Wed, Mar 27th, 2019, 14:35"/>
  </r>
  <r>
    <n v="722"/>
    <s v=" 30 Mar 2019, 15:30"/>
    <s v="Football"/>
    <x v="0"/>
    <s v="Borussia Dortmund - Wolfsburg"/>
    <n v="0"/>
    <s v="LOST"/>
    <x v="2"/>
    <s v="2-0"/>
    <s v="PINNACLE"/>
    <n v="2.13"/>
    <n v="1"/>
    <n v="-1"/>
    <s v="https://aw-tipster.blogabet.com"/>
    <s v="Wed, Mar 27th, 2019, 14:35"/>
  </r>
  <r>
    <n v="723"/>
    <s v=" 30 Mar 2019, 15:30"/>
    <s v="Football"/>
    <x v="0"/>
    <s v="Fortuna Dusseldorf - Borussia Monchengladbach"/>
    <n v="0"/>
    <s v="LOST"/>
    <x v="1"/>
    <s v="3-1"/>
    <s v="PINNACLE"/>
    <n v="1.704"/>
    <n v="1"/>
    <n v="-1"/>
    <s v="https://aw-tipster.blogabet.com"/>
    <s v="Wed, Mar 27th, 2019, 14:36"/>
  </r>
  <r>
    <n v="724"/>
    <s v=" 30 Mar 2019, 16:00"/>
    <s v="Football"/>
    <x v="4"/>
    <s v="Brighton and Hove Albion - Southampton"/>
    <n v="0"/>
    <s v="LOST"/>
    <x v="15"/>
    <s v="0-1"/>
    <s v="PINNACLE"/>
    <n v="1.84"/>
    <n v="1"/>
    <n v="-1"/>
    <s v="https://aw-tipster.blogabet.com"/>
    <s v="Thu, Mar 28th, 2019, 11:38"/>
  </r>
  <r>
    <n v="725"/>
    <s v=" 30 Mar 2019, 16:00"/>
    <s v="Football"/>
    <x v="4"/>
    <s v="Burnley - Wolverhampton Wanderers"/>
    <n v="0"/>
    <s v="LOST"/>
    <x v="1"/>
    <s v="2-0"/>
    <s v="PINNACLE"/>
    <n v="1.7509999999999999"/>
    <n v="1"/>
    <n v="-1"/>
    <s v="https://aw-tipster.blogabet.com"/>
    <s v="Thu, Mar 28th, 2019, 11:38"/>
  </r>
  <r>
    <n v="726"/>
    <s v=" 30 Mar 2019, 16:00"/>
    <s v="Football"/>
    <x v="4"/>
    <s v="Crystal Palace - Huddersfield Town"/>
    <n v="1.78"/>
    <s v="WIN"/>
    <x v="16"/>
    <s v="2-0"/>
    <s v="PINNACLE"/>
    <n v="1.7809999999999999"/>
    <n v="1"/>
    <n v="0.78"/>
    <s v="https://aw-tipster.blogabet.com"/>
    <s v="Thu, Mar 28th, 2019, 11:39"/>
  </r>
  <r>
    <n v="727"/>
    <s v=" 30 Mar 2019, 16:00"/>
    <s v="Football"/>
    <x v="4"/>
    <s v="Leicester City - Bournemouth"/>
    <n v="0"/>
    <s v="LOST"/>
    <x v="11"/>
    <s v="2-0"/>
    <s v="PINNACLE"/>
    <n v="1.704"/>
    <n v="1"/>
    <n v="-1"/>
    <s v="https://aw-tipster.blogabet.com"/>
    <s v="Thu, Mar 28th, 2019, 11:39"/>
  </r>
  <r>
    <n v="728"/>
    <s v=" 30 Mar 2019, 16:00"/>
    <s v="Football"/>
    <x v="4"/>
    <s v="Manchester United - Watford"/>
    <n v="1"/>
    <s v="PUSH"/>
    <x v="19"/>
    <s v="2-1"/>
    <s v="PINNACLE"/>
    <n v="2.13"/>
    <n v="1"/>
    <n v="0"/>
    <s v="https://aw-tipster.blogabet.com"/>
    <s v="Thu, Mar 28th, 2019, 11:39"/>
  </r>
  <r>
    <n v="729"/>
    <s v=" 30 Mar 2019, 16:15"/>
    <s v="Football"/>
    <x v="2"/>
    <s v="Barcelona - Espanyol"/>
    <n v="1.67"/>
    <s v="WIN"/>
    <x v="26"/>
    <s v="2-0"/>
    <s v="PINNACLE"/>
    <n v="1.671"/>
    <n v="1"/>
    <n v="0.67"/>
    <s v="https://aw-tipster.blogabet.com"/>
    <s v="Wed, Mar 27th, 2019, 14:40"/>
  </r>
  <r>
    <n v="730"/>
    <s v=" 30 Mar 2019, 17:00"/>
    <s v="Football"/>
    <x v="1"/>
    <s v="Marseille - Angers SCO"/>
    <n v="0"/>
    <s v="LOST"/>
    <x v="16"/>
    <s v="2-2"/>
    <s v="PINNACLE"/>
    <n v="1.99"/>
    <n v="1"/>
    <n v="-1"/>
    <s v="https://aw-tipster.blogabet.com"/>
    <s v="Wed, Mar 27th, 2019, 14:38"/>
  </r>
  <r>
    <n v="731"/>
    <s v=" 30 Mar 2019, 18:00"/>
    <s v="Football"/>
    <x v="3"/>
    <s v="Juventus - Empoli"/>
    <n v="0"/>
    <s v="LOST"/>
    <x v="0"/>
    <s v="0-0"/>
    <s v="PINNACLE"/>
    <n v="1.7869999999999999"/>
    <n v="1"/>
    <n v="-1"/>
    <s v="https://aw-tipster.blogabet.com"/>
    <s v="Wed, Mar 27th, 2019, 14:37"/>
  </r>
  <r>
    <n v="732"/>
    <s v=" 30 Mar 2019, 18:30"/>
    <s v="Football"/>
    <x v="0"/>
    <s v="RB Leipzig - Hertha Berlin"/>
    <n v="1.81"/>
    <s v="WIN"/>
    <x v="16"/>
    <s v="5-0"/>
    <s v="PINNACLE"/>
    <n v="1.806"/>
    <n v="1"/>
    <n v="0.81"/>
    <s v="https://aw-tipster.blogabet.com"/>
    <s v="Wed, Mar 27th, 2019, 14:36"/>
  </r>
  <r>
    <n v="733"/>
    <s v=" 30 Mar 2019, 18:30"/>
    <s v="Football"/>
    <x v="2"/>
    <s v="Celta Vigo - Villarreal CF"/>
    <n v="1.93"/>
    <s v="WIN"/>
    <x v="15"/>
    <s v="3-2"/>
    <s v="PINNACLE"/>
    <n v="1.925"/>
    <n v="1"/>
    <n v="0.93"/>
    <s v="https://aw-tipster.blogabet.com"/>
    <s v="Wed, Mar 27th, 2019, 14:40"/>
  </r>
  <r>
    <n v="734"/>
    <s v=" 30 Mar 2019, 18:30"/>
    <s v="Football"/>
    <x v="4"/>
    <s v="West Ham United - Everton"/>
    <n v="0"/>
    <s v="LOST"/>
    <x v="15"/>
    <s v="0-2"/>
    <s v="PINNACLE"/>
    <n v="1.847"/>
    <n v="1"/>
    <n v="-1"/>
    <s v="https://aw-tipster.blogabet.com"/>
    <s v="Thu, Mar 28th, 2019, 11:40"/>
  </r>
  <r>
    <n v="735"/>
    <s v=" 30 Mar 2019, 20:30"/>
    <s v="Football"/>
    <x v="3"/>
    <s v="Sampdoria - AC Milan"/>
    <n v="0"/>
    <s v="LOST"/>
    <x v="11"/>
    <s v="1-0"/>
    <s v="PINNACLE"/>
    <n v="2.1"/>
    <n v="1"/>
    <n v="-1"/>
    <s v="https://aw-tipster.blogabet.com"/>
    <s v="Wed, Mar 27th, 2019, 14:37"/>
  </r>
  <r>
    <n v="736"/>
    <s v=" 30 Mar 2019, 20:45"/>
    <s v="Football"/>
    <x v="2"/>
    <s v="Alaves - Atletico Madrid"/>
    <n v="0"/>
    <s v="LOST"/>
    <x v="12"/>
    <s v="0-4"/>
    <s v="PINNACLE"/>
    <n v="2.11"/>
    <n v="1"/>
    <n v="-1"/>
    <s v="https://aw-tipster.blogabet.com"/>
    <s v="Wed, Mar 27th, 2019, 14:41"/>
  </r>
  <r>
    <n v="737"/>
    <s v=" 31 Mar 2019, 12:30"/>
    <s v="Football"/>
    <x v="3"/>
    <s v="Parma FC - Atalanta BC"/>
    <n v="1.99"/>
    <s v="WIN"/>
    <x v="14"/>
    <s v="1-3"/>
    <s v="PINNACLE"/>
    <n v="1.99"/>
    <n v="1"/>
    <n v="0.99"/>
    <s v="https://aw-tipster.blogabet.com"/>
    <s v="Thu, Mar 28th, 2019, 11:36"/>
  </r>
  <r>
    <n v="738"/>
    <s v=" 31 Mar 2019, 14:00"/>
    <s v="Football"/>
    <x v="2"/>
    <s v="Rayo Vallecano - Real Betis"/>
    <n v="1"/>
    <s v="PUSH"/>
    <x v="1"/>
    <s v="1-1"/>
    <s v="PINNACLE"/>
    <n v="1.84"/>
    <n v="1"/>
    <n v="0"/>
    <s v="https://aw-tipster.blogabet.com"/>
    <s v="Wed, Mar 27th, 2019, 14:41"/>
  </r>
  <r>
    <n v="739"/>
    <s v=" 31 Mar 2019, 15:00"/>
    <s v="Football"/>
    <x v="3"/>
    <s v="AS Roma - Napoli"/>
    <n v="1.7"/>
    <s v="WIN"/>
    <x v="1"/>
    <s v="1-4"/>
    <s v="PINNACLE"/>
    <n v="1.704"/>
    <n v="1"/>
    <n v="0.7"/>
    <s v="https://aw-tipster.blogabet.com"/>
    <s v="Thu, Mar 28th, 2019, 11:36"/>
  </r>
  <r>
    <n v="740"/>
    <s v=" 31 Mar 2019, 15:00"/>
    <s v="Football"/>
    <x v="3"/>
    <s v="Fiorentina - Torino"/>
    <n v="0"/>
    <s v="LOST"/>
    <x v="11"/>
    <s v="1-1"/>
    <s v="PINNACLE"/>
    <n v="2.21"/>
    <n v="1"/>
    <n v="-1"/>
    <s v="https://aw-tipster.blogabet.com"/>
    <s v="Thu, Mar 28th, 2019, 11:36"/>
  </r>
  <r>
    <n v="741"/>
    <s v=" 31 Mar 2019, 15:00"/>
    <s v="Football"/>
    <x v="1"/>
    <s v="AS Monaco - Caen"/>
    <n v="1.82"/>
    <s v="WIN"/>
    <x v="3"/>
    <s v="0-1"/>
    <s v="PINNACLE"/>
    <n v="1.819"/>
    <n v="1"/>
    <n v="0.82"/>
    <s v="https://aw-tipster.blogabet.com"/>
    <s v="Fri, Mar 29th, 2019, 09:12"/>
  </r>
  <r>
    <n v="742"/>
    <s v=" 31 Mar 2019, 15:00"/>
    <s v="Football"/>
    <x v="1"/>
    <s v="Dijon - Nice"/>
    <n v="2.14"/>
    <s v="WIN"/>
    <x v="1"/>
    <s v="0-1"/>
    <s v="PINNACLE"/>
    <n v="2.14"/>
    <n v="1"/>
    <n v="1.1399999999999999"/>
    <s v="https://aw-tipster.blogabet.com"/>
    <s v="Fri, Mar 29th, 2019, 09:12"/>
  </r>
  <r>
    <n v="743"/>
    <s v=" 31 Mar 2019, 15:05"/>
    <s v="Football"/>
    <x v="4"/>
    <s v="Cardiff City - Chelsea"/>
    <n v="1.69"/>
    <s v="WIN"/>
    <x v="17"/>
    <s v="1-2"/>
    <s v="PINNACLE"/>
    <n v="1.694"/>
    <n v="1"/>
    <n v="0.69"/>
    <s v="https://aw-tipster.blogabet.com"/>
    <s v="Thu, Mar 28th, 2019, 11:40"/>
  </r>
  <r>
    <n v="744"/>
    <s v=" 31 Mar 2019, 16:15"/>
    <s v="Football"/>
    <x v="2"/>
    <s v="Sevilla - Valencia"/>
    <n v="1.83"/>
    <s v="WIN"/>
    <x v="5"/>
    <s v="0-1"/>
    <s v="PINNACLE"/>
    <n v="1.8260000000000001"/>
    <n v="1"/>
    <n v="0.83"/>
    <s v="https://aw-tipster.blogabet.com"/>
    <s v="Wed, Mar 27th, 2019, 14:42"/>
  </r>
  <r>
    <n v="745"/>
    <s v=" 31 Mar 2019, 17:00"/>
    <s v="Football"/>
    <x v="1"/>
    <s v="Nantes - Lille"/>
    <n v="1.86"/>
    <s v="WIN"/>
    <x v="1"/>
    <s v="2-3"/>
    <s v="PINNACLE"/>
    <n v="1.8620000000000001"/>
    <n v="1"/>
    <n v="0.86"/>
    <s v="https://aw-tipster.blogabet.com"/>
    <s v="Fri, Mar 29th, 2019, 09:12"/>
  </r>
  <r>
    <n v="746"/>
    <s v=" 31 Mar 2019, 17:30"/>
    <s v="Football"/>
    <x v="4"/>
    <s v="Liverpool - Tottenham Hotspur"/>
    <n v="1"/>
    <s v="PUSH"/>
    <x v="16"/>
    <s v="2-1"/>
    <s v="PINNACLE"/>
    <n v="2.0699999999999998"/>
    <n v="1"/>
    <n v="0"/>
    <s v="https://aw-tipster.blogabet.com"/>
    <s v="Thu, Mar 28th, 2019, 11:40"/>
  </r>
  <r>
    <n v="747"/>
    <s v=" 31 Mar 2019, 18:00"/>
    <s v="Football"/>
    <x v="0"/>
    <s v="Eintracht Frankfurt - Stuttgart"/>
    <n v="1.71"/>
    <s v="WIN"/>
    <x v="16"/>
    <s v="3-0"/>
    <s v="PINNACLE"/>
    <n v="1.7090000000000001"/>
    <n v="1"/>
    <n v="0.71"/>
    <s v="https://aw-tipster.blogabet.com"/>
    <s v="Wed, Mar 27th, 2019, 14:45"/>
  </r>
  <r>
    <n v="748"/>
    <s v=" 31 Mar 2019, 18:30"/>
    <s v="Football"/>
    <x v="2"/>
    <s v="Real Valladolid CF - Real Sociedad"/>
    <n v="1"/>
    <s v="PUSH"/>
    <x v="15"/>
    <s v="1-1"/>
    <s v="PINNACLE"/>
    <n v="1.847"/>
    <n v="1"/>
    <n v="0"/>
    <s v="https://aw-tipster.blogabet.com"/>
    <s v="Wed, Mar 27th, 2019, 14:42"/>
  </r>
  <r>
    <n v="749"/>
    <s v=" 31 Mar 2019, 20:30"/>
    <s v="Football"/>
    <x v="3"/>
    <s v="FC Internazionale - Lazio"/>
    <n v="1.69"/>
    <s v="WIN"/>
    <x v="5"/>
    <s v="0-1"/>
    <s v="PINNACLE"/>
    <n v="1.6890000000000001"/>
    <n v="1"/>
    <n v="0.69"/>
    <s v="https://aw-tipster.blogabet.com"/>
    <s v="Thu, Mar 28th, 2019, 11:37"/>
  </r>
  <r>
    <n v="750"/>
    <s v=" 31 Mar 2019, 20:45"/>
    <s v="Football"/>
    <x v="2"/>
    <s v="Real Madrid - Huesca"/>
    <n v="0"/>
    <s v="LOST"/>
    <x v="33"/>
    <s v="1-1"/>
    <s v="PINNACLE"/>
    <n v="1.869"/>
    <n v="1"/>
    <n v="-1"/>
    <s v="https://aw-tipster.blogabet.com"/>
    <s v="Wed, Mar 27th, 2019, 14:42"/>
  </r>
  <r>
    <n v="751"/>
    <s v=" 31 Mar 2019, 21:00"/>
    <s v="Football"/>
    <x v="1"/>
    <s v="Toulouse FC - Paris Saint Germain"/>
    <n v="2.12"/>
    <s v="WIN"/>
    <x v="17"/>
    <s v="0-1"/>
    <s v="PINNACLE"/>
    <n v="2.12"/>
    <n v="1"/>
    <n v="1.1200000000000001"/>
    <s v="https://aw-tipster.blogabet.com"/>
    <s v="Fri, Mar 29th, 2019, 09:12"/>
  </r>
  <r>
    <n v="752"/>
    <s v=" 01 Apr 2019, 20:30"/>
    <s v="Football"/>
    <x v="1"/>
    <s v="St Etienne - Nimes Olympique"/>
    <n v="1.76"/>
    <s v="WIN"/>
    <x v="8"/>
    <s v="2-1"/>
    <s v="PINNACLE"/>
    <n v="1.7629999999999999"/>
    <n v="1"/>
    <n v="0.76"/>
    <s v="https://aw-tipster.blogabet.com"/>
    <s v="Fri, Mar 29th, 2019, 09:13"/>
  </r>
  <r>
    <n v="753"/>
    <s v=" 01 Apr 2019, 21:00"/>
    <s v="Football"/>
    <x v="4"/>
    <s v="Arsenal - Newcastle United"/>
    <n v="0"/>
    <s v="LOST"/>
    <x v="19"/>
    <s v="2-0"/>
    <s v="PINNACLE"/>
    <n v="2.0099999999999998"/>
    <n v="1"/>
    <n v="-1"/>
    <s v="https://aw-tipster.blogabet.com"/>
    <s v="Thu, Mar 28th, 2019, 11:41"/>
  </r>
  <r>
    <n v="754"/>
    <s v=" 02 Apr 2019, 19:00"/>
    <s v="Football"/>
    <x v="3"/>
    <s v="AC Milan - Udinese"/>
    <n v="1.94"/>
    <s v="WIN"/>
    <x v="2"/>
    <s v="1-1"/>
    <s v="PINNACLE"/>
    <n v="1.9430000000000001"/>
    <n v="1"/>
    <n v="0.94"/>
    <s v="https://aw-tipster.blogabet.com"/>
    <s v="Sun, Mar 31st, 2019, 11:08"/>
  </r>
  <r>
    <n v="755"/>
    <s v=" 02 Apr 2019, 19:30"/>
    <s v="Football"/>
    <x v="2"/>
    <s v="Atletico Madrid - Girona"/>
    <n v="2.35"/>
    <s v="WIN"/>
    <x v="18"/>
    <s v="2-0"/>
    <s v="PINNACLE"/>
    <n v="2.35"/>
    <n v="1"/>
    <n v="1.35"/>
    <s v="https://aw-tipster.blogabet.com"/>
    <s v="Sun, Mar 31st, 2019, 11:06"/>
  </r>
  <r>
    <n v="756"/>
    <s v=" 02 Apr 2019, 20:30"/>
    <s v="Football"/>
    <x v="2"/>
    <s v="Espanyol - Getafe"/>
    <n v="1"/>
    <s v="PUSH"/>
    <x v="1"/>
    <s v="1-1"/>
    <s v="PINNACLE"/>
    <n v="2.2599999999999998"/>
    <n v="1"/>
    <n v="0"/>
    <s v="https://aw-tipster.blogabet.com"/>
    <s v="Sun, Mar 31st, 2019, 11:07"/>
  </r>
  <r>
    <n v="757"/>
    <s v=" 02 Apr 2019, 20:45"/>
    <s v="Football"/>
    <x v="4"/>
    <s v="Watford - Fulham"/>
    <n v="1.68"/>
    <s v="WIN"/>
    <x v="8"/>
    <s v="4-1"/>
    <s v="PINNACLE"/>
    <n v="1.675"/>
    <n v="1"/>
    <n v="0.68"/>
    <s v="https://aw-tipster.blogabet.com"/>
    <s v="Sun, Mar 31st, 2019, 11:10"/>
  </r>
  <r>
    <n v="758"/>
    <s v=" 02 Apr 2019, 20:45"/>
    <s v="Football"/>
    <x v="4"/>
    <s v="Wolverhampton Wanderers - Manchester United"/>
    <n v="0"/>
    <s v="LOST"/>
    <x v="6"/>
    <s v="2-1"/>
    <s v="PINNACLE"/>
    <n v="2"/>
    <n v="1"/>
    <n v="-1"/>
    <s v="https://aw-tipster.blogabet.com"/>
    <s v="Sun, Mar 31st, 2019, 11:11"/>
  </r>
  <r>
    <n v="759"/>
    <s v=" 02 Apr 2019, 20:45"/>
    <s v="Football"/>
    <x v="13"/>
    <s v="Augsburg - RB Leipzig"/>
    <n v="0"/>
    <s v="LOST"/>
    <x v="6"/>
    <s v="1-1"/>
    <s v="PINNACLE"/>
    <n v="1.7689999999999999"/>
    <n v="1"/>
    <n v="-1"/>
    <s v="https://aw-tipster.blogabet.com"/>
    <s v="Sun, Mar 31st, 2019, 11:12"/>
  </r>
  <r>
    <n v="760"/>
    <s v=" 02 Apr 2019, 21:00"/>
    <s v="Football"/>
    <x v="3"/>
    <s v="Cagliari - Juventus"/>
    <n v="0"/>
    <s v="LOST"/>
    <x v="9"/>
    <s v="0-2"/>
    <s v="PINNACLE"/>
    <n v="1.8"/>
    <n v="1"/>
    <n v="-1"/>
    <s v="https://aw-tipster.blogabet.com"/>
    <s v="Sun, Mar 31st, 2019, 11:08"/>
  </r>
  <r>
    <n v="761"/>
    <s v=" 02 Apr 2019, 21:30"/>
    <s v="Football"/>
    <x v="2"/>
    <s v="Villarreal CF - Barcelona"/>
    <n v="0"/>
    <s v="LOST"/>
    <x v="14"/>
    <s v="4-4"/>
    <s v="PINNACLE"/>
    <n v="2.0499999999999998"/>
    <n v="1"/>
    <n v="-1"/>
    <s v="https://aw-tipster.blogabet.com"/>
    <s v="Sun, Mar 31st, 2019, 11:07"/>
  </r>
  <r>
    <n v="762"/>
    <s v=" 03 Apr 2019, 19:00"/>
    <s v="Football"/>
    <x v="1"/>
    <s v="Montpellier HSC - Guingamp"/>
    <n v="1"/>
    <s v="PUSH"/>
    <x v="28"/>
    <s v="2-0"/>
    <s v="PINNACLE"/>
    <n v="1.7509999999999999"/>
    <n v="1"/>
    <n v="0"/>
    <s v="https://aw-tipster.blogabet.com"/>
    <s v="Sun, Mar 31st, 2019, 11:09"/>
  </r>
  <r>
    <n v="763"/>
    <s v=" 03 Apr 2019, 19:00"/>
    <s v="Football"/>
    <x v="1"/>
    <s v="Strasbourg - Reims"/>
    <n v="0"/>
    <s v="LOST"/>
    <x v="1"/>
    <s v="4-0"/>
    <s v="PINNACLE"/>
    <n v="2.17"/>
    <n v="1"/>
    <n v="-1"/>
    <s v="https://aw-tipster.blogabet.com"/>
    <s v="Sun, Mar 31st, 2019, 11:10"/>
  </r>
  <r>
    <n v="764"/>
    <s v=" 03 Apr 2019, 19:00"/>
    <s v="Football"/>
    <x v="3"/>
    <s v="Empoli - Napoli"/>
    <n v="1.68"/>
    <s v="WIN"/>
    <x v="17"/>
    <s v="2-1"/>
    <s v="PINNACLE"/>
    <n v="1.675"/>
    <n v="1"/>
    <n v="0.68"/>
    <s v="https://aw-tipster.blogabet.com"/>
    <s v="Mon, Apr 1st, 2019, 10:26"/>
  </r>
  <r>
    <n v="765"/>
    <s v=" 03 Apr 2019, 19:30"/>
    <s v="Football"/>
    <x v="2"/>
    <s v="Athletic Club Bilbao - Levante UD"/>
    <n v="1"/>
    <s v="PUSH"/>
    <x v="16"/>
    <s v="3-2"/>
    <s v="PINNACLE"/>
    <n v="2.2000000000000002"/>
    <n v="1"/>
    <n v="0"/>
    <s v="https://aw-tipster.blogabet.com"/>
    <s v="Mon, Apr 1st, 2019, 10:29"/>
  </r>
  <r>
    <n v="766"/>
    <s v=" 03 Apr 2019, 20:45"/>
    <s v="Football"/>
    <x v="4"/>
    <s v="Chelsea - Brighton and Hove Albion"/>
    <n v="0"/>
    <s v="LOST"/>
    <x v="3"/>
    <s v="3-0"/>
    <s v="PINNACLE"/>
    <n v="2.06"/>
    <n v="1"/>
    <n v="-1"/>
    <s v="https://aw-tipster.blogabet.com"/>
    <s v="Mon, Apr 1st, 2019, 10:23"/>
  </r>
  <r>
    <n v="767"/>
    <s v=" 03 Apr 2019, 20:45"/>
    <s v="Football"/>
    <x v="4"/>
    <s v="Manchester City - Cardiff City"/>
    <n v="0"/>
    <s v="LOST"/>
    <x v="36"/>
    <s v="2-0"/>
    <s v="PINNACLE"/>
    <n v="1.97"/>
    <n v="1"/>
    <n v="-1"/>
    <s v="https://aw-tipster.blogabet.com"/>
    <s v="Mon, Apr 1st, 2019, 10:25"/>
  </r>
  <r>
    <n v="768"/>
    <s v=" 03 Apr 2019, 20:45"/>
    <s v="Football"/>
    <x v="4"/>
    <s v="Tottenham Hotspur - Crystal Palace"/>
    <n v="1.81"/>
    <s v="WIN"/>
    <x v="16"/>
    <s v="2-0"/>
    <s v="PINNACLE"/>
    <n v="1.806"/>
    <n v="1"/>
    <n v="0.81"/>
    <s v="https://aw-tipster.blogabet.com"/>
    <s v="Mon, Apr 1st, 2019, 10:25"/>
  </r>
  <r>
    <n v="769"/>
    <s v=" 03 Apr 2019, 20:45"/>
    <s v="Football"/>
    <x v="13"/>
    <s v="Schalke 04 - Werder Bremen"/>
    <n v="0"/>
    <s v="LOST"/>
    <x v="11"/>
    <s v="0-2"/>
    <s v="PINNACLE"/>
    <n v="1.8620000000000001"/>
    <n v="1"/>
    <n v="-1"/>
    <s v="https://aw-tipster.blogabet.com"/>
    <s v="Mon, Apr 1st, 2019, 10:26"/>
  </r>
  <r>
    <n v="770"/>
    <s v=" 03 Apr 2019, 21:00"/>
    <s v="Football"/>
    <x v="3"/>
    <s v="Genoa - FC Internazionale"/>
    <n v="2.06"/>
    <s v="WIN"/>
    <x v="6"/>
    <s v="0-4"/>
    <s v="PINNACLE"/>
    <n v="2.06"/>
    <n v="1"/>
    <n v="1.06"/>
    <s v="https://aw-tipster.blogabet.com"/>
    <s v="Mon, Apr 1st, 2019, 10:27"/>
  </r>
  <r>
    <n v="771"/>
    <s v=" 03 Apr 2019, 21:00"/>
    <s v="Football"/>
    <x v="3"/>
    <s v="AS Roma - Fiorentina"/>
    <n v="1.88"/>
    <s v="WIN"/>
    <x v="5"/>
    <s v="2-2"/>
    <s v="PINNACLE"/>
    <n v="1.8839999999999999"/>
    <n v="1"/>
    <n v="0.88"/>
    <s v="https://aw-tipster.blogabet.com"/>
    <s v="Mon, Apr 1st, 2019, 10:27"/>
  </r>
  <r>
    <n v="772"/>
    <s v=" 03 Apr 2019, 21:00"/>
    <s v="Football"/>
    <x v="3"/>
    <s v="SPAL - Lazio"/>
    <n v="0"/>
    <s v="LOST"/>
    <x v="6"/>
    <s v="1-0"/>
    <s v="PINNACLE"/>
    <n v="1.7569999999999999"/>
    <n v="1"/>
    <n v="-1"/>
    <s v="https://aw-tipster.blogabet.com"/>
    <s v="Mon, Apr 1st, 2019, 10:27"/>
  </r>
  <r>
    <n v="773"/>
    <s v=" 03 Apr 2019, 21:00"/>
    <s v="Football"/>
    <x v="3"/>
    <s v="Torino - Sampdoria"/>
    <n v="0"/>
    <s v="LOST"/>
    <x v="5"/>
    <s v="2-1"/>
    <s v="PINNACLE"/>
    <n v="1.7869999999999999"/>
    <n v="1"/>
    <n v="-1"/>
    <s v="https://aw-tipster.blogabet.com"/>
    <s v="Mon, Apr 1st, 2019, 10:28"/>
  </r>
  <r>
    <n v="774"/>
    <s v=" 03 Apr 2019, 21:00"/>
    <s v="Football"/>
    <x v="14"/>
    <s v="Paris Saint Germain - Nantes"/>
    <n v="1.9"/>
    <s v="WIN"/>
    <x v="29"/>
    <s v="3-0"/>
    <s v="PINNACLE"/>
    <n v="1.9"/>
    <n v="1"/>
    <n v="0.9"/>
    <s v="https://aw-tipster.blogabet.com"/>
    <s v="Mon, Apr 1st, 2019, 10:30"/>
  </r>
  <r>
    <n v="775"/>
    <s v=" 03 Apr 2019, 21:30"/>
    <s v="Football"/>
    <x v="2"/>
    <s v="Valencia - Real Madrid"/>
    <n v="1.88"/>
    <s v="WIN"/>
    <x v="12"/>
    <s v="2-1"/>
    <s v="PINNACLE"/>
    <n v="1.877"/>
    <n v="1"/>
    <n v="0.88"/>
    <s v="https://aw-tipster.blogabet.com"/>
    <s v="Mon, Apr 1st, 2019, 10:29"/>
  </r>
  <r>
    <n v="776"/>
    <s v=" 04 Apr 2019, 19:30"/>
    <s v="Football"/>
    <x v="2"/>
    <s v="Sevilla - Alaves"/>
    <n v="0"/>
    <s v="LOST"/>
    <x v="2"/>
    <s v="2-0"/>
    <s v="PINNACLE"/>
    <n v="2"/>
    <n v="1"/>
    <n v="-1"/>
    <s v="https://aw-tipster.blogabet.com"/>
    <s v="Mon, Apr 1st, 2019, 10:29"/>
  </r>
  <r>
    <n v="777"/>
    <s v=" 04 Apr 2019, 21:00"/>
    <s v="Football"/>
    <x v="3"/>
    <s v="Atalanta BC - Bologna"/>
    <n v="0"/>
    <s v="LOST"/>
    <x v="2"/>
    <s v="4-1"/>
    <s v="PINNACLE"/>
    <n v="2.0499999999999998"/>
    <n v="1"/>
    <n v="-1"/>
    <s v="https://aw-tipster.blogabet.com"/>
    <s v="Mon, Apr 1st, 2019, 10:28"/>
  </r>
  <r>
    <n v="778"/>
    <s v=" 04 Apr 2019, 21:30"/>
    <s v="Football"/>
    <x v="2"/>
    <s v="Real Sociedad - Real Betis"/>
    <n v="2.3199999999999998"/>
    <s v="WIN"/>
    <x v="8"/>
    <s v="2-1"/>
    <s v="PINNACLE"/>
    <n v="2.3199999999999998"/>
    <n v="1"/>
    <n v="1.32"/>
    <s v="https://aw-tipster.blogabet.com"/>
    <s v="Mon, Apr 1st, 2019, 10:30"/>
  </r>
  <r>
    <n v="779"/>
    <s v=" 05 Apr 2019, 20:45"/>
    <s v="Football"/>
    <x v="1"/>
    <s v="Bordeaux - Marseille"/>
    <n v="0"/>
    <s v="LOST"/>
    <x v="1"/>
    <s v="2-0"/>
    <s v="PINNACLE"/>
    <n v="1.724"/>
    <n v="1"/>
    <n v="-1"/>
    <s v="https://aw-tipster.blogabet.com"/>
    <s v="Mon, Apr 1st, 2019, 10:23"/>
  </r>
  <r>
    <n v="780"/>
    <s v=" 05 Apr 2019, 21:00"/>
    <s v="Football"/>
    <x v="4"/>
    <s v="Southampton - Liverpool"/>
    <n v="0"/>
    <s v="LOST"/>
    <x v="17"/>
    <s v="1-3"/>
    <s v="PINNACLE"/>
    <n v="1.704"/>
    <n v="1"/>
    <n v="-1"/>
    <s v="https://aw-tipster.blogabet.com"/>
    <s v="Mon, Apr 1st, 2019, 10:25"/>
  </r>
  <r>
    <n v="781"/>
    <s v=" 06 Apr 2019, 15:00"/>
    <s v="Football"/>
    <x v="3"/>
    <s v="Parma FC - Torino"/>
    <n v="0"/>
    <s v="LOST"/>
    <x v="6"/>
    <s v="0-0"/>
    <s v="PINNACLE"/>
    <n v="2.13"/>
    <n v="1"/>
    <n v="-1"/>
    <s v="https://aw-tipster.blogabet.com"/>
    <s v="Thu, Apr 4th, 2019, 09:49"/>
  </r>
  <r>
    <n v="782"/>
    <s v=" 06 Apr 2019, 15:30"/>
    <s v="Football"/>
    <x v="0"/>
    <s v="Hertha Berlin - Fortuna Dusseldorf"/>
    <n v="2.0099999999999998"/>
    <s v="WIN"/>
    <x v="5"/>
    <s v="1-2"/>
    <s v="PINNACLE"/>
    <n v="2.0099999999999998"/>
    <n v="1"/>
    <n v="1.01"/>
    <s v="https://aw-tipster.blogabet.com"/>
    <s v="Sun, Mar 31st, 2019, 11:12"/>
  </r>
  <r>
    <n v="783"/>
    <s v=" 06 Apr 2019, 15:30"/>
    <s v="Football"/>
    <x v="0"/>
    <s v="Wolfsburg - Hannover 96"/>
    <n v="1.98"/>
    <s v="WIN"/>
    <x v="19"/>
    <s v="3-1"/>
    <s v="PINNACLE"/>
    <n v="1.98"/>
    <n v="1"/>
    <n v="0.98"/>
    <s v="https://aw-tipster.blogabet.com"/>
    <s v="Mon, Apr 1st, 2019, 10:31"/>
  </r>
  <r>
    <n v="784"/>
    <s v=" 06 Apr 2019, 15:30"/>
    <s v="Football"/>
    <x v="0"/>
    <s v="Bayer Leverkusen - RB Leipzig"/>
    <n v="2.2200000000000002"/>
    <s v="WIN"/>
    <x v="1"/>
    <s v="2-4"/>
    <s v="PINNACLE"/>
    <n v="2.2200000000000002"/>
    <n v="1"/>
    <n v="1.22"/>
    <s v="https://aw-tipster.blogabet.com"/>
    <s v="Wed, Apr 3rd, 2019, 12:08"/>
  </r>
  <r>
    <n v="785"/>
    <s v=" 06 Apr 2019, 15:30"/>
    <s v="Football"/>
    <x v="0"/>
    <s v="Schalke 04 - Eintracht Frankfurt"/>
    <n v="1.68"/>
    <s v="WIN"/>
    <x v="1"/>
    <s v="1-2"/>
    <s v="PINNACLE"/>
    <n v="1.675"/>
    <n v="1"/>
    <n v="0.68"/>
    <s v="https://aw-tipster.blogabet.com"/>
    <s v="Thu, Apr 4th, 2019, 09:52"/>
  </r>
  <r>
    <n v="786"/>
    <s v=" 06 Apr 2019, 16:00"/>
    <s v="Football"/>
    <x v="4"/>
    <s v="Bournemouth - Burnley"/>
    <n v="1.81"/>
    <s v="WIN"/>
    <x v="5"/>
    <s v="1-3"/>
    <s v="PINNACLE"/>
    <n v="1.8129999999999999"/>
    <n v="1"/>
    <n v="0.81"/>
    <s v="https://aw-tipster.blogabet.com"/>
    <s v="Sun, Mar 31st, 2019, 11:11"/>
  </r>
  <r>
    <n v="787"/>
    <s v=" 06 Apr 2019, 16:00"/>
    <s v="Football"/>
    <x v="4"/>
    <s v="Huddersfield Town - Leicester City"/>
    <n v="1.77"/>
    <s v="WIN"/>
    <x v="6"/>
    <s v="1-4"/>
    <s v="PINNACLE"/>
    <n v="1.7689999999999999"/>
    <n v="1"/>
    <n v="0.77"/>
    <s v="https://aw-tipster.blogabet.com"/>
    <s v="Sun, Mar 31st, 2019, 11:11"/>
  </r>
  <r>
    <n v="788"/>
    <s v=" 06 Apr 2019, 16:00"/>
    <s v="Football"/>
    <x v="4"/>
    <s v="Newcastle United - Crystal Palace"/>
    <n v="0"/>
    <s v="LOST"/>
    <x v="28"/>
    <s v="0-1"/>
    <s v="PINNACLE"/>
    <n v="1.6890000000000001"/>
    <n v="1"/>
    <n v="-1"/>
    <s v="https://aw-tipster.blogabet.com"/>
    <s v="Thu, Apr 4th, 2019, 09:55"/>
  </r>
  <r>
    <n v="789"/>
    <s v=" 06 Apr 2019, 16:15"/>
    <s v="Football"/>
    <x v="2"/>
    <s v="Real Madrid - Eibar"/>
    <n v="0"/>
    <s v="LOST"/>
    <x v="18"/>
    <s v="2-1"/>
    <s v="PINNACLE"/>
    <n v="1.8"/>
    <n v="1"/>
    <n v="-1"/>
    <s v="https://aw-tipster.blogabet.com"/>
    <s v="Thu, Apr 4th, 2019, 09:51"/>
  </r>
  <r>
    <n v="790"/>
    <s v=" 06 Apr 2019, 17:00"/>
    <s v="Football"/>
    <x v="1"/>
    <s v="Lyon - Dijon"/>
    <n v="0"/>
    <s v="LOST"/>
    <x v="18"/>
    <s v="1-3"/>
    <s v="PINNACLE"/>
    <n v="1.675"/>
    <n v="1"/>
    <n v="-1"/>
    <s v="https://aw-tipster.blogabet.com"/>
    <s v="Wed, Apr 3rd, 2019, 12:06"/>
  </r>
  <r>
    <n v="791"/>
    <s v=" 06 Apr 2019, 18:00"/>
    <s v="Football"/>
    <x v="3"/>
    <s v="Juventus - AC Milan"/>
    <n v="1.72"/>
    <s v="WIN"/>
    <x v="8"/>
    <s v="2-1"/>
    <s v="PINNACLE"/>
    <n v="1.7190000000000001"/>
    <n v="1"/>
    <n v="0.72"/>
    <s v="https://aw-tipster.blogabet.com"/>
    <s v="Wed, Apr 3rd, 2019, 12:07"/>
  </r>
  <r>
    <n v="792"/>
    <s v=" 06 Apr 2019, 18:30"/>
    <s v="Football"/>
    <x v="2"/>
    <s v="Rayo Vallecano - Valencia"/>
    <n v="0"/>
    <s v="LOST"/>
    <x v="6"/>
    <s v="2-0"/>
    <s v="PINNACLE"/>
    <n v="2"/>
    <n v="1"/>
    <n v="-1"/>
    <s v="https://aw-tipster.blogabet.com"/>
    <s v="Thu, Apr 4th, 2019, 09:51"/>
  </r>
  <r>
    <n v="793"/>
    <s v=" 06 Apr 2019, 18:30"/>
    <s v="Football"/>
    <x v="0"/>
    <s v="Bayern Munich - Borussia Dortmund"/>
    <n v="0"/>
    <s v="LOST"/>
    <x v="2"/>
    <s v="5-0"/>
    <s v="PINNACLE"/>
    <n v="2.04"/>
    <n v="1"/>
    <n v="-1"/>
    <s v="https://aw-tipster.blogabet.com"/>
    <s v="Thu, Apr 4th, 2019, 09:53"/>
  </r>
  <r>
    <n v="794"/>
    <s v=" 06 Apr 2019, 18:30"/>
    <s v="Football"/>
    <x v="8"/>
    <s v="Manchester City (n) - Brighton &amp; Hove Albion"/>
    <n v="1.77"/>
    <s v="WIN"/>
    <x v="26"/>
    <s v="1-0"/>
    <s v="PINNACLE"/>
    <n v="1.7689999999999999"/>
    <n v="1"/>
    <n v="0.77"/>
    <s v="https://aw-tipster.blogabet.com"/>
    <s v="Thu, Apr 4th, 2019, 09:56"/>
  </r>
  <r>
    <n v="795"/>
    <s v=" 06 Apr 2019, 20:00"/>
    <s v="Football"/>
    <x v="1"/>
    <s v="Amiens - St Etienne"/>
    <n v="1"/>
    <s v="PUSH"/>
    <x v="1"/>
    <s v="2-2"/>
    <s v="PINNACLE"/>
    <n v="1.819"/>
    <n v="1"/>
    <n v="0"/>
    <s v="https://aw-tipster.blogabet.com"/>
    <s v="Tue, Apr 2nd, 2019, 11:25"/>
  </r>
  <r>
    <n v="796"/>
    <s v=" 06 Apr 2019, 20:00"/>
    <s v="Football"/>
    <x v="1"/>
    <s v="Angers SCO - Rennes"/>
    <n v="1"/>
    <s v="PUSH"/>
    <x v="1"/>
    <s v="3-3"/>
    <s v="PINNACLE"/>
    <n v="1.97"/>
    <n v="1"/>
    <n v="0"/>
    <s v="https://aw-tipster.blogabet.com"/>
    <s v="Wed, Apr 3rd, 2019, 12:06"/>
  </r>
  <r>
    <n v="797"/>
    <s v=" 06 Apr 2019, 20:00"/>
    <s v="Football"/>
    <x v="1"/>
    <s v="Guingamp - AS Monaco"/>
    <n v="0"/>
    <s v="LOST"/>
    <x v="6"/>
    <s v="1-1"/>
    <s v="PINNACLE"/>
    <n v="2.23"/>
    <n v="1"/>
    <n v="-1"/>
    <s v="https://aw-tipster.blogabet.com"/>
    <s v="Thu, Apr 4th, 2019, 09:54"/>
  </r>
  <r>
    <n v="798"/>
    <s v=" 06 Apr 2019, 20:30"/>
    <s v="Football"/>
    <x v="3"/>
    <s v="Sampdoria - AS Roma"/>
    <n v="1.81"/>
    <s v="WIN"/>
    <x v="1"/>
    <s v="0-1"/>
    <s v="PINNACLE"/>
    <n v="1.806"/>
    <n v="1"/>
    <n v="0.81"/>
    <s v="https://aw-tipster.blogabet.com"/>
    <s v="Thu, Apr 4th, 2019, 09:50"/>
  </r>
  <r>
    <n v="799"/>
    <s v=" 06 Apr 2019, 20:45"/>
    <s v="Football"/>
    <x v="2"/>
    <s v="Barcelona - Atletico Madrid"/>
    <n v="0"/>
    <s v="LOST"/>
    <x v="5"/>
    <s v="2-0"/>
    <s v="PINNACLE"/>
    <n v="2.09"/>
    <n v="1"/>
    <n v="-1"/>
    <s v="https://aw-tipster.blogabet.com"/>
    <s v="Wed, Apr 3rd, 2019, 12:08"/>
  </r>
  <r>
    <n v="800"/>
    <s v=" 07 Apr 2019, 12:00"/>
    <s v="Football"/>
    <x v="2"/>
    <s v="Alaves - Leganes"/>
    <n v="1"/>
    <s v="PUSH"/>
    <x v="28"/>
    <s v="1-1"/>
    <s v="PINNACLE"/>
    <n v="2.04"/>
    <n v="1"/>
    <n v="0"/>
    <s v="https://aw-tipster.blogabet.com"/>
    <s v="Fri, Apr 5th, 2019, 10:07"/>
  </r>
  <r>
    <n v="801"/>
    <s v=" 07 Apr 2019, 12:30"/>
    <s v="Football"/>
    <x v="3"/>
    <s v="Fiorentina - Frosinone"/>
    <n v="1.99"/>
    <s v="WIN"/>
    <x v="2"/>
    <s v="0-1"/>
    <s v="PINNACLE"/>
    <n v="1.99"/>
    <n v="1"/>
    <n v="0.99"/>
    <s v="https://aw-tipster.blogabet.com"/>
    <s v="Thu, Apr 4th, 2019, 09:50"/>
  </r>
  <r>
    <n v="802"/>
    <s v=" 07 Apr 2019, 14:00"/>
    <s v="Football"/>
    <x v="2"/>
    <s v="Getafe - Athletic Club Bilbao"/>
    <n v="2.35"/>
    <s v="WIN"/>
    <x v="8"/>
    <s v="1-0"/>
    <s v="PINNACLE"/>
    <n v="2.35"/>
    <n v="1"/>
    <n v="1.35"/>
    <s v="https://aw-tipster.blogabet.com"/>
    <s v="Thu, Apr 4th, 2019, 09:52"/>
  </r>
  <r>
    <n v="803"/>
    <s v=" 07 Apr 2019, 15:00"/>
    <s v="Football"/>
    <x v="1"/>
    <s v="Reims - Lille"/>
    <n v="1"/>
    <s v="PUSH"/>
    <x v="1"/>
    <s v="1-1"/>
    <s v="PINNACLE"/>
    <n v="1.84"/>
    <n v="1"/>
    <n v="0"/>
    <s v="https://aw-tipster.blogabet.com"/>
    <s v="Thu, Apr 4th, 2019, 09:54"/>
  </r>
  <r>
    <n v="804"/>
    <s v=" 07 Apr 2019, 15:05"/>
    <s v="Football"/>
    <x v="4"/>
    <s v="Everton - Arsenal"/>
    <n v="1.75"/>
    <s v="WIN"/>
    <x v="12"/>
    <s v="1-0"/>
    <s v="PINNACLE"/>
    <n v="1.746"/>
    <n v="1"/>
    <n v="0.75"/>
    <s v="https://aw-tipster.blogabet.com"/>
    <s v="Tue, Apr 2nd, 2019, 11:24"/>
  </r>
  <r>
    <n v="805"/>
    <s v=" 07 Apr 2019, 15:30"/>
    <s v="Football"/>
    <x v="0"/>
    <s v="Augsburg - Hoffenheim"/>
    <n v="1.87"/>
    <s v="WIN"/>
    <x v="6"/>
    <s v="0-4"/>
    <s v="PINNACLE"/>
    <n v="1.869"/>
    <n v="1"/>
    <n v="0.87"/>
    <s v="https://aw-tipster.blogabet.com"/>
    <s v="Wed, Apr 3rd, 2019, 12:09"/>
  </r>
  <r>
    <n v="806"/>
    <s v=" 07 Apr 2019, 16:15"/>
    <s v="Football"/>
    <x v="2"/>
    <s v="Real Valladolid CF - Sevilla"/>
    <n v="0"/>
    <s v="LOST"/>
    <x v="11"/>
    <s v="0-2"/>
    <s v="PINNACLE"/>
    <n v="1.909"/>
    <n v="1"/>
    <n v="-1"/>
    <s v="https://aw-tipster.blogabet.com"/>
    <s v="Fri, Apr 5th, 2019, 10:08"/>
  </r>
  <r>
    <n v="807"/>
    <s v=" 07 Apr 2019, 17:00"/>
    <s v="Football"/>
    <x v="8"/>
    <s v="Wolverhampton Wanderers (n) - Watford"/>
    <n v="1"/>
    <s v="PUSH"/>
    <x v="1"/>
    <s v="2-2"/>
    <s v="PINNACLE"/>
    <n v="2.2400000000000002"/>
    <n v="1"/>
    <n v="0"/>
    <s v="https://aw-tipster.blogabet.com"/>
    <s v="Wed, Apr 3rd, 2019, 12:10"/>
  </r>
  <r>
    <n v="808"/>
    <s v=" 07 Apr 2019, 17:00"/>
    <s v="Football"/>
    <x v="1"/>
    <s v="Nice - Montpellier HSC"/>
    <n v="0"/>
    <s v="LOST"/>
    <x v="1"/>
    <s v="1-0"/>
    <s v="PINNACLE"/>
    <n v="2.0499999999999998"/>
    <n v="1"/>
    <n v="-1"/>
    <s v="https://aw-tipster.blogabet.com"/>
    <s v="Thu, Apr 4th, 2019, 09:54"/>
  </r>
  <r>
    <n v="809"/>
    <s v=" 07 Apr 2019, 18:00"/>
    <s v="Football"/>
    <x v="0"/>
    <s v="Borussia Monchengladbach - Werder Bremen"/>
    <n v="1.79"/>
    <s v="WIN"/>
    <x v="5"/>
    <s v="1-1"/>
    <s v="PINNACLE"/>
    <n v="1.7869999999999999"/>
    <n v="1"/>
    <n v="0.79"/>
    <s v="https://aw-tipster.blogabet.com"/>
    <s v="Thu, Apr 4th, 2019, 09:53"/>
  </r>
  <r>
    <n v="810"/>
    <s v=" 07 Apr 2019, 18:00"/>
    <s v="Football"/>
    <x v="3"/>
    <s v="FC Internazionale - Atalanta BC"/>
    <n v="0"/>
    <s v="LOST"/>
    <x v="8"/>
    <s v="0-0"/>
    <s v="PINNACLE"/>
    <n v="2.13"/>
    <n v="1"/>
    <n v="-1"/>
    <s v="https://aw-tipster.blogabet.com"/>
    <s v="Fri, Apr 5th, 2019, 10:09"/>
  </r>
  <r>
    <n v="811"/>
    <s v=" 07 Apr 2019, 18:00"/>
    <s v="Football"/>
    <x v="3"/>
    <s v="Lazio - Sassuolo"/>
    <n v="1.85"/>
    <s v="WIN"/>
    <x v="3"/>
    <s v="2-2"/>
    <s v="PINNACLE"/>
    <n v="1.847"/>
    <n v="1"/>
    <n v="0.85"/>
    <s v="https://aw-tipster.blogabet.com"/>
    <s v="Fri, Apr 5th, 2019, 10:09"/>
  </r>
  <r>
    <n v="812"/>
    <s v=" 07 Apr 2019, 18:30"/>
    <s v="Football"/>
    <x v="2"/>
    <s v="Celta Vigo - Real Sociedad"/>
    <n v="0"/>
    <s v="LOST"/>
    <x v="1"/>
    <s v="3-1"/>
    <s v="PINNACLE"/>
    <n v="2.29"/>
    <n v="1"/>
    <n v="-1"/>
    <s v="https://aw-tipster.blogabet.com"/>
    <s v="Fri, Apr 5th, 2019, 10:08"/>
  </r>
  <r>
    <n v="813"/>
    <s v=" 07 Apr 2019, 20:30"/>
    <s v="Football"/>
    <x v="3"/>
    <s v="Napoli - Genoa"/>
    <n v="0"/>
    <s v="LOST"/>
    <x v="11"/>
    <s v="1-1"/>
    <s v="PINNACLE"/>
    <n v="1.6839999999999999"/>
    <n v="1"/>
    <n v="-1"/>
    <s v="https://aw-tipster.blogabet.com"/>
    <s v="Thu, Apr 4th, 2019, 09:50"/>
  </r>
  <r>
    <n v="814"/>
    <s v=" 07 Apr 2019, 20:45"/>
    <s v="Football"/>
    <x v="2"/>
    <s v="Real Betis - Villarreal CF"/>
    <n v="2.2999999999999998"/>
    <s v="WIN"/>
    <x v="8"/>
    <s v="2-1"/>
    <s v="PINNACLE"/>
    <n v="2.2999999999999998"/>
    <n v="1"/>
    <n v="1.3"/>
    <s v="https://aw-tipster.blogabet.com"/>
    <s v="Fri, Apr 5th, 2019, 10:08"/>
  </r>
  <r>
    <n v="815"/>
    <s v=" 07 Apr 2019, 21:00"/>
    <s v="Football"/>
    <x v="1"/>
    <s v="Paris Saint Germain - Strasbourg"/>
    <n v="2.0099999999999998"/>
    <s v="WIN"/>
    <x v="26"/>
    <s v="2-2"/>
    <s v="PINNACLE"/>
    <n v="2.0099999999999998"/>
    <n v="1"/>
    <n v="1.01"/>
    <s v="https://aw-tipster.blogabet.com"/>
    <s v="Thu, Apr 4th, 2019, 09:55"/>
  </r>
  <r>
    <n v="816"/>
    <s v=" 08 Apr 2019, 21:00"/>
    <s v="Football"/>
    <x v="4"/>
    <s v="Chelsea - West Ham United"/>
    <n v="2.06"/>
    <s v="WIN"/>
    <x v="18"/>
    <s v="2-0"/>
    <s v="PINNACLE"/>
    <n v="2.06"/>
    <n v="1"/>
    <n v="1.06"/>
    <s v="https://aw-tipster.blogabet.com"/>
    <s v="Thu, Apr 4th, 2019, 09:55"/>
  </r>
  <r>
    <n v="817"/>
    <s v=" 09 Apr 2019, 19:00"/>
    <s v="Football"/>
    <x v="1"/>
    <s v="Nimes Olympique - Rennes"/>
    <n v="0"/>
    <s v="LOST"/>
    <x v="1"/>
    <s v="3-1"/>
    <s v="PINNACLE"/>
    <n v="1.9430000000000001"/>
    <n v="1"/>
    <n v="-1"/>
    <s v="https://aw-tipster.blogabet.com"/>
    <s v="Tue, Apr 9th, 2019, 09:35"/>
  </r>
  <r>
    <n v="818"/>
    <s v=" 09 Apr 2019, 21:00"/>
    <s v="Football"/>
    <x v="5"/>
    <s v="Liverpool - FC Porto"/>
    <n v="1.94"/>
    <s v="WIN"/>
    <x v="18"/>
    <s v="2-0"/>
    <s v="PINNACLE"/>
    <n v="1.9430000000000001"/>
    <n v="1"/>
    <n v="0.94"/>
    <s v="https://aw-tipster.blogabet.com"/>
    <s v="Sat, Apr 6th, 2019, 11:06"/>
  </r>
  <r>
    <n v="819"/>
    <s v=" 09 Apr 2019, 21:00"/>
    <s v="Football"/>
    <x v="5"/>
    <s v="Tottenham Hotspur - Manchester City"/>
    <n v="2.09"/>
    <s v="WIN"/>
    <x v="12"/>
    <s v="1-0"/>
    <s v="PINNACLE"/>
    <n v="2.09"/>
    <n v="1"/>
    <n v="1.0900000000000001"/>
    <s v="https://aw-tipster.blogabet.com"/>
    <s v="Sun, Apr 7th, 2019, 09:16"/>
  </r>
  <r>
    <n v="820"/>
    <s v=" 10 Apr 2019, 21:00"/>
    <s v="Football"/>
    <x v="5"/>
    <s v="Ajax - Juventus"/>
    <n v="0"/>
    <s v="LOST"/>
    <x v="6"/>
    <s v="1-1"/>
    <s v="PINNACLE"/>
    <n v="2.2000000000000002"/>
    <n v="1"/>
    <n v="-1"/>
    <s v="https://aw-tipster.blogabet.com"/>
    <s v="Sun, Apr 7th, 2019, 09:16"/>
  </r>
  <r>
    <n v="821"/>
    <s v=" 10 Apr 2019, 21:00"/>
    <s v="Football"/>
    <x v="5"/>
    <s v="Manchester United - Barcelona"/>
    <n v="2.06"/>
    <s v="WIN"/>
    <x v="6"/>
    <s v="0-1"/>
    <s v="PINNACLE"/>
    <n v="2.06"/>
    <n v="1"/>
    <n v="1.06"/>
    <s v="https://aw-tipster.blogabet.com"/>
    <s v="Sun, Apr 7th, 2019, 09:16"/>
  </r>
  <r>
    <n v="822"/>
    <s v=" 11 Apr 2019, 21:00"/>
    <s v="Football"/>
    <x v="6"/>
    <s v="Arsenal - Napoli"/>
    <n v="0"/>
    <s v="LOST"/>
    <x v="5"/>
    <s v="2-0"/>
    <s v="PINNACLE"/>
    <n v="1.671"/>
    <n v="1"/>
    <n v="-1"/>
    <s v="https://aw-tipster.blogabet.com"/>
    <s v="Mon, Apr 8th, 2019, 09:34"/>
  </r>
  <r>
    <n v="823"/>
    <s v=" 11 Apr 2019, 21:00"/>
    <s v="Football"/>
    <x v="6"/>
    <s v="Benfica - Eintracht Frankfurt"/>
    <n v="0"/>
    <s v="LOST"/>
    <x v="5"/>
    <s v="4-2"/>
    <s v="PINNACLE"/>
    <n v="1.6890000000000001"/>
    <n v="1"/>
    <n v="-1"/>
    <s v="https://aw-tipster.blogabet.com"/>
    <s v="Mon, Apr 8th, 2019, 09:34"/>
  </r>
  <r>
    <n v="824"/>
    <s v=" 11 Apr 2019, 21:00"/>
    <s v="Football"/>
    <x v="6"/>
    <s v="Villarreal CF - Valencia"/>
    <n v="2.04"/>
    <s v="WIN"/>
    <x v="1"/>
    <s v="1-3"/>
    <s v="PINNACLE"/>
    <n v="2.04"/>
    <n v="1"/>
    <n v="1.04"/>
    <s v="https://aw-tipster.blogabet.com"/>
    <s v="Mon, Apr 8th, 2019, 09:34"/>
  </r>
  <r>
    <n v="825"/>
    <s v=" 11 Apr 2019, 21:00"/>
    <s v="Football"/>
    <x v="6"/>
    <s v="Slavia Prague - Chelsea"/>
    <n v="1"/>
    <s v="PUSH"/>
    <x v="9"/>
    <s v="0-1"/>
    <s v="PINNACLE"/>
    <n v="1.724"/>
    <n v="1"/>
    <n v="0"/>
    <s v="https://aw-tipster.blogabet.com"/>
    <s v="Tue, Apr 9th, 2019, 09:37"/>
  </r>
  <r>
    <n v="826"/>
    <s v=" 12 Apr 2019, 20:30"/>
    <s v="Football"/>
    <x v="0"/>
    <s v="Nurnberg - Schalke 04"/>
    <n v="1.73"/>
    <s v="WIN"/>
    <x v="12"/>
    <s v="1-1"/>
    <s v="PINNACLE"/>
    <n v="1.7290000000000001"/>
    <n v="1"/>
    <n v="0.73"/>
    <s v="https://aw-tipster.blogabet.com"/>
    <s v="Sun, Apr 7th, 2019, 09:14"/>
  </r>
  <r>
    <n v="827"/>
    <s v=" 12 Apr 2019, 20:45"/>
    <s v="Football"/>
    <x v="1"/>
    <s v="Nantes - Lyon"/>
    <n v="1.78"/>
    <s v="WIN"/>
    <x v="11"/>
    <s v="2-1"/>
    <s v="PINNACLE"/>
    <n v="1.7809999999999999"/>
    <n v="1"/>
    <n v="0.78"/>
    <s v="https://aw-tipster.blogabet.com"/>
    <s v="Tue, Apr 9th, 2019, 09:36"/>
  </r>
  <r>
    <n v="828"/>
    <s v=" 12 Apr 2019, 21:00"/>
    <s v="Football"/>
    <x v="4"/>
    <s v="Leicester City - Newcastle United"/>
    <n v="0"/>
    <s v="LOST"/>
    <x v="8"/>
    <s v="0-1"/>
    <s v="PINNACLE"/>
    <n v="1.7509999999999999"/>
    <n v="1"/>
    <n v="-1"/>
    <s v="https://aw-tipster.blogabet.com"/>
    <s v="Sun, Apr 7th, 2019, 09:13"/>
  </r>
  <r>
    <n v="829"/>
    <s v=" 13 Apr 2019, 13:00"/>
    <s v="Football"/>
    <x v="2"/>
    <s v="Espanyol - Alaves"/>
    <n v="2.27"/>
    <s v="WIN"/>
    <x v="11"/>
    <s v="2-1"/>
    <s v="PINNACLE"/>
    <n v="2.27"/>
    <n v="1"/>
    <n v="1.27"/>
    <s v="https://aw-tipster.blogabet.com"/>
    <s v="Mon, Apr 8th, 2019, 09:37"/>
  </r>
  <r>
    <n v="830"/>
    <s v=" 13 Apr 2019, 13:30"/>
    <s v="Football"/>
    <x v="4"/>
    <s v="Tottenham Hotspur - Huddersfield Town"/>
    <n v="0"/>
    <s v="LOST"/>
    <x v="4"/>
    <s v="4-0"/>
    <s v="PINNACLE"/>
    <n v="1.7929999999999999"/>
    <n v="1"/>
    <n v="-1"/>
    <s v="https://aw-tipster.blogabet.com"/>
    <s v="Wed, Apr 10th, 2019, 09:31"/>
  </r>
  <r>
    <n v="831"/>
    <s v=" 13 Apr 2019, 15:00"/>
    <s v="Football"/>
    <x v="3"/>
    <s v="SPAL - Juventus"/>
    <n v="1.95"/>
    <s v="WIN"/>
    <x v="12"/>
    <s v="2-1"/>
    <s v="PINNACLE"/>
    <n v="1.952"/>
    <n v="1"/>
    <n v="0.95"/>
    <s v="https://aw-tipster.blogabet.com"/>
    <s v="Thu, Apr 11th, 2019, 09:18"/>
  </r>
  <r>
    <n v="832"/>
    <s v=" 13 Apr 2019, 15:30"/>
    <s v="Football"/>
    <x v="0"/>
    <s v="RB Leipzig - Wolfsburg"/>
    <n v="0"/>
    <s v="LOST"/>
    <x v="2"/>
    <s v="2-0"/>
    <s v="PINNACLE"/>
    <n v="1.8620000000000001"/>
    <n v="1"/>
    <n v="-1"/>
    <s v="https://aw-tipster.blogabet.com"/>
    <s v="Sun, Apr 7th, 2019, 09:15"/>
  </r>
  <r>
    <n v="833"/>
    <s v=" 13 Apr 2019, 15:30"/>
    <s v="Football"/>
    <x v="0"/>
    <s v="Stuttgart - Bayer Leverkusen"/>
    <n v="1.88"/>
    <s v="WIN"/>
    <x v="6"/>
    <s v="0-1"/>
    <s v="PINNACLE"/>
    <n v="1.877"/>
    <n v="1"/>
    <n v="0.88"/>
    <s v="https://aw-tipster.blogabet.com"/>
    <s v="Sun, Apr 7th, 2019, 09:15"/>
  </r>
  <r>
    <n v="834"/>
    <s v=" 13 Apr 2019, 15:30"/>
    <s v="Football"/>
    <x v="0"/>
    <s v="Werder Bremen - Freiburg"/>
    <n v="1"/>
    <s v="PUSH"/>
    <x v="16"/>
    <s v="2-1"/>
    <s v="PINNACLE"/>
    <n v="2.04"/>
    <n v="1"/>
    <n v="0"/>
    <s v="https://aw-tipster.blogabet.com"/>
    <s v="Mon, Apr 8th, 2019, 09:36"/>
  </r>
  <r>
    <n v="835"/>
    <s v=" 13 Apr 2019, 15:30"/>
    <s v="Football"/>
    <x v="0"/>
    <s v="Hannover 96 - Borussia Monchengladbach"/>
    <n v="1"/>
    <s v="PUSH"/>
    <x v="14"/>
    <s v="0-1"/>
    <s v="PINNACLE"/>
    <n v="2.0699999999999998"/>
    <n v="1"/>
    <n v="0"/>
    <s v="https://aw-tipster.blogabet.com"/>
    <s v="Tue, Apr 9th, 2019, 09:38"/>
  </r>
  <r>
    <n v="836"/>
    <s v=" 13 Apr 2019, 16:00"/>
    <s v="Football"/>
    <x v="4"/>
    <s v="Brighton and Hove Albion - Bournemouth"/>
    <n v="0"/>
    <s v="LOST"/>
    <x v="15"/>
    <s v="0-5"/>
    <s v="PINNACLE"/>
    <n v="1.6890000000000001"/>
    <n v="1"/>
    <n v="-1"/>
    <s v="https://aw-tipster.blogabet.com"/>
    <s v="Sun, Apr 7th, 2019, 09:13"/>
  </r>
  <r>
    <n v="837"/>
    <s v=" 13 Apr 2019, 16:00"/>
    <s v="Football"/>
    <x v="4"/>
    <s v="Burnley - Cardiff City"/>
    <n v="0"/>
    <s v="LOST"/>
    <x v="11"/>
    <s v="2-0"/>
    <s v="PINNACLE"/>
    <n v="2.17"/>
    <n v="1"/>
    <n v="-1"/>
    <s v="https://aw-tipster.blogabet.com"/>
    <s v="Sun, Apr 7th, 2019, 09:14"/>
  </r>
  <r>
    <n v="838"/>
    <s v=" 13 Apr 2019, 16:00"/>
    <s v="Football"/>
    <x v="4"/>
    <s v="Fulham - Everton"/>
    <n v="0"/>
    <s v="LOST"/>
    <x v="6"/>
    <s v="2-0"/>
    <s v="PINNACLE"/>
    <n v="1.8"/>
    <n v="1"/>
    <n v="-1"/>
    <s v="https://aw-tipster.blogabet.com"/>
    <s v="Mon, Apr 8th, 2019, 09:32"/>
  </r>
  <r>
    <n v="839"/>
    <s v=" 13 Apr 2019, 16:00"/>
    <s v="Football"/>
    <x v="4"/>
    <s v="Southampton - Wolverhampton Wanderers"/>
    <n v="0"/>
    <s v="LOST"/>
    <x v="1"/>
    <s v="3-1"/>
    <s v="PINNACLE"/>
    <n v="2.0499999999999998"/>
    <n v="1"/>
    <n v="-1"/>
    <s v="https://aw-tipster.blogabet.com"/>
    <s v="Mon, Apr 8th, 2019, 09:33"/>
  </r>
  <r>
    <n v="840"/>
    <s v=" 13 Apr 2019, 16:15"/>
    <s v="Football"/>
    <x v="2"/>
    <s v="Huesca - Barcelona"/>
    <n v="1.79"/>
    <s v="WIN"/>
    <x v="9"/>
    <s v="0-0"/>
    <s v="PINNACLE"/>
    <n v="1.7869999999999999"/>
    <n v="1"/>
    <n v="0.79"/>
    <s v="https://aw-tipster.blogabet.com"/>
    <s v="Thu, Apr 11th, 2019, 09:18"/>
  </r>
  <r>
    <n v="841"/>
    <s v=" 13 Apr 2019, 17:00"/>
    <s v="Football"/>
    <x v="1"/>
    <s v="Marseille - Nimes Olympique"/>
    <n v="1"/>
    <s v="PUSH"/>
    <x v="16"/>
    <s v="2-1"/>
    <s v="PINNACLE"/>
    <n v="1.9339999999999999"/>
    <n v="1"/>
    <n v="0"/>
    <s v="https://aw-tipster.blogabet.com"/>
    <s v="Wed, Apr 10th, 2019, 09:30"/>
  </r>
  <r>
    <n v="842"/>
    <s v=" 13 Apr 2019, 18:00"/>
    <s v="Football"/>
    <x v="3"/>
    <s v="AS Roma - Udinese"/>
    <n v="1"/>
    <s v="PUSH"/>
    <x v="16"/>
    <s v="1-0"/>
    <s v="PINNACLE"/>
    <n v="1.9610000000000001"/>
    <n v="1"/>
    <n v="0"/>
    <s v="https://aw-tipster.blogabet.com"/>
    <s v="Mon, Apr 8th, 2019, 09:30"/>
  </r>
  <r>
    <n v="843"/>
    <s v=" 13 Apr 2019, 18:30"/>
    <s v="Football"/>
    <x v="0"/>
    <s v="Borussia Dortmund - Mainz 05"/>
    <n v="1.99"/>
    <s v="WIN"/>
    <x v="3"/>
    <s v="2-1"/>
    <s v="PINNACLE"/>
    <n v="1.99"/>
    <n v="1"/>
    <n v="0.99"/>
    <s v="https://aw-tipster.blogabet.com"/>
    <s v="Sun, Apr 7th, 2019, 09:15"/>
  </r>
  <r>
    <n v="844"/>
    <s v=" 13 Apr 2019, 18:30"/>
    <s v="Football"/>
    <x v="2"/>
    <s v="Atletico Madrid - Celta Vigo"/>
    <n v="0"/>
    <s v="LOST"/>
    <x v="2"/>
    <s v="2-0"/>
    <s v="PINNACLE"/>
    <n v="2.27"/>
    <n v="1"/>
    <n v="-1"/>
    <s v="https://aw-tipster.blogabet.com"/>
    <s v="Mon, Apr 8th, 2019, 09:38"/>
  </r>
  <r>
    <n v="845"/>
    <s v=" 13 Apr 2019, 18:30"/>
    <s v="Football"/>
    <x v="4"/>
    <s v="Manchester United - West Ham United"/>
    <n v="1.79"/>
    <s v="WIN"/>
    <x v="3"/>
    <s v="2-1"/>
    <s v="PINNACLE"/>
    <n v="1.7869999999999999"/>
    <n v="1"/>
    <n v="0.79"/>
    <s v="https://aw-tipster.blogabet.com"/>
    <s v="Thu, Apr 11th, 2019, 09:17"/>
  </r>
  <r>
    <n v="846"/>
    <s v=" 13 Apr 2019, 20:00"/>
    <s v="Football"/>
    <x v="1"/>
    <s v="AS Monaco - Reims"/>
    <n v="1.97"/>
    <s v="WIN"/>
    <x v="5"/>
    <s v="0-0"/>
    <s v="PINNACLE"/>
    <n v="1.97"/>
    <n v="1"/>
    <n v="0.97"/>
    <s v="https://aw-tipster.blogabet.com"/>
    <s v="Tue, Apr 9th, 2019, 09:36"/>
  </r>
  <r>
    <n v="847"/>
    <s v=" 13 Apr 2019, 20:30"/>
    <s v="Football"/>
    <x v="3"/>
    <s v="AC Milan - Lazio"/>
    <n v="1.87"/>
    <s v="WIN"/>
    <x v="37"/>
    <s v="1-0"/>
    <s v="PINNACLE"/>
    <n v="1.869"/>
    <n v="1"/>
    <n v="0.87"/>
    <s v="https://aw-tipster.blogabet.com"/>
    <s v="Mon, Apr 8th, 2019, 09:31"/>
  </r>
  <r>
    <n v="848"/>
    <s v=" 13 Apr 2019, 20:45"/>
    <s v="Football"/>
    <x v="2"/>
    <s v="Sevilla - Real Betis"/>
    <n v="0"/>
    <s v="LOST"/>
    <x v="22"/>
    <s v="3-2"/>
    <s v="PINNACLE"/>
    <n v="1.8839999999999999"/>
    <n v="1"/>
    <n v="-1"/>
    <s v="https://aw-tipster.blogabet.com"/>
    <s v="Mon, Apr 8th, 2019, 09:39"/>
  </r>
  <r>
    <n v="849"/>
    <s v=" 14 Apr 2019, 12:00"/>
    <s v="Football"/>
    <x v="2"/>
    <s v="Real Valladolid CF - Getafe"/>
    <n v="1"/>
    <s v="PUSH"/>
    <x v="1"/>
    <s v="2-2"/>
    <s v="PINNACLE"/>
    <n v="1.7929999999999999"/>
    <n v="1"/>
    <n v="0"/>
    <s v="https://aw-tipster.blogabet.com"/>
    <s v="Mon, Apr 8th, 2019, 09:40"/>
  </r>
  <r>
    <n v="850"/>
    <s v=" 14 Apr 2019, 12:30"/>
    <s v="Football"/>
    <x v="3"/>
    <s v="Torino - Cagliari"/>
    <n v="2.0299999999999998"/>
    <s v="WIN"/>
    <x v="5"/>
    <s v="1-1"/>
    <s v="PINNACLE"/>
    <n v="2.0299999999999998"/>
    <n v="1"/>
    <n v="1.03"/>
    <s v="https://aw-tipster.blogabet.com"/>
    <s v="Mon, Apr 8th, 2019, 09:31"/>
  </r>
  <r>
    <n v="851"/>
    <s v=" 14 Apr 2019, 13:30"/>
    <s v="Football"/>
    <x v="0"/>
    <s v="Hoffenheim - Hertha Berlin"/>
    <n v="1.79"/>
    <s v="WIN"/>
    <x v="16"/>
    <s v="2-0"/>
    <s v="PINNACLE"/>
    <n v="1.7869999999999999"/>
    <n v="1"/>
    <n v="0.79"/>
    <s v="https://aw-tipster.blogabet.com"/>
    <s v="Mon, Apr 8th, 2019, 09:36"/>
  </r>
  <r>
    <n v="852"/>
    <s v=" 14 Apr 2019, 14:00"/>
    <s v="Football"/>
    <x v="2"/>
    <s v="Athletic Club Bilbao - Rayo Vallecano"/>
    <n v="1.71"/>
    <s v="WIN"/>
    <x v="8"/>
    <s v="3-2"/>
    <s v="PINNACLE"/>
    <n v="1.714"/>
    <n v="1"/>
    <n v="0.71"/>
    <s v="https://aw-tipster.blogabet.com"/>
    <s v="Mon, Apr 8th, 2019, 09:41"/>
  </r>
  <r>
    <n v="853"/>
    <s v=" 14 Apr 2019, 15:00"/>
    <s v="Football"/>
    <x v="1"/>
    <s v="Montpellier HSC - Toulouse FC"/>
    <n v="1.9"/>
    <s v="WIN"/>
    <x v="8"/>
    <s v="2-1"/>
    <s v="PINNACLE"/>
    <n v="1.9"/>
    <n v="1"/>
    <n v="0.9"/>
    <s v="https://aw-tipster.blogabet.com"/>
    <s v="Tue, Apr 9th, 2019, 09:36"/>
  </r>
  <r>
    <n v="854"/>
    <s v=" 14 Apr 2019, 15:00"/>
    <s v="Football"/>
    <x v="3"/>
    <s v="Fiorentina - Bologna"/>
    <n v="2.0299999999999998"/>
    <s v="WIN"/>
    <x v="5"/>
    <s v="0-0"/>
    <s v="PINNACLE"/>
    <n v="2.0299999999999998"/>
    <n v="1"/>
    <n v="1.03"/>
    <s v="https://aw-tipster.blogabet.com"/>
    <s v="Tue, Apr 9th, 2019, 09:38"/>
  </r>
  <r>
    <n v="855"/>
    <s v=" 14 Apr 2019, 15:00"/>
    <s v="Football"/>
    <x v="3"/>
    <s v="Sampdoria - Genoa"/>
    <n v="1.7"/>
    <s v="WIN"/>
    <x v="15"/>
    <s v="2-0"/>
    <s v="PINNACLE"/>
    <n v="1.704"/>
    <n v="1"/>
    <n v="0.7"/>
    <s v="https://aw-tipster.blogabet.com"/>
    <s v="Tue, Apr 9th, 2019, 09:38"/>
  </r>
  <r>
    <n v="856"/>
    <s v=" 14 Apr 2019, 15:00"/>
    <s v="Football"/>
    <x v="1"/>
    <s v="Rennes - Nice"/>
    <n v="2.12"/>
    <s v="WIN"/>
    <x v="5"/>
    <s v="0-0"/>
    <s v="PINNACLE"/>
    <n v="2.12"/>
    <n v="1"/>
    <n v="1.1200000000000001"/>
    <s v="https://aw-tipster.blogabet.com"/>
    <s v="Wed, Apr 10th, 2019, 09:31"/>
  </r>
  <r>
    <n v="857"/>
    <s v=" 14 Apr 2019, 15:05"/>
    <s v="Football"/>
    <x v="4"/>
    <s v="Crystal Palace - Manchester City"/>
    <n v="1.97"/>
    <s v="WIN"/>
    <x v="13"/>
    <s v="1-3"/>
    <s v="PINNACLE"/>
    <n v="1.97"/>
    <n v="1"/>
    <n v="0.97"/>
    <s v="https://aw-tipster.blogabet.com"/>
    <s v="Wed, Apr 10th, 2019, 09:32"/>
  </r>
  <r>
    <n v="858"/>
    <s v=" 14 Apr 2019, 15:30"/>
    <s v="Football"/>
    <x v="0"/>
    <s v="Fortuna Dusseldorf - Bayern Munich"/>
    <n v="0"/>
    <s v="LOST"/>
    <x v="30"/>
    <s v="1-4"/>
    <s v="PINNACLE"/>
    <n v="2"/>
    <n v="1"/>
    <n v="-1"/>
    <s v="https://aw-tipster.blogabet.com"/>
    <s v="Sun, Apr 7th, 2019, 09:16"/>
  </r>
  <r>
    <n v="859"/>
    <s v=" 14 Apr 2019, 16:15"/>
    <s v="Football"/>
    <x v="2"/>
    <s v="Real Sociedad - Eibar"/>
    <n v="1"/>
    <s v="PUSH"/>
    <x v="15"/>
    <s v="1-1"/>
    <s v="PINNACLE"/>
    <n v="1.74"/>
    <n v="1"/>
    <n v="0"/>
    <s v="https://aw-tipster.blogabet.com"/>
    <s v="Mon, Apr 8th, 2019, 09:41"/>
  </r>
  <r>
    <n v="860"/>
    <s v=" 14 Apr 2019, 17:00"/>
    <s v="Football"/>
    <x v="1"/>
    <s v="St Etienne - Bordeaux"/>
    <n v="1.78"/>
    <s v="WIN"/>
    <x v="8"/>
    <s v="3-0"/>
    <s v="PINNACLE"/>
    <n v="1.7749999999999999"/>
    <n v="1"/>
    <n v="0.78"/>
    <s v="https://aw-tipster.blogabet.com"/>
    <s v="Tue, Apr 9th, 2019, 09:37"/>
  </r>
  <r>
    <n v="861"/>
    <s v=" 14 Apr 2019, 17:30"/>
    <s v="Football"/>
    <x v="4"/>
    <s v="Liverpool - Chelsea"/>
    <n v="0"/>
    <s v="LOST"/>
    <x v="11"/>
    <s v="2-0"/>
    <s v="PINNACLE"/>
    <n v="1.833"/>
    <n v="1"/>
    <n v="-1"/>
    <s v="https://aw-tipster.blogabet.com"/>
    <s v="Fri, Apr 12th, 2019, 09:49"/>
  </r>
  <r>
    <n v="862"/>
    <s v=" 14 Apr 2019, 18:00"/>
    <s v="Football"/>
    <x v="0"/>
    <s v="Eintracht Frankfurt - Augsburg"/>
    <n v="0"/>
    <s v="LOST"/>
    <x v="16"/>
    <s v="1-3"/>
    <s v="PINNACLE"/>
    <n v="1.833"/>
    <n v="1"/>
    <n v="-1"/>
    <s v="https://aw-tipster.blogabet.com"/>
    <s v="Fri, Apr 12th, 2019, 09:49"/>
  </r>
  <r>
    <n v="863"/>
    <s v=" 14 Apr 2019, 18:00"/>
    <s v="Football"/>
    <x v="3"/>
    <s v="Chievo - Napoli"/>
    <n v="1.69"/>
    <s v="WIN"/>
    <x v="11"/>
    <s v="1-3"/>
    <s v="PINNACLE"/>
    <n v="1.6890000000000001"/>
    <n v="1"/>
    <n v="0.69"/>
    <s v="https://aw-tipster.blogabet.com"/>
    <s v="Fri, Apr 12th, 2019, 09:52"/>
  </r>
  <r>
    <n v="864"/>
    <s v=" 14 Apr 2019, 18:30"/>
    <s v="Football"/>
    <x v="2"/>
    <s v="Girona - Villarreal CF"/>
    <n v="2.0099999999999998"/>
    <s v="WIN"/>
    <x v="1"/>
    <s v="0-1"/>
    <s v="PINNACLE"/>
    <n v="2.0099999999999998"/>
    <n v="1"/>
    <n v="1.01"/>
    <s v="https://aw-tipster.blogabet.com"/>
    <s v="Fri, Apr 12th, 2019, 09:51"/>
  </r>
  <r>
    <n v="865"/>
    <s v=" 14 Apr 2019, 20:30"/>
    <s v="Football"/>
    <x v="3"/>
    <s v="Frosinone - FC Internazionale"/>
    <n v="0"/>
    <s v="LOST"/>
    <x v="9"/>
    <s v="1-3"/>
    <s v="PINNACLE"/>
    <n v="1.8260000000000001"/>
    <n v="1"/>
    <n v="-1"/>
    <s v="https://aw-tipster.blogabet.com"/>
    <s v="Mon, Apr 8th, 2019, 09:31"/>
  </r>
  <r>
    <n v="866"/>
    <s v=" 14 Apr 2019, 20:45"/>
    <s v="Football"/>
    <x v="2"/>
    <s v="Valencia - Levante UD"/>
    <n v="1.83"/>
    <s v="WIN"/>
    <x v="16"/>
    <s v="3-1"/>
    <s v="PINNACLE"/>
    <n v="1.8260000000000001"/>
    <n v="1"/>
    <n v="0.83"/>
    <s v="https://aw-tipster.blogabet.com"/>
    <s v="Fri, Apr 12th, 2019, 09:52"/>
  </r>
  <r>
    <n v="867"/>
    <s v=" 14 Apr 2019, 21:00"/>
    <s v="Football"/>
    <x v="1"/>
    <s v="Lille - Paris Saint Germain"/>
    <n v="1.68"/>
    <s v="WIN"/>
    <x v="9"/>
    <s v="5-1"/>
    <s v="PINNACLE"/>
    <n v="1.68"/>
    <n v="1"/>
    <n v="0.68"/>
    <s v="https://aw-tipster.blogabet.com"/>
    <s v="Tue, Apr 9th, 2019, 09:37"/>
  </r>
  <r>
    <n v="868"/>
    <s v=" 15 Apr 2019, 20:30"/>
    <s v="Football"/>
    <x v="3"/>
    <s v="Atalanta BC - Empoli"/>
    <n v="0"/>
    <s v="LOST"/>
    <x v="19"/>
    <s v="0-0"/>
    <s v="PINNACLE"/>
    <n v="1.8620000000000001"/>
    <n v="1"/>
    <n v="-1"/>
    <s v="https://aw-tipster.blogabet.com"/>
    <s v="Mon, Apr 8th, 2019, 09:32"/>
  </r>
  <r>
    <n v="869"/>
    <s v=" 15 Apr 2019, 21:00"/>
    <s v="Football"/>
    <x v="2"/>
    <s v="Leganes - Real Madrid"/>
    <n v="1.97"/>
    <s v="WIN"/>
    <x v="9"/>
    <s v="1-1"/>
    <s v="PINNACLE"/>
    <n v="1.97"/>
    <n v="1"/>
    <n v="0.97"/>
    <s v="https://aw-tipster.blogabet.com"/>
    <s v="Mon, Apr 8th, 2019, 09:41"/>
  </r>
  <r>
    <n v="870"/>
    <s v=" 15 Apr 2019, 21:00"/>
    <s v="Football"/>
    <x v="4"/>
    <s v="Watford - Arsenal"/>
    <n v="1.67"/>
    <s v="WIN"/>
    <x v="1"/>
    <s v="0-1"/>
    <s v="PINNACLE"/>
    <n v="1.671"/>
    <n v="1"/>
    <n v="0.67"/>
    <s v="https://aw-tipster.blogabet.com"/>
    <s v="Fri, Apr 12th, 2019, 09:50"/>
  </r>
  <r>
    <n v="871"/>
    <s v=" 16 Apr 2019, 20:45"/>
    <s v="Football"/>
    <x v="4"/>
    <s v="Brighton and Hove Albion - Cardiff City"/>
    <n v="1"/>
    <s v="PUSH"/>
    <x v="28"/>
    <s v="0-2"/>
    <s v="PINNACLE"/>
    <n v="1.806"/>
    <n v="1"/>
    <n v="0"/>
    <s v="https://aw-tipster.blogabet.com"/>
    <s v="Sun, Apr 14th, 2019, 12:05"/>
  </r>
  <r>
    <n v="872"/>
    <s v=" 16 Apr 2019, 21:00"/>
    <s v="Football"/>
    <x v="5"/>
    <s v="Barcelona - Manchester United"/>
    <n v="2.0699999999999998"/>
    <s v="WIN"/>
    <x v="18"/>
    <s v="3-0"/>
    <s v="PINNACLE"/>
    <n v="2.0699999999999998"/>
    <n v="1"/>
    <n v="1.07"/>
    <s v="https://aw-tipster.blogabet.com"/>
    <s v="Sun, Apr 14th, 2019, 12:07"/>
  </r>
  <r>
    <n v="873"/>
    <s v=" 16 Apr 2019, 21:00"/>
    <s v="Football"/>
    <x v="5"/>
    <s v="Juventus - Ajax"/>
    <n v="0"/>
    <s v="LOST"/>
    <x v="8"/>
    <s v="1-2"/>
    <s v="PINNACLE"/>
    <n v="1.6890000000000001"/>
    <n v="1"/>
    <n v="-1"/>
    <s v="https://aw-tipster.blogabet.com"/>
    <s v="Sun, Apr 14th, 2019, 12:07"/>
  </r>
  <r>
    <n v="874"/>
    <s v=" 17 Apr 2019, 19:00"/>
    <s v="Football"/>
    <x v="3"/>
    <s v="Lazio - Udinese"/>
    <n v="0"/>
    <s v="LOST"/>
    <x v="3"/>
    <s v="2-0"/>
    <s v="PINNACLE"/>
    <n v="1.7749999999999999"/>
    <n v="1"/>
    <n v="-1"/>
    <s v="https://aw-tipster.blogabet.com"/>
    <s v="Sun, Apr 14th, 2019, 12:03"/>
  </r>
  <r>
    <n v="875"/>
    <s v=" 17 Apr 2019, 19:00"/>
    <s v="Football"/>
    <x v="1"/>
    <s v="Nantes - Paris Saint Germain"/>
    <n v="1.74"/>
    <s v="WIN"/>
    <x v="9"/>
    <s v="3-2"/>
    <s v="PINNACLE"/>
    <n v="1.7350000000000001"/>
    <n v="1"/>
    <n v="0.74"/>
    <s v="https://aw-tipster.blogabet.com"/>
    <s v="Tue, Apr 16th, 2019, 10:06"/>
  </r>
  <r>
    <n v="876"/>
    <s v=" 17 Apr 2019, 21:00"/>
    <s v="Football"/>
    <x v="5"/>
    <s v="Manchester City - Tottenham Hotspur"/>
    <n v="1.95"/>
    <s v="WIN"/>
    <x v="3"/>
    <s v="4-3"/>
    <s v="PINNACLE"/>
    <n v="1.952"/>
    <n v="1"/>
    <n v="0.95"/>
    <s v="https://aw-tipster.blogabet.com"/>
    <s v="Mon, Apr 15th, 2019, 10:42"/>
  </r>
  <r>
    <n v="877"/>
    <s v=" 17 Apr 2019, 21:00"/>
    <s v="Football"/>
    <x v="5"/>
    <s v="FC Porto - Liverpool"/>
    <n v="0"/>
    <s v="LOST"/>
    <x v="12"/>
    <s v="1-4"/>
    <s v="PINNACLE"/>
    <n v="1.8"/>
    <n v="1"/>
    <n v="-1"/>
    <s v="https://aw-tipster.blogabet.com"/>
    <s v="Mon, Apr 15th, 2019, 10:42"/>
  </r>
  <r>
    <n v="878"/>
    <s v=" 18 Apr 2019, 21:00"/>
    <s v="Football"/>
    <x v="6"/>
    <s v="Chelsea - Slavia Prague"/>
    <n v="1.83"/>
    <s v="WIN"/>
    <x v="3"/>
    <s v="4-3"/>
    <s v="PINNACLE"/>
    <n v="1.8260000000000001"/>
    <n v="1"/>
    <n v="0.83"/>
    <s v="https://aw-tipster.blogabet.com"/>
    <s v="Mon, Apr 15th, 2019, 10:45"/>
  </r>
  <r>
    <n v="879"/>
    <s v=" 18 Apr 2019, 21:00"/>
    <s v="Football"/>
    <x v="6"/>
    <s v="Eintracht Frankfurt - Benfica"/>
    <n v="0"/>
    <s v="LOST"/>
    <x v="5"/>
    <s v="2-0"/>
    <s v="PINNACLE"/>
    <n v="2.14"/>
    <n v="1"/>
    <n v="-1"/>
    <s v="https://aw-tipster.blogabet.com"/>
    <s v="Mon, Apr 15th, 2019, 10:46"/>
  </r>
  <r>
    <n v="880"/>
    <s v=" 18 Apr 2019, 21:00"/>
    <s v="Football"/>
    <x v="6"/>
    <s v="Valencia - Villarreal CF"/>
    <n v="2.02"/>
    <s v="WIN"/>
    <x v="37"/>
    <s v="2-0"/>
    <s v="PINNACLE"/>
    <n v="2.02"/>
    <n v="1"/>
    <n v="1.02"/>
    <s v="https://aw-tipster.blogabet.com"/>
    <s v="Mon, Apr 15th, 2019, 10:46"/>
  </r>
  <r>
    <n v="881"/>
    <s v=" 18 Apr 2019, 21:00"/>
    <s v="Football"/>
    <x v="6"/>
    <s v="Napoli - Arsenal"/>
    <n v="1.7"/>
    <s v="WIN"/>
    <x v="2"/>
    <s v="0-1"/>
    <s v="PINNACLE"/>
    <n v="1.6990000000000001"/>
    <n v="1"/>
    <n v="0.7"/>
    <s v="https://aw-tipster.blogabet.com"/>
    <s v="Tue, Apr 16th, 2019, 10:06"/>
  </r>
  <r>
    <n v="882"/>
    <s v=" 19 Apr 2019, 19:00"/>
    <s v="Football"/>
    <x v="1"/>
    <s v="Dijon - Rennes"/>
    <n v="0"/>
    <s v="LOST"/>
    <x v="1"/>
    <s v="3-2"/>
    <s v="PINNACLE"/>
    <n v="1.909"/>
    <n v="1"/>
    <n v="-1"/>
    <s v="https://aw-tipster.blogabet.com"/>
    <s v="Thu, Apr 18th, 2019, 09:51"/>
  </r>
  <r>
    <n v="883"/>
    <s v=" 19 Apr 2019, 20:45"/>
    <s v="Football"/>
    <x v="1"/>
    <s v="Lyon - Angers SCO"/>
    <n v="2.0499999999999998"/>
    <s v="WIN"/>
    <x v="3"/>
    <s v="2-1"/>
    <s v="PINNACLE"/>
    <n v="2.0499999999999998"/>
    <n v="1"/>
    <n v="1.05"/>
    <s v="https://aw-tipster.blogabet.com"/>
    <s v="Mon, Apr 15th, 2019, 10:43"/>
  </r>
  <r>
    <n v="884"/>
    <s v=" 20 Apr 2019, 12:30"/>
    <s v="Football"/>
    <x v="3"/>
    <s v="Parma FC - AC Milan"/>
    <n v="0"/>
    <s v="LOST"/>
    <x v="6"/>
    <s v="1-1"/>
    <s v="PINNACLE"/>
    <n v="1.819"/>
    <n v="1"/>
    <n v="-1"/>
    <s v="https://aw-tipster.blogabet.com"/>
    <s v="Mon, Apr 15th, 2019, 10:39"/>
  </r>
  <r>
    <n v="885"/>
    <s v=" 20 Apr 2019, 13:30"/>
    <s v="Football"/>
    <x v="4"/>
    <s v="Manchester City - Tottenham Hotspur"/>
    <n v="2.1800000000000002"/>
    <s v="WIN"/>
    <x v="3"/>
    <s v="1-0"/>
    <s v="PINNACLE"/>
    <n v="2.1800000000000002"/>
    <n v="1"/>
    <n v="1.18"/>
    <s v="https://aw-tipster.blogabet.com"/>
    <s v="Thu, Apr 18th, 2019, 09:52"/>
  </r>
  <r>
    <n v="886"/>
    <s v=" 20 Apr 2019, 15:00"/>
    <s v="Football"/>
    <x v="3"/>
    <s v="Bologna - Sampdoria"/>
    <n v="0"/>
    <s v="LOST"/>
    <x v="5"/>
    <s v="3-0"/>
    <s v="PINNACLE"/>
    <n v="1.6839999999999999"/>
    <n v="1"/>
    <n v="-1"/>
    <s v="https://aw-tipster.blogabet.com"/>
    <s v="Mon, Apr 15th, 2019, 10:39"/>
  </r>
  <r>
    <n v="887"/>
    <s v=" 20 Apr 2019, 15:00"/>
    <s v="Football"/>
    <x v="3"/>
    <s v="Genoa - Torino"/>
    <n v="2.0699999999999998"/>
    <s v="WIN"/>
    <x v="1"/>
    <s v="0-1"/>
    <s v="PINNACLE"/>
    <n v="2.0699999999999998"/>
    <n v="1"/>
    <n v="1.07"/>
    <s v="https://aw-tipster.blogabet.com"/>
    <s v="Mon, Apr 15th, 2019, 10:39"/>
  </r>
  <r>
    <n v="888"/>
    <s v=" 20 Apr 2019, 15:00"/>
    <s v="Football"/>
    <x v="3"/>
    <s v="Lazio - Chievo"/>
    <n v="1.95"/>
    <s v="WIN"/>
    <x v="4"/>
    <s v="1-2"/>
    <s v="PINNACLE"/>
    <n v="1.952"/>
    <n v="1"/>
    <n v="0.95"/>
    <s v="https://aw-tipster.blogabet.com"/>
    <s v="Thu, Apr 18th, 2019, 09:51"/>
  </r>
  <r>
    <n v="889"/>
    <s v=" 20 Apr 2019, 15:30"/>
    <s v="Football"/>
    <x v="0"/>
    <s v="Bayer Leverkusen - Nurnberg"/>
    <n v="0"/>
    <s v="LOST"/>
    <x v="3"/>
    <s v="2-0"/>
    <s v="PINNACLE"/>
    <n v="2.04"/>
    <n v="1"/>
    <n v="-1"/>
    <s v="https://aw-tipster.blogabet.com"/>
    <s v="Sun, Apr 14th, 2019, 12:04"/>
  </r>
  <r>
    <n v="890"/>
    <s v=" 20 Apr 2019, 15:30"/>
    <s v="Football"/>
    <x v="0"/>
    <s v="Bayern Munich - Werder Bremen"/>
    <n v="0"/>
    <s v="LOST"/>
    <x v="10"/>
    <s v="1-0"/>
    <s v="PINNACLE"/>
    <n v="1.694"/>
    <n v="1"/>
    <n v="-1"/>
    <s v="https://aw-tipster.blogabet.com"/>
    <s v="Mon, Apr 15th, 2019, 10:47"/>
  </r>
  <r>
    <n v="891"/>
    <s v=" 20 Apr 2019, 16:00"/>
    <s v="Football"/>
    <x v="4"/>
    <s v="Bournemouth - Fulham"/>
    <n v="0"/>
    <s v="LOST"/>
    <x v="19"/>
    <s v="0-1"/>
    <s v="PINNACLE"/>
    <n v="1.97"/>
    <n v="1"/>
    <n v="-1"/>
    <s v="https://aw-tipster.blogabet.com"/>
    <s v="Sun, Apr 14th, 2019, 12:05"/>
  </r>
  <r>
    <n v="892"/>
    <s v=" 20 Apr 2019, 16:00"/>
    <s v="Football"/>
    <x v="4"/>
    <s v="West Ham United - Leicester City"/>
    <n v="1.69"/>
    <s v="WIN"/>
    <x v="12"/>
    <s v="2-2"/>
    <s v="PINNACLE"/>
    <n v="1.6890000000000001"/>
    <n v="1"/>
    <n v="0.69"/>
    <s v="https://aw-tipster.blogabet.com"/>
    <s v="Sun, Apr 14th, 2019, 12:06"/>
  </r>
  <r>
    <n v="893"/>
    <s v=" 20 Apr 2019, 16:00"/>
    <s v="Football"/>
    <x v="4"/>
    <s v="Huddersfield Town - Watford"/>
    <n v="1.8"/>
    <s v="WIN"/>
    <x v="6"/>
    <s v="1-2"/>
    <s v="PINNACLE"/>
    <n v="1.8"/>
    <n v="1"/>
    <n v="0.8"/>
    <s v="https://aw-tipster.blogabet.com"/>
    <s v="Tue, Apr 16th, 2019, 10:05"/>
  </r>
  <r>
    <n v="894"/>
    <s v=" 20 Apr 2019, 16:00"/>
    <s v="Football"/>
    <x v="4"/>
    <s v="Wolverhampton Wanderers - Brighton and Hove Albion"/>
    <n v="0"/>
    <s v="LOST"/>
    <x v="8"/>
    <s v="0-0"/>
    <s v="PINNACLE"/>
    <n v="1.7509999999999999"/>
    <n v="1"/>
    <n v="-1"/>
    <s v="https://aw-tipster.blogabet.com"/>
    <s v="Wed, Apr 17th, 2019, 09:19"/>
  </r>
  <r>
    <n v="895"/>
    <s v=" 20 Apr 2019, 16:15"/>
    <s v="Football"/>
    <x v="2"/>
    <s v="Eibar - Atletico Madrid"/>
    <n v="0"/>
    <s v="LOST"/>
    <x v="15"/>
    <s v="0-1"/>
    <s v="PINNACLE"/>
    <n v="2.0699999999999998"/>
    <n v="1"/>
    <n v="-1"/>
    <s v="https://aw-tipster.blogabet.com"/>
    <s v="Mon, Apr 15th, 2019, 10:40"/>
  </r>
  <r>
    <n v="896"/>
    <s v=" 20 Apr 2019, 17:00"/>
    <s v="Football"/>
    <x v="1"/>
    <s v="Guingamp - Marseille"/>
    <n v="0"/>
    <s v="LOST"/>
    <x v="12"/>
    <s v="1-3"/>
    <s v="PINNACLE"/>
    <n v="1.9610000000000001"/>
    <n v="1"/>
    <n v="-1"/>
    <s v="https://aw-tipster.blogabet.com"/>
    <s v="Mon, Apr 15th, 2019, 10:43"/>
  </r>
  <r>
    <n v="897"/>
    <s v=" 20 Apr 2019, 18:00"/>
    <s v="Football"/>
    <x v="3"/>
    <s v="Juventus - Fiorentina"/>
    <n v="1"/>
    <s v="PUSH"/>
    <x v="2"/>
    <s v="2-1"/>
    <s v="PINNACLE"/>
    <n v="2.06"/>
    <n v="1"/>
    <n v="0"/>
    <s v="https://aw-tipster.blogabet.com"/>
    <s v="Wed, Apr 17th, 2019, 09:18"/>
  </r>
  <r>
    <n v="898"/>
    <s v=" 20 Apr 2019, 18:30"/>
    <s v="Football"/>
    <x v="0"/>
    <s v="Borussia Monchengladbach - RB Leipzig"/>
    <n v="1.76"/>
    <s v="WIN"/>
    <x v="1"/>
    <s v="1-2"/>
    <s v="PINNACLE"/>
    <n v="1.7629999999999999"/>
    <n v="1"/>
    <n v="0.76"/>
    <s v="https://aw-tipster.blogabet.com"/>
    <s v="Sun, Apr 14th, 2019, 12:04"/>
  </r>
  <r>
    <n v="899"/>
    <s v=" 20 Apr 2019, 18:30"/>
    <s v="Football"/>
    <x v="4"/>
    <s v="Newcastle United - Southampton"/>
    <n v="1.73"/>
    <s v="WIN"/>
    <x v="28"/>
    <s v="3-1"/>
    <s v="PINNACLE"/>
    <n v="1.7290000000000001"/>
    <n v="1"/>
    <n v="0.73"/>
    <s v="https://aw-tipster.blogabet.com"/>
    <s v="Sun, Apr 14th, 2019, 12:06"/>
  </r>
  <r>
    <n v="900"/>
    <s v=" 20 Apr 2019, 20:00"/>
    <s v="Football"/>
    <x v="1"/>
    <s v="Nice - Caen"/>
    <n v="0"/>
    <s v="LOST"/>
    <x v="8"/>
    <s v="0-1"/>
    <s v="PINNACLE"/>
    <n v="1.7869999999999999"/>
    <n v="1"/>
    <n v="-1"/>
    <s v="https://aw-tipster.blogabet.com"/>
    <s v="Mon, Apr 15th, 2019, 10:44"/>
  </r>
  <r>
    <n v="901"/>
    <s v=" 20 Apr 2019, 20:00"/>
    <s v="Football"/>
    <x v="1"/>
    <s v="Strasbourg - Montpellier HSC"/>
    <n v="2.2000000000000002"/>
    <s v="WIN"/>
    <x v="1"/>
    <s v="1-3"/>
    <s v="PINNACLE"/>
    <n v="2.2000000000000002"/>
    <n v="1"/>
    <n v="1.2"/>
    <s v="https://aw-tipster.blogabet.com"/>
    <s v="Mon, Apr 15th, 2019, 10:44"/>
  </r>
  <r>
    <n v="902"/>
    <s v=" 20 Apr 2019, 20:30"/>
    <s v="Football"/>
    <x v="3"/>
    <s v="FC Internazionale - AS Roma"/>
    <n v="2.1"/>
    <s v="WIN"/>
    <x v="5"/>
    <s v="1-1"/>
    <s v="PINNACLE"/>
    <n v="2.1"/>
    <n v="1"/>
    <n v="1.1000000000000001"/>
    <s v="https://aw-tipster.blogabet.com"/>
    <s v="Mon, Apr 15th, 2019, 10:40"/>
  </r>
  <r>
    <n v="903"/>
    <s v=" 20 Apr 2019, 20:30"/>
    <s v="Football"/>
    <x v="0"/>
    <s v="Schalke 04 - Hoffenheim"/>
    <n v="2.0499999999999998"/>
    <s v="WIN"/>
    <x v="6"/>
    <s v="2-5"/>
    <s v="PINNACLE"/>
    <n v="2.0499999999999998"/>
    <n v="1"/>
    <n v="1.05"/>
    <s v="https://aw-tipster.blogabet.com"/>
    <s v="Mon, Apr 15th, 2019, 10:47"/>
  </r>
  <r>
    <n v="904"/>
    <s v=" 20 Apr 2019, 20:45"/>
    <s v="Football"/>
    <x v="2"/>
    <s v="Barcelona - Real Sociedad"/>
    <n v="0"/>
    <s v="LOST"/>
    <x v="10"/>
    <s v="2-1"/>
    <s v="PINNACLE"/>
    <n v="2.0699999999999998"/>
    <n v="1"/>
    <n v="-1"/>
    <s v="https://aw-tipster.blogabet.com"/>
    <s v="Wed, Apr 17th, 2019, 09:18"/>
  </r>
  <r>
    <n v="905"/>
    <s v=" 21 Apr 2019, 14:00"/>
    <s v="Football"/>
    <x v="2"/>
    <s v="Getafe - Sevilla"/>
    <n v="0"/>
    <s v="LOST"/>
    <x v="1"/>
    <s v="3-0"/>
    <s v="PINNACLE"/>
    <n v="1.675"/>
    <n v="1"/>
    <n v="-1"/>
    <s v="https://aw-tipster.blogabet.com"/>
    <s v="Mon, Apr 15th, 2019, 10:41"/>
  </r>
  <r>
    <n v="906"/>
    <s v=" 21 Apr 2019, 14:30"/>
    <s v="Football"/>
    <x v="4"/>
    <s v="Everton - Manchester United"/>
    <n v="0"/>
    <s v="LOST"/>
    <x v="1"/>
    <s v="4-0"/>
    <s v="PINNACLE"/>
    <n v="1.671"/>
    <n v="1"/>
    <n v="-1"/>
    <s v="https://aw-tipster.blogabet.com"/>
    <s v="Wed, Apr 17th, 2019, 09:19"/>
  </r>
  <r>
    <n v="907"/>
    <s v=" 21 Apr 2019, 15:00"/>
    <s v="Football"/>
    <x v="1"/>
    <s v="Toulouse FC - Lille"/>
    <n v="1.7"/>
    <s v="WIN"/>
    <x v="12"/>
    <s v="0-0"/>
    <s v="PINNACLE"/>
    <n v="1.6990000000000001"/>
    <n v="1"/>
    <n v="0.7"/>
    <s v="https://aw-tipster.blogabet.com"/>
    <s v="Mon, Apr 15th, 2019, 10:44"/>
  </r>
  <r>
    <n v="908"/>
    <s v=" 21 Apr 2019, 15:30"/>
    <s v="Football"/>
    <x v="0"/>
    <s v="Freiburg - Borussia Dortmund"/>
    <n v="0"/>
    <s v="LOST"/>
    <x v="9"/>
    <s v="0-4"/>
    <s v="PINNACLE"/>
    <n v="1.97"/>
    <n v="1"/>
    <n v="-1"/>
    <s v="https://aw-tipster.blogabet.com"/>
    <s v="Sun, Apr 14th, 2019, 12:05"/>
  </r>
  <r>
    <n v="909"/>
    <s v=" 21 Apr 2019, 16:15"/>
    <s v="Football"/>
    <x v="2"/>
    <s v="Real Madrid - Athletic Club Bilbao"/>
    <n v="1.99"/>
    <s v="WIN"/>
    <x v="7"/>
    <s v="0-0"/>
    <s v="PINNACLE"/>
    <n v="1.99"/>
    <n v="1"/>
    <n v="0.99"/>
    <s v="https://aw-tipster.blogabet.com"/>
    <s v="Tue, Apr 16th, 2019, 10:07"/>
  </r>
  <r>
    <n v="910"/>
    <s v=" 21 Apr 2019, 17:00"/>
    <s v="Football"/>
    <x v="1"/>
    <s v="Reims - St Etienne"/>
    <n v="2.17"/>
    <s v="WIN"/>
    <x v="1"/>
    <s v="0-2"/>
    <s v="PINNACLE"/>
    <n v="2.17"/>
    <n v="1"/>
    <n v="1.17"/>
    <s v="https://aw-tipster.blogabet.com"/>
    <s v="Mon, Apr 15th, 2019, 10:45"/>
  </r>
  <r>
    <n v="911"/>
    <s v=" 21 Apr 2019, 17:00"/>
    <s v="Football"/>
    <x v="4"/>
    <s v="Cardiff City - Liverpool"/>
    <n v="0"/>
    <s v="LOST"/>
    <x v="19"/>
    <s v="0-2"/>
    <s v="PINNACLE"/>
    <n v="1.9339999999999999"/>
    <n v="1"/>
    <n v="-1"/>
    <s v="https://aw-tipster.blogabet.com"/>
    <s v="Thu, Apr 18th, 2019, 09:52"/>
  </r>
  <r>
    <n v="912"/>
    <s v=" 21 Apr 2019, 17:00"/>
    <s v="Football"/>
    <x v="4"/>
    <s v="Arsenal - Crystal Palace"/>
    <n v="0"/>
    <s v="LOST"/>
    <x v="16"/>
    <s v="2-3"/>
    <s v="PINNACLE"/>
    <n v="1.9"/>
    <n v="1"/>
    <n v="-1"/>
    <s v="https://aw-tipster.blogabet.com"/>
    <s v="Fri, Apr 19th, 2019, 10:06"/>
  </r>
  <r>
    <n v="913"/>
    <s v=" 21 Apr 2019, 18:30"/>
    <s v="Football"/>
    <x v="2"/>
    <s v="Villarreal CF - Leganes"/>
    <n v="0"/>
    <s v="LOST"/>
    <x v="5"/>
    <s v="2-1"/>
    <s v="PINNACLE"/>
    <n v="2.17"/>
    <n v="1"/>
    <n v="-1"/>
    <s v="https://aw-tipster.blogabet.com"/>
    <s v="Fri, Apr 19th, 2019, 10:05"/>
  </r>
  <r>
    <n v="914"/>
    <s v=" 21 Apr 2019, 20:45"/>
    <s v="Football"/>
    <x v="2"/>
    <s v="Real Betis - Valencia"/>
    <n v="1.94"/>
    <s v="WIN"/>
    <x v="11"/>
    <s v="1-2"/>
    <s v="PINNACLE"/>
    <n v="1.9430000000000001"/>
    <n v="1"/>
    <n v="0.94"/>
    <s v="https://aw-tipster.blogabet.com"/>
    <s v="Fri, Apr 19th, 2019, 10:05"/>
  </r>
  <r>
    <n v="915"/>
    <s v=" 21 Apr 2019, 21:00"/>
    <s v="Football"/>
    <x v="1"/>
    <s v="Paris Saint Germain - AS Monaco"/>
    <n v="1.8"/>
    <s v="WIN"/>
    <x v="16"/>
    <s v="3-1"/>
    <s v="PINNACLE"/>
    <n v="1.8"/>
    <n v="1"/>
    <n v="0.8"/>
    <s v="https://aw-tipster.blogabet.com"/>
    <s v="Thu, Apr 18th, 2019, 09:51"/>
  </r>
  <r>
    <n v="916"/>
    <s v=" 22 Apr 2019, 19:00"/>
    <s v="Football"/>
    <x v="3"/>
    <s v="Napoli - Atalanta BC"/>
    <n v="1.93"/>
    <s v="WIN"/>
    <x v="5"/>
    <s v="1-2"/>
    <s v="PINNACLE"/>
    <n v="1.9339999999999999"/>
    <n v="1"/>
    <n v="0.93"/>
    <s v="https://aw-tipster.blogabet.com"/>
    <s v="Fri, Apr 19th, 2019, 10:06"/>
  </r>
  <r>
    <n v="917"/>
    <s v=" 22 Apr 2019, 20:30"/>
    <s v="Football"/>
    <x v="0"/>
    <s v="Wolfsburg - Eintracht Frankfurt"/>
    <n v="1"/>
    <s v="PUSH"/>
    <x v="1"/>
    <s v="1-1"/>
    <s v="PINNACLE"/>
    <n v="1.9610000000000001"/>
    <n v="1"/>
    <n v="0"/>
    <s v="https://aw-tipster.blogabet.com"/>
    <s v="Fri, Apr 19th, 2019, 10:07"/>
  </r>
  <r>
    <n v="918"/>
    <s v=" 22 Apr 2019, 21:00"/>
    <s v="Football"/>
    <x v="4"/>
    <s v="Chelsea - Burnley"/>
    <n v="2.11"/>
    <s v="WIN"/>
    <x v="3"/>
    <s v="2-2"/>
    <s v="PINNACLE"/>
    <n v="2.11"/>
    <n v="1"/>
    <n v="1.1100000000000001"/>
    <s v="https://aw-tipster.blogabet.com"/>
    <s v="Fri, Apr 19th, 2019, 10:07"/>
  </r>
  <r>
    <n v="919"/>
    <s v=" 23 Apr 2019, 20:45"/>
    <s v="Football"/>
    <x v="4"/>
    <s v="Tottenham Hotspur - Brighton and Hove Albion"/>
    <n v="0"/>
    <s v="LOST"/>
    <x v="18"/>
    <s v="1-0"/>
    <s v="PINNACLE"/>
    <n v="2.17"/>
    <n v="1"/>
    <n v="-1"/>
    <s v="https://aw-tipster.blogabet.com"/>
    <s v="Sun, Apr 21st, 2019, 10:33"/>
  </r>
  <r>
    <n v="920"/>
    <s v=" 23 Apr 2019, 20:45"/>
    <s v="Football"/>
    <x v="4"/>
    <s v="Watford - Southampton"/>
    <n v="1.76"/>
    <s v="WIN"/>
    <x v="5"/>
    <s v="1-1"/>
    <s v="PINNACLE"/>
    <n v="1.7569999999999999"/>
    <n v="1"/>
    <n v="0.76"/>
    <s v="https://aw-tipster.blogabet.com"/>
    <s v="Sun, Apr 21st, 2019, 10:34"/>
  </r>
  <r>
    <n v="921"/>
    <s v=" 23 Apr 2019, 21:30"/>
    <s v="Football"/>
    <x v="2"/>
    <s v="Alaves - Barcelona"/>
    <n v="1.77"/>
    <s v="WIN"/>
    <x v="6"/>
    <s v="0-2"/>
    <s v="PINNACLE"/>
    <n v="1.7689999999999999"/>
    <n v="1"/>
    <n v="0.77"/>
    <s v="https://aw-tipster.blogabet.com"/>
    <s v="Sun, Apr 21st, 2019, 10:33"/>
  </r>
  <r>
    <n v="922"/>
    <s v=" 24 Apr 2019, 19:30"/>
    <s v="Football"/>
    <x v="2"/>
    <s v="Atletico Madrid - Valencia"/>
    <n v="1.93"/>
    <s v="WIN"/>
    <x v="8"/>
    <s v="3-2"/>
    <s v="PINNACLE"/>
    <n v="1.925"/>
    <n v="1"/>
    <n v="0.93"/>
    <s v="https://aw-tipster.blogabet.com"/>
    <s v="Mon, Apr 22nd, 2019, 11:46"/>
  </r>
  <r>
    <n v="923"/>
    <s v=" 24 Apr 2019, 20:45"/>
    <s v="Football"/>
    <x v="13"/>
    <s v="Werder Bremen - Bayern Munich"/>
    <n v="1.88"/>
    <s v="WIN"/>
    <x v="17"/>
    <s v="2-3"/>
    <s v="PINNACLE"/>
    <n v="1.877"/>
    <n v="1"/>
    <n v="0.88"/>
    <s v="https://aw-tipster.blogabet.com"/>
    <s v="Sun, Apr 21st, 2019, 10:36"/>
  </r>
  <r>
    <n v="924"/>
    <s v=" 24 Apr 2019, 20:45"/>
    <s v="Football"/>
    <x v="11"/>
    <s v="AC Milan - Lazio"/>
    <n v="0"/>
    <s v="LOST"/>
    <x v="15"/>
    <s v="0-1"/>
    <s v="PINNACLE"/>
    <n v="1.8260000000000001"/>
    <n v="1"/>
    <n v="-1"/>
    <s v="https://aw-tipster.blogabet.com"/>
    <s v="Sun, Apr 21st, 2019, 10:37"/>
  </r>
  <r>
    <n v="925"/>
    <s v=" 24 Apr 2019, 20:45"/>
    <s v="Football"/>
    <x v="4"/>
    <s v="Wolverhampton Wanderers - Arsenal"/>
    <n v="2.16"/>
    <s v="WIN"/>
    <x v="15"/>
    <s v="3-1"/>
    <s v="PINNACLE"/>
    <n v="2.16"/>
    <n v="1"/>
    <n v="1.1599999999999999"/>
    <s v="https://aw-tipster.blogabet.com"/>
    <s v="Mon, Apr 22nd, 2019, 11:40"/>
  </r>
  <r>
    <n v="926"/>
    <s v=" 24 Apr 2019, 21:00"/>
    <s v="Football"/>
    <x v="4"/>
    <s v="Manchester United - Manchester City"/>
    <n v="0"/>
    <s v="LOST"/>
    <x v="17"/>
    <s v="0-2"/>
    <s v="PINNACLE"/>
    <n v="1.746"/>
    <n v="1"/>
    <n v="-1"/>
    <s v="https://aw-tipster.blogabet.com"/>
    <s v="Mon, Apr 22nd, 2019, 11:41"/>
  </r>
  <r>
    <n v="927"/>
    <s v=" 25 Apr 2019, 19:30"/>
    <s v="Football"/>
    <x v="2"/>
    <s v="Sevilla - Rayo Vallecano"/>
    <n v="2.09"/>
    <s v="WIN"/>
    <x v="18"/>
    <s v="5-0"/>
    <s v="PINNACLE"/>
    <n v="2.09"/>
    <n v="1"/>
    <n v="1.0900000000000001"/>
    <s v="https://aw-tipster.blogabet.com"/>
    <s v="Mon, Apr 22nd, 2019, 11:46"/>
  </r>
  <r>
    <n v="928"/>
    <s v=" 25 Apr 2019, 20:45"/>
    <s v="Football"/>
    <x v="11"/>
    <s v="Atalanta BC - Fiorentina"/>
    <n v="0"/>
    <s v="LOST"/>
    <x v="5"/>
    <s v="2-1"/>
    <s v="PINNACLE"/>
    <n v="2.21"/>
    <n v="1"/>
    <n v="-1"/>
    <s v="https://aw-tipster.blogabet.com"/>
    <s v="Tue, Apr 23rd, 2019, 14:46"/>
  </r>
  <r>
    <n v="929"/>
    <s v=" 25 Apr 2019, 21:30"/>
    <s v="Football"/>
    <x v="2"/>
    <s v="Getafe - Real Madrid"/>
    <n v="2.0699999999999998"/>
    <s v="WIN"/>
    <x v="12"/>
    <s v="0-0"/>
    <s v="PINNACLE"/>
    <n v="2.0699999999999998"/>
    <n v="1"/>
    <n v="1.07"/>
    <s v="https://aw-tipster.blogabet.com"/>
    <s v="Mon, Apr 22nd, 2019, 11:47"/>
  </r>
  <r>
    <n v="930"/>
    <s v=" 26 Apr 2019, 20:30"/>
    <s v="Football"/>
    <x v="0"/>
    <s v="Augsburg - Bayer Leverkusen"/>
    <n v="0"/>
    <s v="LOST"/>
    <x v="9"/>
    <s v="1-4"/>
    <s v="PINNACLE"/>
    <n v="1.675"/>
    <n v="1"/>
    <n v="-1"/>
    <s v="https://aw-tipster.blogabet.com"/>
    <s v="Sun, Apr 21st, 2019, 10:34"/>
  </r>
  <r>
    <n v="931"/>
    <s v=" 26 Apr 2019, 20:45"/>
    <s v="Football"/>
    <x v="1"/>
    <s v="Bordeaux - Lyon"/>
    <n v="1"/>
    <s v="PUSH"/>
    <x v="9"/>
    <s v="2-3"/>
    <s v="PINNACLE"/>
    <n v="1.704"/>
    <n v="1"/>
    <n v="0"/>
    <s v="https://aw-tipster.blogabet.com"/>
    <s v="Mon, Apr 22nd, 2019, 11:48"/>
  </r>
  <r>
    <n v="932"/>
    <s v=" 26 Apr 2019, 21:00"/>
    <s v="Football"/>
    <x v="4"/>
    <s v="Liverpool - Huddersfield Town"/>
    <n v="0"/>
    <s v="LOST"/>
    <x v="38"/>
    <s v="5-0"/>
    <s v="PINNACLE"/>
    <n v="1.694"/>
    <n v="1"/>
    <n v="-1"/>
    <s v="https://aw-tipster.blogabet.com"/>
    <s v="Mon, Apr 22nd, 2019, 11:44"/>
  </r>
  <r>
    <n v="933"/>
    <s v=" 27 Apr 2019, 13:00"/>
    <s v="Football"/>
    <x v="2"/>
    <s v="Athletic Club Bilbao - Alaves"/>
    <n v="0"/>
    <s v="LOST"/>
    <x v="16"/>
    <s v="1-1"/>
    <s v="PINNACLE"/>
    <n v="1.9610000000000001"/>
    <n v="1"/>
    <n v="-1"/>
    <s v="https://aw-tipster.blogabet.com"/>
    <s v="Thu, Apr 25th, 2019, 11:18"/>
  </r>
  <r>
    <n v="934"/>
    <s v=" 27 Apr 2019, 13:30"/>
    <s v="Football"/>
    <x v="4"/>
    <s v="Tottenham Hotspur - West Ham United"/>
    <n v="0"/>
    <s v="LOST"/>
    <x v="16"/>
    <s v="0-1"/>
    <s v="PINNACLE"/>
    <n v="1.7090000000000001"/>
    <n v="1"/>
    <n v="-1"/>
    <s v="https://aw-tipster.blogabet.com"/>
    <s v="Wed, Apr 24th, 2019, 14:40"/>
  </r>
  <r>
    <n v="935"/>
    <s v=" 27 Apr 2019, 15:30"/>
    <s v="Football"/>
    <x v="0"/>
    <s v="Borussia Dortmund - Schalke 04"/>
    <n v="0"/>
    <s v="LOST"/>
    <x v="18"/>
    <s v="2-4"/>
    <s v="PINNACLE"/>
    <n v="1.925"/>
    <n v="1"/>
    <n v="-1"/>
    <s v="https://aw-tipster.blogabet.com"/>
    <s v="Mon, Apr 22nd, 2019, 11:40"/>
  </r>
  <r>
    <n v="936"/>
    <s v=" 27 Apr 2019, 15:30"/>
    <s v="Football"/>
    <x v="0"/>
    <s v="Eintracht Frankfurt - Hertha Berlin"/>
    <n v="0"/>
    <s v="LOST"/>
    <x v="16"/>
    <s v="0-0"/>
    <s v="PINNACLE"/>
    <n v="1.671"/>
    <n v="1"/>
    <n v="-1"/>
    <s v="https://aw-tipster.blogabet.com"/>
    <s v="Tue, Apr 23rd, 2019, 14:47"/>
  </r>
  <r>
    <n v="937"/>
    <s v=" 27 Apr 2019, 16:00"/>
    <s v="Football"/>
    <x v="4"/>
    <s v="Crystal Palace - Everton"/>
    <n v="1"/>
    <s v="PUSH"/>
    <x v="1"/>
    <s v="0-0"/>
    <s v="PINNACLE"/>
    <n v="1.98"/>
    <n v="1"/>
    <n v="0"/>
    <s v="https://aw-tipster.blogabet.com"/>
    <s v="Mon, Apr 22nd, 2019, 11:45"/>
  </r>
  <r>
    <n v="938"/>
    <s v=" 27 Apr 2019, 16:00"/>
    <s v="Football"/>
    <x v="4"/>
    <s v="Fulham - Cardiff City"/>
    <n v="1.81"/>
    <s v="WIN"/>
    <x v="15"/>
    <s v="1-0"/>
    <s v="PINNACLE"/>
    <n v="1.806"/>
    <n v="1"/>
    <n v="0.81"/>
    <s v="https://aw-tipster.blogabet.com"/>
    <s v="Mon, Apr 22nd, 2019, 11:45"/>
  </r>
  <r>
    <n v="939"/>
    <s v=" 27 Apr 2019, 16:00"/>
    <s v="Football"/>
    <x v="4"/>
    <s v="Southampton - Bournemouth"/>
    <n v="0"/>
    <s v="LOST"/>
    <x v="8"/>
    <s v="3-3"/>
    <s v="PINNACLE"/>
    <n v="2.0099999999999998"/>
    <n v="1"/>
    <n v="-1"/>
    <s v="https://aw-tipster.blogabet.com"/>
    <s v="Wed, Apr 24th, 2019, 14:41"/>
  </r>
  <r>
    <n v="940"/>
    <s v=" 27 Apr 2019, 16:00"/>
    <s v="Football"/>
    <x v="4"/>
    <s v="Watford - Wolverhampton Wanderers"/>
    <n v="2.1"/>
    <s v="WIN"/>
    <x v="1"/>
    <s v="1-2"/>
    <s v="PINNACLE"/>
    <n v="2.1"/>
    <n v="1"/>
    <n v="1.1000000000000001"/>
    <s v="https://aw-tipster.blogabet.com"/>
    <s v="Thu, Apr 25th, 2019, 11:16"/>
  </r>
  <r>
    <n v="941"/>
    <s v=" 27 Apr 2019, 18:00"/>
    <s v="Football"/>
    <x v="3"/>
    <s v="AS Roma - Cagliari"/>
    <n v="0"/>
    <s v="LOST"/>
    <x v="2"/>
    <s v="3-0"/>
    <s v="PINNACLE"/>
    <n v="1.8540000000000001"/>
    <n v="1"/>
    <n v="-1"/>
    <s v="https://aw-tipster.blogabet.com"/>
    <s v="Sun, Apr 21st, 2019, 10:35"/>
  </r>
  <r>
    <n v="942"/>
    <s v=" 27 Apr 2019, 18:30"/>
    <s v="Football"/>
    <x v="0"/>
    <s v="Stuttgart - Borussia Monchengladbach"/>
    <n v="0"/>
    <s v="LOST"/>
    <x v="6"/>
    <s v="1-0"/>
    <s v="PINNACLE"/>
    <n v="2.23"/>
    <n v="1"/>
    <n v="-1"/>
    <s v="https://aw-tipster.blogabet.com"/>
    <s v="Sun, Apr 21st, 2019, 10:35"/>
  </r>
  <r>
    <n v="943"/>
    <s v=" 27 Apr 2019, 18:30"/>
    <s v="Football"/>
    <x v="4"/>
    <s v="Brighton and Hove Albion - Newcastle United"/>
    <n v="0"/>
    <s v="LOST"/>
    <x v="8"/>
    <s v="1-1"/>
    <s v="PINNACLE"/>
    <n v="2.31"/>
    <n v="1"/>
    <n v="-1"/>
    <s v="https://aw-tipster.blogabet.com"/>
    <s v="Wed, Apr 24th, 2019, 14:41"/>
  </r>
  <r>
    <n v="944"/>
    <s v=" 27 Apr 2019, 20:30"/>
    <s v="Football"/>
    <x v="3"/>
    <s v="FC Internazionale - Juventus"/>
    <n v="1"/>
    <s v="PUSH"/>
    <x v="15"/>
    <s v="1-1"/>
    <s v="PINNACLE"/>
    <n v="1.869"/>
    <n v="1"/>
    <n v="0"/>
    <s v="https://aw-tipster.blogabet.com"/>
    <s v="Sun, Apr 21st, 2019, 10:36"/>
  </r>
  <r>
    <n v="945"/>
    <s v=" 27 Apr 2019, 20:45"/>
    <s v="Football"/>
    <x v="2"/>
    <s v="Barcelona - Levante UD"/>
    <n v="0"/>
    <s v="LOST"/>
    <x v="18"/>
    <s v="1-0"/>
    <s v="PINNACLE"/>
    <n v="1.7569999999999999"/>
    <n v="1"/>
    <n v="-1"/>
    <s v="https://aw-tipster.blogabet.com"/>
    <s v="Fri, Apr 26th, 2019, 10:46"/>
  </r>
  <r>
    <n v="946"/>
    <s v=" 27 Apr 2019, 21:00"/>
    <s v="Football"/>
    <x v="14"/>
    <s v="Rennes - Paris Saint Germain"/>
    <n v="1.73"/>
    <s v="WIN"/>
    <x v="30"/>
    <s v="2-2"/>
    <s v="PINNACLE"/>
    <n v="1.7290000000000001"/>
    <n v="1"/>
    <n v="0.73"/>
    <s v="https://aw-tipster.blogabet.com"/>
    <s v="Mon, Apr 22nd, 2019, 11:49"/>
  </r>
  <r>
    <n v="947"/>
    <s v=" 28 Apr 2019, 12:00"/>
    <s v="Football"/>
    <x v="2"/>
    <s v="Valencia - Eibar"/>
    <n v="0"/>
    <s v="LOST"/>
    <x v="16"/>
    <s v="0-1"/>
    <s v="PINNACLE"/>
    <n v="1.675"/>
    <n v="1"/>
    <n v="-1"/>
    <s v="https://aw-tipster.blogabet.com"/>
    <s v="Thu, Apr 25th, 2019, 11:19"/>
  </r>
  <r>
    <n v="948"/>
    <s v=" 28 Apr 2019, 12:30"/>
    <s v="Football"/>
    <x v="3"/>
    <s v="Frosinone - Napoli"/>
    <n v="1"/>
    <s v="PUSH"/>
    <x v="39"/>
    <s v="0-2"/>
    <s v="PINNACLE"/>
    <n v="1.84"/>
    <n v="1"/>
    <n v="0"/>
    <s v="https://aw-tipster.blogabet.com"/>
    <s v="Tue, Apr 23rd, 2019, 14:48"/>
  </r>
  <r>
    <n v="949"/>
    <s v=" 28 Apr 2019, 13:00"/>
    <s v="Football"/>
    <x v="4"/>
    <s v="Leicester City - Arsenal"/>
    <n v="0"/>
    <s v="LOST"/>
    <x v="1"/>
    <s v="3-0"/>
    <s v="PINNACLE"/>
    <n v="1.8839999999999999"/>
    <n v="1"/>
    <n v="-1"/>
    <s v="https://aw-tipster.blogabet.com"/>
    <s v="Thu, Apr 25th, 2019, 11:16"/>
  </r>
  <r>
    <n v="950"/>
    <s v=" 28 Apr 2019, 14:00"/>
    <s v="Football"/>
    <x v="2"/>
    <s v="Girona - Sevilla"/>
    <n v="0"/>
    <s v="LOST"/>
    <x v="6"/>
    <s v="1-0"/>
    <s v="PINNACLE"/>
    <n v="1.9"/>
    <n v="1"/>
    <n v="-1"/>
    <s v="https://aw-tipster.blogabet.com"/>
    <s v="Fri, Apr 26th, 2019, 10:46"/>
  </r>
  <r>
    <n v="951"/>
    <s v=" 28 Apr 2019, 15:00"/>
    <s v="Football"/>
    <x v="1"/>
    <s v="Lille - Nimes Olympique"/>
    <n v="1.98"/>
    <s v="WIN"/>
    <x v="16"/>
    <s v="5-0"/>
    <s v="PINNACLE"/>
    <n v="1.98"/>
    <n v="1"/>
    <n v="0.98"/>
    <s v="https://aw-tipster.blogabet.com"/>
    <s v="Mon, Apr 22nd, 2019, 11:48"/>
  </r>
  <r>
    <n v="952"/>
    <s v=" 28 Apr 2019, 15:05"/>
    <s v="Football"/>
    <x v="4"/>
    <s v="Burnley - Manchester City"/>
    <n v="1.71"/>
    <s v="WIN"/>
    <x v="35"/>
    <s v="0-1"/>
    <s v="PINNACLE"/>
    <n v="1.7090000000000001"/>
    <n v="1"/>
    <n v="0.71"/>
    <s v="https://aw-tipster.blogabet.com"/>
    <s v="Thu, Apr 25th, 2019, 11:16"/>
  </r>
  <r>
    <n v="953"/>
    <s v=" 28 Apr 2019, 15:30"/>
    <s v="Football"/>
    <x v="0"/>
    <s v="Hoffenheim - Wolfsburg"/>
    <n v="1.75"/>
    <s v="WIN"/>
    <x v="3"/>
    <s v="1-4"/>
    <s v="PINNACLE"/>
    <n v="1.746"/>
    <n v="1"/>
    <n v="0.75"/>
    <s v="https://aw-tipster.blogabet.com"/>
    <s v="Tue, Apr 23rd, 2019, 14:47"/>
  </r>
  <r>
    <n v="954"/>
    <s v=" 28 Apr 2019, 16:15"/>
    <s v="Football"/>
    <x v="2"/>
    <s v="Real Sociedad - Getafe"/>
    <n v="0"/>
    <s v="LOST"/>
    <x v="1"/>
    <s v="2-1"/>
    <s v="PINNACLE"/>
    <n v="2.04"/>
    <n v="1"/>
    <n v="-1"/>
    <s v="https://aw-tipster.blogabet.com"/>
    <s v="Fri, Apr 26th, 2019, 10:46"/>
  </r>
  <r>
    <n v="955"/>
    <s v=" 28 Apr 2019, 17:00"/>
    <s v="Football"/>
    <x v="1"/>
    <s v="St Etienne - Toulouse FC"/>
    <n v="1.98"/>
    <s v="WIN"/>
    <x v="16"/>
    <s v="2-0"/>
    <s v="PINNACLE"/>
    <n v="1.98"/>
    <n v="1"/>
    <n v="0.98"/>
    <s v="https://aw-tipster.blogabet.com"/>
    <s v="Mon, Apr 22nd, 2019, 11:48"/>
  </r>
  <r>
    <n v="956"/>
    <s v=" 28 Apr 2019, 17:30"/>
    <s v="Football"/>
    <x v="4"/>
    <s v="Manchester United - Chelsea"/>
    <n v="2.09"/>
    <s v="WIN"/>
    <x v="37"/>
    <s v="1-1"/>
    <s v="PINNACLE"/>
    <n v="2.09"/>
    <n v="1"/>
    <n v="1.0900000000000001"/>
    <s v="https://aw-tipster.blogabet.com"/>
    <s v="Thu, Apr 25th, 2019, 11:17"/>
  </r>
  <r>
    <n v="957"/>
    <s v=" 28 Apr 2019, 18:00"/>
    <s v="Football"/>
    <x v="0"/>
    <s v="Nurnberg - Bayern Munich"/>
    <n v="0"/>
    <s v="LOST"/>
    <x v="34"/>
    <s v="0-0"/>
    <s v="PINNACLE"/>
    <n v="1.877"/>
    <n v="1"/>
    <n v="-1"/>
    <s v="https://aw-tipster.blogabet.com"/>
    <s v="Thu, Apr 25th, 2019, 11:18"/>
  </r>
  <r>
    <n v="958"/>
    <s v=" 28 Apr 2019, 18:00"/>
    <s v="Football"/>
    <x v="3"/>
    <s v="Sampdoria - Lazio"/>
    <n v="0"/>
    <s v="LOST"/>
    <x v="15"/>
    <s v="1-2"/>
    <s v="PINNACLE"/>
    <n v="2.2200000000000002"/>
    <n v="1"/>
    <n v="-1"/>
    <s v="https://aw-tipster.blogabet.com"/>
    <s v="Thu, Apr 25th, 2019, 11:19"/>
  </r>
  <r>
    <n v="959"/>
    <s v=" 28 Apr 2019, 18:30"/>
    <s v="Football"/>
    <x v="2"/>
    <s v="Villarreal CF - Huesca"/>
    <n v="1.94"/>
    <s v="WIN"/>
    <x v="2"/>
    <s v="1-1"/>
    <s v="PINNACLE"/>
    <n v="1.9430000000000001"/>
    <n v="1"/>
    <n v="0.94"/>
    <s v="https://aw-tipster.blogabet.com"/>
    <s v="Fri, Apr 26th, 2019, 10:47"/>
  </r>
  <r>
    <n v="960"/>
    <s v=" 28 Apr 2019, 20:30"/>
    <s v="Football"/>
    <x v="3"/>
    <s v="Torino - AC Milan"/>
    <n v="0"/>
    <s v="LOST"/>
    <x v="1"/>
    <s v="2-0"/>
    <s v="PINNACLE"/>
    <n v="1.8620000000000001"/>
    <n v="1"/>
    <n v="-1"/>
    <s v="https://aw-tipster.blogabet.com"/>
    <s v="Thu, Apr 25th, 2019, 11:20"/>
  </r>
  <r>
    <n v="961"/>
    <s v=" 28 Apr 2019, 20:45"/>
    <s v="Football"/>
    <x v="2"/>
    <s v="Rayo Vallecano - Real Madrid"/>
    <n v="0"/>
    <s v="LOST"/>
    <x v="14"/>
    <s v="1-0"/>
    <s v="PINNACLE"/>
    <n v="1.6890000000000001"/>
    <n v="1"/>
    <n v="-1"/>
    <s v="https://aw-tipster.blogabet.com"/>
    <s v="Fri, Apr 26th, 2019, 10:47"/>
  </r>
  <r>
    <n v="962"/>
    <s v=" 28 Apr 2019, 21:00"/>
    <s v="Football"/>
    <x v="1"/>
    <s v="Marseille - Nantes"/>
    <n v="1.98"/>
    <s v="WIN"/>
    <x v="2"/>
    <s v="1-2"/>
    <s v="PINNACLE"/>
    <n v="1.98"/>
    <n v="1"/>
    <n v="0.98"/>
    <s v="https://aw-tipster.blogabet.com"/>
    <s v="Mon, Apr 22nd, 2019, 11:49"/>
  </r>
  <r>
    <n v="963"/>
    <s v=" 29 Apr 2019, 19:00"/>
    <s v="Football"/>
    <x v="3"/>
    <s v="Atalanta BC - Udinese"/>
    <n v="1.95"/>
    <s v="WIN"/>
    <x v="18"/>
    <s v="2-0"/>
    <s v="PINNACLE"/>
    <n v="1.952"/>
    <n v="1"/>
    <n v="0.95"/>
    <s v="https://aw-tipster.blogabet.com"/>
    <s v="Fri, Apr 26th, 2019, 10:48"/>
  </r>
  <r>
    <n v="964"/>
    <s v=" 30 Apr 2019, 19:00"/>
    <s v="Football"/>
    <x v="1"/>
    <s v="Montpellier HSC - Paris Saint Germain"/>
    <n v="2.04"/>
    <s v="WIN"/>
    <x v="12"/>
    <s v="3-2"/>
    <s v="PINNACLE"/>
    <n v="2.04"/>
    <n v="1"/>
    <n v="1.04"/>
    <s v="https://aw-tipster.blogabet.com"/>
    <s v="Sun, Apr 28th, 2019, 09:33"/>
  </r>
  <r>
    <n v="965"/>
    <s v=" 30 Apr 2019, 21:00"/>
    <s v="Football"/>
    <x v="5"/>
    <s v="Tottenham Hotspur - Ajax"/>
    <n v="2.17"/>
    <s v="WIN"/>
    <x v="1"/>
    <s v="0-1"/>
    <s v="PINNACLE"/>
    <n v="2.17"/>
    <n v="1"/>
    <n v="1.17"/>
    <s v="https://aw-tipster.blogabet.com"/>
    <s v="Sun, Apr 28th, 2019, 09:34"/>
  </r>
  <r>
    <n v="966"/>
    <s v=" 01 May 2019, 19:00"/>
    <s v="Football"/>
    <x v="1"/>
    <s v="Rennes - AS Monaco"/>
    <n v="1"/>
    <s v="PUSH"/>
    <x v="1"/>
    <s v="2-2"/>
    <s v="PINNACLE"/>
    <n v="1.833"/>
    <n v="1"/>
    <n v="0"/>
    <s v="https://aw-tipster.blogabet.com"/>
    <s v="Sun, Apr 28th, 2019, 09:34"/>
  </r>
  <r>
    <n v="967"/>
    <s v=" 01 May 2019, 21:00"/>
    <s v="Football"/>
    <x v="5"/>
    <s v="Barcelona - Liverpool"/>
    <n v="0"/>
    <s v="LOST"/>
    <x v="5"/>
    <s v="3-0"/>
    <s v="PINNACLE"/>
    <n v="2.09"/>
    <n v="1"/>
    <n v="-1"/>
    <s v="https://aw-tipster.blogabet.com"/>
    <s v="Sun, Apr 28th, 2019, 09:34"/>
  </r>
  <r>
    <n v="968"/>
    <s v=" 02 May 2019, 21:00"/>
    <s v="Football"/>
    <x v="6"/>
    <s v="Arsenal - Valencia"/>
    <n v="0"/>
    <s v="LOST"/>
    <x v="5"/>
    <s v="3-1"/>
    <s v="PINNACLE"/>
    <n v="1.925"/>
    <n v="1"/>
    <n v="-1"/>
    <s v="https://aw-tipster.blogabet.com"/>
    <s v="Mon, Apr 29th, 2019, 09:57"/>
  </r>
  <r>
    <n v="969"/>
    <s v=" 02 May 2019, 21:00"/>
    <s v="Football"/>
    <x v="6"/>
    <s v="Eintracht Frankfurt - Chelsea"/>
    <n v="1"/>
    <s v="PUSH"/>
    <x v="1"/>
    <s v="1-1"/>
    <s v="PINNACLE"/>
    <n v="1.8919999999999999"/>
    <n v="1"/>
    <n v="0"/>
    <s v="https://aw-tipster.blogabet.com"/>
    <s v="Mon, Apr 29th, 2019, 09:58"/>
  </r>
  <r>
    <n v="970"/>
    <s v=" 03 May 2019, 20:30"/>
    <s v="Football"/>
    <x v="3"/>
    <s v="Juventus - Torino"/>
    <n v="1.7"/>
    <s v="WIN"/>
    <x v="2"/>
    <s v="1-1"/>
    <s v="PINNACLE"/>
    <n v="1.704"/>
    <n v="1"/>
    <n v="0.7"/>
    <s v="https://aw-tipster.blogabet.com"/>
    <s v="Mon, Apr 29th, 2019, 09:57"/>
  </r>
  <r>
    <n v="971"/>
    <s v=" 03 May 2019, 20:45"/>
    <s v="Football"/>
    <x v="1"/>
    <s v="Strasbourg - Marseille"/>
    <n v="1.85"/>
    <s v="WIN"/>
    <x v="12"/>
    <s v="1-1"/>
    <s v="PINNACLE"/>
    <n v="1.8540000000000001"/>
    <n v="1"/>
    <n v="0.85"/>
    <s v="https://aw-tipster.blogabet.com"/>
    <s v="Mon, Apr 29th, 2019, 09:58"/>
  </r>
  <r>
    <n v="972"/>
    <s v=" 03 May 2019, 21:00"/>
    <s v="Football"/>
    <x v="2"/>
    <s v="Sevilla - Leganes"/>
    <n v="1.86"/>
    <s v="WIN"/>
    <x v="3"/>
    <s v="0-3"/>
    <s v="PINNACLE"/>
    <n v="1.8620000000000001"/>
    <n v="1"/>
    <n v="0.86"/>
    <s v="https://aw-tipster.blogabet.com"/>
    <s v="Mon, Apr 29th, 2019, 09:55"/>
  </r>
  <r>
    <n v="973"/>
    <s v=" 04 May 2019, 13:30"/>
    <s v="Football"/>
    <x v="4"/>
    <s v="Bournemouth - Tottenham Hotspur"/>
    <n v="1.99"/>
    <s v="WIN"/>
    <x v="12"/>
    <s v="1-0"/>
    <s v="PINNACLE"/>
    <n v="1.99"/>
    <n v="1"/>
    <n v="0.99"/>
    <s v="https://aw-tipster.blogabet.com"/>
    <s v="Wed, May 1st, 2019, 09:52"/>
  </r>
  <r>
    <n v="974"/>
    <s v=" 04 May 2019, 15:30"/>
    <s v="Football"/>
    <x v="0"/>
    <s v="Bayern Munich - Hannover 96"/>
    <n v="1.72"/>
    <s v="WIN"/>
    <x v="40"/>
    <s v="3-1"/>
    <s v="PINNACLE"/>
    <n v="1.724"/>
    <n v="1"/>
    <n v="0.72"/>
    <s v="https://aw-tipster.blogabet.com"/>
    <s v="Mon, Apr 29th, 2019, 09:55"/>
  </r>
  <r>
    <n v="975"/>
    <s v=" 04 May 2019, 15:30"/>
    <s v="Football"/>
    <x v="0"/>
    <s v="Borussia Monchengladbach - Hoffenheim"/>
    <n v="1"/>
    <s v="PUSH"/>
    <x v="1"/>
    <s v="2-2"/>
    <s v="PINNACLE"/>
    <n v="1.7090000000000001"/>
    <n v="1"/>
    <n v="0"/>
    <s v="https://aw-tipster.blogabet.com"/>
    <s v="Mon, Apr 29th, 2019, 09:55"/>
  </r>
  <r>
    <n v="976"/>
    <s v=" 04 May 2019, 18:30"/>
    <s v="Football"/>
    <x v="4"/>
    <s v="Cardiff City - Crystal Palace"/>
    <n v="0"/>
    <s v="LOST"/>
    <x v="15"/>
    <s v="2-3"/>
    <s v="PINNACLE"/>
    <n v="2.0299999999999998"/>
    <n v="1"/>
    <n v="-1"/>
    <s v="https://aw-tipster.blogabet.com"/>
    <s v="Sun, Apr 28th, 2019, 09:31"/>
  </r>
  <r>
    <n v="977"/>
    <s v=" 04 May 2019, 18:30"/>
    <s v="Football"/>
    <x v="0"/>
    <s v="Werder Bremen - Borussia Dortmund"/>
    <n v="1.68"/>
    <s v="WIN"/>
    <x v="12"/>
    <s v="2-2"/>
    <s v="PINNACLE"/>
    <n v="1.68"/>
    <n v="1"/>
    <n v="0.68"/>
    <s v="https://aw-tipster.blogabet.com"/>
    <s v="Sun, Apr 28th, 2019, 09:31"/>
  </r>
  <r>
    <n v="978"/>
    <s v=" 04 May 2019, 20:30"/>
    <s v="Football"/>
    <x v="3"/>
    <s v="Udinese - FC Internazionale"/>
    <n v="0"/>
    <s v="LOST"/>
    <x v="6"/>
    <s v="0-0"/>
    <s v="PINNACLE"/>
    <n v="1.7809999999999999"/>
    <n v="1"/>
    <n v="-1"/>
    <s v="https://aw-tipster.blogabet.com"/>
    <s v="Tue, Apr 30th, 2019, 09:20"/>
  </r>
  <r>
    <n v="979"/>
    <s v=" 04 May 2019, 20:45"/>
    <s v="Football"/>
    <x v="4"/>
    <s v="Newcastle United - Liverpool"/>
    <n v="1.81"/>
    <s v="WIN"/>
    <x v="17"/>
    <s v="2-3"/>
    <s v="PINNACLE"/>
    <n v="1.806"/>
    <n v="1"/>
    <n v="0.81"/>
    <s v="https://aw-tipster.blogabet.com"/>
    <s v="Thu, May 2nd, 2019, 07:05"/>
  </r>
  <r>
    <n v="980"/>
    <s v=" 05 May 2019, 12:00"/>
    <s v="Football"/>
    <x v="2"/>
    <s v="Getafe - Girona"/>
    <n v="1.79"/>
    <s v="WIN"/>
    <x v="8"/>
    <s v="2-0"/>
    <s v="PINNACLE"/>
    <n v="1.7929999999999999"/>
    <n v="1"/>
    <n v="0.79"/>
    <s v="https://aw-tipster.blogabet.com"/>
    <s v="Mon, Apr 29th, 2019, 09:56"/>
  </r>
  <r>
    <n v="981"/>
    <s v=" 05 May 2019, 12:30"/>
    <s v="Football"/>
    <x v="3"/>
    <s v="Empoli - Fiorentina"/>
    <n v="0"/>
    <s v="LOST"/>
    <x v="5"/>
    <s v="1-0"/>
    <s v="PINNACLE"/>
    <n v="1.7090000000000001"/>
    <n v="1"/>
    <n v="-1"/>
    <s v="https://aw-tipster.blogabet.com"/>
    <s v="Tue, Apr 30th, 2019, 09:21"/>
  </r>
  <r>
    <n v="982"/>
    <s v=" 05 May 2019, 15:00"/>
    <s v="Football"/>
    <x v="4"/>
    <s v="Huddersfield Town - Manchester United"/>
    <n v="1.94"/>
    <s v="WIN"/>
    <x v="17"/>
    <s v="1-1"/>
    <s v="PINNACLE"/>
    <n v="1.9430000000000001"/>
    <n v="1"/>
    <n v="0.94"/>
    <s v="https://aw-tipster.blogabet.com"/>
    <s v="Mon, Apr 29th, 2019, 09:54"/>
  </r>
  <r>
    <n v="983"/>
    <s v=" 05 May 2019, 15:00"/>
    <s v="Football"/>
    <x v="3"/>
    <s v="Lazio - Atalanta BC"/>
    <n v="2.2000000000000002"/>
    <s v="WIN"/>
    <x v="1"/>
    <s v="1-3"/>
    <s v="PINNACLE"/>
    <n v="2.2000000000000002"/>
    <n v="1"/>
    <n v="1.2"/>
    <s v="https://aw-tipster.blogabet.com"/>
    <s v="Tue, Apr 30th, 2019, 09:22"/>
  </r>
  <r>
    <n v="984"/>
    <s v=" 05 May 2019, 15:00"/>
    <s v="Football"/>
    <x v="1"/>
    <s v="Montpellier HSC - Amiens"/>
    <n v="2.13"/>
    <s v="WIN"/>
    <x v="5"/>
    <s v="1-1"/>
    <s v="PINNACLE"/>
    <n v="2.13"/>
    <n v="1"/>
    <n v="1.1299999999999999"/>
    <s v="https://aw-tipster.blogabet.com"/>
    <s v="Wed, May 1st, 2019, 09:52"/>
  </r>
  <r>
    <n v="985"/>
    <s v=" 05 May 2019, 15:00"/>
    <s v="Football"/>
    <x v="4"/>
    <s v="Chelsea - Watford"/>
    <n v="0"/>
    <s v="LOST"/>
    <x v="3"/>
    <s v="3-0"/>
    <s v="PINNACLE"/>
    <n v="1.7629999999999999"/>
    <n v="1"/>
    <n v="-1"/>
    <s v="https://aw-tipster.blogabet.com"/>
    <s v="Fri, May 3rd, 2019, 09:20"/>
  </r>
  <r>
    <n v="986"/>
    <s v=" 05 May 2019, 16:15"/>
    <s v="Football"/>
    <x v="2"/>
    <s v="Real Madrid - Villarreal CF"/>
    <n v="1.71"/>
    <s v="WIN"/>
    <x v="8"/>
    <s v="3-2"/>
    <s v="PINNACLE"/>
    <n v="1.7090000000000001"/>
    <n v="1"/>
    <n v="0.71"/>
    <s v="https://aw-tipster.blogabet.com"/>
    <s v="Mon, Apr 29th, 2019, 09:56"/>
  </r>
  <r>
    <n v="987"/>
    <s v=" 05 May 2019, 17:00"/>
    <s v="Football"/>
    <x v="1"/>
    <s v="AS Monaco - St Etienne"/>
    <n v="2.1"/>
    <s v="WIN"/>
    <x v="1"/>
    <s v="2-3"/>
    <s v="PINNACLE"/>
    <n v="2.1"/>
    <n v="1"/>
    <n v="1.1000000000000001"/>
    <s v="https://aw-tipster.blogabet.com"/>
    <s v="Thu, May 2nd, 2019, 07:05"/>
  </r>
  <r>
    <n v="988"/>
    <s v=" 05 May 2019, 17:30"/>
    <s v="Football"/>
    <x v="4"/>
    <s v="Arsenal - Brighton and Hove Albion"/>
    <n v="1.72"/>
    <s v="WIN"/>
    <x v="3"/>
    <s v="1-1"/>
    <s v="PINNACLE"/>
    <n v="1.7190000000000001"/>
    <n v="1"/>
    <n v="0.72"/>
    <s v="https://aw-tipster.blogabet.com"/>
    <s v="Fri, May 3rd, 2019, 09:21"/>
  </r>
  <r>
    <n v="989"/>
    <s v=" 05 May 2019, 18:00"/>
    <s v="Football"/>
    <x v="3"/>
    <s v="Genoa - AS Roma"/>
    <n v="0"/>
    <s v="LOST"/>
    <x v="6"/>
    <s v="1-1"/>
    <s v="PINNACLE"/>
    <n v="1.925"/>
    <n v="1"/>
    <n v="-1"/>
    <s v="https://aw-tipster.blogabet.com"/>
    <s v="Mon, Apr 29th, 2019, 09:57"/>
  </r>
  <r>
    <n v="990"/>
    <s v=" 05 May 2019, 18:00"/>
    <s v="Football"/>
    <x v="0"/>
    <s v="Bayer Leverkusen - Eintracht Frankfurt"/>
    <n v="0"/>
    <s v="LOST"/>
    <x v="2"/>
    <s v="6-1"/>
    <s v="PINNACLE"/>
    <n v="1.819"/>
    <n v="1"/>
    <n v="-1"/>
    <s v="https://aw-tipster.blogabet.com"/>
    <s v="Fri, May 3rd, 2019, 09:21"/>
  </r>
  <r>
    <n v="991"/>
    <s v=" 05 May 2019, 18:30"/>
    <s v="Football"/>
    <x v="2"/>
    <s v="Real Valladolid CF - Athletic Club Bilbao"/>
    <n v="2.2799999999999998"/>
    <s v="WIN"/>
    <x v="15"/>
    <s v="1-0"/>
    <s v="PINNACLE"/>
    <n v="2.2799999999999998"/>
    <n v="1"/>
    <n v="1.28"/>
    <s v="https://aw-tipster.blogabet.com"/>
    <s v="Sun, Apr 28th, 2019, 09:32"/>
  </r>
  <r>
    <n v="992"/>
    <s v=" 05 May 2019, 20:45"/>
    <s v="Football"/>
    <x v="2"/>
    <s v="Huesca - Valencia"/>
    <n v="2.14"/>
    <s v="WIN"/>
    <x v="6"/>
    <s v="2-6"/>
    <s v="PINNACLE"/>
    <n v="2.14"/>
    <n v="1"/>
    <n v="1.1399999999999999"/>
    <s v="https://aw-tipster.blogabet.com"/>
    <s v="Fri, May 3rd, 2019, 09:22"/>
  </r>
  <r>
    <n v="993"/>
    <s v=" 05 May 2019, 21:00"/>
    <s v="Football"/>
    <x v="1"/>
    <s v="Lyon - Lille"/>
    <n v="1.73"/>
    <s v="WIN"/>
    <x v="2"/>
    <s v="2-2"/>
    <s v="PINNACLE"/>
    <n v="1.7290000000000001"/>
    <n v="1"/>
    <n v="0.73"/>
    <s v="https://aw-tipster.blogabet.com"/>
    <s v="Mon, Apr 29th, 2019, 09:58"/>
  </r>
  <r>
    <n v="994"/>
    <s v=" 06 May 2019, 21:00"/>
    <s v="Football"/>
    <x v="4"/>
    <s v="Manchester City - Leicester City"/>
    <n v="1.83"/>
    <s v="WIN"/>
    <x v="26"/>
    <s v="1-0"/>
    <s v="PINNACLE"/>
    <n v="1.833"/>
    <n v="1"/>
    <n v="0.83"/>
    <s v="https://aw-tipster.blogabet.com"/>
    <s v="Mon, Apr 29th, 2019, 09:54"/>
  </r>
  <r>
    <n v="995"/>
    <s v=" 07 May 2019, 21:00"/>
    <s v="Football"/>
    <x v="5"/>
    <s v="Liverpool - Barcelona"/>
    <n v="0"/>
    <s v="LOST"/>
    <x v="5"/>
    <s v="4-0"/>
    <s v="PINNACLE"/>
    <n v="1.806"/>
    <n v="1"/>
    <n v="-1"/>
    <s v="https://aw-tipster.blogabet.com"/>
    <s v="Sun, May 5th, 2019, 10:40"/>
  </r>
  <r>
    <n v="996"/>
    <s v=" 08 May 2019, 21:00"/>
    <s v="Football"/>
    <x v="5"/>
    <s v="Ajax - Tottenham Hotspur"/>
    <n v="1.8"/>
    <s v="WIN"/>
    <x v="5"/>
    <s v="2-3"/>
    <s v="PINNACLE"/>
    <n v="1.8"/>
    <n v="1"/>
    <n v="0.8"/>
    <s v="https://aw-tipster.blogabet.com"/>
    <s v="Mon, May 6th, 2019, 10:05"/>
  </r>
  <r>
    <n v="997"/>
    <s v=" 09 May 2019, 21:00"/>
    <s v="Football"/>
    <x v="6"/>
    <s v="Chelsea - Eintracht Frankfurt"/>
    <n v="1.83"/>
    <s v="WIN"/>
    <x v="3"/>
    <s v="1-1"/>
    <s v="PINNACLE"/>
    <n v="1.833"/>
    <n v="1"/>
    <n v="0.83"/>
    <s v="https://aw-tipster.blogabet.com"/>
    <s v="Mon, May 6th, 2019, 10:04"/>
  </r>
  <r>
    <n v="998"/>
    <s v=" 09 May 2019, 21:00"/>
    <s v="Football"/>
    <x v="6"/>
    <s v="Valencia - Arsenal"/>
    <n v="0"/>
    <s v="LOST"/>
    <x v="8"/>
    <s v="2-4"/>
    <s v="PINNACLE"/>
    <n v="1.9"/>
    <n v="1"/>
    <n v="-1"/>
    <s v="https://aw-tipster.blogabet.com"/>
    <s v="Mon, May 6th, 2019, 10:04"/>
  </r>
  <r>
    <n v="999"/>
    <s v=" 11 May 2019, 15:00"/>
    <s v="Football"/>
    <x v="3"/>
    <s v="Atalanta BC - Genoa"/>
    <n v="1"/>
    <s v="PUSH"/>
    <x v="2"/>
    <s v="2-1"/>
    <s v="PINNACLE"/>
    <n v="2.14"/>
    <n v="1"/>
    <n v="0"/>
    <s v="https://aw-tipster.blogabet.com"/>
    <s v="Tue, May 7th, 2019, 09:40"/>
  </r>
  <r>
    <n v="1000"/>
    <s v=" 11 May 2019, 15:30"/>
    <s v="Football"/>
    <x v="0"/>
    <s v="Hoffenheim - Werder Bremen"/>
    <n v="0"/>
    <s v="LOST"/>
    <x v="16"/>
    <s v="0-1"/>
    <s v="PINNACLE"/>
    <n v="1.7689999999999999"/>
    <n v="1"/>
    <n v="-1"/>
    <s v="https://aw-tipster.blogabet.com"/>
    <s v="Sun, May 5th, 2019, 10:39"/>
  </r>
  <r>
    <n v="1001"/>
    <s v=" 11 May 2019, 15:30"/>
    <s v="Football"/>
    <x v="0"/>
    <s v="Stuttgart - Wolfsburg"/>
    <n v="0"/>
    <s v="LOST"/>
    <x v="1"/>
    <s v="3-0"/>
    <s v="PINNACLE"/>
    <n v="1.7509999999999999"/>
    <n v="1"/>
    <n v="-1"/>
    <s v="https://aw-tipster.blogabet.com"/>
    <s v="Sun, May 5th, 2019, 10:39"/>
  </r>
  <r>
    <n v="1002"/>
    <s v=" 11 May 2019, 15:30"/>
    <s v="Football"/>
    <x v="0"/>
    <s v="Nurnberg - Borussia Monchengladbach"/>
    <n v="0"/>
    <s v="LOST"/>
    <x v="12"/>
    <s v="0-4"/>
    <s v="PINNACLE"/>
    <n v="2.09"/>
    <n v="1"/>
    <n v="-1"/>
    <s v="https://aw-tipster.blogabet.com"/>
    <s v="Sun, May 5th, 2019, 10:40"/>
  </r>
  <r>
    <n v="1003"/>
    <s v=" 11 May 2019, 15:30"/>
    <s v="Football"/>
    <x v="0"/>
    <s v="Borussia Dortmund - Fortuna Dusseldorf"/>
    <n v="1.72"/>
    <s v="WIN"/>
    <x v="4"/>
    <s v="3-2"/>
    <s v="PINNACLE"/>
    <n v="1.7190000000000001"/>
    <n v="1"/>
    <n v="0.72"/>
    <s v="https://aw-tipster.blogabet.com"/>
    <s v="Mon, May 6th, 2019, 10:02"/>
  </r>
  <r>
    <n v="1004"/>
    <s v=" 11 May 2019, 15:30"/>
    <s v="Football"/>
    <x v="0"/>
    <s v="Bayer Leverkusen - Schalke 04"/>
    <n v="1.94"/>
    <s v="WIN"/>
    <x v="27"/>
    <s v="1-1"/>
    <s v="PINNACLE"/>
    <n v="1.9430000000000001"/>
    <n v="1"/>
    <n v="0.94"/>
    <s v="https://aw-tipster.blogabet.com"/>
    <s v="Mon, May 6th, 2019, 10:03"/>
  </r>
  <r>
    <n v="1005"/>
    <s v=" 11 May 2019, 15:30"/>
    <s v="Football"/>
    <x v="0"/>
    <s v="RB Leipzig - Bayern Munich"/>
    <n v="1.75"/>
    <s v="WIN"/>
    <x v="9"/>
    <s v="0-0"/>
    <s v="PINNACLE"/>
    <n v="1.7509999999999999"/>
    <n v="1"/>
    <n v="0.75"/>
    <s v="https://aw-tipster.blogabet.com"/>
    <s v="Mon, May 6th, 2019, 10:03"/>
  </r>
  <r>
    <n v="1006"/>
    <s v=" 11 May 2019, 17:00"/>
    <s v="Football"/>
    <x v="1"/>
    <s v="Angers SCO - Paris Saint Germain"/>
    <n v="1.83"/>
    <s v="WIN"/>
    <x v="17"/>
    <s v="1-2"/>
    <s v="PINNACLE"/>
    <n v="1.8260000000000001"/>
    <n v="1"/>
    <n v="0.83"/>
    <s v="https://aw-tipster.blogabet.com"/>
    <s v="Tue, May 7th, 2019, 09:41"/>
  </r>
  <r>
    <n v="1007"/>
    <s v=" 11 May 2019, 20:00"/>
    <s v="Football"/>
    <x v="1"/>
    <s v="Nimes Olympique - AS Monaco"/>
    <n v="1.86"/>
    <s v="WIN"/>
    <x v="12"/>
    <s v="1-0"/>
    <s v="PINNACLE"/>
    <n v="1.8620000000000001"/>
    <n v="1"/>
    <n v="0.86"/>
    <s v="https://aw-tipster.blogabet.com"/>
    <s v="Mon, May 6th, 2019, 10:05"/>
  </r>
  <r>
    <n v="1008"/>
    <s v=" 12 May 2019, 16:00"/>
    <s v="Football"/>
    <x v="4"/>
    <s v="Brighton and Hove Albion - Manchester City"/>
    <n v="0"/>
    <s v="LOST"/>
    <x v="35"/>
    <s v="1-4"/>
    <s v="PINNACLE"/>
    <n v="1.8839999999999999"/>
    <n v="1"/>
    <n v="-1"/>
    <s v="https://aw-tipster.blogabet.com"/>
    <s v="Tue, May 7th, 2019, 09:40"/>
  </r>
  <r>
    <n v="1009"/>
    <s v=" 12 May 2019, 16:00"/>
    <s v="Football"/>
    <x v="4"/>
    <s v="Liverpool - Wolverhampton Wanderers"/>
    <n v="2.0499999999999998"/>
    <s v="WIN"/>
    <x v="18"/>
    <s v="2-0"/>
    <s v="PINNACLE"/>
    <n v="2.0499999999999998"/>
    <n v="1"/>
    <n v="1.05"/>
    <s v="https://aw-tipster.blogabet.com"/>
    <s v="Wed, May 8th, 2019, 09:09"/>
  </r>
  <r>
    <n v="1010"/>
    <s v=" 12 May 2019, 18:00"/>
    <s v="Football"/>
    <x v="0"/>
    <s v="Eintracht Frankfurt - Mainz 05"/>
    <n v="0"/>
    <s v="LOST"/>
    <x v="0"/>
    <s v="0-2"/>
    <s v="PINNACLE"/>
    <n v="2.16"/>
    <n v="1"/>
    <n v="-1"/>
    <s v="https://aw-tipster.blogabet.com"/>
    <s v="Fri, May 10th, 2019, 09:18"/>
  </r>
  <r>
    <n v="1011"/>
    <s v=" 12 May 2019, 18:30"/>
    <s v="Football"/>
    <x v="2"/>
    <s v="Atletico Madrid - Sevilla"/>
    <n v="0"/>
    <s v="LOST"/>
    <x v="8"/>
    <s v="1-1"/>
    <s v="PINNACLE"/>
    <n v="2.2599999999999998"/>
    <n v="1"/>
    <n v="-1"/>
    <s v="https://aw-tipster.blogabet.com"/>
    <s v="Mon, May 6th, 2019, 10:04"/>
  </r>
  <r>
    <n v="1012"/>
    <s v=" 12 May 2019, 18:30"/>
    <s v="Football"/>
    <x v="2"/>
    <s v="Girona - Levante UD"/>
    <n v="2.2799999999999998"/>
    <s v="WIN"/>
    <x v="1"/>
    <s v="1-2"/>
    <s v="PINNACLE"/>
    <n v="2.2799999999999998"/>
    <n v="1"/>
    <n v="1.28"/>
    <s v="https://aw-tipster.blogabet.com"/>
    <s v="Mon, May 6th, 2019, 10:04"/>
  </r>
  <r>
    <n v="1013"/>
    <s v=" 12 May 2019, 18:30"/>
    <s v="Football"/>
    <x v="2"/>
    <s v="Barcelona - Getafe"/>
    <n v="0"/>
    <s v="LOST"/>
    <x v="3"/>
    <s v="2-0"/>
    <s v="PINNACLE"/>
    <n v="1.704"/>
    <n v="1"/>
    <n v="-1"/>
    <s v="https://aw-tipster.blogabet.com"/>
    <s v="Wed, May 8th, 2019, 09:10"/>
  </r>
  <r>
    <n v="1014"/>
    <s v=" 12 May 2019, 21:00"/>
    <s v="Football"/>
    <x v="1"/>
    <s v="Marseille - Lyon"/>
    <n v="1.69"/>
    <s v="WIN"/>
    <x v="1"/>
    <s v="0-3"/>
    <s v="PINNACLE"/>
    <n v="1.6890000000000001"/>
    <n v="1"/>
    <n v="0.69"/>
    <s v="https://aw-tipster.blogabet.com"/>
    <s v="Mon, May 6th, 2019, 10:06"/>
  </r>
  <r>
    <n v="1015"/>
    <s v=" 15 May 2019, 20:45"/>
    <s v="Football"/>
    <x v="11"/>
    <s v="Atalanta BC - Lazio"/>
    <n v="0"/>
    <s v="LOST"/>
    <x v="15"/>
    <s v="0-2"/>
    <s v="PINNACLE"/>
    <n v="1.9339999999999999"/>
    <n v="1"/>
    <n v="-1"/>
    <s v="https://aw-tipster.blogabet.com"/>
    <s v="Sun, May 12th, 2019, 10:00"/>
  </r>
  <r>
    <n v="1016"/>
    <s v=" 18 May 2019, 15:30"/>
    <s v="Football"/>
    <x v="0"/>
    <s v="Borussia Monchengladbach - Borussia Dortmund"/>
    <n v="0"/>
    <s v="LOST"/>
    <x v="12"/>
    <s v="0-2"/>
    <s v="PINNACLE"/>
    <n v="1.7869999999999999"/>
    <n v="1"/>
    <n v="-1"/>
    <s v="https://aw-tipster.blogabet.com"/>
    <s v="Sun, May 12th, 2019, 10:00"/>
  </r>
  <r>
    <n v="1017"/>
    <s v=" 18 May 2019, 15:30"/>
    <s v="Football"/>
    <x v="0"/>
    <s v="Bayern Munich - Eintracht Frankfurt"/>
    <n v="0"/>
    <s v="LOST"/>
    <x v="4"/>
    <s v="5-1"/>
    <s v="PINNACLE"/>
    <n v="1.7509999999999999"/>
    <n v="1"/>
    <n v="-1"/>
    <s v="https://aw-tipster.blogabet.com"/>
    <s v="Mon, May 13th, 2019, 09:58"/>
  </r>
  <r>
    <n v="1018"/>
    <s v=" 18 May 2019, 16:15"/>
    <s v="Football"/>
    <x v="2"/>
    <s v="Getafe - Villarreal CF"/>
    <n v="0"/>
    <s v="LOST"/>
    <x v="8"/>
    <s v="2-2"/>
    <s v="PINNACLE"/>
    <n v="1.7090000000000001"/>
    <n v="1"/>
    <n v="-1"/>
    <s v="https://aw-tipster.blogabet.com"/>
    <s v="Mon, May 13th, 2019, 09:58"/>
  </r>
  <r>
    <n v="1019"/>
    <s v=" 18 May 2019, 18:00"/>
    <s v="Football"/>
    <x v="8"/>
    <s v="Manchester City (n) - Watford"/>
    <n v="1.69"/>
    <s v="WIN"/>
    <x v="18"/>
    <s v="6-0"/>
    <s v="PINNACLE"/>
    <n v="1.6890000000000001"/>
    <n v="1"/>
    <n v="0.69"/>
    <s v="https://aw-tipster.blogabet.com"/>
    <s v="Mon, May 13th, 2019, 09:59"/>
  </r>
  <r>
    <n v="1020"/>
    <s v=" 18 May 2019, 20:30"/>
    <s v="Football"/>
    <x v="3"/>
    <s v="Sassuolo - AS Roma"/>
    <n v="2.15"/>
    <s v="WIN"/>
    <x v="9"/>
    <s v="0-0"/>
    <s v="PINNACLE"/>
    <n v="2.15"/>
    <n v="1"/>
    <n v="1.1499999999999999"/>
    <s v="https://aw-tipster.blogabet.com"/>
    <s v="Tue, May 14th, 2019, 10:19"/>
  </r>
  <r>
    <n v="1021"/>
    <s v=" 18 May 2019, 21:00"/>
    <s v="Football"/>
    <x v="1"/>
    <s v="Lyon - Caen"/>
    <n v="0"/>
    <s v="LOST"/>
    <x v="4"/>
    <s v="4-0"/>
    <s v="PINNACLE"/>
    <n v="1.8129999999999999"/>
    <n v="1"/>
    <n v="-1"/>
    <s v="https://aw-tipster.blogabet.com"/>
    <s v="Mon, May 13th, 2019, 09:59"/>
  </r>
  <r>
    <n v="1022"/>
    <s v=" 18 May 2019, 21:00"/>
    <s v="Football"/>
    <x v="1"/>
    <s v="Toulouse FC - Marseille"/>
    <n v="0"/>
    <s v="LOST"/>
    <x v="12"/>
    <s v="2-5"/>
    <s v="PINNACLE"/>
    <n v="1.7689999999999999"/>
    <n v="1"/>
    <n v="-1"/>
    <s v="https://aw-tipster.blogabet.com"/>
    <s v="Mon, May 13th, 2019, 09:59"/>
  </r>
  <r>
    <n v="1023"/>
    <s v=" 18 May 2019, 21:00"/>
    <s v="Football"/>
    <x v="1"/>
    <s v="AS Monaco - Amiens"/>
    <n v="0"/>
    <s v="LOST"/>
    <x v="2"/>
    <s v="2-0"/>
    <s v="PINNACLE"/>
    <n v="1.74"/>
    <n v="1"/>
    <n v="-1"/>
    <s v="https://aw-tipster.blogabet.com"/>
    <s v="Mon, May 13th, 2019, 10:00"/>
  </r>
  <r>
    <n v="1024"/>
    <s v=" 18 May 2019, 21:00"/>
    <s v="Football"/>
    <x v="1"/>
    <s v="Paris Saint Germain - Dijon"/>
    <n v="0"/>
    <s v="LOST"/>
    <x v="3"/>
    <s v="4-0"/>
    <s v="PINNACLE"/>
    <n v="1.97"/>
    <n v="1"/>
    <n v="-1"/>
    <s v="https://aw-tipster.blogabet.com"/>
    <s v="Tue, May 14th, 2019, 10:20"/>
  </r>
  <r>
    <n v="1025"/>
    <s v=" 19 May 2019, 15:00"/>
    <s v="Football"/>
    <x v="3"/>
    <s v="Empoli - Torino"/>
    <n v="0"/>
    <s v="LOST"/>
    <x v="1"/>
    <s v="4-1"/>
    <s v="PINNACLE"/>
    <n v="2.0699999999999998"/>
    <n v="1"/>
    <n v="-1"/>
    <s v="https://aw-tipster.blogabet.com"/>
    <s v="Tue, May 14th, 2019, 10:19"/>
  </r>
  <r>
    <n v="1026"/>
    <s v=" 19 May 2019, 20:30"/>
    <s v="Football"/>
    <x v="3"/>
    <s v="Juventus - Atalanta BC"/>
    <n v="1"/>
    <s v="PUSH"/>
    <x v="15"/>
    <s v="1-1"/>
    <s v="PINNACLE"/>
    <n v="1.675"/>
    <n v="1"/>
    <n v="0"/>
    <s v="https://aw-tipster.blogabet.com"/>
    <s v="Thu, May 16th, 2019, 09:09"/>
  </r>
  <r>
    <n v="1027"/>
    <s v=" 24 May 2019, 21:05"/>
    <s v="Football"/>
    <x v="1"/>
    <s v="Caen - Bordeaux"/>
    <n v="2.0499999999999998"/>
    <s v="WIN"/>
    <x v="2"/>
    <s v="0-1"/>
    <s v="PINNACLE"/>
    <n v="2.0499999999999998"/>
    <n v="1"/>
    <n v="1.05"/>
    <s v="https://aw-tipster.blogabet.com"/>
    <s v="Wed, May 22nd, 2019, 09:35"/>
  </r>
  <r>
    <n v="1028"/>
    <s v=" 24 May 2019, 21:05"/>
    <s v="Football"/>
    <x v="1"/>
    <s v="Nice - AS Monaco"/>
    <n v="2.2400000000000002"/>
    <s v="WIN"/>
    <x v="15"/>
    <s v="2-0"/>
    <s v="PINNACLE"/>
    <n v="2.2400000000000002"/>
    <n v="1"/>
    <n v="1.24"/>
    <s v="https://aw-tipster.blogabet.com"/>
    <s v="Wed, May 22nd, 2019, 09:35"/>
  </r>
  <r>
    <n v="1029"/>
    <s v=" 24 May 2019, 21:05"/>
    <s v="Football"/>
    <x v="1"/>
    <s v="Nimes Olympique - Lyon"/>
    <n v="0"/>
    <s v="LOST"/>
    <x v="12"/>
    <s v="2-3"/>
    <s v="PINNACLE"/>
    <n v="2"/>
    <n v="1"/>
    <n v="-1"/>
    <s v="https://aw-tipster.blogabet.com"/>
    <s v="Wed, May 22nd, 2019, 09:35"/>
  </r>
  <r>
    <n v="1030"/>
    <s v=" 25 May 2019, 20:00"/>
    <s v="Football"/>
    <x v="13"/>
    <s v="Bayern Munchen (n) - RB Leipzig"/>
    <n v="0"/>
    <s v="LOST"/>
    <x v="2"/>
    <s v="3-0"/>
    <s v="PINNACLE"/>
    <n v="1.98"/>
    <n v="1"/>
    <n v="-1"/>
    <s v="https://aw-tipster.blogabet.com"/>
    <s v="Sun, May 19th, 2019, 10:05"/>
  </r>
  <r>
    <n v="1031"/>
    <s v=" 25 May 2019, 20:45"/>
    <s v="Football"/>
    <x v="10"/>
    <s v="Barcelona (n) - Valencia"/>
    <n v="2.02"/>
    <s v="WIN"/>
    <x v="2"/>
    <s v="1-2"/>
    <s v="PINNACLE"/>
    <n v="2.02"/>
    <n v="1"/>
    <n v="1.02"/>
    <s v="https://aw-tipster.blogabet.com"/>
    <s v="Mon, May 20th, 2019, 08:47"/>
  </r>
  <r>
    <n v="1032"/>
    <s v=" 26 May 2019, 20:30"/>
    <s v="Football"/>
    <x v="3"/>
    <s v="FC Internazionale - Empoli"/>
    <n v="1.78"/>
    <s v="WIN"/>
    <x v="3"/>
    <s v="2-1"/>
    <s v="PINNACLE"/>
    <n v="1.7809999999999999"/>
    <n v="1"/>
    <n v="0.78"/>
    <s v="https://aw-tipster.blogabet.com"/>
    <s v="Tue, May 21st, 2019, 09:21"/>
  </r>
  <r>
    <n v="1033"/>
    <s v=" 26 May 2019, 20:30"/>
    <s v="Football"/>
    <x v="3"/>
    <s v="SPAL - AC Milan"/>
    <n v="1"/>
    <s v="PUSH"/>
    <x v="9"/>
    <s v="2-3"/>
    <s v="PINNACLE"/>
    <n v="2.0499999999999998"/>
    <n v="1"/>
    <n v="0"/>
    <s v="https://aw-tipster.blogabet.com"/>
    <s v="Tue, May 21st, 2019, 09:21"/>
  </r>
  <r>
    <n v="1034"/>
    <s v=" 29 May 2019, 21:00"/>
    <s v="Football"/>
    <x v="6"/>
    <s v="Chelsea (n) - Arsenal"/>
    <n v="0"/>
    <s v="LOST"/>
    <x v="1"/>
    <s v="4-1"/>
    <s v="PINNACLE"/>
    <n v="2.1800000000000002"/>
    <n v="1"/>
    <n v="-1"/>
    <s v="https://aw-tipster.blogabet.com"/>
    <s v="Mon, May 27th, 2019, 07:48"/>
  </r>
  <r>
    <n v="1035"/>
    <s v=" 01 Jun 2019, 21:00"/>
    <s v="Football"/>
    <x v="5"/>
    <s v="Liverpool (n) - Tottenham Hotspur"/>
    <n v="0"/>
    <s v="LOST"/>
    <x v="5"/>
    <s v="2-0"/>
    <s v="PINNACLE"/>
    <n v="1.909"/>
    <n v="1"/>
    <n v="-1"/>
    <s v="https://aw-tipster.blogabet.com"/>
    <s v="Mon, May 13th, 2019, 10:00"/>
  </r>
  <r>
    <n v="1036"/>
    <s v=" 03 Aug 2019, 17:00"/>
    <s v="Football"/>
    <x v="9"/>
    <s v="Paris Saint Germain (n) - Rennes"/>
    <n v="0"/>
    <s v="LOST"/>
    <x v="18"/>
    <s v="2-1"/>
    <s v="PINNACLE"/>
    <n v="1.84"/>
    <n v="1"/>
    <n v="-1"/>
    <s v="https://aw-tipster.blogabet.com"/>
    <s v="Wed, Jul 31st, 2019, 09:23"/>
  </r>
  <r>
    <n v="1037"/>
    <s v=" 03 Aug 2019, 20:45"/>
    <s v="Football"/>
    <x v="15"/>
    <s v="Borussia Dortmund - Bayern Munchen"/>
    <n v="0"/>
    <s v="LOST"/>
    <x v="11"/>
    <s v="2-0"/>
    <s v="PINNACLE"/>
    <n v="1.671"/>
    <n v="1"/>
    <n v="-1"/>
    <s v="https://aw-tipster.blogabet.com"/>
    <s v="Wed, Jul 31st, 2019, 09:24"/>
  </r>
  <r>
    <n v="1038"/>
    <s v=" 04 Aug 2019, 16:00"/>
    <s v="Football"/>
    <x v="16"/>
    <s v="Manchester City (n) - Liverpool"/>
    <n v="1.97"/>
    <s v="WIN"/>
    <x v="5"/>
    <s v="1-1"/>
    <s v="PINNACLE"/>
    <n v="1.97"/>
    <n v="1"/>
    <n v="0.97"/>
    <s v="https://aw-tipster.blogabet.com"/>
    <s v="Thu, Aug 1st, 2019, 09:20"/>
  </r>
  <r>
    <n v="1039"/>
    <s v=" 09 Aug 2019, 20:45"/>
    <s v="Football"/>
    <x v="1"/>
    <s v="AS Monaco - Lyon"/>
    <n v="0"/>
    <s v="LOST"/>
    <x v="15"/>
    <s v="0-3"/>
    <s v="PINNACLE"/>
    <n v="2.14"/>
    <n v="1"/>
    <n v="-1"/>
    <s v="https://aw-tipster.blogabet.com"/>
    <s v="Sun, Aug 4th, 2019, 11:00"/>
  </r>
  <r>
    <n v="1040"/>
    <s v=" 09 Aug 2019, 21:00"/>
    <s v="Football"/>
    <x v="4"/>
    <s v="Liverpool - Norwich City"/>
    <n v="0"/>
    <s v="LOST"/>
    <x v="4"/>
    <s v="4-1"/>
    <s v="PINNACLE"/>
    <n v="2.12"/>
    <n v="1"/>
    <n v="-1"/>
    <s v="https://aw-tipster.blogabet.com"/>
    <s v="Mon, Aug 5th, 2019, 11:32"/>
  </r>
  <r>
    <n v="1041"/>
    <s v=" 10 Aug 2019, 13:30"/>
    <s v="Football"/>
    <x v="4"/>
    <s v="West Ham United - Manchester City"/>
    <n v="0"/>
    <s v="LOST"/>
    <x v="30"/>
    <s v="0-5"/>
    <s v="PINNACLE"/>
    <n v="1.6890000000000001"/>
    <n v="1"/>
    <n v="-1"/>
    <s v="https://aw-tipster.blogabet.com"/>
    <s v="Mon, Aug 5th, 2019, 11:33"/>
  </r>
  <r>
    <n v="1042"/>
    <s v=" 10 Aug 2019, 16:00"/>
    <s v="Football"/>
    <x v="4"/>
    <s v="Bournemouth - Sheffield United"/>
    <n v="1.99"/>
    <s v="WIN"/>
    <x v="5"/>
    <s v="1-1"/>
    <s v="PINNACLE"/>
    <n v="1.99"/>
    <n v="1"/>
    <n v="0.99"/>
    <s v="https://aw-tipster.blogabet.com"/>
    <s v="Sun, Aug 4th, 2019, 10:58"/>
  </r>
  <r>
    <n v="1043"/>
    <s v=" 10 Aug 2019, 16:00"/>
    <s v="Football"/>
    <x v="4"/>
    <s v="Burnley - Southampton"/>
    <n v="2.17"/>
    <s v="WIN"/>
    <x v="11"/>
    <s v="3-0"/>
    <s v="PINNACLE"/>
    <n v="2.17"/>
    <n v="1"/>
    <n v="1.17"/>
    <s v="https://aw-tipster.blogabet.com"/>
    <s v="Sun, Aug 4th, 2019, 10:59"/>
  </r>
  <r>
    <n v="1044"/>
    <s v=" 10 Aug 2019, 16:00"/>
    <s v="Football"/>
    <x v="4"/>
    <s v="Crystal Palace - Everton"/>
    <n v="1"/>
    <s v="PUSH"/>
    <x v="1"/>
    <s v="0-0"/>
    <s v="PINNACLE"/>
    <n v="1.7929999999999999"/>
    <n v="1"/>
    <n v="0"/>
    <s v="https://aw-tipster.blogabet.com"/>
    <s v="Sun, Aug 4th, 2019, 10:59"/>
  </r>
  <r>
    <n v="1045"/>
    <s v=" 10 Aug 2019, 16:00"/>
    <s v="Football"/>
    <x v="4"/>
    <s v="Watford - Brighton and Hove Albion"/>
    <n v="2.2599999999999998"/>
    <s v="WIN"/>
    <x v="11"/>
    <s v="0-3"/>
    <s v="PINNACLE"/>
    <n v="2.2599999999999998"/>
    <n v="1"/>
    <n v="1.26"/>
    <s v="https://aw-tipster.blogabet.com"/>
    <s v="Sun, Aug 4th, 2019, 10:59"/>
  </r>
  <r>
    <n v="1046"/>
    <s v=" 10 Aug 2019, 17:30"/>
    <s v="Football"/>
    <x v="1"/>
    <s v="Marseille - Reims"/>
    <n v="1"/>
    <s v="PUSH"/>
    <x v="28"/>
    <s v="0-2"/>
    <s v="PINNACLE"/>
    <n v="1.7090000000000001"/>
    <n v="1"/>
    <n v="0"/>
    <s v="https://aw-tipster.blogabet.com"/>
    <s v="Mon, Aug 5th, 2019, 11:34"/>
  </r>
  <r>
    <n v="1047"/>
    <s v=" 10 Aug 2019, 18:30"/>
    <s v="Football"/>
    <x v="4"/>
    <s v="Tottenham Hotspur - Aston Villa"/>
    <n v="0"/>
    <s v="LOST"/>
    <x v="3"/>
    <s v="3-1"/>
    <s v="PINNACLE"/>
    <n v="1.952"/>
    <n v="1"/>
    <n v="-1"/>
    <s v="https://aw-tipster.blogabet.com"/>
    <s v="Mon, Aug 5th, 2019, 11:33"/>
  </r>
  <r>
    <n v="1048"/>
    <s v=" 10 Aug 2019, 20:00"/>
    <s v="Football"/>
    <x v="1"/>
    <s v="Dijon - St Etienne"/>
    <n v="0"/>
    <s v="LOST"/>
    <x v="37"/>
    <s v="1-2"/>
    <s v="PINNACLE"/>
    <n v="1.7749999999999999"/>
    <n v="1"/>
    <n v="-1"/>
    <s v="https://aw-tipster.blogabet.com"/>
    <s v="Sun, Aug 4th, 2019, 11:01"/>
  </r>
  <r>
    <n v="1049"/>
    <s v=" 10 Aug 2019, 20:00"/>
    <s v="Football"/>
    <x v="1"/>
    <s v="Montpellier HSC - Rennes"/>
    <n v="0"/>
    <s v="LOST"/>
    <x v="28"/>
    <s v="0-1"/>
    <s v="PINNACLE"/>
    <n v="1.746"/>
    <n v="1"/>
    <n v="-1"/>
    <s v="https://aw-tipster.blogabet.com"/>
    <s v="Sun, Aug 4th, 2019, 11:01"/>
  </r>
  <r>
    <n v="1050"/>
    <s v=" 10 Aug 2019, 20:00"/>
    <s v="Football"/>
    <x v="1"/>
    <s v="Nice - Amiens"/>
    <n v="0"/>
    <s v="LOST"/>
    <x v="5"/>
    <s v="2-1"/>
    <s v="PINNACLE"/>
    <n v="1.97"/>
    <n v="1"/>
    <n v="-1"/>
    <s v="https://aw-tipster.blogabet.com"/>
    <s v="Sun, Aug 4th, 2019, 11:01"/>
  </r>
  <r>
    <n v="1051"/>
    <s v=" 11 Aug 2019, 15:00"/>
    <s v="Football"/>
    <x v="1"/>
    <s v="Lille - Nantes"/>
    <n v="1.88"/>
    <s v="WIN"/>
    <x v="8"/>
    <s v="2-1"/>
    <s v="PINNACLE"/>
    <n v="1.8839999999999999"/>
    <n v="1"/>
    <n v="0.88"/>
    <s v="https://aw-tipster.blogabet.com"/>
    <s v="Sun, Aug 4th, 2019, 11:02"/>
  </r>
  <r>
    <n v="1052"/>
    <s v=" 11 Aug 2019, 15:00"/>
    <s v="Football"/>
    <x v="4"/>
    <s v="Newcastle United - Arsenal"/>
    <n v="0"/>
    <s v="LOST"/>
    <x v="11"/>
    <s v="0-1"/>
    <s v="PINNACLE"/>
    <n v="1.8"/>
    <n v="1"/>
    <n v="-1"/>
    <s v="https://aw-tipster.blogabet.com"/>
    <s v="Mon, Aug 5th, 2019, 11:33"/>
  </r>
  <r>
    <n v="1053"/>
    <s v=" 11 Aug 2019, 15:00"/>
    <s v="Football"/>
    <x v="4"/>
    <s v="Leicester City - Wolverhampton Wanderers"/>
    <n v="1.74"/>
    <s v="WIN"/>
    <x v="5"/>
    <s v="0-0"/>
    <s v="PINNACLE"/>
    <n v="1.74"/>
    <n v="1"/>
    <n v="0.74"/>
    <s v="https://aw-tipster.blogabet.com"/>
    <s v="Fri, Aug 9th, 2019, 09:02"/>
  </r>
  <r>
    <n v="1054"/>
    <s v=" 11 Aug 2019, 17:00"/>
    <s v="Football"/>
    <x v="1"/>
    <s v="Strasbourg - Metz"/>
    <n v="1"/>
    <s v="PUSH"/>
    <x v="28"/>
    <s v="1-1"/>
    <s v="PINNACLE"/>
    <n v="1.724"/>
    <n v="1"/>
    <n v="0"/>
    <s v="https://aw-tipster.blogabet.com"/>
    <s v="Fri, Aug 9th, 2019, 09:02"/>
  </r>
  <r>
    <n v="1055"/>
    <s v=" 11 Aug 2019, 17:30"/>
    <s v="Football"/>
    <x v="4"/>
    <s v="Manchester United - Chelsea"/>
    <n v="0"/>
    <s v="LOST"/>
    <x v="5"/>
    <s v="4-0"/>
    <s v="PINNACLE"/>
    <n v="1.724"/>
    <n v="1"/>
    <n v="-1"/>
    <s v="https://aw-tipster.blogabet.com"/>
    <s v="Sun, Aug 4th, 2019, 11:00"/>
  </r>
  <r>
    <n v="1056"/>
    <s v=" 11 Aug 2019, 21:00"/>
    <s v="Football"/>
    <x v="1"/>
    <s v="Paris Saint Germain - Nimes Olympique"/>
    <n v="2"/>
    <s v="WIN"/>
    <x v="29"/>
    <s v="3-0"/>
    <s v="PINNACLE"/>
    <n v="2"/>
    <n v="1"/>
    <n v="1"/>
    <s v="https://aw-tipster.blogabet.com"/>
    <s v="Sun, Aug 4th, 2019, 11:02"/>
  </r>
  <r>
    <n v="1057"/>
    <s v=" 14 Aug 2019, 21:00"/>
    <s v="Football"/>
    <x v="17"/>
    <s v="Liverpool (n) - Chelsea"/>
    <n v="1.88"/>
    <s v="WIN"/>
    <x v="2"/>
    <s v="1-1"/>
    <s v="PINNACLE"/>
    <n v="1.877"/>
    <n v="1"/>
    <n v="0.88"/>
    <s v="https://aw-tipster.blogabet.com"/>
    <s v="Mon, Aug 12th, 2019, 11:23"/>
  </r>
  <r>
    <n v="1058"/>
    <s v=" 16 Aug 2019, 20:30"/>
    <s v="Football"/>
    <x v="0"/>
    <s v="Bayern Munich - Hertha Berlin"/>
    <n v="0"/>
    <s v="LOST"/>
    <x v="10"/>
    <s v="2-2"/>
    <s v="PINNACLE"/>
    <n v="1.925"/>
    <n v="1"/>
    <n v="-1"/>
    <s v="https://aw-tipster.blogabet.com"/>
    <s v="Tue, Aug 13th, 2019, 10:57"/>
  </r>
  <r>
    <n v="1059"/>
    <s v=" 16 Aug 2019, 20:45"/>
    <s v="Football"/>
    <x v="1"/>
    <s v="Lyon - Angers SCO"/>
    <n v="0"/>
    <s v="LOST"/>
    <x v="3"/>
    <s v="6-0"/>
    <s v="PINNACLE"/>
    <n v="1.7929999999999999"/>
    <n v="1"/>
    <n v="-1"/>
    <s v="https://aw-tipster.blogabet.com"/>
    <s v="Mon, Aug 12th, 2019, 11:23"/>
  </r>
  <r>
    <n v="1060"/>
    <s v=" 16 Aug 2019, 21:00"/>
    <s v="Football"/>
    <x v="2"/>
    <s v="Athletic Club Bilbao - Barcelona"/>
    <n v="0"/>
    <s v="LOST"/>
    <x v="6"/>
    <s v="1-0"/>
    <s v="PINNACLE"/>
    <n v="1.7190000000000001"/>
    <n v="1"/>
    <n v="-1"/>
    <s v="https://aw-tipster.blogabet.com"/>
    <s v="Sun, Aug 11th, 2019, 11:40"/>
  </r>
  <r>
    <n v="1061"/>
    <s v=" 17 Aug 2019, 13:30"/>
    <s v="Football"/>
    <x v="4"/>
    <s v="Arsenal - Burnley"/>
    <n v="1.99"/>
    <s v="WIN"/>
    <x v="3"/>
    <s v="2-1"/>
    <s v="PINNACLE"/>
    <n v="1.99"/>
    <n v="1"/>
    <n v="0.99"/>
    <s v="https://aw-tipster.blogabet.com"/>
    <s v="Mon, Aug 12th, 2019, 11:21"/>
  </r>
  <r>
    <n v="1062"/>
    <s v=" 17 Aug 2019, 15:30"/>
    <s v="Football"/>
    <x v="0"/>
    <s v="Borussia Dortmund - Augsburg"/>
    <n v="1.74"/>
    <s v="WIN"/>
    <x v="18"/>
    <s v="5-1"/>
    <s v="PINNACLE"/>
    <n v="1.74"/>
    <n v="1"/>
    <n v="0.74"/>
    <s v="https://aw-tipster.blogabet.com"/>
    <s v="Sun, Aug 11th, 2019, 11:39"/>
  </r>
  <r>
    <n v="1063"/>
    <s v=" 17 Aug 2019, 15:30"/>
    <s v="Football"/>
    <x v="0"/>
    <s v="Bayer Leverkusen - SC Paderborn 07"/>
    <n v="0"/>
    <s v="LOST"/>
    <x v="18"/>
    <s v="3-2"/>
    <s v="PINNACLE"/>
    <n v="1.99"/>
    <n v="1"/>
    <n v="-1"/>
    <s v="https://aw-tipster.blogabet.com"/>
    <s v="Mon, Aug 12th, 2019, 11:22"/>
  </r>
  <r>
    <n v="1064"/>
    <s v=" 17 Aug 2019, 15:30"/>
    <s v="Football"/>
    <x v="0"/>
    <s v="Wolfsburg - FC Koln"/>
    <n v="1.96"/>
    <s v="WIN"/>
    <x v="8"/>
    <s v="2-1"/>
    <s v="PINNACLE"/>
    <n v="1.9610000000000001"/>
    <n v="1"/>
    <n v="0.96"/>
    <s v="https://aw-tipster.blogabet.com"/>
    <s v="Tue, Aug 13th, 2019, 10:57"/>
  </r>
  <r>
    <n v="1065"/>
    <s v=" 17 Aug 2019, 16:00"/>
    <s v="Football"/>
    <x v="4"/>
    <s v="Aston Villa - Bournemouth"/>
    <n v="2.23"/>
    <s v="WIN"/>
    <x v="1"/>
    <s v="1-2"/>
    <s v="PINNACLE"/>
    <n v="2.23"/>
    <n v="1"/>
    <n v="1.23"/>
    <s v="https://aw-tipster.blogabet.com"/>
    <s v="Sun, Aug 11th, 2019, 11:38"/>
  </r>
  <r>
    <n v="1066"/>
    <s v=" 17 Aug 2019, 16:00"/>
    <s v="Football"/>
    <x v="4"/>
    <s v="Brighton and Hove Albion - West Ham United"/>
    <n v="0"/>
    <s v="LOST"/>
    <x v="11"/>
    <s v="1-1"/>
    <s v="PINNACLE"/>
    <n v="2.16"/>
    <n v="1"/>
    <n v="-1"/>
    <s v="https://aw-tipster.blogabet.com"/>
    <s v="Sun, Aug 11th, 2019, 11:38"/>
  </r>
  <r>
    <n v="1067"/>
    <s v=" 17 Aug 2019, 16:00"/>
    <s v="Football"/>
    <x v="4"/>
    <s v="Everton - Watford"/>
    <n v="1"/>
    <s v="PUSH"/>
    <x v="2"/>
    <s v="1-0"/>
    <s v="PINNACLE"/>
    <n v="1.671"/>
    <n v="1"/>
    <n v="0"/>
    <s v="https://aw-tipster.blogabet.com"/>
    <s v="Sun, Aug 11th, 2019, 11:39"/>
  </r>
  <r>
    <n v="1068"/>
    <s v=" 17 Aug 2019, 16:00"/>
    <s v="Football"/>
    <x v="4"/>
    <s v="Norwich City - Newcastle United"/>
    <n v="0"/>
    <s v="LOST"/>
    <x v="5"/>
    <s v="3-1"/>
    <s v="PINNACLE"/>
    <n v="1.74"/>
    <n v="1"/>
    <n v="-1"/>
    <s v="https://aw-tipster.blogabet.com"/>
    <s v="Mon, Aug 12th, 2019, 11:21"/>
  </r>
  <r>
    <n v="1069"/>
    <s v=" 17 Aug 2019, 16:00"/>
    <s v="Football"/>
    <x v="4"/>
    <s v="Southampton - Liverpool"/>
    <n v="1"/>
    <s v="PUSH"/>
    <x v="19"/>
    <s v="1-2"/>
    <s v="PINNACLE"/>
    <n v="2.11"/>
    <n v="1"/>
    <n v="0"/>
    <s v="https://aw-tipster.blogabet.com"/>
    <s v="Thu, Aug 15th, 2019, 09:36"/>
  </r>
  <r>
    <n v="1070"/>
    <s v=" 17 Aug 2019, 17:00"/>
    <s v="Football"/>
    <x v="2"/>
    <s v="Celta Vigo - Real Madrid"/>
    <n v="1.71"/>
    <s v="WIN"/>
    <x v="6"/>
    <s v="1-3"/>
    <s v="PINNACLE"/>
    <n v="1.714"/>
    <n v="1"/>
    <n v="0.71"/>
    <s v="https://aw-tipster.blogabet.com"/>
    <s v="Mon, Aug 12th, 2019, 11:22"/>
  </r>
  <r>
    <n v="1071"/>
    <s v=" 17 Aug 2019, 17:30"/>
    <s v="Football"/>
    <x v="1"/>
    <s v="Nantes - Marseille"/>
    <n v="1"/>
    <s v="PUSH"/>
    <x v="1"/>
    <s v="0-0"/>
    <s v="PINNACLE"/>
    <n v="2.0099999999999998"/>
    <n v="1"/>
    <n v="0"/>
    <s v="https://aw-tipster.blogabet.com"/>
    <s v="Mon, Aug 12th, 2019, 11:23"/>
  </r>
  <r>
    <n v="1072"/>
    <s v=" 17 Aug 2019, 18:30"/>
    <s v="Football"/>
    <x v="0"/>
    <s v="Borussia Monchengladbach - Schalke 04"/>
    <n v="0"/>
    <s v="LOST"/>
    <x v="11"/>
    <s v="0-0"/>
    <s v="PINNACLE"/>
    <n v="1.7869999999999999"/>
    <n v="1"/>
    <n v="-1"/>
    <s v="https://aw-tipster.blogabet.com"/>
    <s v="Sun, Aug 11th, 2019, 11:40"/>
  </r>
  <r>
    <n v="1073"/>
    <s v=" 17 Aug 2019, 18:30"/>
    <s v="Football"/>
    <x v="4"/>
    <s v="Manchester City - Tottenham Hotspur"/>
    <n v="1.93"/>
    <s v="WIN"/>
    <x v="3"/>
    <s v="2-2"/>
    <s v="PINNACLE"/>
    <n v="1.9339999999999999"/>
    <n v="1"/>
    <n v="0.93"/>
    <s v="https://aw-tipster.blogabet.com"/>
    <s v="Mon, Aug 12th, 2019, 11:21"/>
  </r>
  <r>
    <n v="1074"/>
    <s v=" 17 Aug 2019, 19:00"/>
    <s v="Football"/>
    <x v="2"/>
    <s v="Valencia - Real Sociedad"/>
    <n v="1"/>
    <s v="PUSH"/>
    <x v="28"/>
    <s v="1-1"/>
    <s v="PINNACLE"/>
    <n v="1.68"/>
    <n v="1"/>
    <n v="0"/>
    <s v="https://aw-tipster.blogabet.com"/>
    <s v="Sun, Aug 11th, 2019, 11:41"/>
  </r>
  <r>
    <n v="1075"/>
    <s v=" 17 Aug 2019, 20:00"/>
    <s v="Football"/>
    <x v="1"/>
    <s v="Amiens - Lille"/>
    <n v="0"/>
    <s v="LOST"/>
    <x v="6"/>
    <s v="1-0"/>
    <s v="PINNACLE"/>
    <n v="2.34"/>
    <n v="1"/>
    <n v="-1"/>
    <s v="https://aw-tipster.blogabet.com"/>
    <s v="Mon, Aug 12th, 2019, 11:24"/>
  </r>
  <r>
    <n v="1076"/>
    <s v=" 17 Aug 2019, 20:00"/>
    <s v="Football"/>
    <x v="1"/>
    <s v="Bordeaux - Montpellier HSC"/>
    <n v="1"/>
    <s v="PUSH"/>
    <x v="15"/>
    <s v="1-1"/>
    <s v="PINNACLE"/>
    <n v="2.1"/>
    <n v="1"/>
    <n v="0"/>
    <s v="https://aw-tipster.blogabet.com"/>
    <s v="Mon, Aug 12th, 2019, 11:24"/>
  </r>
  <r>
    <n v="1077"/>
    <s v=" 17 Aug 2019, 20:00"/>
    <s v="Football"/>
    <x v="1"/>
    <s v="Metz - AS Monaco"/>
    <n v="0"/>
    <s v="LOST"/>
    <x v="1"/>
    <s v="3-0"/>
    <s v="PINNACLE"/>
    <n v="1.8620000000000001"/>
    <n v="1"/>
    <n v="-1"/>
    <s v="https://aw-tipster.blogabet.com"/>
    <s v="Mon, Aug 12th, 2019, 11:24"/>
  </r>
  <r>
    <n v="1078"/>
    <s v=" 17 Aug 2019, 20:00"/>
    <s v="Football"/>
    <x v="1"/>
    <s v="Nimes Olympique - Nice"/>
    <n v="1.72"/>
    <s v="WIN"/>
    <x v="5"/>
    <s v="1-2"/>
    <s v="PINNACLE"/>
    <n v="1.7190000000000001"/>
    <n v="1"/>
    <n v="0.72"/>
    <s v="https://aw-tipster.blogabet.com"/>
    <s v="Mon, Aug 12th, 2019, 11:24"/>
  </r>
  <r>
    <n v="1079"/>
    <s v=" 17 Aug 2019, 21:00"/>
    <s v="Football"/>
    <x v="2"/>
    <s v="Villarreal CF - Granada CF"/>
    <n v="1.81"/>
    <s v="WIN"/>
    <x v="2"/>
    <s v="4-4"/>
    <s v="PINNACLE"/>
    <n v="1.8129999999999999"/>
    <n v="1"/>
    <n v="0.81"/>
    <s v="https://aw-tipster.blogabet.com"/>
    <s v="Sun, Aug 11th, 2019, 11:41"/>
  </r>
  <r>
    <n v="1080"/>
    <s v=" 18 Aug 2019, 15:00"/>
    <s v="Football"/>
    <x v="4"/>
    <s v="Sheffield United - Crystal Palace"/>
    <n v="1.9"/>
    <s v="WIN"/>
    <x v="15"/>
    <s v="1-0"/>
    <s v="PINNACLE"/>
    <n v="1.9"/>
    <n v="1"/>
    <n v="0.9"/>
    <s v="https://aw-tipster.blogabet.com"/>
    <s v="Sun, Aug 11th, 2019, 11:39"/>
  </r>
  <r>
    <n v="1081"/>
    <s v=" 18 Aug 2019, 15:00"/>
    <s v="Football"/>
    <x v="1"/>
    <s v="St Etienne - Brest"/>
    <n v="1.74"/>
    <s v="WIN"/>
    <x v="2"/>
    <s v="1-1"/>
    <s v="PINNACLE"/>
    <n v="1.7350000000000001"/>
    <n v="1"/>
    <n v="0.74"/>
    <s v="https://aw-tipster.blogabet.com"/>
    <s v="Mon, Aug 12th, 2019, 11:25"/>
  </r>
  <r>
    <n v="1082"/>
    <s v=" 18 Aug 2019, 15:30"/>
    <s v="Football"/>
    <x v="0"/>
    <s v="Eintracht Frankfurt - Hoffenheim"/>
    <n v="1.73"/>
    <s v="WIN"/>
    <x v="15"/>
    <s v="1-0"/>
    <s v="PINNACLE"/>
    <n v="1.7290000000000001"/>
    <n v="1"/>
    <n v="0.73"/>
    <s v="https://aw-tipster.blogabet.com"/>
    <s v="Fri, Aug 16th, 2019, 10:12"/>
  </r>
  <r>
    <n v="1083"/>
    <s v=" 18 Aug 2019, 17:00"/>
    <s v="Football"/>
    <x v="1"/>
    <s v="Reims - Strasbourg"/>
    <n v="1.85"/>
    <s v="WIN"/>
    <x v="5"/>
    <s v="0-0"/>
    <s v="PINNACLE"/>
    <n v="1.8540000000000001"/>
    <n v="1"/>
    <n v="0.85"/>
    <s v="https://aw-tipster.blogabet.com"/>
    <s v="Fri, Aug 16th, 2019, 10:13"/>
  </r>
  <r>
    <n v="1084"/>
    <s v=" 18 Aug 2019, 17:30"/>
    <s v="Football"/>
    <x v="4"/>
    <s v="Chelsea - Leicester City"/>
    <n v="0"/>
    <s v="LOST"/>
    <x v="8"/>
    <s v="1-1"/>
    <s v="PINNACLE"/>
    <n v="1.7290000000000001"/>
    <n v="1"/>
    <n v="-1"/>
    <s v="https://aw-tipster.blogabet.com"/>
    <s v="Thu, Aug 15th, 2019, 09:36"/>
  </r>
  <r>
    <n v="1085"/>
    <s v=" 18 Aug 2019, 18:00"/>
    <s v="Football"/>
    <x v="0"/>
    <s v="Union Berlin - RB Leipzig"/>
    <n v="0"/>
    <s v="LOST"/>
    <x v="12"/>
    <s v="0-4"/>
    <s v="PINNACLE"/>
    <n v="2.17"/>
    <n v="1"/>
    <n v="-1"/>
    <s v="https://aw-tipster.blogabet.com"/>
    <s v="Mon, Aug 12th, 2019, 11:22"/>
  </r>
  <r>
    <n v="1086"/>
    <s v=" 18 Aug 2019, 19:00"/>
    <s v="Football"/>
    <x v="2"/>
    <s v="Espanyol - Sevilla"/>
    <n v="1.7"/>
    <s v="WIN"/>
    <x v="1"/>
    <s v="0-2"/>
    <s v="PINNACLE"/>
    <n v="1.6990000000000001"/>
    <n v="1"/>
    <n v="0.7"/>
    <s v="https://aw-tipster.blogabet.com"/>
    <s v="Fri, Aug 16th, 2019, 10:13"/>
  </r>
  <r>
    <n v="1087"/>
    <s v=" 18 Aug 2019, 21:00"/>
    <s v="Football"/>
    <x v="1"/>
    <s v="Rennes - Paris Saint Germain"/>
    <n v="0"/>
    <s v="LOST"/>
    <x v="13"/>
    <s v="2-1"/>
    <s v="PINNACLE"/>
    <n v="1.917"/>
    <n v="1"/>
    <n v="-1"/>
    <s v="https://aw-tipster.blogabet.com"/>
    <s v="Mon, Aug 12th, 2019, 11:25"/>
  </r>
  <r>
    <n v="1088"/>
    <s v=" 18 Aug 2019, 22:00"/>
    <s v="Football"/>
    <x v="2"/>
    <s v="Atletico Madrid - Getafe"/>
    <n v="1.76"/>
    <s v="WIN"/>
    <x v="37"/>
    <s v="1-0"/>
    <s v="PINNACLE"/>
    <n v="1.7629999999999999"/>
    <n v="1"/>
    <n v="0.76"/>
    <s v="https://aw-tipster.blogabet.com"/>
    <s v="Sun, Aug 11th, 2019, 11:41"/>
  </r>
  <r>
    <n v="1089"/>
    <s v=" 19 Aug 2019, 21:00"/>
    <s v="Football"/>
    <x v="4"/>
    <s v="Wolverhampton Wanderers - Manchester United"/>
    <n v="1.67"/>
    <s v="WIN"/>
    <x v="12"/>
    <s v="1-1"/>
    <s v="PINNACLE"/>
    <n v="1.671"/>
    <n v="1"/>
    <n v="0.67"/>
    <s v="https://aw-tipster.blogabet.com"/>
    <s v="Fri, Aug 16th, 2019, 10:12"/>
  </r>
  <r>
    <n v="1090"/>
    <s v=" 19 Aug 2019, 22:00"/>
    <s v="Football"/>
    <x v="2"/>
    <s v="Real Betis - Real Valladolid CF"/>
    <n v="1.71"/>
    <s v="WIN"/>
    <x v="2"/>
    <s v="1-2"/>
    <s v="PINNACLE"/>
    <n v="1.714"/>
    <n v="1"/>
    <n v="0.71"/>
    <s v="https://aw-tipster.blogabet.com"/>
    <s v="Sun, Aug 11th, 2019, 11:42"/>
  </r>
  <r>
    <n v="1091"/>
    <s v=" 23 Aug 2019, 20:00"/>
    <s v="Football"/>
    <x v="2"/>
    <s v="Granada CF - Sevilla"/>
    <n v="0"/>
    <s v="LOST"/>
    <x v="11"/>
    <s v="0-1"/>
    <s v="PINNACLE"/>
    <n v="1.869"/>
    <n v="1"/>
    <n v="-1"/>
    <s v="https://aw-tipster.blogabet.com"/>
    <s v="Mon, Aug 19th, 2019, 10:07"/>
  </r>
  <r>
    <n v="1092"/>
    <s v=" 23 Aug 2019, 20:30"/>
    <s v="Football"/>
    <x v="0"/>
    <s v="FC Koln - Borussia Dortmund"/>
    <n v="1.74"/>
    <s v="WIN"/>
    <x v="14"/>
    <s v="1-3"/>
    <s v="PINNACLE"/>
    <n v="1.7350000000000001"/>
    <n v="1"/>
    <n v="0.74"/>
    <s v="https://aw-tipster.blogabet.com"/>
    <s v="Sun, Aug 18th, 2019, 10:59"/>
  </r>
  <r>
    <n v="1093"/>
    <s v=" 23 Aug 2019, 21:00"/>
    <s v="Football"/>
    <x v="4"/>
    <s v="Aston Villa - Everton"/>
    <n v="1.75"/>
    <s v="WIN"/>
    <x v="12"/>
    <s v="2-0"/>
    <s v="PINNACLE"/>
    <n v="1.746"/>
    <n v="1"/>
    <n v="0.75"/>
    <s v="https://aw-tipster.blogabet.com"/>
    <s v="Sun, Aug 18th, 2019, 10:57"/>
  </r>
  <r>
    <n v="1094"/>
    <s v=" 23 Aug 2019, 22:00"/>
    <s v="Football"/>
    <x v="2"/>
    <s v="Levante UD - Villarreal CF"/>
    <n v="2.09"/>
    <s v="WIN"/>
    <x v="15"/>
    <s v="2-1"/>
    <s v="PINNACLE"/>
    <n v="2.09"/>
    <n v="1"/>
    <n v="1.0900000000000001"/>
    <s v="https://aw-tipster.blogabet.com"/>
    <s v="Mon, Aug 19th, 2019, 10:08"/>
  </r>
  <r>
    <n v="1095"/>
    <s v=" 24 Aug 2019, 13:30"/>
    <s v="Football"/>
    <x v="4"/>
    <s v="Norwich City - Chelsea"/>
    <n v="0"/>
    <s v="LOST"/>
    <x v="12"/>
    <s v="2-3"/>
    <s v="PINNACLE"/>
    <n v="2.0699999999999998"/>
    <n v="1"/>
    <n v="-1"/>
    <s v="https://aw-tipster.blogabet.com"/>
    <s v="Mon, Aug 19th, 2019, 10:06"/>
  </r>
  <r>
    <n v="1096"/>
    <s v=" 24 Aug 2019, 15:30"/>
    <s v="Football"/>
    <x v="0"/>
    <s v="Fortuna Dusseldorf - Bayer Leverkusen"/>
    <n v="0"/>
    <s v="LOST"/>
    <x v="12"/>
    <s v="1-3"/>
    <s v="PINNACLE"/>
    <n v="2.08"/>
    <n v="1"/>
    <n v="-1"/>
    <s v="https://aw-tipster.blogabet.com"/>
    <s v="Sun, Aug 18th, 2019, 11:00"/>
  </r>
  <r>
    <n v="1097"/>
    <s v=" 24 Aug 2019, 15:30"/>
    <s v="Football"/>
    <x v="0"/>
    <s v="Mainz 05 - Borussia Monchengladbach"/>
    <n v="2.33"/>
    <s v="WIN"/>
    <x v="6"/>
    <s v="1-3"/>
    <s v="PINNACLE"/>
    <n v="2.33"/>
    <n v="1"/>
    <n v="1.33"/>
    <s v="https://aw-tipster.blogabet.com"/>
    <s v="Sun, Aug 18th, 2019, 11:00"/>
  </r>
  <r>
    <n v="1098"/>
    <s v=" 24 Aug 2019, 16:00"/>
    <s v="Football"/>
    <x v="4"/>
    <s v="Brighton and Hove Albion - Southampton"/>
    <n v="0"/>
    <s v="LOST"/>
    <x v="15"/>
    <s v="0-2"/>
    <s v="PINNACLE"/>
    <n v="1.7929999999999999"/>
    <n v="1"/>
    <n v="-1"/>
    <s v="https://aw-tipster.blogabet.com"/>
    <s v="Sun, Aug 18th, 2019, 10:57"/>
  </r>
  <r>
    <n v="1099"/>
    <s v=" 24 Aug 2019, 16:00"/>
    <s v="Football"/>
    <x v="4"/>
    <s v="Watford - West Ham United"/>
    <n v="0"/>
    <s v="LOST"/>
    <x v="8"/>
    <s v="1-3"/>
    <s v="PINNACLE"/>
    <n v="2.25"/>
    <n v="1"/>
    <n v="-1"/>
    <s v="https://aw-tipster.blogabet.com"/>
    <s v="Sun, Aug 18th, 2019, 10:58"/>
  </r>
  <r>
    <n v="1100"/>
    <s v=" 24 Aug 2019, 16:00"/>
    <s v="Football"/>
    <x v="4"/>
    <s v="Sheffield United - Leicester City"/>
    <n v="1.74"/>
    <s v="WIN"/>
    <x v="28"/>
    <s v="1-2"/>
    <s v="PINNACLE"/>
    <n v="1.74"/>
    <n v="1"/>
    <n v="0.74"/>
    <s v="https://aw-tipster.blogabet.com"/>
    <s v="Mon, Aug 19th, 2019, 10:07"/>
  </r>
  <r>
    <n v="1101"/>
    <s v=" 24 Aug 2019, 16:00"/>
    <s v="Football"/>
    <x v="4"/>
    <s v="Manchester United - Crystal Palace"/>
    <n v="0"/>
    <s v="LOST"/>
    <x v="18"/>
    <s v="1-2"/>
    <s v="PINNACLE"/>
    <n v="2.16"/>
    <n v="1"/>
    <n v="-1"/>
    <s v="https://aw-tipster.blogabet.com"/>
    <s v="Tue, Aug 20th, 2019, 10:43"/>
  </r>
  <r>
    <n v="1102"/>
    <s v=" 24 Aug 2019, 18:00"/>
    <s v="Football"/>
    <x v="3"/>
    <s v="Parma FC - Juventus"/>
    <n v="0"/>
    <s v="LOST"/>
    <x v="13"/>
    <s v="0-1"/>
    <s v="PINNACLE"/>
    <n v="1.98"/>
    <n v="1"/>
    <n v="-1"/>
    <s v="https://aw-tipster.blogabet.com"/>
    <s v="Tue, Aug 20th, 2019, 10:44"/>
  </r>
  <r>
    <n v="1103"/>
    <s v=" 24 Aug 2019, 18:30"/>
    <s v="Football"/>
    <x v="4"/>
    <s v="Liverpool - Arsenal"/>
    <n v="1.78"/>
    <s v="WIN"/>
    <x v="16"/>
    <s v="3-1"/>
    <s v="PINNACLE"/>
    <n v="1.7809999999999999"/>
    <n v="1"/>
    <n v="0.78"/>
    <s v="https://aw-tipster.blogabet.com"/>
    <s v="Sun, Aug 18th, 2019, 10:58"/>
  </r>
  <r>
    <n v="1104"/>
    <s v=" 24 Aug 2019, 18:30"/>
    <s v="Football"/>
    <x v="0"/>
    <s v="Schalke 04 - Bayern Munich"/>
    <n v="0"/>
    <s v="LOST"/>
    <x v="17"/>
    <s v="0-3"/>
    <s v="PINNACLE"/>
    <n v="1.869"/>
    <n v="1"/>
    <n v="-1"/>
    <s v="https://aw-tipster.blogabet.com"/>
    <s v="Sun, Aug 18th, 2019, 11:00"/>
  </r>
  <r>
    <n v="1105"/>
    <s v=" 24 Aug 2019, 19:00"/>
    <s v="Football"/>
    <x v="2"/>
    <s v="Real Madrid - Real Valladolid CF"/>
    <n v="1.81"/>
    <s v="WIN"/>
    <x v="4"/>
    <s v="1-1"/>
    <s v="PINNACLE"/>
    <n v="1.8129999999999999"/>
    <n v="1"/>
    <n v="0.81"/>
    <s v="https://aw-tipster.blogabet.com"/>
    <s v="Mon, Aug 19th, 2019, 10:08"/>
  </r>
  <r>
    <n v="1106"/>
    <s v=" 24 Aug 2019, 20:45"/>
    <s v="Football"/>
    <x v="3"/>
    <s v="Fiorentina - Napoli"/>
    <n v="0"/>
    <s v="LOST"/>
    <x v="12"/>
    <s v="3-4"/>
    <s v="PINNACLE"/>
    <n v="2.14"/>
    <n v="1"/>
    <n v="-1"/>
    <s v="https://aw-tipster.blogabet.com"/>
    <s v="Tue, Aug 20th, 2019, 10:45"/>
  </r>
  <r>
    <n v="1107"/>
    <s v=" 24 Aug 2019, 21:00"/>
    <s v="Football"/>
    <x v="2"/>
    <s v="Celta Vigo - Valencia"/>
    <n v="0"/>
    <s v="LOST"/>
    <x v="1"/>
    <s v="1-0"/>
    <s v="PINNACLE"/>
    <n v="1.724"/>
    <n v="1"/>
    <n v="-1"/>
    <s v="https://aw-tipster.blogabet.com"/>
    <s v="Sun, Aug 18th, 2019, 11:01"/>
  </r>
  <r>
    <n v="1108"/>
    <s v=" 24 Aug 2019, 21:00"/>
    <s v="Football"/>
    <x v="2"/>
    <s v="Getafe - Athletic Club Bilbao"/>
    <n v="1"/>
    <s v="PUSH"/>
    <x v="15"/>
    <s v="1-1"/>
    <s v="PINNACLE"/>
    <n v="1.917"/>
    <n v="1"/>
    <n v="0"/>
    <s v="https://aw-tipster.blogabet.com"/>
    <s v="Mon, Aug 19th, 2019, 10:08"/>
  </r>
  <r>
    <n v="1109"/>
    <s v=" 25 Aug 2019, 15:00"/>
    <s v="Football"/>
    <x v="4"/>
    <s v="Bournemouth - Manchester City"/>
    <n v="1"/>
    <s v="PUSH"/>
    <x v="30"/>
    <s v="1-3"/>
    <s v="PINNACLE"/>
    <n v="1.8919999999999999"/>
    <n v="1"/>
    <n v="0"/>
    <s v="https://aw-tipster.blogabet.com"/>
    <s v="Sun, Aug 18th, 2019, 10:59"/>
  </r>
  <r>
    <n v="1110"/>
    <s v=" 25 Aug 2019, 15:00"/>
    <s v="Football"/>
    <x v="1"/>
    <s v="AS Monaco - Nimes Olympique"/>
    <n v="0"/>
    <s v="LOST"/>
    <x v="8"/>
    <s v="2-2"/>
    <s v="PINNACLE"/>
    <n v="1.8"/>
    <n v="1"/>
    <n v="-1"/>
    <s v="https://aw-tipster.blogabet.com"/>
    <s v="Mon, Aug 19th, 2019, 10:09"/>
  </r>
  <r>
    <n v="1111"/>
    <s v=" 25 Aug 2019, 15:30"/>
    <s v="Football"/>
    <x v="0"/>
    <s v="RB Leipzig - Eintracht Frankfurt"/>
    <n v="1"/>
    <s v="PUSH"/>
    <x v="16"/>
    <s v="2-1"/>
    <s v="PINNACLE"/>
    <n v="1.819"/>
    <n v="1"/>
    <n v="0"/>
    <s v="https://aw-tipster.blogabet.com"/>
    <s v="Fri, Aug 23rd, 2019, 09:28"/>
  </r>
  <r>
    <n v="1112"/>
    <s v=" 25 Aug 2019, 17:00"/>
    <s v="Football"/>
    <x v="2"/>
    <s v="Mallorca - Real Sociedad"/>
    <n v="1.78"/>
    <s v="WIN"/>
    <x v="1"/>
    <s v="0-1"/>
    <s v="PINNACLE"/>
    <n v="1.7809999999999999"/>
    <n v="1"/>
    <n v="0.78"/>
    <s v="https://aw-tipster.blogabet.com"/>
    <s v="Sun, Aug 18th, 2019, 11:02"/>
  </r>
  <r>
    <n v="1113"/>
    <s v=" 25 Aug 2019, 17:00"/>
    <s v="Football"/>
    <x v="2"/>
    <s v="Alaves - Espanyol"/>
    <n v="0"/>
    <s v="LOST"/>
    <x v="28"/>
    <s v="0-0"/>
    <s v="PINNACLE"/>
    <n v="1.869"/>
    <n v="1"/>
    <n v="-1"/>
    <s v="https://aw-tipster.blogabet.com"/>
    <s v="Fri, Aug 23rd, 2019, 09:29"/>
  </r>
  <r>
    <n v="1114"/>
    <s v=" 25 Aug 2019, 17:00"/>
    <s v="Football"/>
    <x v="1"/>
    <s v="Strasbourg - Rennes"/>
    <n v="2"/>
    <s v="WIN"/>
    <x v="1"/>
    <s v="0-2"/>
    <s v="PINNACLE"/>
    <n v="2"/>
    <n v="1"/>
    <n v="1"/>
    <s v="https://aw-tipster.blogabet.com"/>
    <s v="Fri, Aug 23rd, 2019, 09:29"/>
  </r>
  <r>
    <n v="1115"/>
    <s v=" 25 Aug 2019, 17:30"/>
    <s v="Football"/>
    <x v="4"/>
    <s v="Tottenham Hotspur - Newcastle United"/>
    <n v="0"/>
    <s v="LOST"/>
    <x v="18"/>
    <s v="0-1"/>
    <s v="PINNACLE"/>
    <n v="1.671"/>
    <n v="1"/>
    <n v="-1"/>
    <s v="https://aw-tipster.blogabet.com"/>
    <s v="Sun, Aug 18th, 2019, 10:59"/>
  </r>
  <r>
    <n v="1116"/>
    <s v=" 25 Aug 2019, 17:30"/>
    <s v="Football"/>
    <x v="4"/>
    <s v="Wolverhampton Wanderers - Burnley"/>
    <n v="2.08"/>
    <s v="WIN"/>
    <x v="5"/>
    <s v="1-1"/>
    <s v="PINNACLE"/>
    <n v="2.08"/>
    <n v="1"/>
    <n v="1.08"/>
    <s v="https://aw-tipster.blogabet.com"/>
    <s v="Fri, Aug 23rd, 2019, 09:28"/>
  </r>
  <r>
    <n v="1117"/>
    <s v=" 25 Aug 2019, 18:00"/>
    <s v="Football"/>
    <x v="0"/>
    <s v="Hertha Berlin - Wolfsburg"/>
    <n v="2.27"/>
    <s v="WIN"/>
    <x v="1"/>
    <s v="0-3"/>
    <s v="PINNACLE"/>
    <n v="2.27"/>
    <n v="1"/>
    <n v="1.27"/>
    <s v="https://aw-tipster.blogabet.com"/>
    <s v="Sun, Aug 18th, 2019, 11:01"/>
  </r>
  <r>
    <n v="1118"/>
    <s v=" 25 Aug 2019, 18:00"/>
    <s v="Football"/>
    <x v="3"/>
    <s v="Udinese - AC Milan"/>
    <n v="1.85"/>
    <s v="WIN"/>
    <x v="12"/>
    <s v="1-0"/>
    <s v="PINNACLE"/>
    <n v="1.8540000000000001"/>
    <n v="1"/>
    <n v="0.85"/>
    <s v="https://aw-tipster.blogabet.com"/>
    <s v="Tue, Aug 20th, 2019, 10:45"/>
  </r>
  <r>
    <n v="1119"/>
    <s v=" 25 Aug 2019, 19:00"/>
    <s v="Football"/>
    <x v="2"/>
    <s v="Leganes - Atletico Madrid"/>
    <n v="1.83"/>
    <s v="WIN"/>
    <x v="6"/>
    <s v="0-1"/>
    <s v="PINNACLE"/>
    <n v="1.8260000000000001"/>
    <n v="1"/>
    <n v="0.83"/>
    <s v="https://aw-tipster.blogabet.com"/>
    <s v="Tue, Aug 20th, 2019, 10:44"/>
  </r>
  <r>
    <n v="1120"/>
    <s v=" 25 Aug 2019, 20:45"/>
    <s v="Football"/>
    <x v="3"/>
    <s v="Sampdoria - Lazio"/>
    <n v="0"/>
    <s v="LOST"/>
    <x v="12"/>
    <s v="0-3"/>
    <s v="PINNACLE"/>
    <n v="1.714"/>
    <n v="1"/>
    <n v="-1"/>
    <s v="https://aw-tipster.blogabet.com"/>
    <s v="Tue, Aug 20th, 2019, 10:46"/>
  </r>
  <r>
    <n v="1121"/>
    <s v=" 25 Aug 2019, 20:45"/>
    <s v="Football"/>
    <x v="3"/>
    <s v="SPAL - Atalanta BC"/>
    <n v="1.82"/>
    <s v="WIN"/>
    <x v="6"/>
    <s v="2-3"/>
    <s v="PINNACLE"/>
    <n v="1.819"/>
    <n v="1"/>
    <n v="0.82"/>
    <s v="https://aw-tipster.blogabet.com"/>
    <s v="Tue, Aug 20th, 2019, 10:46"/>
  </r>
  <r>
    <n v="1122"/>
    <s v=" 25 Aug 2019, 20:45"/>
    <s v="Football"/>
    <x v="3"/>
    <s v="AS Roma - Genoa"/>
    <n v="2.19"/>
    <s v="WIN"/>
    <x v="2"/>
    <s v="3-3"/>
    <s v="PINNACLE"/>
    <n v="2.19"/>
    <n v="1"/>
    <n v="1.19"/>
    <s v="https://aw-tipster.blogabet.com"/>
    <s v="Wed, Aug 21st, 2019, 10:38"/>
  </r>
  <r>
    <n v="1123"/>
    <s v=" 25 Aug 2019, 20:45"/>
    <s v="Football"/>
    <x v="3"/>
    <s v="Torino - Sassuolo"/>
    <n v="1.96"/>
    <s v="WIN"/>
    <x v="8"/>
    <s v="2-1"/>
    <s v="PINNACLE"/>
    <n v="1.9610000000000001"/>
    <n v="1"/>
    <n v="0.96"/>
    <s v="https://aw-tipster.blogabet.com"/>
    <s v="Fri, Aug 23rd, 2019, 09:29"/>
  </r>
  <r>
    <n v="1124"/>
    <s v=" 25 Aug 2019, 21:00"/>
    <s v="Football"/>
    <x v="1"/>
    <s v="Paris Saint Germain - Toulouse FC"/>
    <n v="0"/>
    <s v="LOST"/>
    <x v="26"/>
    <s v="4-0"/>
    <s v="PINNACLE"/>
    <n v="1.99"/>
    <n v="1"/>
    <n v="-1"/>
    <s v="https://aw-tipster.blogabet.com"/>
    <s v="Mon, Aug 19th, 2019, 10:09"/>
  </r>
  <r>
    <n v="1125"/>
    <s v=" 25 Aug 2019, 21:00"/>
    <s v="Football"/>
    <x v="2"/>
    <s v="Barcelona - Real Betis"/>
    <n v="0"/>
    <s v="LOST"/>
    <x v="27"/>
    <s v="5-2"/>
    <s v="PINNACLE"/>
    <n v="1.8839999999999999"/>
    <n v="1"/>
    <n v="-1"/>
    <s v="https://aw-tipster.blogabet.com"/>
    <s v="Tue, Aug 20th, 2019, 10:44"/>
  </r>
  <r>
    <n v="1126"/>
    <s v=" 26 Aug 2019, 20:45"/>
    <s v="Football"/>
    <x v="3"/>
    <s v="FC Internazionale - Lecce"/>
    <n v="0"/>
    <s v="LOST"/>
    <x v="4"/>
    <s v="4-0"/>
    <s v="PINNACLE"/>
    <n v="1.68"/>
    <n v="1"/>
    <n v="-1"/>
    <s v="https://aw-tipster.blogabet.com"/>
    <s v="Wed, Aug 21st, 2019, 10:40"/>
  </r>
  <r>
    <n v="1127"/>
    <s v=" 27 Aug 2019, 19:00"/>
    <s v="Football"/>
    <x v="1"/>
    <s v="Montpellier HSC - Lyon"/>
    <n v="0"/>
    <s v="LOST"/>
    <x v="6"/>
    <s v="1-0"/>
    <s v="PINNACLE"/>
    <n v="2.09"/>
    <n v="1"/>
    <n v="-1"/>
    <s v="https://aw-tipster.blogabet.com"/>
    <s v="Mon, Aug 19th, 2019, 10:11"/>
  </r>
  <r>
    <n v="1128"/>
    <s v=" 28 Aug 2019, 19:00"/>
    <s v="Football"/>
    <x v="1"/>
    <s v="Lille - St Etienne"/>
    <n v="0"/>
    <s v="LOST"/>
    <x v="5"/>
    <s v="3-0"/>
    <s v="PINNACLE"/>
    <n v="1.7090000000000001"/>
    <n v="1"/>
    <n v="-1"/>
    <s v="https://aw-tipster.blogabet.com"/>
    <s v="Mon, Aug 19th, 2019, 10:11"/>
  </r>
  <r>
    <n v="1129"/>
    <s v=" 28 Aug 2019, 21:00"/>
    <s v="Football"/>
    <x v="1"/>
    <s v="Nice - Marseille"/>
    <n v="1.89"/>
    <s v="WIN"/>
    <x v="1"/>
    <s v="1-2"/>
    <s v="PINNACLE"/>
    <n v="1.8919999999999999"/>
    <n v="1"/>
    <n v="0.89"/>
    <s v="https://aw-tipster.blogabet.com"/>
    <s v="Mon, Aug 19th, 2019, 10:11"/>
  </r>
  <r>
    <n v="1130"/>
    <s v=" 30 Aug 2019, 20:00"/>
    <s v="Football"/>
    <x v="2"/>
    <s v="Sevilla - Celta Vigo"/>
    <n v="2.02"/>
    <s v="WIN"/>
    <x v="2"/>
    <s v="1-1"/>
    <s v="PINNACLE"/>
    <n v="2.02"/>
    <n v="1"/>
    <n v="1.02"/>
    <s v="https://aw-tipster.blogabet.com"/>
    <s v="Sun, Aug 25th, 2019, 09:16"/>
  </r>
  <r>
    <n v="1131"/>
    <s v=" 30 Aug 2019, 20:30"/>
    <s v="Football"/>
    <x v="0"/>
    <s v="Borussia Monchengladbach - RB Leipzig"/>
    <n v="0"/>
    <s v="LOST"/>
    <x v="12"/>
    <s v="1-3"/>
    <s v="PINNACLE"/>
    <n v="1.8"/>
    <n v="1"/>
    <n v="-1"/>
    <s v="https://aw-tipster.blogabet.com"/>
    <s v="Mon, Aug 26th, 2019, 09:12"/>
  </r>
  <r>
    <n v="1132"/>
    <s v=" 30 Aug 2019, 20:45"/>
    <s v="Football"/>
    <x v="1"/>
    <s v="Metz - Paris Saint Germain"/>
    <n v="0"/>
    <s v="LOST"/>
    <x v="17"/>
    <s v="0-2"/>
    <s v="PINNACLE"/>
    <n v="1.925"/>
    <n v="1"/>
    <n v="-1"/>
    <s v="https://aw-tipster.blogabet.com"/>
    <s v="Mon, Aug 26th, 2019, 09:16"/>
  </r>
  <r>
    <n v="1133"/>
    <s v=" 30 Aug 2019, 22:00"/>
    <s v="Football"/>
    <x v="2"/>
    <s v="Athletic Club Bilbao - Real Sociedad"/>
    <n v="0"/>
    <s v="LOST"/>
    <x v="5"/>
    <s v="2-0"/>
    <s v="PINNACLE"/>
    <n v="1.8620000000000001"/>
    <n v="1"/>
    <n v="-1"/>
    <s v="https://aw-tipster.blogabet.com"/>
    <s v="Mon, Aug 26th, 2019, 09:13"/>
  </r>
  <r>
    <n v="1134"/>
    <s v=" 31 Aug 2019, 13:30"/>
    <s v="Football"/>
    <x v="4"/>
    <s v="Southampton - Manchester United"/>
    <n v="0"/>
    <s v="LOST"/>
    <x v="6"/>
    <s v="1-1"/>
    <s v="PINNACLE"/>
    <n v="2.1"/>
    <n v="1"/>
    <n v="-1"/>
    <s v="https://aw-tipster.blogabet.com"/>
    <s v="Wed, Aug 28th, 2019, 10:08"/>
  </r>
  <r>
    <n v="1135"/>
    <s v=" 31 Aug 2019, 15:30"/>
    <s v="Football"/>
    <x v="0"/>
    <s v="Bayer Leverkusen - Hoffenheim"/>
    <n v="0"/>
    <s v="LOST"/>
    <x v="16"/>
    <s v="0-0"/>
    <s v="PINNACLE"/>
    <n v="1.97"/>
    <n v="1"/>
    <n v="-1"/>
    <s v="https://aw-tipster.blogabet.com"/>
    <s v="Sun, Aug 25th, 2019, 09:14"/>
  </r>
  <r>
    <n v="1136"/>
    <s v=" 31 Aug 2019, 15:30"/>
    <s v="Football"/>
    <x v="0"/>
    <s v="Bayern Munich - Mainz 05"/>
    <n v="0"/>
    <s v="LOST"/>
    <x v="20"/>
    <s v="6-1"/>
    <s v="PINNACLE"/>
    <n v="1.7350000000000001"/>
    <n v="1"/>
    <n v="-1"/>
    <s v="https://aw-tipster.blogabet.com"/>
    <s v="Sun, Aug 25th, 2019, 09:14"/>
  </r>
  <r>
    <n v="1137"/>
    <s v=" 31 Aug 2019, 15:30"/>
    <s v="Football"/>
    <x v="0"/>
    <s v="Schalke 04 - Hertha Berlin"/>
    <n v="0"/>
    <s v="LOST"/>
    <x v="5"/>
    <s v="3-0"/>
    <s v="PINNACLE"/>
    <n v="1.8260000000000001"/>
    <n v="1"/>
    <n v="-1"/>
    <s v="https://aw-tipster.blogabet.com"/>
    <s v="Mon, Aug 26th, 2019, 09:12"/>
  </r>
  <r>
    <n v="1138"/>
    <s v=" 31 Aug 2019, 15:30"/>
    <s v="Football"/>
    <x v="0"/>
    <s v="Wolfsburg - SC Paderborn 07"/>
    <n v="0"/>
    <s v="LOST"/>
    <x v="16"/>
    <s v="1-1"/>
    <s v="PINNACLE"/>
    <n v="1.819"/>
    <n v="1"/>
    <n v="-1"/>
    <s v="https://aw-tipster.blogabet.com"/>
    <s v="Mon, Aug 26th, 2019, 09:12"/>
  </r>
  <r>
    <n v="1139"/>
    <s v=" 31 Aug 2019, 16:00"/>
    <s v="Football"/>
    <x v="4"/>
    <s v="Crystal Palace - Aston Villa"/>
    <n v="0"/>
    <s v="LOST"/>
    <x v="5"/>
    <s v="1-0"/>
    <s v="PINNACLE"/>
    <n v="1.7090000000000001"/>
    <n v="1"/>
    <n v="-1"/>
    <s v="https://aw-tipster.blogabet.com"/>
    <s v="Wed, Aug 28th, 2019, 10:11"/>
  </r>
  <r>
    <n v="1140"/>
    <s v=" 31 Aug 2019, 16:00"/>
    <s v="Football"/>
    <x v="4"/>
    <s v="Manchester City - Brighton and Hove Albion"/>
    <n v="0"/>
    <s v="LOST"/>
    <x v="20"/>
    <s v="4-0"/>
    <s v="PINNACLE"/>
    <n v="1.7090000000000001"/>
    <n v="1"/>
    <n v="-1"/>
    <s v="https://aw-tipster.blogabet.com"/>
    <s v="Wed, Aug 28th, 2019, 10:12"/>
  </r>
  <r>
    <n v="1141"/>
    <s v=" 31 Aug 2019, 16:00"/>
    <s v="Football"/>
    <x v="4"/>
    <s v="West Ham United - Norwich City"/>
    <n v="1.91"/>
    <s v="WIN"/>
    <x v="8"/>
    <s v="2-0"/>
    <s v="PINNACLE"/>
    <n v="1.909"/>
    <n v="1"/>
    <n v="0.91"/>
    <s v="https://aw-tipster.blogabet.com"/>
    <s v="Wed, Aug 28th, 2019, 10:12"/>
  </r>
  <r>
    <n v="1142"/>
    <s v=" 31 Aug 2019, 16:00"/>
    <s v="Football"/>
    <x v="4"/>
    <s v="Leicester City - Bournemouth"/>
    <n v="0"/>
    <s v="LOST"/>
    <x v="2"/>
    <s v="3-1"/>
    <s v="PINNACLE"/>
    <n v="1.6890000000000001"/>
    <n v="1"/>
    <n v="-1"/>
    <s v="https://aw-tipster.blogabet.com"/>
    <s v="Thu, Aug 29th, 2019, 09:14"/>
  </r>
  <r>
    <n v="1143"/>
    <s v=" 31 Aug 2019, 16:00"/>
    <s v="Football"/>
    <x v="4"/>
    <s v="Newcastle United - Watford"/>
    <n v="1"/>
    <s v="PUSH"/>
    <x v="15"/>
    <s v="1-1"/>
    <s v="PINNACLE"/>
    <n v="1.847"/>
    <n v="1"/>
    <n v="0"/>
    <s v="https://aw-tipster.blogabet.com"/>
    <s v="Thu, Aug 29th, 2019, 09:14"/>
  </r>
  <r>
    <n v="1144"/>
    <s v=" 31 Aug 2019, 17:00"/>
    <s v="Football"/>
    <x v="2"/>
    <s v="Osasuna - Barcelona"/>
    <n v="2.0699999999999998"/>
    <s v="WIN"/>
    <x v="17"/>
    <s v="2-2"/>
    <s v="PINNACLE"/>
    <n v="2.0699999999999998"/>
    <n v="1"/>
    <n v="1.07"/>
    <s v="https://aw-tipster.blogabet.com"/>
    <s v="Mon, Aug 26th, 2019, 09:13"/>
  </r>
  <r>
    <n v="1145"/>
    <s v=" 31 Aug 2019, 17:30"/>
    <s v="Football"/>
    <x v="1"/>
    <s v="Lyon - Bordeaux"/>
    <n v="1.81"/>
    <s v="WIN"/>
    <x v="3"/>
    <s v="1-1"/>
    <s v="PINNACLE"/>
    <n v="1.8129999999999999"/>
    <n v="1"/>
    <n v="0.81"/>
    <s v="https://aw-tipster.blogabet.com"/>
    <s v="Wed, Aug 28th, 2019, 10:13"/>
  </r>
  <r>
    <n v="1146"/>
    <s v=" 31 Aug 2019, 18:00"/>
    <s v="Football"/>
    <x v="3"/>
    <s v="AC Milan - Brescia"/>
    <n v="1.7"/>
    <s v="WIN"/>
    <x v="3"/>
    <s v="1-0"/>
    <s v="PINNACLE"/>
    <n v="1.6990000000000001"/>
    <n v="1"/>
    <n v="0.7"/>
    <s v="https://aw-tipster.blogabet.com"/>
    <s v="Mon, Aug 26th, 2019, 09:15"/>
  </r>
  <r>
    <n v="1147"/>
    <s v=" 31 Aug 2019, 18:30"/>
    <s v="Football"/>
    <x v="0"/>
    <s v="Union Berlin - Borussia Dortmund"/>
    <n v="2.12"/>
    <s v="WIN"/>
    <x v="17"/>
    <s v="3-1"/>
    <s v="PINNACLE"/>
    <n v="2.12"/>
    <n v="1"/>
    <n v="1.1200000000000001"/>
    <s v="https://aw-tipster.blogabet.com"/>
    <s v="Sun, Aug 25th, 2019, 09:15"/>
  </r>
  <r>
    <n v="1148"/>
    <s v=" 31 Aug 2019, 18:30"/>
    <s v="Football"/>
    <x v="4"/>
    <s v="Burnley - Liverpool"/>
    <n v="2.06"/>
    <s v="WIN"/>
    <x v="13"/>
    <s v="0-3"/>
    <s v="PINNACLE"/>
    <n v="2.06"/>
    <n v="1"/>
    <n v="1.06"/>
    <s v="https://aw-tipster.blogabet.com"/>
    <s v="Thu, Aug 29th, 2019, 09:15"/>
  </r>
  <r>
    <n v="1149"/>
    <s v=" 31 Aug 2019, 19:00"/>
    <s v="Football"/>
    <x v="2"/>
    <s v="Getafe - Alaves"/>
    <n v="2.06"/>
    <s v="WIN"/>
    <x v="5"/>
    <s v="1-1"/>
    <s v="PINNACLE"/>
    <n v="2.06"/>
    <n v="1"/>
    <n v="1.06"/>
    <s v="https://aw-tipster.blogabet.com"/>
    <s v="Mon, Aug 26th, 2019, 09:13"/>
  </r>
  <r>
    <n v="1150"/>
    <s v=" 31 Aug 2019, 20:00"/>
    <s v="Football"/>
    <x v="1"/>
    <s v="Nantes - Montpellier HSC"/>
    <n v="0"/>
    <s v="LOST"/>
    <x v="5"/>
    <s v="1-0"/>
    <s v="PINNACLE"/>
    <n v="1.724"/>
    <n v="1"/>
    <n v="-1"/>
    <s v="https://aw-tipster.blogabet.com"/>
    <s v="Wed, Aug 28th, 2019, 10:13"/>
  </r>
  <r>
    <n v="1151"/>
    <s v=" 31 Aug 2019, 20:45"/>
    <s v="Football"/>
    <x v="3"/>
    <s v="Juventus - Napoli"/>
    <n v="0"/>
    <s v="LOST"/>
    <x v="5"/>
    <s v="4-3"/>
    <s v="PINNACLE"/>
    <n v="2.0699999999999998"/>
    <n v="1"/>
    <n v="-1"/>
    <s v="https://aw-tipster.blogabet.com"/>
    <s v="Sun, Aug 25th, 2019, 09:17"/>
  </r>
  <r>
    <n v="1152"/>
    <s v=" 31 Aug 2019, 21:00"/>
    <s v="Football"/>
    <x v="2"/>
    <s v="Real Betis - Leganes"/>
    <n v="0"/>
    <s v="LOST"/>
    <x v="5"/>
    <s v="2-1"/>
    <s v="PINNACLE"/>
    <n v="2.0699999999999998"/>
    <n v="1"/>
    <n v="-1"/>
    <s v="https://aw-tipster.blogabet.com"/>
    <s v="Mon, Aug 26th, 2019, 09:14"/>
  </r>
  <r>
    <n v="1153"/>
    <s v=" 01 Sep 2019, 15:00"/>
    <s v="Football"/>
    <x v="1"/>
    <s v="Reims - Lille"/>
    <n v="0"/>
    <s v="LOST"/>
    <x v="1"/>
    <s v="2-0"/>
    <s v="PINNACLE"/>
    <n v="1.9"/>
    <n v="1"/>
    <n v="-1"/>
    <s v="https://aw-tipster.blogabet.com"/>
    <s v="Thu, Aug 29th, 2019, 09:15"/>
  </r>
  <r>
    <n v="1154"/>
    <s v=" 01 Sep 2019, 15:00"/>
    <s v="Football"/>
    <x v="1"/>
    <s v="Rennes - Nice"/>
    <n v="0"/>
    <s v="LOST"/>
    <x v="8"/>
    <s v="1-2"/>
    <s v="PINNACLE"/>
    <n v="1.714"/>
    <n v="1"/>
    <n v="-1"/>
    <s v="https://aw-tipster.blogabet.com"/>
    <s v="Thu, Aug 29th, 2019, 09:15"/>
  </r>
  <r>
    <n v="1155"/>
    <s v=" 01 Sep 2019, 15:00"/>
    <s v="Football"/>
    <x v="4"/>
    <s v="Everton - Wolverhampton Wanderers"/>
    <n v="2.17"/>
    <s v="WIN"/>
    <x v="8"/>
    <s v="3-2"/>
    <s v="PINNACLE"/>
    <n v="2.17"/>
    <n v="1"/>
    <n v="1.17"/>
    <s v="https://aw-tipster.blogabet.com"/>
    <s v="Fri, Aug 30th, 2019, 09:32"/>
  </r>
  <r>
    <n v="1156"/>
    <s v=" 01 Sep 2019, 15:30"/>
    <s v="Football"/>
    <x v="0"/>
    <s v="Werder Bremen - Augsburg"/>
    <n v="1"/>
    <s v="PUSH"/>
    <x v="2"/>
    <s v="3-2"/>
    <s v="PINNACLE"/>
    <n v="1.869"/>
    <n v="1"/>
    <n v="0"/>
    <s v="https://aw-tipster.blogabet.com"/>
    <s v="Sun, Aug 25th, 2019, 09:15"/>
  </r>
  <r>
    <n v="1157"/>
    <s v=" 01 Sep 2019, 17:00"/>
    <s v="Football"/>
    <x v="2"/>
    <s v="Valencia - Mallorca"/>
    <n v="0"/>
    <s v="LOST"/>
    <x v="3"/>
    <s v="2-0"/>
    <s v="PINNACLE"/>
    <n v="1.7350000000000001"/>
    <n v="1"/>
    <n v="-1"/>
    <s v="https://aw-tipster.blogabet.com"/>
    <s v="Mon, Aug 26th, 2019, 09:14"/>
  </r>
  <r>
    <n v="1158"/>
    <s v=" 01 Sep 2019, 17:00"/>
    <s v="Football"/>
    <x v="1"/>
    <s v="Strasbourg - AS Monaco"/>
    <n v="1"/>
    <s v="PUSH"/>
    <x v="15"/>
    <s v="2-2"/>
    <s v="PINNACLE"/>
    <n v="1.9"/>
    <n v="1"/>
    <n v="0"/>
    <s v="https://aw-tipster.blogabet.com"/>
    <s v="Fri, Aug 30th, 2019, 09:35"/>
  </r>
  <r>
    <n v="1159"/>
    <s v=" 01 Sep 2019, 17:30"/>
    <s v="Football"/>
    <x v="4"/>
    <s v="Arsenal - Tottenham Hotspur"/>
    <n v="1"/>
    <s v="PUSH"/>
    <x v="15"/>
    <s v="2-2"/>
    <s v="PINNACLE"/>
    <n v="1.8620000000000001"/>
    <n v="1"/>
    <n v="0"/>
    <s v="https://aw-tipster.blogabet.com"/>
    <s v="Mon, Aug 26th, 2019, 09:11"/>
  </r>
  <r>
    <n v="1160"/>
    <s v=" 01 Sep 2019, 18:00"/>
    <s v="Football"/>
    <x v="3"/>
    <s v="Lazio - AS Roma"/>
    <n v="1"/>
    <s v="PUSH"/>
    <x v="15"/>
    <s v="1-1"/>
    <s v="PINNACLE"/>
    <n v="1.6890000000000001"/>
    <n v="1"/>
    <n v="0"/>
    <s v="https://aw-tipster.blogabet.com"/>
    <s v="Mon, Aug 26th, 2019, 09:15"/>
  </r>
  <r>
    <n v="1161"/>
    <s v=" 01 Sep 2019, 18:00"/>
    <s v="Football"/>
    <x v="0"/>
    <s v="Eintracht Frankfurt - Fortuna Dusseldorf"/>
    <n v="1.69"/>
    <s v="WIN"/>
    <x v="8"/>
    <s v="2-1"/>
    <s v="PINNACLE"/>
    <n v="1.6890000000000001"/>
    <n v="1"/>
    <n v="0.69"/>
    <s v="https://aw-tipster.blogabet.com"/>
    <s v="Fri, Aug 30th, 2019, 09:33"/>
  </r>
  <r>
    <n v="1162"/>
    <s v=" 01 Sep 2019, 19:00"/>
    <s v="Football"/>
    <x v="2"/>
    <s v="Atletico Madrid - Eibar"/>
    <n v="1"/>
    <s v="PUSH"/>
    <x v="16"/>
    <s v="3-2"/>
    <s v="PINNACLE"/>
    <n v="1.7569999999999999"/>
    <n v="1"/>
    <n v="0"/>
    <s v="https://aw-tipster.blogabet.com"/>
    <s v="Mon, Aug 26th, 2019, 09:14"/>
  </r>
  <r>
    <n v="1163"/>
    <s v=" 01 Sep 2019, 19:00"/>
    <s v="Football"/>
    <x v="2"/>
    <s v="Espanyol - Granada CF"/>
    <n v="1.79"/>
    <s v="WIN"/>
    <x v="5"/>
    <s v="0-3"/>
    <s v="PINNACLE"/>
    <n v="1.7929999999999999"/>
    <n v="1"/>
    <n v="0.79"/>
    <s v="https://aw-tipster.blogabet.com"/>
    <s v="Fri, Aug 30th, 2019, 09:33"/>
  </r>
  <r>
    <n v="1164"/>
    <s v=" 01 Sep 2019, 20:45"/>
    <s v="Football"/>
    <x v="3"/>
    <s v="Genoa - Fiorentina"/>
    <n v="1.86"/>
    <s v="WIN"/>
    <x v="15"/>
    <s v="2-1"/>
    <s v="PINNACLE"/>
    <n v="1.8620000000000001"/>
    <n v="1"/>
    <n v="0.86"/>
    <s v="https://aw-tipster.blogabet.com"/>
    <s v="Mon, Aug 26th, 2019, 09:15"/>
  </r>
  <r>
    <n v="1165"/>
    <s v=" 01 Sep 2019, 20:45"/>
    <s v="Football"/>
    <x v="3"/>
    <s v="Sassuolo - Sampdoria"/>
    <n v="1.71"/>
    <s v="WIN"/>
    <x v="15"/>
    <s v="4-1"/>
    <s v="PINNACLE"/>
    <n v="1.714"/>
    <n v="1"/>
    <n v="0.71"/>
    <s v="https://aw-tipster.blogabet.com"/>
    <s v="Mon, Aug 26th, 2019, 09:16"/>
  </r>
  <r>
    <n v="1166"/>
    <s v=" 01 Sep 2019, 20:45"/>
    <s v="Football"/>
    <x v="3"/>
    <s v="Cagliari - FC Internazionale"/>
    <n v="1.74"/>
    <s v="WIN"/>
    <x v="6"/>
    <s v="1-2"/>
    <s v="PINNACLE"/>
    <n v="1.7350000000000001"/>
    <n v="1"/>
    <n v="0.74"/>
    <s v="https://aw-tipster.blogabet.com"/>
    <s v="Tue, Aug 27th, 2019, 08:38"/>
  </r>
  <r>
    <n v="1167"/>
    <s v=" 01 Sep 2019, 20:45"/>
    <s v="Football"/>
    <x v="3"/>
    <s v="Atalanta BC (n) - Torino"/>
    <n v="1.88"/>
    <s v="WIN"/>
    <x v="2"/>
    <s v="2-3"/>
    <s v="PINNACLE"/>
    <n v="1.877"/>
    <n v="1"/>
    <n v="0.88"/>
    <s v="https://aw-tipster.blogabet.com"/>
    <s v="Fri, Aug 30th, 2019, 09:34"/>
  </r>
  <r>
    <n v="1168"/>
    <s v=" 01 Sep 2019, 21:00"/>
    <s v="Football"/>
    <x v="2"/>
    <s v="Villarreal CF - Real Madrid"/>
    <n v="1.72"/>
    <s v="WIN"/>
    <x v="9"/>
    <s v="2-2"/>
    <s v="PINNACLE"/>
    <n v="1.7190000000000001"/>
    <n v="1"/>
    <n v="0.72"/>
    <s v="https://aw-tipster.blogabet.com"/>
    <s v="Sun, Aug 25th, 2019, 09:16"/>
  </r>
  <r>
    <n v="1169"/>
    <s v=" 01 Sep 2019, 21:00"/>
    <s v="Football"/>
    <x v="1"/>
    <s v="Marseille - St Etienne"/>
    <n v="2.0499999999999998"/>
    <s v="WIN"/>
    <x v="8"/>
    <s v="1-0"/>
    <s v="PINNACLE"/>
    <n v="2.0499999999999998"/>
    <n v="1"/>
    <n v="1.05"/>
    <s v="https://aw-tipster.blogabet.com"/>
    <s v="Thu, Aug 29th, 2019, 09:16"/>
  </r>
  <r>
    <n v="1170"/>
    <s v=" 13 Sep 2019, 19:00"/>
    <s v="Football"/>
    <x v="1"/>
    <s v="Lille - Angers SCO"/>
    <n v="0"/>
    <s v="LOST"/>
    <x v="5"/>
    <s v="2-1"/>
    <s v="PINNACLE"/>
    <n v="2.0499999999999998"/>
    <n v="1"/>
    <n v="-1"/>
    <s v="https://aw-tipster.blogabet.com"/>
    <s v="Wed, Sep 11th, 2019, 11:08"/>
  </r>
  <r>
    <n v="1171"/>
    <s v=" 13 Sep 2019, 20:30"/>
    <s v="Football"/>
    <x v="0"/>
    <s v="Fortuna Dusseldorf - Wolfsburg"/>
    <n v="1.75"/>
    <s v="WIN"/>
    <x v="12"/>
    <s v="1-1"/>
    <s v="PINNACLE"/>
    <n v="1.746"/>
    <n v="1"/>
    <n v="0.75"/>
    <s v="https://aw-tipster.blogabet.com"/>
    <s v="Wed, Sep 11th, 2019, 11:03"/>
  </r>
  <r>
    <n v="1172"/>
    <s v=" 13 Sep 2019, 20:45"/>
    <s v="Football"/>
    <x v="1"/>
    <s v="Amiens - Lyon"/>
    <n v="0"/>
    <s v="LOST"/>
    <x v="6"/>
    <s v="2-2"/>
    <s v="PINNACLE"/>
    <n v="1.7869999999999999"/>
    <n v="1"/>
    <n v="-1"/>
    <s v="https://aw-tipster.blogabet.com"/>
    <s v="Wed, Sep 11th, 2019, 11:08"/>
  </r>
  <r>
    <n v="1173"/>
    <s v=" 13 Sep 2019, 21:00"/>
    <s v="Football"/>
    <x v="2"/>
    <s v="Mallorca - Athletic Club Bilbao"/>
    <n v="0"/>
    <s v="LOST"/>
    <x v="6"/>
    <s v="0-0"/>
    <s v="PINNACLE"/>
    <n v="2.34"/>
    <n v="1"/>
    <n v="-1"/>
    <s v="https://aw-tipster.blogabet.com"/>
    <s v="Wed, Sep 11th, 2019, 11:06"/>
  </r>
  <r>
    <n v="1174"/>
    <s v=" 14 Sep 2019, 13:00"/>
    <s v="Football"/>
    <x v="2"/>
    <s v="Real Madrid - Levante UD"/>
    <n v="1.75"/>
    <s v="WIN"/>
    <x v="4"/>
    <s v="3-2"/>
    <s v="PINNACLE"/>
    <n v="1.7509999999999999"/>
    <n v="1"/>
    <n v="0.75"/>
    <s v="https://aw-tipster.blogabet.com"/>
    <s v="Wed, Sep 11th, 2019, 11:06"/>
  </r>
  <r>
    <n v="1175"/>
    <s v=" 14 Sep 2019, 13:30"/>
    <s v="Football"/>
    <x v="4"/>
    <s v="Liverpool - Newcastle United"/>
    <n v="1"/>
    <s v="PUSH"/>
    <x v="10"/>
    <s v="3-1"/>
    <s v="PINNACLE"/>
    <n v="1.7629999999999999"/>
    <n v="1"/>
    <n v="0"/>
    <s v="https://aw-tipster.blogabet.com"/>
    <s v="Thu, Sep 12th, 2019, 10:03"/>
  </r>
  <r>
    <n v="1176"/>
    <s v=" 14 Sep 2019, 15:00"/>
    <s v="Football"/>
    <x v="3"/>
    <s v="Fiorentina - Juventus"/>
    <n v="0"/>
    <s v="LOST"/>
    <x v="6"/>
    <s v="0-0"/>
    <s v="PINNACLE"/>
    <n v="1.6890000000000001"/>
    <n v="1"/>
    <n v="-1"/>
    <s v="https://aw-tipster.blogabet.com"/>
    <s v="Thu, Sep 12th, 2019, 10:07"/>
  </r>
  <r>
    <n v="1177"/>
    <s v=" 14 Sep 2019, 15:30"/>
    <s v="Football"/>
    <x v="0"/>
    <s v="Augsburg - Eintracht Frankfurt"/>
    <n v="0"/>
    <s v="LOST"/>
    <x v="6"/>
    <s v="2-1"/>
    <s v="PINNACLE"/>
    <n v="2.0699999999999998"/>
    <n v="1"/>
    <n v="-1"/>
    <s v="https://aw-tipster.blogabet.com"/>
    <s v="Wed, Sep 11th, 2019, 11:04"/>
  </r>
  <r>
    <n v="1178"/>
    <s v=" 14 Sep 2019, 15:30"/>
    <s v="Football"/>
    <x v="0"/>
    <s v="Borussia Dortmund - Bayer Leverkusen"/>
    <n v="0"/>
    <s v="LOST"/>
    <x v="5"/>
    <s v="4-0"/>
    <s v="PINNACLE"/>
    <n v="2.11"/>
    <n v="1"/>
    <n v="-1"/>
    <s v="https://aw-tipster.blogabet.com"/>
    <s v="Wed, Sep 11th, 2019, 11:04"/>
  </r>
  <r>
    <n v="1179"/>
    <s v=" 14 Sep 2019, 15:30"/>
    <s v="Football"/>
    <x v="0"/>
    <s v="FC Koln - Borussia Monchengladbach"/>
    <n v="0"/>
    <s v="LOST"/>
    <x v="15"/>
    <s v="0-1"/>
    <s v="PINNACLE"/>
    <n v="1.99"/>
    <n v="1"/>
    <n v="-1"/>
    <s v="https://aw-tipster.blogabet.com"/>
    <s v="Wed, Sep 11th, 2019, 11:04"/>
  </r>
  <r>
    <n v="1180"/>
    <s v=" 14 Sep 2019, 16:00"/>
    <s v="Football"/>
    <x v="2"/>
    <s v="Leganes - Villarreal CF"/>
    <n v="2.08"/>
    <s v="WIN"/>
    <x v="1"/>
    <s v="0-3"/>
    <s v="PINNACLE"/>
    <n v="2.08"/>
    <n v="1"/>
    <n v="1.08"/>
    <s v="https://aw-tipster.blogabet.com"/>
    <s v="Wed, Sep 11th, 2019, 11:06"/>
  </r>
  <r>
    <n v="1181"/>
    <s v=" 14 Sep 2019, 16:00"/>
    <s v="Football"/>
    <x v="4"/>
    <s v="Brighton and Hove Albion - Burnley"/>
    <n v="1.75"/>
    <s v="WIN"/>
    <x v="5"/>
    <s v="1-1"/>
    <s v="PINNACLE"/>
    <n v="1.7509999999999999"/>
    <n v="1"/>
    <n v="0.75"/>
    <s v="https://aw-tipster.blogabet.com"/>
    <s v="Thu, Sep 12th, 2019, 10:04"/>
  </r>
  <r>
    <n v="1182"/>
    <s v=" 14 Sep 2019, 16:00"/>
    <s v="Football"/>
    <x v="4"/>
    <s v="Manchester United - Leicester City"/>
    <n v="0"/>
    <s v="LOST"/>
    <x v="5"/>
    <s v="1-0"/>
    <s v="PINNACLE"/>
    <n v="2.12"/>
    <n v="1"/>
    <n v="-1"/>
    <s v="https://aw-tipster.blogabet.com"/>
    <s v="Thu, Sep 12th, 2019, 10:04"/>
  </r>
  <r>
    <n v="1183"/>
    <s v=" 14 Sep 2019, 16:00"/>
    <s v="Football"/>
    <x v="4"/>
    <s v="Sheffield United - Southampton"/>
    <n v="0"/>
    <s v="LOST"/>
    <x v="15"/>
    <s v="0-1"/>
    <s v="PINNACLE"/>
    <n v="1.74"/>
    <n v="1"/>
    <n v="-1"/>
    <s v="https://aw-tipster.blogabet.com"/>
    <s v="Thu, Sep 12th, 2019, 10:05"/>
  </r>
  <r>
    <n v="1184"/>
    <s v=" 14 Sep 2019, 16:00"/>
    <s v="Football"/>
    <x v="4"/>
    <s v="Tottenham Hotspur - Crystal Palace"/>
    <n v="2.17"/>
    <s v="WIN"/>
    <x v="18"/>
    <s v="4-0"/>
    <s v="PINNACLE"/>
    <n v="2.17"/>
    <n v="1"/>
    <n v="1.17"/>
    <s v="https://aw-tipster.blogabet.com"/>
    <s v="Thu, Sep 12th, 2019, 10:05"/>
  </r>
  <r>
    <n v="1185"/>
    <s v=" 14 Sep 2019, 16:00"/>
    <s v="Football"/>
    <x v="4"/>
    <s v="Wolverhampton Wanderers - Chelsea"/>
    <n v="0"/>
    <s v="LOST"/>
    <x v="15"/>
    <s v="2-5"/>
    <s v="PINNACLE"/>
    <n v="2.11"/>
    <n v="1"/>
    <n v="-1"/>
    <s v="https://aw-tipster.blogabet.com"/>
    <s v="Thu, Sep 12th, 2019, 10:05"/>
  </r>
  <r>
    <n v="1186"/>
    <s v=" 14 Sep 2019, 17:30"/>
    <s v="Football"/>
    <x v="1"/>
    <s v="Paris Saint Germain - Strasbourg"/>
    <n v="1.91"/>
    <s v="WIN"/>
    <x v="4"/>
    <s v="1-0"/>
    <s v="PINNACLE"/>
    <n v="1.909"/>
    <n v="1"/>
    <n v="0.91"/>
    <s v="https://aw-tipster.blogabet.com"/>
    <s v="Wed, Sep 11th, 2019, 11:09"/>
  </r>
  <r>
    <n v="1187"/>
    <s v=" 14 Sep 2019, 18:00"/>
    <s v="Football"/>
    <x v="3"/>
    <s v="Napoli - Sampdoria"/>
    <n v="1.82"/>
    <s v="WIN"/>
    <x v="18"/>
    <s v="2-0"/>
    <s v="PINNACLE"/>
    <n v="1.819"/>
    <n v="1"/>
    <n v="0.82"/>
    <s v="https://aw-tipster.blogabet.com"/>
    <s v="Thu, Sep 12th, 2019, 10:07"/>
  </r>
  <r>
    <n v="1188"/>
    <s v=" 14 Sep 2019, 18:30"/>
    <s v="Football"/>
    <x v="0"/>
    <s v="RB Leipzig - Bayern Munich"/>
    <n v="2.06"/>
    <s v="WIN"/>
    <x v="12"/>
    <s v="1-1"/>
    <s v="PINNACLE"/>
    <n v="2.06"/>
    <n v="1"/>
    <n v="1.06"/>
    <s v="https://aw-tipster.blogabet.com"/>
    <s v="Wed, Sep 11th, 2019, 11:05"/>
  </r>
  <r>
    <n v="1189"/>
    <s v=" 14 Sep 2019, 18:30"/>
    <s v="Football"/>
    <x v="2"/>
    <s v="Real Sociedad - Atletico Madrid"/>
    <n v="0"/>
    <s v="LOST"/>
    <x v="6"/>
    <s v="2-0"/>
    <s v="PINNACLE"/>
    <n v="2.15"/>
    <n v="1"/>
    <n v="-1"/>
    <s v="https://aw-tipster.blogabet.com"/>
    <s v="Wed, Sep 11th, 2019, 11:06"/>
  </r>
  <r>
    <n v="1190"/>
    <s v=" 14 Sep 2019, 18:30"/>
    <s v="Football"/>
    <x v="4"/>
    <s v="Norwich City - Manchester City"/>
    <n v="0"/>
    <s v="LOST"/>
    <x v="41"/>
    <s v="3-2"/>
    <s v="PINNACLE"/>
    <n v="2.08"/>
    <n v="1"/>
    <n v="-1"/>
    <s v="https://aw-tipster.blogabet.com"/>
    <s v="Thu, Sep 12th, 2019, 10:05"/>
  </r>
  <r>
    <n v="1191"/>
    <s v=" 14 Sep 2019, 20:00"/>
    <s v="Football"/>
    <x v="1"/>
    <s v="Brest - Rennes"/>
    <n v="1"/>
    <s v="PUSH"/>
    <x v="1"/>
    <s v="0-0"/>
    <s v="PINNACLE"/>
    <n v="1.704"/>
    <n v="1"/>
    <n v="0"/>
    <s v="https://aw-tipster.blogabet.com"/>
    <s v="Wed, Sep 11th, 2019, 11:09"/>
  </r>
  <r>
    <n v="1192"/>
    <s v=" 14 Sep 2019, 20:00"/>
    <s v="Football"/>
    <x v="1"/>
    <s v="Montpellier Hsc - Nice"/>
    <n v="2.0099999999999998"/>
    <s v="WIN"/>
    <x v="8"/>
    <s v="2-1"/>
    <s v="PINNACLE"/>
    <n v="2.0099999999999998"/>
    <n v="1"/>
    <n v="1.01"/>
    <s v="https://aw-tipster.blogabet.com"/>
    <s v="Wed, Sep 11th, 2019, 11:09"/>
  </r>
  <r>
    <n v="1193"/>
    <s v=" 14 Sep 2019, 20:45"/>
    <s v="Football"/>
    <x v="3"/>
    <s v="FC Internazionale - Udinese"/>
    <n v="0"/>
    <s v="LOST"/>
    <x v="18"/>
    <s v="1-0"/>
    <s v="PINNACLE"/>
    <n v="1.98"/>
    <n v="1"/>
    <n v="-1"/>
    <s v="https://aw-tipster.blogabet.com"/>
    <s v="Thu, Sep 12th, 2019, 10:07"/>
  </r>
  <r>
    <n v="1194"/>
    <s v=" 14 Sep 2019, 21:00"/>
    <s v="Football"/>
    <x v="2"/>
    <s v="Barcelona - Valencia"/>
    <n v="0"/>
    <s v="LOST"/>
    <x v="3"/>
    <s v="5-2"/>
    <s v="PINNACLE"/>
    <n v="1.6890000000000001"/>
    <n v="1"/>
    <n v="-1"/>
    <s v="https://aw-tipster.blogabet.com"/>
    <s v="Wed, Sep 11th, 2019, 11:07"/>
  </r>
  <r>
    <n v="1195"/>
    <s v=" 15 Sep 2019, 12:00"/>
    <s v="Football"/>
    <x v="2"/>
    <s v="Eibar - Espanyol"/>
    <n v="1.94"/>
    <s v="WIN"/>
    <x v="5"/>
    <s v="1-2"/>
    <s v="PINNACLE"/>
    <n v="1.9430000000000001"/>
    <n v="1"/>
    <n v="0.94"/>
    <s v="https://aw-tipster.blogabet.com"/>
    <s v="Wed, Sep 11th, 2019, 11:07"/>
  </r>
  <r>
    <n v="1196"/>
    <s v=" 15 Sep 2019, 12:30"/>
    <s v="Football"/>
    <x v="3"/>
    <s v="Genoa - Atalanta BC"/>
    <n v="2.09"/>
    <s v="WIN"/>
    <x v="6"/>
    <s v="1-2"/>
    <s v="PINNACLE"/>
    <n v="2.09"/>
    <n v="1"/>
    <n v="1.0900000000000001"/>
    <s v="https://aw-tipster.blogabet.com"/>
    <s v="Thu, Sep 12th, 2019, 10:07"/>
  </r>
  <r>
    <n v="1197"/>
    <s v=" 15 Sep 2019, 14:00"/>
    <s v="Football"/>
    <x v="2"/>
    <s v="Alaves - Sevilla"/>
    <n v="1.98"/>
    <s v="WIN"/>
    <x v="6"/>
    <s v="0-1"/>
    <s v="PINNACLE"/>
    <n v="1.98"/>
    <n v="1"/>
    <n v="0.98"/>
    <s v="https://aw-tipster.blogabet.com"/>
    <s v="Wed, Sep 11th, 2019, 11:07"/>
  </r>
  <r>
    <n v="1198"/>
    <s v=" 15 Sep 2019, 15:00"/>
    <s v="Football"/>
    <x v="4"/>
    <s v="Bournemouth - Everton"/>
    <n v="0"/>
    <s v="LOST"/>
    <x v="1"/>
    <s v="3-1"/>
    <s v="PINNACLE"/>
    <n v="1.74"/>
    <n v="1"/>
    <n v="-1"/>
    <s v="https://aw-tipster.blogabet.com"/>
    <s v="Thu, Sep 12th, 2019, 10:06"/>
  </r>
  <r>
    <n v="1199"/>
    <s v=" 15 Sep 2019, 15:00"/>
    <s v="Football"/>
    <x v="3"/>
    <s v="SPAL - Lazio"/>
    <n v="0"/>
    <s v="LOST"/>
    <x v="14"/>
    <s v="2-1"/>
    <s v="PINNACLE"/>
    <n v="2.11"/>
    <n v="1"/>
    <n v="-1"/>
    <s v="https://aw-tipster.blogabet.com"/>
    <s v="Thu, Sep 12th, 2019, 10:08"/>
  </r>
  <r>
    <n v="1200"/>
    <s v=" 15 Sep 2019, 15:30"/>
    <s v="Football"/>
    <x v="0"/>
    <s v="Hoffenheim - Freiburg"/>
    <n v="1.73"/>
    <s v="WIN"/>
    <x v="2"/>
    <s v="0-3"/>
    <s v="PINNACLE"/>
    <n v="1.7290000000000001"/>
    <n v="1"/>
    <n v="0.73"/>
    <s v="https://aw-tipster.blogabet.com"/>
    <s v="Wed, Sep 11th, 2019, 11:05"/>
  </r>
  <r>
    <n v="1201"/>
    <s v=" 15 Sep 2019, 17:00"/>
    <s v="Football"/>
    <x v="1"/>
    <s v="St Etienne - Toulouse FC"/>
    <n v="1.75"/>
    <s v="WIN"/>
    <x v="2"/>
    <s v="2-2"/>
    <s v="PINNACLE"/>
    <n v="1.746"/>
    <n v="1"/>
    <n v="0.75"/>
    <s v="https://aw-tipster.blogabet.com"/>
    <s v="Wed, Sep 11th, 2019, 11:10"/>
  </r>
  <r>
    <n v="1202"/>
    <s v=" 15 Sep 2019, 17:30"/>
    <s v="Football"/>
    <x v="4"/>
    <s v="Watford - Arsenal"/>
    <n v="0"/>
    <s v="LOST"/>
    <x v="6"/>
    <s v="2-2"/>
    <s v="PINNACLE"/>
    <n v="1.99"/>
    <n v="1"/>
    <n v="-1"/>
    <s v="https://aw-tipster.blogabet.com"/>
    <s v="Thu, Sep 12th, 2019, 10:06"/>
  </r>
  <r>
    <n v="1203"/>
    <s v=" 15 Sep 2019, 18:00"/>
    <s v="Football"/>
    <x v="0"/>
    <s v="SC Paderborn 07 - Schalke 04"/>
    <n v="1.68"/>
    <s v="WIN"/>
    <x v="1"/>
    <s v="1-5"/>
    <s v="PINNACLE"/>
    <n v="1.675"/>
    <n v="1"/>
    <n v="0.68"/>
    <s v="https://aw-tipster.blogabet.com"/>
    <s v="Wed, Sep 11th, 2019, 11:05"/>
  </r>
  <r>
    <n v="1204"/>
    <s v=" 15 Sep 2019, 18:00"/>
    <s v="Football"/>
    <x v="3"/>
    <s v="AS Roma - Sassuolo"/>
    <n v="0"/>
    <s v="LOST"/>
    <x v="2"/>
    <s v="4-2"/>
    <s v="PINNACLE"/>
    <n v="1.7749999999999999"/>
    <n v="1"/>
    <n v="-1"/>
    <s v="https://aw-tipster.blogabet.com"/>
    <s v="Thu, Sep 12th, 2019, 10:08"/>
  </r>
  <r>
    <n v="1205"/>
    <s v=" 15 Sep 2019, 20:45"/>
    <s v="Football"/>
    <x v="3"/>
    <s v="Hellas Verona FC - AC Milan"/>
    <n v="1"/>
    <s v="PUSH"/>
    <x v="9"/>
    <s v="0-1"/>
    <s v="PINNACLE"/>
    <n v="1.704"/>
    <n v="1"/>
    <n v="0"/>
    <s v="https://aw-tipster.blogabet.com"/>
    <s v="Thu, Sep 12th, 2019, 10:08"/>
  </r>
  <r>
    <n v="1206"/>
    <s v=" 15 Sep 2019, 21:00"/>
    <s v="Football"/>
    <x v="2"/>
    <s v="Real Betis - Getafe"/>
    <n v="1.75"/>
    <s v="WIN"/>
    <x v="5"/>
    <s v="1-1"/>
    <s v="PINNACLE"/>
    <n v="1.746"/>
    <n v="1"/>
    <n v="0.75"/>
    <s v="https://aw-tipster.blogabet.com"/>
    <s v="Wed, Sep 11th, 2019, 11:08"/>
  </r>
  <r>
    <n v="1207"/>
    <s v=" 15 Sep 2019, 21:00"/>
    <s v="Football"/>
    <x v="1"/>
    <s v="AS Monaco - Marseille"/>
    <n v="0"/>
    <s v="LOST"/>
    <x v="15"/>
    <s v="3-4"/>
    <s v="PINNACLE"/>
    <n v="1.7809999999999999"/>
    <n v="1"/>
    <n v="-1"/>
    <s v="https://aw-tipster.blogabet.com"/>
    <s v="Wed, Sep 11th, 2019, 11:10"/>
  </r>
  <r>
    <n v="1208"/>
    <s v=" 16 Sep 2019, 20:45"/>
    <s v="Football"/>
    <x v="3"/>
    <s v="Torino - Lecce"/>
    <n v="0"/>
    <s v="LOST"/>
    <x v="16"/>
    <s v="1-2"/>
    <s v="PINNACLE"/>
    <n v="1.8540000000000001"/>
    <n v="1"/>
    <n v="-1"/>
    <s v="https://aw-tipster.blogabet.com"/>
    <s v="Thu, Sep 12th, 2019, 10:08"/>
  </r>
  <r>
    <n v="1209"/>
    <s v=" 16 Sep 2019, 21:00"/>
    <s v="Football"/>
    <x v="4"/>
    <s v="Aston Villa - West Ham United"/>
    <n v="1"/>
    <s v="PUSH"/>
    <x v="1"/>
    <s v="0-0"/>
    <s v="PINNACLE"/>
    <n v="1.9610000000000001"/>
    <n v="1"/>
    <n v="0"/>
    <s v="https://aw-tipster.blogabet.com"/>
    <s v="Thu, Sep 12th, 2019, 10:06"/>
  </r>
  <r>
    <n v="1210"/>
    <s v=" 17 Sep 2019, 18:55"/>
    <s v="Football"/>
    <x v="5"/>
    <s v="FC Internazionale - Slavia Prague"/>
    <n v="0"/>
    <s v="LOST"/>
    <x v="18"/>
    <s v="1-1"/>
    <s v="PINNACLE"/>
    <n v="2.21"/>
    <n v="1"/>
    <n v="-1"/>
    <s v="https://aw-tipster.blogabet.com"/>
    <s v="Sun, Sep 15th, 2019, 11:18"/>
  </r>
  <r>
    <n v="1211"/>
    <s v=" 17 Sep 2019, 18:55"/>
    <s v="Football"/>
    <x v="5"/>
    <s v="Lyon - Zenit St. Petersburg"/>
    <n v="0"/>
    <s v="LOST"/>
    <x v="8"/>
    <s v="1-1"/>
    <s v="PINNACLE"/>
    <n v="1.7350000000000001"/>
    <n v="1"/>
    <n v="-1"/>
    <s v="https://aw-tipster.blogabet.com"/>
    <s v="Mon, Sep 16th, 2019, 11:06"/>
  </r>
  <r>
    <n v="1212"/>
    <s v=" 17 Sep 2019, 21:00"/>
    <s v="Football"/>
    <x v="5"/>
    <s v="Ajax - Lille"/>
    <n v="0"/>
    <s v="LOST"/>
    <x v="2"/>
    <s v="3-0"/>
    <s v="PINNACLE"/>
    <n v="2.0699999999999998"/>
    <n v="1"/>
    <n v="-1"/>
    <s v="https://aw-tipster.blogabet.com"/>
    <s v="Sun, Sep 15th, 2019, 11:18"/>
  </r>
  <r>
    <n v="1213"/>
    <s v=" 17 Sep 2019, 21:00"/>
    <s v="Football"/>
    <x v="5"/>
    <s v="Benfica - RB Leipzig"/>
    <n v="1.92"/>
    <s v="WIN"/>
    <x v="1"/>
    <s v="1-2"/>
    <s v="PINNACLE"/>
    <n v="1.917"/>
    <n v="1"/>
    <n v="0.92"/>
    <s v="https://aw-tipster.blogabet.com"/>
    <s v="Sun, Sep 15th, 2019, 11:19"/>
  </r>
  <r>
    <n v="1214"/>
    <s v=" 17 Sep 2019, 21:00"/>
    <s v="Football"/>
    <x v="5"/>
    <s v="Borussia Dortmund - Barcelona"/>
    <n v="1.68"/>
    <s v="WIN"/>
    <x v="12"/>
    <s v="0-0"/>
    <s v="PINNACLE"/>
    <n v="1.675"/>
    <n v="1"/>
    <n v="0.68"/>
    <s v="https://aw-tipster.blogabet.com"/>
    <s v="Sun, Sep 15th, 2019, 11:19"/>
  </r>
  <r>
    <n v="1215"/>
    <s v=" 17 Sep 2019, 21:00"/>
    <s v="Football"/>
    <x v="5"/>
    <s v="Chelsea - Valencia"/>
    <n v="0"/>
    <s v="LOST"/>
    <x v="8"/>
    <s v="0-1"/>
    <s v="PINNACLE"/>
    <n v="1.869"/>
    <n v="1"/>
    <n v="-1"/>
    <s v="https://aw-tipster.blogabet.com"/>
    <s v="Sun, Sep 15th, 2019, 11:19"/>
  </r>
  <r>
    <n v="1216"/>
    <s v=" 17 Sep 2019, 21:00"/>
    <s v="Football"/>
    <x v="5"/>
    <s v="Napoli - Liverpool"/>
    <n v="1.7"/>
    <s v="WIN"/>
    <x v="12"/>
    <s v="2-0"/>
    <s v="PINNACLE"/>
    <n v="1.704"/>
    <n v="1"/>
    <n v="0.7"/>
    <s v="https://aw-tipster.blogabet.com"/>
    <s v="Sun, Sep 15th, 2019, 11:20"/>
  </r>
  <r>
    <n v="1217"/>
    <s v=" 18 Sep 2019, 18:55"/>
    <s v="Football"/>
    <x v="5"/>
    <s v="Olympiacos - Tottenham Hotspur"/>
    <n v="0"/>
    <s v="LOST"/>
    <x v="6"/>
    <s v="2-2"/>
    <s v="PINNACLE"/>
    <n v="1.917"/>
    <n v="1"/>
    <n v="-1"/>
    <s v="https://aw-tipster.blogabet.com"/>
    <s v="Sun, Sep 15th, 2019, 11:20"/>
  </r>
  <r>
    <n v="1218"/>
    <s v=" 18 Sep 2019, 21:00"/>
    <s v="Football"/>
    <x v="5"/>
    <s v="Atletico Madrid - Juventus"/>
    <n v="1"/>
    <s v="PUSH"/>
    <x v="15"/>
    <s v="2-2"/>
    <s v="PINNACLE"/>
    <n v="1.7090000000000001"/>
    <n v="1"/>
    <n v="0"/>
    <s v="https://aw-tipster.blogabet.com"/>
    <s v="Sun, Sep 15th, 2019, 11:20"/>
  </r>
  <r>
    <n v="1219"/>
    <s v=" 18 Sep 2019, 21:00"/>
    <s v="Football"/>
    <x v="5"/>
    <s v="Bayer Leverkusen - Lokomotiv Moscow"/>
    <n v="0"/>
    <s v="LOST"/>
    <x v="18"/>
    <s v="1-2"/>
    <s v="PINNACLE"/>
    <n v="2.15"/>
    <n v="1"/>
    <n v="-1"/>
    <s v="https://aw-tipster.blogabet.com"/>
    <s v="Sun, Sep 15th, 2019, 11:21"/>
  </r>
  <r>
    <n v="1220"/>
    <s v=" 18 Sep 2019, 21:00"/>
    <s v="Football"/>
    <x v="5"/>
    <s v="Shakhtar Donetsk - Manchester City"/>
    <n v="0"/>
    <s v="LOST"/>
    <x v="17"/>
    <s v="0-3"/>
    <s v="PINNACLE"/>
    <n v="2.02"/>
    <n v="1"/>
    <n v="-1"/>
    <s v="https://aw-tipster.blogabet.com"/>
    <s v="Sun, Sep 15th, 2019, 11:21"/>
  </r>
  <r>
    <n v="1221"/>
    <s v=" 18 Sep 2019, 21:00"/>
    <s v="Football"/>
    <x v="5"/>
    <s v="Dinamo Zagreb - Atalanta BC"/>
    <n v="0"/>
    <s v="LOST"/>
    <x v="6"/>
    <s v="4-0"/>
    <s v="PINNACLE"/>
    <n v="2.15"/>
    <n v="1"/>
    <n v="-1"/>
    <s v="https://aw-tipster.blogabet.com"/>
    <s v="Mon, Sep 16th, 2019, 11:06"/>
  </r>
  <r>
    <n v="1222"/>
    <s v=" 18 Sep 2019, 21:00"/>
    <s v="Football"/>
    <x v="5"/>
    <s v="Paris Saint Germain - Real Madrid"/>
    <n v="0"/>
    <s v="LOST"/>
    <x v="5"/>
    <s v="3-0"/>
    <s v="PINNACLE"/>
    <n v="1.7290000000000001"/>
    <n v="1"/>
    <n v="-1"/>
    <s v="https://aw-tipster.blogabet.com"/>
    <s v="Mon, Sep 16th, 2019, 11:07"/>
  </r>
  <r>
    <n v="1223"/>
    <s v=" 19 Sep 2019, 18:55"/>
    <s v="Football"/>
    <x v="6"/>
    <s v="CFR Cluj - Lazio"/>
    <n v="0"/>
    <s v="LOST"/>
    <x v="14"/>
    <s v="2-1"/>
    <s v="PINNACLE"/>
    <n v="2.34"/>
    <n v="1"/>
    <n v="-1"/>
    <s v="https://aw-tipster.blogabet.com"/>
    <s v="Wed, Sep 18th, 2019, 11:12"/>
  </r>
  <r>
    <n v="1224"/>
    <s v=" 19 Sep 2019, 18:55"/>
    <s v="Football"/>
    <x v="6"/>
    <s v="Eintracht Frankfurt - Arsenal"/>
    <n v="0"/>
    <s v="LOST"/>
    <x v="15"/>
    <s v="0-3"/>
    <s v="PINNACLE"/>
    <n v="2.2000000000000002"/>
    <n v="1"/>
    <n v="-1"/>
    <s v="https://aw-tipster.blogabet.com"/>
    <s v="Wed, Sep 18th, 2019, 11:12"/>
  </r>
  <r>
    <n v="1225"/>
    <s v=" 19 Sep 2019, 18:55"/>
    <s v="Football"/>
    <x v="6"/>
    <s v="Fk Qarabag - Sevilla"/>
    <n v="0"/>
    <s v="LOST"/>
    <x v="9"/>
    <s v="0-3"/>
    <s v="PINNACLE"/>
    <n v="1.8839999999999999"/>
    <n v="1"/>
    <n v="-1"/>
    <s v="https://aw-tipster.blogabet.com"/>
    <s v="Wed, Sep 18th, 2019, 11:12"/>
  </r>
  <r>
    <n v="1226"/>
    <s v=" 19 Sep 2019, 18:55"/>
    <s v="Football"/>
    <x v="6"/>
    <s v="Getafe - Trabzonspor"/>
    <n v="1"/>
    <s v="PUSH"/>
    <x v="2"/>
    <s v="1-0"/>
    <s v="PINNACLE"/>
    <n v="1.8260000000000001"/>
    <n v="1"/>
    <n v="0"/>
    <s v="https://aw-tipster.blogabet.com"/>
    <s v="Wed, Sep 18th, 2019, 11:13"/>
  </r>
  <r>
    <n v="1227"/>
    <s v=" 19 Sep 2019, 18:55"/>
    <s v="Football"/>
    <x v="6"/>
    <s v="Rennes - Celtic"/>
    <n v="1.74"/>
    <s v="WIN"/>
    <x v="5"/>
    <s v="1-1"/>
    <s v="PINNACLE"/>
    <n v="1.7350000000000001"/>
    <n v="1"/>
    <n v="0.74"/>
    <s v="https://aw-tipster.blogabet.com"/>
    <s v="Wed, Sep 18th, 2019, 11:13"/>
  </r>
  <r>
    <n v="1228"/>
    <s v=" 19 Sep 2019, 21:00"/>
    <s v="Football"/>
    <x v="6"/>
    <s v="Wolfsburg - FC Oleksandria"/>
    <n v="1"/>
    <s v="PUSH"/>
    <x v="4"/>
    <s v="3-1"/>
    <s v="PINNACLE"/>
    <n v="1.847"/>
    <n v="1"/>
    <n v="0"/>
    <s v="https://aw-tipster.blogabet.com"/>
    <s v="Sun, Sep 15th, 2019, 11:17"/>
  </r>
  <r>
    <n v="1229"/>
    <s v=" 19 Sep 2019, 21:00"/>
    <s v="Football"/>
    <x v="6"/>
    <s v="Wolverhampton Wanderers - Braga"/>
    <n v="0"/>
    <s v="LOST"/>
    <x v="16"/>
    <s v="0-1"/>
    <s v="PINNACLE"/>
    <n v="2.14"/>
    <n v="1"/>
    <n v="-1"/>
    <s v="https://aw-tipster.blogabet.com"/>
    <s v="Sun, Sep 15th, 2019, 11:17"/>
  </r>
  <r>
    <n v="1230"/>
    <s v=" 19 Sep 2019, 21:00"/>
    <s v="Football"/>
    <x v="6"/>
    <s v="AS Roma - Basaksehir"/>
    <n v="2.08"/>
    <s v="WIN"/>
    <x v="18"/>
    <s v="4-0"/>
    <s v="PINNACLE"/>
    <n v="2.08"/>
    <n v="1"/>
    <n v="1.08"/>
    <s v="https://aw-tipster.blogabet.com"/>
    <s v="Wed, Sep 18th, 2019, 11:13"/>
  </r>
  <r>
    <n v="1231"/>
    <s v=" 19 Sep 2019, 21:00"/>
    <s v="Football"/>
    <x v="6"/>
    <s v="Borussia Monchengladbach - Wolfsberger AC"/>
    <n v="0"/>
    <s v="LOST"/>
    <x v="18"/>
    <s v="0-4"/>
    <s v="PINNACLE"/>
    <n v="2.0699999999999998"/>
    <n v="1"/>
    <n v="-1"/>
    <s v="https://aw-tipster.blogabet.com"/>
    <s v="Wed, Sep 18th, 2019, 11:14"/>
  </r>
  <r>
    <n v="1232"/>
    <s v=" 19 Sep 2019, 21:00"/>
    <s v="Football"/>
    <x v="6"/>
    <s v="Espanyol - Ferencvaros"/>
    <n v="2.2400000000000002"/>
    <s v="WIN"/>
    <x v="2"/>
    <s v="1-1"/>
    <s v="PINNACLE"/>
    <n v="2.2400000000000002"/>
    <n v="1"/>
    <n v="1.24"/>
    <s v="https://aw-tipster.blogabet.com"/>
    <s v="Wed, Sep 18th, 2019, 11:14"/>
  </r>
  <r>
    <n v="1233"/>
    <s v=" 19 Sep 2019, 21:00"/>
    <s v="Football"/>
    <x v="6"/>
    <s v="Gent - St Etienne"/>
    <n v="0"/>
    <s v="LOST"/>
    <x v="5"/>
    <s v="3-2"/>
    <s v="PINNACLE"/>
    <n v="1.7350000000000001"/>
    <n v="1"/>
    <n v="-1"/>
    <s v="https://aw-tipster.blogabet.com"/>
    <s v="Wed, Sep 18th, 2019, 11:14"/>
  </r>
  <r>
    <n v="1234"/>
    <s v=" 19 Sep 2019, 21:00"/>
    <s v="Football"/>
    <x v="6"/>
    <s v="Manchester United - FC Astana"/>
    <n v="0"/>
    <s v="LOST"/>
    <x v="18"/>
    <s v="1-0"/>
    <s v="PINNACLE"/>
    <n v="1.7350000000000001"/>
    <n v="1"/>
    <n v="-1"/>
    <s v="https://aw-tipster.blogabet.com"/>
    <s v="Wed, Sep 18th, 2019, 11:15"/>
  </r>
  <r>
    <n v="1235"/>
    <s v=" 20 Sep 2019, 20:30"/>
    <s v="Football"/>
    <x v="0"/>
    <s v="Schalke 04 - Mainz 05"/>
    <n v="1.73"/>
    <s v="WIN"/>
    <x v="8"/>
    <s v="2-1"/>
    <s v="PINNACLE"/>
    <n v="1.7290000000000001"/>
    <n v="1"/>
    <n v="0.73"/>
    <s v="https://aw-tipster.blogabet.com"/>
    <s v="Mon, Sep 16th, 2019, 11:04"/>
  </r>
  <r>
    <n v="1236"/>
    <s v=" 20 Sep 2019, 21:00"/>
    <s v="Football"/>
    <x v="4"/>
    <s v="Southampton - Bournemouth"/>
    <n v="0"/>
    <s v="LOST"/>
    <x v="8"/>
    <s v="1-3"/>
    <s v="PINNACLE"/>
    <n v="2.06"/>
    <n v="1"/>
    <n v="-1"/>
    <s v="https://aw-tipster.blogabet.com"/>
    <s v="Mon, Sep 16th, 2019, 11:03"/>
  </r>
  <r>
    <n v="1237"/>
    <s v=" 20 Sep 2019, 21:00"/>
    <s v="Football"/>
    <x v="2"/>
    <s v="Osasuna - Real Betis"/>
    <n v="1"/>
    <s v="PUSH"/>
    <x v="15"/>
    <s v="0-0"/>
    <s v="PINNACLE"/>
    <n v="1.806"/>
    <n v="1"/>
    <n v="0"/>
    <s v="https://aw-tipster.blogabet.com"/>
    <s v="Mon, Sep 16th, 2019, 11:05"/>
  </r>
  <r>
    <n v="1238"/>
    <s v=" 21 Sep 2019, 13:00"/>
    <s v="Football"/>
    <x v="2"/>
    <s v="Villarreal CF - Real Valladolid CF"/>
    <n v="2.13"/>
    <s v="WIN"/>
    <x v="16"/>
    <s v="2-0"/>
    <s v="PINNACLE"/>
    <n v="2.13"/>
    <n v="1"/>
    <n v="1.1299999999999999"/>
    <s v="https://aw-tipster.blogabet.com"/>
    <s v="Mon, Sep 16th, 2019, 11:05"/>
  </r>
  <r>
    <n v="1239"/>
    <s v=" 21 Sep 2019, 13:30"/>
    <s v="Football"/>
    <x v="4"/>
    <s v="Leicester City - Tottenham Hotspur"/>
    <n v="2.13"/>
    <s v="WIN"/>
    <x v="15"/>
    <s v="2-1"/>
    <s v="PINNACLE"/>
    <n v="2.13"/>
    <n v="1"/>
    <n v="1.1299999999999999"/>
    <s v="https://aw-tipster.blogabet.com"/>
    <s v="Thu, Sep 19th, 2019, 09:43"/>
  </r>
  <r>
    <n v="1240"/>
    <s v=" 21 Sep 2019, 15:30"/>
    <s v="Football"/>
    <x v="0"/>
    <s v="Bayer Leverkusen - Union Berlin"/>
    <n v="0"/>
    <s v="LOST"/>
    <x v="3"/>
    <s v="2-0"/>
    <s v="PINNACLE"/>
    <n v="1.9"/>
    <n v="1"/>
    <n v="-1"/>
    <s v="https://aw-tipster.blogabet.com"/>
    <s v="Thu, Sep 19th, 2019, 09:44"/>
  </r>
  <r>
    <n v="1241"/>
    <s v=" 21 Sep 2019, 15:30"/>
    <s v="Football"/>
    <x v="0"/>
    <s v="Bayern Munich - FC Koln"/>
    <n v="0"/>
    <s v="LOST"/>
    <x v="26"/>
    <s v="4-0"/>
    <s v="PINNACLE"/>
    <n v="1.9339999999999999"/>
    <n v="1"/>
    <n v="-1"/>
    <s v="https://aw-tipster.blogabet.com"/>
    <s v="Thu, Sep 19th, 2019, 09:44"/>
  </r>
  <r>
    <n v="1242"/>
    <s v=" 21 Sep 2019, 16:00"/>
    <s v="Football"/>
    <x v="4"/>
    <s v="Burnley - Norwich City"/>
    <n v="1.97"/>
    <s v="WIN"/>
    <x v="8"/>
    <s v="2-0"/>
    <s v="PINNACLE"/>
    <n v="1.97"/>
    <n v="1"/>
    <n v="0.97"/>
    <s v="https://aw-tipster.blogabet.com"/>
    <s v="Sun, Sep 15th, 2019, 11:15"/>
  </r>
  <r>
    <n v="1243"/>
    <s v=" 21 Sep 2019, 16:00"/>
    <s v="Football"/>
    <x v="4"/>
    <s v="Everton - Sheffield United"/>
    <n v="0"/>
    <s v="LOST"/>
    <x v="16"/>
    <s v="0-2"/>
    <s v="PINNACLE"/>
    <n v="2.33"/>
    <n v="1"/>
    <n v="-1"/>
    <s v="https://aw-tipster.blogabet.com"/>
    <s v="Mon, Sep 16th, 2019, 11:04"/>
  </r>
  <r>
    <n v="1244"/>
    <s v=" 21 Sep 2019, 16:00"/>
    <s v="Football"/>
    <x v="4"/>
    <s v="Manchester City - Watford"/>
    <n v="0"/>
    <s v="LOST"/>
    <x v="26"/>
    <s v="8-0"/>
    <s v="PINNACLE"/>
    <n v="1.877"/>
    <n v="1"/>
    <n v="-1"/>
    <s v="https://aw-tipster.blogabet.com"/>
    <s v="Thu, Sep 19th, 2019, 09:44"/>
  </r>
  <r>
    <n v="1245"/>
    <s v=" 21 Sep 2019, 17:30"/>
    <s v="Football"/>
    <x v="1"/>
    <s v="Marseille - Montpellier HSC"/>
    <n v="1.96"/>
    <s v="WIN"/>
    <x v="5"/>
    <s v="1-1"/>
    <s v="PINNACLE"/>
    <n v="1.9610000000000001"/>
    <n v="1"/>
    <n v="0.96"/>
    <s v="https://aw-tipster.blogabet.com"/>
    <s v="Mon, Sep 16th, 2019, 11:07"/>
  </r>
  <r>
    <n v="1246"/>
    <s v=" 21 Sep 2019, 18:00"/>
    <s v="Football"/>
    <x v="3"/>
    <s v="Juventus - Hellas Verona FC"/>
    <n v="0"/>
    <s v="LOST"/>
    <x v="10"/>
    <s v="2-1"/>
    <s v="PINNACLE"/>
    <n v="1.847"/>
    <n v="1"/>
    <n v="-1"/>
    <s v="https://aw-tipster.blogabet.com"/>
    <s v="Thu, Sep 19th, 2019, 09:46"/>
  </r>
  <r>
    <n v="1247"/>
    <s v=" 21 Sep 2019, 18:30"/>
    <s v="Football"/>
    <x v="4"/>
    <s v="Newcastle United - Brighton and Hove Albion"/>
    <n v="1"/>
    <s v="PUSH"/>
    <x v="15"/>
    <s v="0-0"/>
    <s v="PINNACLE"/>
    <n v="1.84"/>
    <n v="1"/>
    <n v="0"/>
    <s v="https://aw-tipster.blogabet.com"/>
    <s v="Sun, Sep 15th, 2019, 11:16"/>
  </r>
  <r>
    <n v="1248"/>
    <s v=" 21 Sep 2019, 18:30"/>
    <s v="Football"/>
    <x v="0"/>
    <s v="Werder Bremen - RB Leipzig"/>
    <n v="1.77"/>
    <s v="WIN"/>
    <x v="6"/>
    <s v="0-3"/>
    <s v="PINNACLE"/>
    <n v="1.7689999999999999"/>
    <n v="1"/>
    <n v="0.77"/>
    <s v="https://aw-tipster.blogabet.com"/>
    <s v="Wed, Sep 18th, 2019, 11:09"/>
  </r>
  <r>
    <n v="1249"/>
    <s v=" 21 Sep 2019, 18:30"/>
    <s v="Football"/>
    <x v="2"/>
    <s v="Atletico Madrid - Celta Vigo"/>
    <n v="0"/>
    <s v="LOST"/>
    <x v="16"/>
    <s v="0-0"/>
    <s v="PINNACLE"/>
    <n v="1.714"/>
    <n v="1"/>
    <n v="-1"/>
    <s v="https://aw-tipster.blogabet.com"/>
    <s v="Thu, Sep 19th, 2019, 09:45"/>
  </r>
  <r>
    <n v="1250"/>
    <s v=" 21 Sep 2019, 20:00"/>
    <s v="Football"/>
    <x v="1"/>
    <s v="Nice - Dijon"/>
    <n v="1.75"/>
    <s v="WIN"/>
    <x v="8"/>
    <s v="2-1"/>
    <s v="PINNACLE"/>
    <n v="1.7509999999999999"/>
    <n v="1"/>
    <n v="0.75"/>
    <s v="https://aw-tipster.blogabet.com"/>
    <s v="Mon, Sep 16th, 2019, 11:08"/>
  </r>
  <r>
    <n v="1251"/>
    <s v=" 21 Sep 2019, 20:00"/>
    <s v="Football"/>
    <x v="1"/>
    <s v="Reims - AS Monaco"/>
    <n v="1"/>
    <s v="PUSH"/>
    <x v="15"/>
    <s v="0-0"/>
    <s v="PINNACLE"/>
    <n v="1.9"/>
    <n v="1"/>
    <n v="0"/>
    <s v="https://aw-tipster.blogabet.com"/>
    <s v="Mon, Sep 16th, 2019, 11:08"/>
  </r>
  <r>
    <n v="1252"/>
    <s v=" 21 Sep 2019, 20:45"/>
    <s v="Football"/>
    <x v="3"/>
    <s v="AC Milan - FC Internazionale"/>
    <n v="1.72"/>
    <s v="WIN"/>
    <x v="1"/>
    <s v="0-2"/>
    <s v="PINNACLE"/>
    <n v="1.724"/>
    <n v="1"/>
    <n v="0.72"/>
    <s v="https://aw-tipster.blogabet.com"/>
    <s v="Wed, Sep 18th, 2019, 11:10"/>
  </r>
  <r>
    <n v="1253"/>
    <s v=" 21 Sep 2019, 21:00"/>
    <s v="Football"/>
    <x v="2"/>
    <s v="Granada CF - Barcelona"/>
    <n v="0"/>
    <s v="LOST"/>
    <x v="13"/>
    <s v="2-0"/>
    <s v="PINNACLE"/>
    <n v="1.952"/>
    <n v="1"/>
    <n v="-1"/>
    <s v="https://aw-tipster.blogabet.com"/>
    <s v="Wed, Sep 18th, 2019, 11:10"/>
  </r>
  <r>
    <n v="1254"/>
    <s v=" 22 Sep 2019, 12:00"/>
    <s v="Football"/>
    <x v="2"/>
    <s v="Getafe - Mallorca"/>
    <n v="1.86"/>
    <s v="WIN"/>
    <x v="8"/>
    <s v="4-2"/>
    <s v="PINNACLE"/>
    <n v="1.8620000000000001"/>
    <n v="1"/>
    <n v="0.86"/>
    <s v="https://aw-tipster.blogabet.com"/>
    <s v="Fri, Sep 20th, 2019, 11:17"/>
  </r>
  <r>
    <n v="1255"/>
    <s v=" 22 Sep 2019, 14:00"/>
    <s v="Football"/>
    <x v="2"/>
    <s v="Espanyol - Real Sociedad"/>
    <n v="1.8"/>
    <s v="WIN"/>
    <x v="1"/>
    <s v="1-3"/>
    <s v="PINNACLE"/>
    <n v="1.8"/>
    <n v="1"/>
    <n v="0.8"/>
    <s v="https://aw-tipster.blogabet.com"/>
    <s v="Fri, Sep 20th, 2019, 11:17"/>
  </r>
  <r>
    <n v="1256"/>
    <s v=" 22 Sep 2019, 15:00"/>
    <s v="Football"/>
    <x v="3"/>
    <s v="Lecce - Napoli"/>
    <n v="0"/>
    <s v="LOST"/>
    <x v="17"/>
    <s v="1-4"/>
    <s v="PINNACLE"/>
    <n v="1.8260000000000001"/>
    <n v="1"/>
    <n v="-1"/>
    <s v="https://aw-tipster.blogabet.com"/>
    <s v="Wed, Sep 18th, 2019, 11:11"/>
  </r>
  <r>
    <n v="1257"/>
    <s v=" 22 Sep 2019, 15:00"/>
    <s v="Football"/>
    <x v="3"/>
    <s v="Sampdoria - Torino"/>
    <n v="0"/>
    <s v="LOST"/>
    <x v="1"/>
    <s v="1-0"/>
    <s v="PINNACLE"/>
    <n v="2.0499999999999998"/>
    <n v="1"/>
    <n v="-1"/>
    <s v="https://aw-tipster.blogabet.com"/>
    <s v="Wed, Sep 18th, 2019, 11:11"/>
  </r>
  <r>
    <n v="1258"/>
    <s v=" 22 Sep 2019, 15:00"/>
    <s v="Football"/>
    <x v="4"/>
    <s v="Crystal Palace - Wolverhampton Wanderers"/>
    <n v="1"/>
    <s v="PUSH"/>
    <x v="15"/>
    <s v="1-1"/>
    <s v="PINNACLE"/>
    <n v="1.84"/>
    <n v="1"/>
    <n v="0"/>
    <s v="https://aw-tipster.blogabet.com"/>
    <s v="Fri, Sep 20th, 2019, 11:15"/>
  </r>
  <r>
    <n v="1259"/>
    <s v=" 22 Sep 2019, 15:00"/>
    <s v="Football"/>
    <x v="4"/>
    <s v="West Ham United - Manchester United"/>
    <n v="1.74"/>
    <s v="WIN"/>
    <x v="12"/>
    <s v="2-0"/>
    <s v="PINNACLE"/>
    <n v="1.74"/>
    <n v="1"/>
    <n v="0.74"/>
    <s v="https://aw-tipster.blogabet.com"/>
    <s v="Fri, Sep 20th, 2019, 11:15"/>
  </r>
  <r>
    <n v="1260"/>
    <s v=" 22 Sep 2019, 15:00"/>
    <s v="Football"/>
    <x v="3"/>
    <s v="Bologna - AS Roma"/>
    <n v="1.81"/>
    <s v="WIN"/>
    <x v="1"/>
    <s v="1-2"/>
    <s v="PINNACLE"/>
    <n v="1.806"/>
    <n v="1"/>
    <n v="0.81"/>
    <s v="https://aw-tipster.blogabet.com"/>
    <s v="Fri, Sep 20th, 2019, 11:18"/>
  </r>
  <r>
    <n v="1261"/>
    <s v=" 22 Sep 2019, 15:00"/>
    <s v="Football"/>
    <x v="1"/>
    <s v="Rennes - Lille"/>
    <n v="1"/>
    <s v="PUSH"/>
    <x v="1"/>
    <s v="1-1"/>
    <s v="PINNACLE"/>
    <n v="2.15"/>
    <n v="1"/>
    <n v="0"/>
    <s v="https://aw-tipster.blogabet.com"/>
    <s v="Fri, Sep 20th, 2019, 11:19"/>
  </r>
  <r>
    <n v="1262"/>
    <s v=" 22 Sep 2019, 15:30"/>
    <s v="Football"/>
    <x v="0"/>
    <s v="Borussia Monchengladbach - Fortuna Dusseldorf"/>
    <n v="1"/>
    <s v="PUSH"/>
    <x v="2"/>
    <s v="2-1"/>
    <s v="PINNACLE"/>
    <n v="1.7749999999999999"/>
    <n v="1"/>
    <n v="0"/>
    <s v="https://aw-tipster.blogabet.com"/>
    <s v="Fri, Sep 20th, 2019, 11:16"/>
  </r>
  <r>
    <n v="1263"/>
    <s v=" 22 Sep 2019, 16:00"/>
    <s v="Football"/>
    <x v="2"/>
    <s v="Valencia - Leganes"/>
    <n v="0"/>
    <s v="LOST"/>
    <x v="16"/>
    <s v="1-1"/>
    <s v="PINNACLE"/>
    <n v="2.09"/>
    <n v="1"/>
    <n v="-1"/>
    <s v="https://aw-tipster.blogabet.com"/>
    <s v="Wed, Sep 18th, 2019, 11:10"/>
  </r>
  <r>
    <n v="1264"/>
    <s v=" 22 Sep 2019, 17:00"/>
    <s v="Football"/>
    <x v="1"/>
    <s v="Angers SCO - St Etienne"/>
    <n v="0"/>
    <s v="LOST"/>
    <x v="5"/>
    <s v="4-1"/>
    <s v="PINNACLE"/>
    <n v="1.7509999999999999"/>
    <n v="1"/>
    <n v="-1"/>
    <s v="https://aw-tipster.blogabet.com"/>
    <s v="Fri, Sep 20th, 2019, 11:20"/>
  </r>
  <r>
    <n v="1265"/>
    <s v=" 22 Sep 2019, 17:30"/>
    <s v="Football"/>
    <x v="4"/>
    <s v="Chelsea - Liverpool"/>
    <n v="2"/>
    <s v="WIN"/>
    <x v="6"/>
    <s v="1-2"/>
    <s v="PINNACLE"/>
    <n v="2"/>
    <n v="1"/>
    <n v="1"/>
    <s v="https://aw-tipster.blogabet.com"/>
    <s v="Wed, Sep 18th, 2019, 11:09"/>
  </r>
  <r>
    <n v="1266"/>
    <s v=" 22 Sep 2019, 17:30"/>
    <s v="Football"/>
    <x v="4"/>
    <s v="Arsenal - Aston Villa"/>
    <n v="0"/>
    <s v="LOST"/>
    <x v="18"/>
    <s v="3-2"/>
    <s v="PINNACLE"/>
    <n v="2.2200000000000002"/>
    <n v="1"/>
    <n v="-1"/>
    <s v="https://aw-tipster.blogabet.com"/>
    <s v="Fri, Sep 20th, 2019, 11:15"/>
  </r>
  <r>
    <n v="1267"/>
    <s v=" 22 Sep 2019, 18:00"/>
    <s v="Football"/>
    <x v="3"/>
    <s v="Atalanta BC (n) - Fiorentina"/>
    <n v="1.9"/>
    <s v="WIN"/>
    <x v="5"/>
    <s v="2-2"/>
    <s v="PINNACLE"/>
    <n v="1.9"/>
    <n v="1"/>
    <n v="0.9"/>
    <s v="https://aw-tipster.blogabet.com"/>
    <s v="Thu, Sep 19th, 2019, 09:46"/>
  </r>
  <r>
    <n v="1268"/>
    <s v=" 22 Sep 2019, 18:00"/>
    <s v="Football"/>
    <x v="0"/>
    <s v="Eintracht Frankfurt - Borussia Dortmund"/>
    <n v="0"/>
    <s v="LOST"/>
    <x v="6"/>
    <s v="2-2"/>
    <s v="PINNACLE"/>
    <n v="1.7350000000000001"/>
    <n v="1"/>
    <n v="-1"/>
    <s v="https://aw-tipster.blogabet.com"/>
    <s v="Fri, Sep 20th, 2019, 11:16"/>
  </r>
  <r>
    <n v="1269"/>
    <s v=" 22 Sep 2019, 18:30"/>
    <s v="Football"/>
    <x v="2"/>
    <s v="Athletic Club Bilbao - Alaves"/>
    <n v="2.2799999999999998"/>
    <s v="WIN"/>
    <x v="16"/>
    <s v="2-0"/>
    <s v="PINNACLE"/>
    <n v="2.2799999999999998"/>
    <n v="1"/>
    <n v="1.28"/>
    <s v="https://aw-tipster.blogabet.com"/>
    <s v="Mon, Sep 16th, 2019, 11:05"/>
  </r>
  <r>
    <n v="1270"/>
    <s v=" 22 Sep 2019, 20:45"/>
    <s v="Football"/>
    <x v="3"/>
    <s v="Lazio - Parma FC"/>
    <n v="0"/>
    <s v="LOST"/>
    <x v="3"/>
    <s v="2-0"/>
    <s v="PINNACLE"/>
    <n v="2.0099999999999998"/>
    <n v="1"/>
    <n v="-1"/>
    <s v="https://aw-tipster.blogabet.com"/>
    <s v="Fri, Sep 20th, 2019, 11:19"/>
  </r>
  <r>
    <n v="1271"/>
    <s v=" 22 Sep 2019, 21:00"/>
    <s v="Football"/>
    <x v="1"/>
    <s v="Lyon - Paris Saint Germain"/>
    <n v="1.92"/>
    <s v="WIN"/>
    <x v="6"/>
    <s v="0-1"/>
    <s v="PINNACLE"/>
    <n v="1.917"/>
    <n v="1"/>
    <n v="0.92"/>
    <s v="https://aw-tipster.blogabet.com"/>
    <s v="Thu, Sep 19th, 2019, 09:46"/>
  </r>
  <r>
    <n v="1272"/>
    <s v=" 22 Sep 2019, 21:00"/>
    <s v="Football"/>
    <x v="2"/>
    <s v="Sevilla - Real Madrid"/>
    <n v="0"/>
    <s v="LOST"/>
    <x v="15"/>
    <s v="0-1"/>
    <s v="PINNACLE"/>
    <n v="1.99"/>
    <n v="1"/>
    <n v="-1"/>
    <s v="https://aw-tipster.blogabet.com"/>
    <s v="Fri, Sep 20th, 2019, 11:18"/>
  </r>
  <r>
    <n v="1273"/>
    <s v=" 23 Sep 2019, 20:30"/>
    <s v="Football"/>
    <x v="0"/>
    <s v="Wolfsburg - Hoffenheim"/>
    <n v="0"/>
    <s v="LOST"/>
    <x v="8"/>
    <s v="1-1"/>
    <s v="PINNACLE"/>
    <n v="1.952"/>
    <n v="1"/>
    <n v="-1"/>
    <s v="https://aw-tipster.blogabet.com"/>
    <s v="Fri, Sep 20th, 2019, 11:17"/>
  </r>
  <r>
    <n v="1274"/>
    <s v=" 24 Sep 2019, 19:00"/>
    <s v="Football"/>
    <x v="1"/>
    <s v="Dijon - Marseille"/>
    <n v="1"/>
    <s v="PUSH"/>
    <x v="15"/>
    <s v="0-0"/>
    <s v="PINNACLE"/>
    <n v="2.4300000000000002"/>
    <n v="1"/>
    <n v="0"/>
    <s v="https://aw-tipster.blogabet.com"/>
    <s v="Mon, Sep 23rd, 2019, 10:45"/>
  </r>
  <r>
    <n v="1275"/>
    <s v=" 24 Sep 2019, 21:00"/>
    <s v="Football"/>
    <x v="2"/>
    <s v="Barcelona - Villarreal CF"/>
    <n v="0"/>
    <s v="LOST"/>
    <x v="18"/>
    <s v="2-1"/>
    <s v="PINNACLE"/>
    <n v="1.819"/>
    <n v="1"/>
    <n v="-1"/>
    <s v="https://aw-tipster.blogabet.com"/>
    <s v="Sun, Sep 22nd, 2019, 10:35"/>
  </r>
  <r>
    <n v="1276"/>
    <s v=" 24 Sep 2019, 21:00"/>
    <s v="Football"/>
    <x v="3"/>
    <s v="Brescia - Juventus"/>
    <n v="1.79"/>
    <s v="WIN"/>
    <x v="17"/>
    <s v="1-2"/>
    <s v="PINNACLE"/>
    <n v="1.7869999999999999"/>
    <n v="1"/>
    <n v="0.79"/>
    <s v="https://aw-tipster.blogabet.com"/>
    <s v="Sun, Sep 22nd, 2019, 10:36"/>
  </r>
  <r>
    <n v="1277"/>
    <s v=" 24 Sep 2019, 21:00"/>
    <s v="Football"/>
    <x v="1"/>
    <s v="AS Monaco - Nice"/>
    <n v="0"/>
    <s v="LOST"/>
    <x v="5"/>
    <s v="3-1"/>
    <s v="PINNACLE"/>
    <n v="1.833"/>
    <n v="1"/>
    <n v="-1"/>
    <s v="https://aw-tipster.blogabet.com"/>
    <s v="Mon, Sep 23rd, 2019, 10:45"/>
  </r>
  <r>
    <n v="1278"/>
    <s v=" 25 Sep 2019, 19:00"/>
    <s v="Football"/>
    <x v="3"/>
    <s v="AS Roma - Atalanta BC"/>
    <n v="0"/>
    <s v="LOST"/>
    <x v="8"/>
    <s v="0-2"/>
    <s v="PINNACLE"/>
    <n v="2.14"/>
    <n v="1"/>
    <n v="-1"/>
    <s v="https://aw-tipster.blogabet.com"/>
    <s v="Mon, Sep 23rd, 2019, 10:43"/>
  </r>
  <r>
    <n v="1279"/>
    <s v=" 25 Sep 2019, 19:00"/>
    <s v="Football"/>
    <x v="1"/>
    <s v="Brest - Lyon"/>
    <n v="2.14"/>
    <s v="WIN"/>
    <x v="12"/>
    <s v="2-2"/>
    <s v="PINNACLE"/>
    <n v="2.14"/>
    <n v="1"/>
    <n v="1.1399999999999999"/>
    <s v="https://aw-tipster.blogabet.com"/>
    <s v="Mon, Sep 23rd, 2019, 10:45"/>
  </r>
  <r>
    <n v="1280"/>
    <s v=" 25 Sep 2019, 19:00"/>
    <s v="Football"/>
    <x v="1"/>
    <s v="Lille - Strasbourg"/>
    <n v="1.83"/>
    <s v="WIN"/>
    <x v="8"/>
    <s v="2-0"/>
    <s v="PINNACLE"/>
    <n v="1.833"/>
    <n v="1"/>
    <n v="0.83"/>
    <s v="https://aw-tipster.blogabet.com"/>
    <s v="Mon, Sep 23rd, 2019, 10:46"/>
  </r>
  <r>
    <n v="1281"/>
    <s v=" 25 Sep 2019, 19:00"/>
    <s v="Football"/>
    <x v="1"/>
    <s v="Nantes - Rennes"/>
    <n v="1.7"/>
    <s v="WIN"/>
    <x v="15"/>
    <s v="1-0"/>
    <s v="PINNACLE"/>
    <n v="1.704"/>
    <n v="1"/>
    <n v="0.7"/>
    <s v="https://aw-tipster.blogabet.com"/>
    <s v="Mon, Sep 23rd, 2019, 10:46"/>
  </r>
  <r>
    <n v="1282"/>
    <s v=" 25 Sep 2019, 19:00"/>
    <s v="Football"/>
    <x v="2"/>
    <s v="Leganes - Athletic Club Bilbao"/>
    <n v="1"/>
    <s v="PUSH"/>
    <x v="1"/>
    <s v="1-1"/>
    <s v="PINNACLE"/>
    <n v="1.952"/>
    <n v="1"/>
    <n v="0"/>
    <s v="https://aw-tipster.blogabet.com"/>
    <s v="Tue, Sep 24th, 2019, 11:29"/>
  </r>
  <r>
    <n v="1283"/>
    <s v=" 25 Sep 2019, 19:00"/>
    <s v="Football"/>
    <x v="2"/>
    <s v="Mallorca - Atletico Madrid"/>
    <n v="2.21"/>
    <s v="WIN"/>
    <x v="14"/>
    <s v="0-2"/>
    <s v="PINNACLE"/>
    <n v="2.21"/>
    <n v="1"/>
    <n v="1.21"/>
    <s v="https://aw-tipster.blogabet.com"/>
    <s v="Tue, Sep 24th, 2019, 11:29"/>
  </r>
  <r>
    <n v="1284"/>
    <s v=" 25 Sep 2019, 20:00"/>
    <s v="Football"/>
    <x v="2"/>
    <s v="Valencia - Getafe"/>
    <n v="1.96"/>
    <s v="WIN"/>
    <x v="5"/>
    <s v="3-3"/>
    <s v="PINNACLE"/>
    <n v="1.9610000000000001"/>
    <n v="1"/>
    <n v="0.96"/>
    <s v="https://aw-tipster.blogabet.com"/>
    <s v="Tue, Sep 24th, 2019, 11:29"/>
  </r>
  <r>
    <n v="1285"/>
    <s v=" 25 Sep 2019, 20:45"/>
    <s v="Football"/>
    <x v="7"/>
    <s v="Brighton and Hove Albion - Aston Villa"/>
    <n v="0"/>
    <s v="LOST"/>
    <x v="8"/>
    <s v="1-3"/>
    <s v="PINNACLE"/>
    <n v="2.08"/>
    <n v="1"/>
    <n v="-1"/>
    <s v="https://aw-tipster.blogabet.com"/>
    <s v="Mon, Sep 23rd, 2019, 10:47"/>
  </r>
  <r>
    <n v="1286"/>
    <s v=" 25 Sep 2019, 21:00"/>
    <s v="Football"/>
    <x v="3"/>
    <s v="FC Internazionale - Lazio"/>
    <n v="2.0499999999999998"/>
    <s v="WIN"/>
    <x v="8"/>
    <s v="1-0"/>
    <s v="PINNACLE"/>
    <n v="2.0499999999999998"/>
    <n v="1"/>
    <n v="1.05"/>
    <s v="https://aw-tipster.blogabet.com"/>
    <s v="Mon, Sep 23rd, 2019, 10:43"/>
  </r>
  <r>
    <n v="1287"/>
    <s v=" 25 Sep 2019, 21:00"/>
    <s v="Football"/>
    <x v="3"/>
    <s v="Fiorentina - Sampdoria"/>
    <n v="0"/>
    <s v="LOST"/>
    <x v="5"/>
    <s v="2-1"/>
    <s v="PINNACLE"/>
    <n v="2.2000000000000002"/>
    <n v="1"/>
    <n v="-1"/>
    <s v="https://aw-tipster.blogabet.com"/>
    <s v="Mon, Sep 23rd, 2019, 10:43"/>
  </r>
  <r>
    <n v="1288"/>
    <s v=" 25 Sep 2019, 21:00"/>
    <s v="Football"/>
    <x v="3"/>
    <s v="Napoli - Cagliari"/>
    <n v="0"/>
    <s v="LOST"/>
    <x v="10"/>
    <s v="0-1"/>
    <s v="PINNACLE"/>
    <n v="1.9610000000000001"/>
    <n v="1"/>
    <n v="-1"/>
    <s v="https://aw-tipster.blogabet.com"/>
    <s v="Mon, Sep 23rd, 2019, 10:44"/>
  </r>
  <r>
    <n v="1289"/>
    <s v=" 25 Sep 2019, 21:00"/>
    <s v="Football"/>
    <x v="2"/>
    <s v="Real Madrid - Osasuna"/>
    <n v="1"/>
    <s v="PUSH"/>
    <x v="4"/>
    <s v="2-0"/>
    <s v="PINNACLE"/>
    <n v="1.746"/>
    <n v="1"/>
    <n v="0"/>
    <s v="https://aw-tipster.blogabet.com"/>
    <s v="Tue, Sep 24th, 2019, 11:30"/>
  </r>
  <r>
    <n v="1290"/>
    <s v=" 25 Sep 2019, 21:00"/>
    <s v="Football"/>
    <x v="1"/>
    <s v="Paris Saint Germain - Reims"/>
    <n v="2.09"/>
    <s v="WIN"/>
    <x v="4"/>
    <s v="0-2"/>
    <s v="PINNACLE"/>
    <n v="2.09"/>
    <n v="1"/>
    <n v="1.0900000000000001"/>
    <s v="https://aw-tipster.blogabet.com"/>
    <s v="Tue, Sep 24th, 2019, 11:31"/>
  </r>
  <r>
    <n v="1291"/>
    <s v=" 26 Sep 2019, 19:00"/>
    <s v="Football"/>
    <x v="2"/>
    <s v="Eibar - Sevilla"/>
    <n v="2.36"/>
    <s v="WIN"/>
    <x v="15"/>
    <s v="3-2"/>
    <s v="PINNACLE"/>
    <n v="2.36"/>
    <n v="1"/>
    <n v="1.36"/>
    <s v="https://aw-tipster.blogabet.com"/>
    <s v="Tue, Sep 24th, 2019, 11:31"/>
  </r>
  <r>
    <n v="1292"/>
    <s v=" 26 Sep 2019, 21:00"/>
    <s v="Football"/>
    <x v="3"/>
    <s v="Torino - AC Milan"/>
    <n v="1.79"/>
    <s v="WIN"/>
    <x v="15"/>
    <s v="2-1"/>
    <s v="PINNACLE"/>
    <n v="1.7929999999999999"/>
    <n v="1"/>
    <n v="0.79"/>
    <s v="https://aw-tipster.blogabet.com"/>
    <s v="Mon, Sep 23rd, 2019, 10:44"/>
  </r>
  <r>
    <n v="1293"/>
    <s v=" 27 Sep 2019, 20:30"/>
    <s v="Football"/>
    <x v="0"/>
    <s v="Union Berlin - Eintracht Frankfurt"/>
    <n v="1.71"/>
    <s v="WIN"/>
    <x v="1"/>
    <s v="1-2"/>
    <s v="PINNACLE"/>
    <n v="1.714"/>
    <n v="1"/>
    <n v="0.71"/>
    <s v="https://aw-tipster.blogabet.com"/>
    <s v="Tue, Sep 24th, 2019, 11:28"/>
  </r>
  <r>
    <n v="1294"/>
    <s v=" 28 Sep 2019, 13:00"/>
    <s v="Football"/>
    <x v="2"/>
    <s v="Athletic Club Bilbao - Valencia"/>
    <n v="0"/>
    <s v="LOST"/>
    <x v="8"/>
    <s v="0-1"/>
    <s v="PINNACLE"/>
    <n v="2.2400000000000002"/>
    <n v="1"/>
    <n v="-1"/>
    <s v="https://aw-tipster.blogabet.com"/>
    <s v="Thu, Sep 26th, 2019, 10:58"/>
  </r>
  <r>
    <n v="1295"/>
    <s v=" 28 Sep 2019, 13:30"/>
    <s v="Football"/>
    <x v="4"/>
    <s v="Sheffield United - Liverpool"/>
    <n v="0"/>
    <s v="LOST"/>
    <x v="13"/>
    <s v="0-1"/>
    <s v="PINNACLE"/>
    <n v="2.11"/>
    <n v="1"/>
    <n v="-1"/>
    <s v="https://aw-tipster.blogabet.com"/>
    <s v="Thu, Sep 26th, 2019, 10:55"/>
  </r>
  <r>
    <n v="1296"/>
    <s v=" 28 Sep 2019, 13:30"/>
    <s v="Football"/>
    <x v="1"/>
    <s v="Lyon - Nantes"/>
    <n v="0"/>
    <s v="LOST"/>
    <x v="16"/>
    <s v="0-1"/>
    <s v="PINNACLE"/>
    <n v="2.02"/>
    <n v="1"/>
    <n v="-1"/>
    <s v="https://aw-tipster.blogabet.com"/>
    <s v="Fri, Sep 27th, 2019, 11:14"/>
  </r>
  <r>
    <n v="1297"/>
    <s v=" 28 Sep 2019, 15:00"/>
    <s v="Football"/>
    <x v="3"/>
    <s v="Juventus - SPAL"/>
    <n v="1.8"/>
    <s v="WIN"/>
    <x v="18"/>
    <s v="2-0"/>
    <s v="PINNACLE"/>
    <n v="1.8"/>
    <n v="1"/>
    <n v="0.8"/>
    <s v="https://aw-tipster.blogabet.com"/>
    <s v="Fri, Sep 27th, 2019, 11:11"/>
  </r>
  <r>
    <n v="1298"/>
    <s v=" 28 Sep 2019, 15:30"/>
    <s v="Football"/>
    <x v="0"/>
    <s v="Augsburg - Bayer Leverkusen"/>
    <n v="0"/>
    <s v="LOST"/>
    <x v="9"/>
    <s v="0-3"/>
    <s v="PINNACLE"/>
    <n v="1.819"/>
    <n v="1"/>
    <n v="-1"/>
    <s v="https://aw-tipster.blogabet.com"/>
    <s v="Sun, Sep 22nd, 2019, 10:34"/>
  </r>
  <r>
    <n v="1299"/>
    <s v=" 28 Sep 2019, 15:30"/>
    <s v="Football"/>
    <x v="0"/>
    <s v="RB Leipzig - Schalke 04"/>
    <n v="0"/>
    <s v="LOST"/>
    <x v="16"/>
    <s v="1-3"/>
    <s v="PINNACLE"/>
    <n v="1.869"/>
    <n v="1"/>
    <n v="-1"/>
    <s v="https://aw-tipster.blogabet.com"/>
    <s v="Sun, Sep 22nd, 2019, 10:34"/>
  </r>
  <r>
    <n v="1300"/>
    <s v=" 28 Sep 2019, 15:30"/>
    <s v="Football"/>
    <x v="0"/>
    <s v="SC Paderborn 07 - Bayern Munich"/>
    <n v="0"/>
    <s v="LOST"/>
    <x v="41"/>
    <s v="2-3"/>
    <s v="PINNACLE"/>
    <n v="1.9610000000000001"/>
    <n v="1"/>
    <n v="-1"/>
    <s v="https://aw-tipster.blogabet.com"/>
    <s v="Sun, Sep 22nd, 2019, 10:35"/>
  </r>
  <r>
    <n v="1301"/>
    <s v=" 28 Sep 2019, 15:30"/>
    <s v="Football"/>
    <x v="0"/>
    <s v="Hoffenheim - Borussia Monchengladbach"/>
    <n v="0"/>
    <s v="LOST"/>
    <x v="15"/>
    <s v="0-3"/>
    <s v="PINNACLE"/>
    <n v="1.8129999999999999"/>
    <n v="1"/>
    <n v="-1"/>
    <s v="https://aw-tipster.blogabet.com"/>
    <s v="Tue, Sep 24th, 2019, 11:28"/>
  </r>
  <r>
    <n v="1302"/>
    <s v=" 28 Sep 2019, 16:00"/>
    <s v="Football"/>
    <x v="4"/>
    <s v="Crystal Palace - Norwich City"/>
    <n v="0"/>
    <s v="LOST"/>
    <x v="5"/>
    <s v="2-0"/>
    <s v="PINNACLE"/>
    <n v="1.9339999999999999"/>
    <n v="1"/>
    <n v="-1"/>
    <s v="https://aw-tipster.blogabet.com"/>
    <s v="Tue, Sep 24th, 2019, 11:27"/>
  </r>
  <r>
    <n v="1303"/>
    <s v=" 28 Sep 2019, 16:00"/>
    <s v="Football"/>
    <x v="4"/>
    <s v="Aston Villa - Burnley"/>
    <n v="1"/>
    <s v="PUSH"/>
    <x v="15"/>
    <s v="2-2"/>
    <s v="PINNACLE"/>
    <n v="1.7689999999999999"/>
    <n v="1"/>
    <n v="0"/>
    <s v="https://aw-tipster.blogabet.com"/>
    <s v="Thu, Sep 26th, 2019, 10:56"/>
  </r>
  <r>
    <n v="1304"/>
    <s v=" 28 Sep 2019, 16:00"/>
    <s v="Football"/>
    <x v="4"/>
    <s v="Bournemouth - West Ham United"/>
    <n v="1"/>
    <s v="PUSH"/>
    <x v="15"/>
    <s v="2-2"/>
    <s v="PINNACLE"/>
    <n v="1.8540000000000001"/>
    <n v="1"/>
    <n v="0"/>
    <s v="https://aw-tipster.blogabet.com"/>
    <s v="Thu, Sep 26th, 2019, 10:56"/>
  </r>
  <r>
    <n v="1305"/>
    <s v=" 28 Sep 2019, 16:00"/>
    <s v="Football"/>
    <x v="4"/>
    <s v="Chelsea - Brighton and Hove Albion"/>
    <n v="1.73"/>
    <s v="WIN"/>
    <x v="16"/>
    <s v="2-0"/>
    <s v="PINNACLE"/>
    <n v="1.7290000000000001"/>
    <n v="1"/>
    <n v="0.73"/>
    <s v="https://aw-tipster.blogabet.com"/>
    <s v="Thu, Sep 26th, 2019, 10:56"/>
  </r>
  <r>
    <n v="1306"/>
    <s v=" 28 Sep 2019, 16:00"/>
    <s v="Football"/>
    <x v="4"/>
    <s v="Tottenham Hotspur - Southampton"/>
    <n v="1.69"/>
    <s v="WIN"/>
    <x v="3"/>
    <s v="2-1"/>
    <s v="PINNACLE"/>
    <n v="1.6890000000000001"/>
    <n v="1"/>
    <n v="0.69"/>
    <s v="https://aw-tipster.blogabet.com"/>
    <s v="Thu, Sep 26th, 2019, 10:56"/>
  </r>
  <r>
    <n v="1307"/>
    <s v=" 28 Sep 2019, 16:00"/>
    <s v="Football"/>
    <x v="4"/>
    <s v="Wolverhampton Wanderers - Watford"/>
    <n v="1.92"/>
    <s v="WIN"/>
    <x v="8"/>
    <s v="2-0"/>
    <s v="PINNACLE"/>
    <n v="1.917"/>
    <n v="1"/>
    <n v="0.92"/>
    <s v="https://aw-tipster.blogabet.com"/>
    <s v="Thu, Sep 26th, 2019, 10:57"/>
  </r>
  <r>
    <n v="1308"/>
    <s v=" 28 Sep 2019, 16:00"/>
    <s v="Football"/>
    <x v="2"/>
    <s v="Getafe - Barcelona"/>
    <n v="0"/>
    <s v="LOST"/>
    <x v="12"/>
    <s v="0-2"/>
    <s v="PINNACLE"/>
    <n v="2.0699999999999998"/>
    <n v="1"/>
    <n v="-1"/>
    <s v="https://aw-tipster.blogabet.com"/>
    <s v="Thu, Sep 26th, 2019, 10:59"/>
  </r>
  <r>
    <n v="1309"/>
    <s v=" 28 Sep 2019, 17:30"/>
    <s v="Football"/>
    <x v="1"/>
    <s v="Bordeaux - Paris Saint Germain"/>
    <n v="1"/>
    <s v="PUSH"/>
    <x v="14"/>
    <s v="0-1"/>
    <s v="PINNACLE"/>
    <n v="1.8919999999999999"/>
    <n v="1"/>
    <n v="0"/>
    <s v="https://aw-tipster.blogabet.com"/>
    <s v="Fri, Sep 27th, 2019, 11:14"/>
  </r>
  <r>
    <n v="1310"/>
    <s v=" 28 Sep 2019, 18:00"/>
    <s v="Football"/>
    <x v="3"/>
    <s v="Sampdoria - FC Internazionale"/>
    <n v="2.2200000000000002"/>
    <s v="WIN"/>
    <x v="14"/>
    <s v="1-3"/>
    <s v="PINNACLE"/>
    <n v="2.2200000000000002"/>
    <n v="1"/>
    <n v="1.22"/>
    <s v="https://aw-tipster.blogabet.com"/>
    <s v="Fri, Sep 27th, 2019, 11:11"/>
  </r>
  <r>
    <n v="1311"/>
    <s v=" 28 Sep 2019, 18:30"/>
    <s v="Football"/>
    <x v="0"/>
    <s v="Borussia Dortmund - Werder Bremen"/>
    <n v="0"/>
    <s v="LOST"/>
    <x v="18"/>
    <s v="2-2"/>
    <s v="PINNACLE"/>
    <n v="1.74"/>
    <n v="1"/>
    <n v="-1"/>
    <s v="https://aw-tipster.blogabet.com"/>
    <s v="Tue, Sep 24th, 2019, 11:28"/>
  </r>
  <r>
    <n v="1312"/>
    <s v=" 28 Sep 2019, 18:30"/>
    <s v="Football"/>
    <x v="4"/>
    <s v="Everton - Manchester City"/>
    <n v="1.86"/>
    <s v="WIN"/>
    <x v="13"/>
    <s v="1-3"/>
    <s v="PINNACLE"/>
    <n v="1.8620000000000001"/>
    <n v="1"/>
    <n v="0.86"/>
    <s v="https://aw-tipster.blogabet.com"/>
    <s v="Thu, Sep 26th, 2019, 10:57"/>
  </r>
  <r>
    <n v="1313"/>
    <s v=" 28 Sep 2019, 20:00"/>
    <s v="Football"/>
    <x v="1"/>
    <s v="AS Monaco - Brest"/>
    <n v="0"/>
    <s v="LOST"/>
    <x v="2"/>
    <s v="4-1"/>
    <s v="PINNACLE"/>
    <n v="2.0299999999999998"/>
    <n v="1"/>
    <n v="-1"/>
    <s v="https://aw-tipster.blogabet.com"/>
    <s v="Fri, Sep 27th, 2019, 11:14"/>
  </r>
  <r>
    <n v="1314"/>
    <s v=" 28 Sep 2019, 20:00"/>
    <s v="Football"/>
    <x v="1"/>
    <s v="Nice - Lille"/>
    <n v="1"/>
    <s v="PUSH"/>
    <x v="1"/>
    <s v="1-1"/>
    <s v="PINNACLE"/>
    <n v="1.819"/>
    <n v="1"/>
    <n v="0"/>
    <s v="https://aw-tipster.blogabet.com"/>
    <s v="Fri, Sep 27th, 2019, 11:14"/>
  </r>
  <r>
    <n v="1315"/>
    <s v=" 28 Sep 2019, 20:45"/>
    <s v="Football"/>
    <x v="3"/>
    <s v="Sassuolo - Atalanta BC"/>
    <n v="0"/>
    <s v="LOST"/>
    <x v="12"/>
    <s v="1-4"/>
    <s v="PINNACLE"/>
    <n v="1.869"/>
    <n v="1"/>
    <n v="-1"/>
    <s v="https://aw-tipster.blogabet.com"/>
    <s v="Fri, Sep 27th, 2019, 11:12"/>
  </r>
  <r>
    <n v="1316"/>
    <s v=" 28 Sep 2019, 21:00"/>
    <s v="Football"/>
    <x v="2"/>
    <s v="Atletico Madrid - Real Madrid"/>
    <n v="1"/>
    <s v="PUSH"/>
    <x v="15"/>
    <s v="0-0"/>
    <s v="PINNACLE"/>
    <n v="1.7689999999999999"/>
    <n v="1"/>
    <n v="0"/>
    <s v="https://aw-tipster.blogabet.com"/>
    <s v="Thu, Sep 26th, 2019, 10:59"/>
  </r>
  <r>
    <n v="1317"/>
    <s v=" 29 Sep 2019, 12:30"/>
    <s v="Football"/>
    <x v="3"/>
    <s v="Napoli - Brescia"/>
    <n v="2.14"/>
    <s v="WIN"/>
    <x v="3"/>
    <s v="2-1"/>
    <s v="PINNACLE"/>
    <n v="2.14"/>
    <n v="1"/>
    <n v="1.1399999999999999"/>
    <s v="https://aw-tipster.blogabet.com"/>
    <s v="Fri, Sep 27th, 2019, 11:12"/>
  </r>
  <r>
    <n v="1318"/>
    <s v=" 29 Sep 2019, 15:00"/>
    <s v="Football"/>
    <x v="3"/>
    <s v="Lazio - Genoa"/>
    <n v="1.73"/>
    <s v="WIN"/>
    <x v="16"/>
    <s v="4-0"/>
    <s v="PINNACLE"/>
    <n v="1.7290000000000001"/>
    <n v="1"/>
    <n v="0.73"/>
    <s v="https://aw-tipster.blogabet.com"/>
    <s v="Fri, Sep 27th, 2019, 11:13"/>
  </r>
  <r>
    <n v="1319"/>
    <s v=" 29 Sep 2019, 15:00"/>
    <s v="Football"/>
    <x v="3"/>
    <s v="Lecce - AS Roma"/>
    <n v="0"/>
    <s v="LOST"/>
    <x v="12"/>
    <s v="0-1"/>
    <s v="PINNACLE"/>
    <n v="2.19"/>
    <n v="1"/>
    <n v="-1"/>
    <s v="https://aw-tipster.blogabet.com"/>
    <s v="Fri, Sep 27th, 2019, 11:13"/>
  </r>
  <r>
    <n v="1320"/>
    <s v=" 29 Sep 2019, 17:30"/>
    <s v="Football"/>
    <x v="4"/>
    <s v="Leicester City - Newcastle United"/>
    <n v="0"/>
    <s v="LOST"/>
    <x v="2"/>
    <s v="5-0"/>
    <s v="PINNACLE"/>
    <n v="1.9610000000000001"/>
    <n v="1"/>
    <n v="-1"/>
    <s v="https://aw-tipster.blogabet.com"/>
    <s v="Thu, Sep 26th, 2019, 10:58"/>
  </r>
  <r>
    <n v="1321"/>
    <s v=" 29 Sep 2019, 20:45"/>
    <s v="Football"/>
    <x v="3"/>
    <s v="AC Milan - Fiorentina"/>
    <n v="0"/>
    <s v="LOST"/>
    <x v="8"/>
    <s v="1-3"/>
    <s v="PINNACLE"/>
    <n v="2.36"/>
    <n v="1"/>
    <n v="-1"/>
    <s v="https://aw-tipster.blogabet.com"/>
    <s v="Fri, Sep 27th, 2019, 11:13"/>
  </r>
  <r>
    <n v="1322"/>
    <s v=" 29 Sep 2019, 21:00"/>
    <s v="Football"/>
    <x v="2"/>
    <s v="Sevilla - Real Sociedad"/>
    <n v="0"/>
    <s v="LOST"/>
    <x v="5"/>
    <s v="3-2"/>
    <s v="PINNACLE"/>
    <n v="2.02"/>
    <n v="1"/>
    <n v="-1"/>
    <s v="https://aw-tipster.blogabet.com"/>
    <s v="Fri, Sep 27th, 2019, 11:11"/>
  </r>
  <r>
    <n v="1323"/>
    <s v=" 29 Sep 2019, 21:00"/>
    <s v="Football"/>
    <x v="1"/>
    <s v="Marseille - Rennes"/>
    <n v="1.91"/>
    <s v="WIN"/>
    <x v="5"/>
    <s v="1-1"/>
    <s v="PINNACLE"/>
    <n v="1.909"/>
    <n v="1"/>
    <n v="0.91"/>
    <s v="https://aw-tipster.blogabet.com"/>
    <s v="Fri, Sep 27th, 2019, 11:15"/>
  </r>
  <r>
    <n v="1324"/>
    <s v=" 30 Sep 2019, 21:00"/>
    <s v="Football"/>
    <x v="4"/>
    <s v="Manchester United - Arsenal"/>
    <n v="1"/>
    <s v="PUSH"/>
    <x v="1"/>
    <s v="1-1"/>
    <s v="PINNACLE"/>
    <n v="2.29"/>
    <n v="1"/>
    <n v="0"/>
    <s v="https://aw-tipster.blogabet.com"/>
    <s v="Thu, Sep 26th, 2019, 10:58"/>
  </r>
  <r>
    <n v="1325"/>
    <s v=" 01 Oct 2019, 18:55"/>
    <s v="Football"/>
    <x v="5"/>
    <s v="Atalanta BC (n) - Shakhtar Donetsk"/>
    <n v="2.12"/>
    <s v="WIN"/>
    <x v="5"/>
    <s v="1-2"/>
    <s v="PINNACLE"/>
    <n v="2.12"/>
    <n v="1"/>
    <n v="1.1200000000000001"/>
    <s v="https://aw-tipster.blogabet.com"/>
    <s v="Sun, Sep 29th, 2019, 11:36"/>
  </r>
  <r>
    <n v="1326"/>
    <s v=" 01 Oct 2019, 18:55"/>
    <s v="Football"/>
    <x v="5"/>
    <s v="Real Madrid - Club Brugge"/>
    <n v="1.75"/>
    <s v="WIN"/>
    <x v="4"/>
    <s v="2-2"/>
    <s v="PINNACLE"/>
    <n v="1.746"/>
    <n v="1"/>
    <n v="0.75"/>
    <s v="https://aw-tipster.blogabet.com"/>
    <s v="Sun, Sep 29th, 2019, 11:36"/>
  </r>
  <r>
    <n v="1327"/>
    <s v=" 01 Oct 2019, 21:00"/>
    <s v="Football"/>
    <x v="5"/>
    <s v="Juventus - Bayer Leverkusen"/>
    <n v="0"/>
    <s v="LOST"/>
    <x v="2"/>
    <s v="3-0"/>
    <s v="PINNACLE"/>
    <n v="2.14"/>
    <n v="1"/>
    <n v="-1"/>
    <s v="https://aw-tipster.blogabet.com"/>
    <s v="Sun, Sep 29th, 2019, 11:37"/>
  </r>
  <r>
    <n v="1328"/>
    <s v=" 01 Oct 2019, 21:00"/>
    <s v="Football"/>
    <x v="5"/>
    <s v="Lokomotiv Moscow - Atletico Madrid"/>
    <n v="0"/>
    <s v="LOST"/>
    <x v="9"/>
    <s v="0-2"/>
    <s v="PINNACLE"/>
    <n v="1.7190000000000001"/>
    <n v="1"/>
    <n v="-1"/>
    <s v="https://aw-tipster.blogabet.com"/>
    <s v="Sun, Sep 29th, 2019, 11:37"/>
  </r>
  <r>
    <n v="1329"/>
    <s v=" 01 Oct 2019, 21:00"/>
    <s v="Football"/>
    <x v="5"/>
    <s v="Manchester City - Dinamo Zagreb"/>
    <n v="0"/>
    <s v="LOST"/>
    <x v="36"/>
    <s v="2-0"/>
    <s v="PINNACLE"/>
    <n v="2.04"/>
    <n v="1"/>
    <n v="-1"/>
    <s v="https://aw-tipster.blogabet.com"/>
    <s v="Sun, Sep 29th, 2019, 11:37"/>
  </r>
  <r>
    <n v="1330"/>
    <s v=" 01 Oct 2019, 21:00"/>
    <s v="Football"/>
    <x v="5"/>
    <s v="Tottenham Hotspur - Bayern Munich"/>
    <n v="0"/>
    <s v="LOST"/>
    <x v="12"/>
    <s v="2-7"/>
    <s v="PINNACLE"/>
    <n v="1.7629999999999999"/>
    <n v="1"/>
    <n v="-1"/>
    <s v="https://aw-tipster.blogabet.com"/>
    <s v="Sun, Sep 29th, 2019, 11:38"/>
  </r>
  <r>
    <n v="1331"/>
    <s v=" 01 Oct 2019, 21:00"/>
    <s v="Football"/>
    <x v="5"/>
    <s v="Galatasaray - Paris Saint Germain"/>
    <n v="2.0699999999999998"/>
    <s v="WIN"/>
    <x v="17"/>
    <s v="0-1"/>
    <s v="PINNACLE"/>
    <n v="2.0699999999999998"/>
    <n v="1"/>
    <n v="1.07"/>
    <s v="https://aw-tipster.blogabet.com"/>
    <s v="Mon, Sep 30th, 2019, 10:56"/>
  </r>
  <r>
    <n v="1332"/>
    <s v=" 02 Oct 2019, 18:55"/>
    <s v="Football"/>
    <x v="5"/>
    <s v="Slavia Prague - Borussia Dortmund"/>
    <n v="0"/>
    <s v="LOST"/>
    <x v="12"/>
    <s v="0-2"/>
    <s v="PINNACLE"/>
    <n v="2.02"/>
    <n v="1"/>
    <n v="-1"/>
    <s v="https://aw-tipster.blogabet.com"/>
    <s v="Sun, Sep 29th, 2019, 11:38"/>
  </r>
  <r>
    <n v="1333"/>
    <s v=" 02 Oct 2019, 18:55"/>
    <s v="Football"/>
    <x v="5"/>
    <s v="Genk - Napoli"/>
    <n v="0"/>
    <s v="LOST"/>
    <x v="14"/>
    <s v="0-0"/>
    <s v="PINNACLE"/>
    <n v="1.68"/>
    <n v="1"/>
    <n v="-1"/>
    <s v="https://aw-tipster.blogabet.com"/>
    <s v="Mon, Sep 30th, 2019, 10:56"/>
  </r>
  <r>
    <n v="1334"/>
    <s v=" 02 Oct 2019, 21:00"/>
    <s v="Football"/>
    <x v="5"/>
    <s v="Barcelona - FC Internazionale"/>
    <n v="1"/>
    <s v="PUSH"/>
    <x v="2"/>
    <s v="2-1"/>
    <s v="PINNACLE"/>
    <n v="1.7629999999999999"/>
    <n v="1"/>
    <n v="0"/>
    <s v="https://aw-tipster.blogabet.com"/>
    <s v="Sun, Sep 29th, 2019, 11:38"/>
  </r>
  <r>
    <n v="1335"/>
    <s v=" 02 Oct 2019, 21:00"/>
    <s v="Football"/>
    <x v="5"/>
    <s v="Liverpool - Red Bull Salzburg"/>
    <n v="0"/>
    <s v="LOST"/>
    <x v="18"/>
    <s v="4-3"/>
    <s v="PINNACLE"/>
    <n v="1.7809999999999999"/>
    <n v="1"/>
    <n v="-1"/>
    <s v="https://aw-tipster.blogabet.com"/>
    <s v="Sun, Sep 29th, 2019, 11:39"/>
  </r>
  <r>
    <n v="1336"/>
    <s v=" 02 Oct 2019, 21:00"/>
    <s v="Football"/>
    <x v="5"/>
    <s v="Valencia - Ajax"/>
    <n v="0"/>
    <s v="LOST"/>
    <x v="15"/>
    <s v="0-3"/>
    <s v="PINNACLE"/>
    <n v="1.8620000000000001"/>
    <n v="1"/>
    <n v="-1"/>
    <s v="https://aw-tipster.blogabet.com"/>
    <s v="Sun, Sep 29th, 2019, 11:39"/>
  </r>
  <r>
    <n v="1337"/>
    <s v=" 02 Oct 2019, 21:00"/>
    <s v="Football"/>
    <x v="5"/>
    <s v="Lille - Chelsea"/>
    <n v="0"/>
    <s v="LOST"/>
    <x v="12"/>
    <s v="1-2"/>
    <s v="PINNACLE"/>
    <n v="1.877"/>
    <n v="1"/>
    <n v="-1"/>
    <s v="https://aw-tipster.blogabet.com"/>
    <s v="Mon, Sep 30th, 2019, 10:56"/>
  </r>
  <r>
    <n v="1338"/>
    <s v=" 02 Oct 2019, 21:00"/>
    <s v="Football"/>
    <x v="5"/>
    <s v="RB Leipzig - Lyon"/>
    <n v="0"/>
    <s v="LOST"/>
    <x v="16"/>
    <s v="0-2"/>
    <s v="PINNACLE"/>
    <n v="2.1"/>
    <n v="1"/>
    <n v="-1"/>
    <s v="https://aw-tipster.blogabet.com"/>
    <s v="Mon, Sep 30th, 2019, 10:57"/>
  </r>
  <r>
    <n v="1339"/>
    <s v=" 03 Oct 2019, 21:00"/>
    <s v="Football"/>
    <x v="6"/>
    <s v="Lazio - Rennes"/>
    <n v="1"/>
    <s v="PUSH"/>
    <x v="2"/>
    <s v="2-1"/>
    <s v="PINNACLE"/>
    <n v="1.909"/>
    <n v="1"/>
    <n v="0"/>
    <s v="https://aw-tipster.blogabet.com"/>
    <s v="Mon, Sep 30th, 2019, 10:55"/>
  </r>
  <r>
    <n v="1340"/>
    <s v=" 04 Oct 2019, 20:45"/>
    <s v="Football"/>
    <x v="1"/>
    <s v="Amiens - Marseille"/>
    <n v="2.2599999999999998"/>
    <s v="WIN"/>
    <x v="15"/>
    <s v="3-1"/>
    <s v="PINNACLE"/>
    <n v="2.2599999999999998"/>
    <n v="1"/>
    <n v="1.26"/>
    <s v="https://aw-tipster.blogabet.com"/>
    <s v="Mon, Sep 30th, 2019, 10:57"/>
  </r>
  <r>
    <n v="1341"/>
    <s v=" 05 Oct 2019, 13:30"/>
    <s v="Football"/>
    <x v="4"/>
    <s v="Brighton and Hove Albion - Tottenham Hotspur"/>
    <n v="1.93"/>
    <s v="WIN"/>
    <x v="12"/>
    <s v="3-0"/>
    <s v="PINNACLE"/>
    <n v="1.9339999999999999"/>
    <n v="1"/>
    <n v="0.93"/>
    <s v="https://aw-tipster.blogabet.com"/>
    <s v="Wed, Oct 2nd, 2019, 10:08"/>
  </r>
  <r>
    <n v="1342"/>
    <s v=" 05 Oct 2019, 16:00"/>
    <s v="Football"/>
    <x v="4"/>
    <s v="Burnley - Everton"/>
    <n v="2.08"/>
    <s v="WIN"/>
    <x v="15"/>
    <s v="1-0"/>
    <s v="PINNACLE"/>
    <n v="2.08"/>
    <n v="1"/>
    <n v="1.08"/>
    <s v="https://aw-tipster.blogabet.com"/>
    <s v="Sun, Sep 29th, 2019, 11:35"/>
  </r>
  <r>
    <n v="1343"/>
    <s v=" 05 Oct 2019, 16:00"/>
    <s v="Football"/>
    <x v="4"/>
    <s v="Norwich City - Aston Villa"/>
    <n v="0"/>
    <s v="LOST"/>
    <x v="15"/>
    <s v="1-5"/>
    <s v="PINNACLE"/>
    <n v="1.7190000000000001"/>
    <n v="1"/>
    <n v="-1"/>
    <s v="https://aw-tipster.blogabet.com"/>
    <s v="Sun, Sep 29th, 2019, 11:35"/>
  </r>
  <r>
    <n v="1344"/>
    <s v=" 05 Oct 2019, 16:00"/>
    <s v="Football"/>
    <x v="4"/>
    <s v="Watford - Sheffield United"/>
    <n v="1.72"/>
    <s v="WIN"/>
    <x v="5"/>
    <s v="0-0"/>
    <s v="PINNACLE"/>
    <n v="1.724"/>
    <n v="1"/>
    <n v="0.72"/>
    <s v="https://aw-tipster.blogabet.com"/>
    <s v="Sun, Sep 29th, 2019, 11:35"/>
  </r>
  <r>
    <n v="1345"/>
    <s v=" 05 Oct 2019, 16:00"/>
    <s v="Football"/>
    <x v="2"/>
    <s v="Real Madrid - Granada CF"/>
    <n v="1.91"/>
    <s v="WIN"/>
    <x v="18"/>
    <s v="4-2"/>
    <s v="PINNACLE"/>
    <n v="1.909"/>
    <n v="1"/>
    <n v="0.91"/>
    <s v="https://aw-tipster.blogabet.com"/>
    <s v="Wed, Oct 2nd, 2019, 10:09"/>
  </r>
  <r>
    <n v="1346"/>
    <s v=" 05 Oct 2019, 17:30"/>
    <s v="Football"/>
    <x v="1"/>
    <s v="Paris Saint Germain - Angers SCO"/>
    <n v="1.96"/>
    <s v="WIN"/>
    <x v="10"/>
    <s v="4-0"/>
    <s v="PINNACLE"/>
    <n v="1.9610000000000001"/>
    <n v="1"/>
    <n v="0.96"/>
    <s v="https://aw-tipster.blogabet.com"/>
    <s v="Wed, Oct 2nd, 2019, 10:10"/>
  </r>
  <r>
    <n v="1347"/>
    <s v=" 05 Oct 2019, 18:30"/>
    <s v="Football"/>
    <x v="4"/>
    <s v="West Ham United - Crystal Palace"/>
    <n v="1.86"/>
    <s v="WIN"/>
    <x v="5"/>
    <s v="1-2"/>
    <s v="PINNACLE"/>
    <n v="1.8620000000000001"/>
    <n v="1"/>
    <n v="0.86"/>
    <s v="https://aw-tipster.blogabet.com"/>
    <s v="Sun, Sep 29th, 2019, 11:35"/>
  </r>
  <r>
    <n v="1348"/>
    <s v=" 05 Oct 2019, 18:30"/>
    <s v="Football"/>
    <x v="2"/>
    <s v="Valencia - Alaves"/>
    <n v="1"/>
    <s v="PUSH"/>
    <x v="2"/>
    <s v="2-1"/>
    <s v="PINNACLE"/>
    <n v="1.925"/>
    <n v="1"/>
    <n v="0"/>
    <s v="https://aw-tipster.blogabet.com"/>
    <s v="Thu, Oct 3rd, 2019, 10:26"/>
  </r>
  <r>
    <n v="1349"/>
    <s v=" 05 Oct 2019, 20:00"/>
    <s v="Football"/>
    <x v="1"/>
    <s v="Montpellier Hsc - AS Monaco"/>
    <n v="0"/>
    <s v="LOST"/>
    <x v="1"/>
    <s v="3-1"/>
    <s v="PINNACLE"/>
    <n v="2.0299999999999998"/>
    <n v="1"/>
    <n v="-1"/>
    <s v="https://aw-tipster.blogabet.com"/>
    <s v="Mon, Sep 30th, 2019, 10:58"/>
  </r>
  <r>
    <n v="1350"/>
    <s v=" 05 Oct 2019, 20:45"/>
    <s v="Football"/>
    <x v="3"/>
    <s v="Genoa - AC Milan"/>
    <n v="0"/>
    <s v="LOST"/>
    <x v="15"/>
    <s v="1-2"/>
    <s v="PINNACLE"/>
    <n v="2.0699999999999998"/>
    <n v="1"/>
    <n v="-1"/>
    <s v="https://aw-tipster.blogabet.com"/>
    <s v="Mon, Sep 30th, 2019, 10:54"/>
  </r>
  <r>
    <n v="1351"/>
    <s v=" 06 Oct 2019, 15:00"/>
    <s v="Football"/>
    <x v="3"/>
    <s v="Atalanta BC - Lecce"/>
    <n v="0"/>
    <s v="LOST"/>
    <x v="3"/>
    <s v="3-1"/>
    <s v="PINNACLE"/>
    <n v="2.08"/>
    <n v="1"/>
    <n v="-1"/>
    <s v="https://aw-tipster.blogabet.com"/>
    <s v="Wed, Oct 2nd, 2019, 10:10"/>
  </r>
  <r>
    <n v="1352"/>
    <s v=" 06 Oct 2019, 15:00"/>
    <s v="Football"/>
    <x v="3"/>
    <s v="AS Roma - Cagliari"/>
    <n v="2.2200000000000002"/>
    <s v="WIN"/>
    <x v="2"/>
    <s v="1-1"/>
    <s v="PINNACLE"/>
    <n v="2.2200000000000002"/>
    <n v="1"/>
    <n v="1.22"/>
    <s v="https://aw-tipster.blogabet.com"/>
    <s v="Fri, Oct 4th, 2019, 09:08"/>
  </r>
  <r>
    <n v="1353"/>
    <s v=" 06 Oct 2019, 15:00"/>
    <s v="Football"/>
    <x v="3"/>
    <s v="Bologna - Lazio"/>
    <n v="1.79"/>
    <s v="WIN"/>
    <x v="12"/>
    <s v="2-2"/>
    <s v="PINNACLE"/>
    <n v="1.7929999999999999"/>
    <n v="1"/>
    <n v="0.79"/>
    <s v="https://aw-tipster.blogabet.com"/>
    <s v="Fri, Oct 4th, 2019, 09:09"/>
  </r>
  <r>
    <n v="1354"/>
    <s v=" 06 Oct 2019, 16:00"/>
    <s v="Football"/>
    <x v="2"/>
    <s v="Real Valladolid CF - Atletico Madrid"/>
    <n v="0"/>
    <s v="LOST"/>
    <x v="6"/>
    <s v="0-0"/>
    <s v="PINNACLE"/>
    <n v="1.7509999999999999"/>
    <n v="1"/>
    <n v="-1"/>
    <s v="https://aw-tipster.blogabet.com"/>
    <s v="Wed, Oct 2nd, 2019, 10:09"/>
  </r>
  <r>
    <n v="1355"/>
    <s v=" 06 Oct 2019, 17:00"/>
    <s v="Football"/>
    <x v="1"/>
    <s v="Rennes - Reims"/>
    <n v="1.74"/>
    <s v="WIN"/>
    <x v="5"/>
    <s v="0-1"/>
    <s v="PINNACLE"/>
    <n v="1.74"/>
    <n v="1"/>
    <n v="0.74"/>
    <s v="https://aw-tipster.blogabet.com"/>
    <s v="Fri, Oct 4th, 2019, 09:09"/>
  </r>
  <r>
    <n v="1356"/>
    <s v=" 06 Oct 2019, 18:00"/>
    <s v="Football"/>
    <x v="3"/>
    <s v="Torino - Napoli"/>
    <n v="1.98"/>
    <s v="WIN"/>
    <x v="12"/>
    <s v="0-0"/>
    <s v="PINNACLE"/>
    <n v="1.98"/>
    <n v="1"/>
    <n v="0.98"/>
    <s v="https://aw-tipster.blogabet.com"/>
    <s v="Thu, Oct 3rd, 2019, 10:26"/>
  </r>
  <r>
    <n v="1357"/>
    <s v=" 06 Oct 2019, 18:30"/>
    <s v="Football"/>
    <x v="2"/>
    <s v="Real Sociedad - Getafe"/>
    <n v="0"/>
    <s v="LOST"/>
    <x v="8"/>
    <s v="1-2"/>
    <s v="PINNACLE"/>
    <n v="1.925"/>
    <n v="1"/>
    <n v="-1"/>
    <s v="https://aw-tipster.blogabet.com"/>
    <s v="Fri, Oct 4th, 2019, 09:07"/>
  </r>
  <r>
    <n v="1358"/>
    <s v=" 06 Oct 2019, 20:45"/>
    <s v="Football"/>
    <x v="3"/>
    <s v="FC Internazionale - Juventus"/>
    <n v="2.04"/>
    <s v="WIN"/>
    <x v="1"/>
    <s v="1-2"/>
    <s v="PINNACLE"/>
    <n v="2.04"/>
    <n v="1"/>
    <n v="1.04"/>
    <s v="https://aw-tipster.blogabet.com"/>
    <s v="Thu, Oct 3rd, 2019, 10:27"/>
  </r>
  <r>
    <n v="1359"/>
    <s v=" 06 Oct 2019, 21:00"/>
    <s v="Football"/>
    <x v="2"/>
    <s v="Barcelona - Sevilla"/>
    <n v="2.2999999999999998"/>
    <s v="WIN"/>
    <x v="18"/>
    <s v="4-0"/>
    <s v="PINNACLE"/>
    <n v="2.2999999999999998"/>
    <n v="1"/>
    <n v="1.3"/>
    <s v="https://aw-tipster.blogabet.com"/>
    <s v="Fri, Oct 4th, 2019, 09:08"/>
  </r>
  <r>
    <n v="1360"/>
    <s v=" 18 Oct 2019, 18:45"/>
    <s v="Football"/>
    <x v="1"/>
    <s v="Nice - Paris Saint Germain"/>
    <n v="0"/>
    <s v="LOST"/>
    <x v="9"/>
    <s v="1-4"/>
    <s v="PINNACLE"/>
    <n v="2.17"/>
    <n v="1"/>
    <n v="-1"/>
    <s v="https://aw-tipster.blogabet.com"/>
    <s v="Wed, Oct 16th, 2019, 08:37"/>
  </r>
  <r>
    <n v="1361"/>
    <s v=" 19 Oct 2019, 11:00"/>
    <s v="Football"/>
    <x v="2"/>
    <s v="Eibar - Barcelona"/>
    <n v="1.92"/>
    <s v="WIN"/>
    <x v="14"/>
    <s v="0-3"/>
    <s v="PINNACLE"/>
    <n v="1.917"/>
    <n v="1"/>
    <n v="0.92"/>
    <s v="https://aw-tipster.blogabet.com"/>
    <s v="Thu, Oct 17th, 2019, 11:04"/>
  </r>
  <r>
    <n v="1362"/>
    <s v=" 19 Oct 2019, 13:00"/>
    <s v="Football"/>
    <x v="3"/>
    <s v="Lazio - Atalanta BC"/>
    <n v="0"/>
    <s v="LOST"/>
    <x v="8"/>
    <s v="3-3"/>
    <s v="PINNACLE"/>
    <n v="2.23"/>
    <n v="1"/>
    <n v="-1"/>
    <s v="https://aw-tipster.blogabet.com"/>
    <s v="Wed, Oct 16th, 2019, 08:36"/>
  </r>
  <r>
    <n v="1363"/>
    <s v=" 19 Oct 2019, 14:00"/>
    <s v="Football"/>
    <x v="2"/>
    <s v="Atletico Madrid - Valencia"/>
    <n v="1.68"/>
    <s v="WIN"/>
    <x v="2"/>
    <s v="1-1"/>
    <s v="PINNACLE"/>
    <n v="1.6839999999999999"/>
    <n v="1"/>
    <n v="0.68"/>
    <s v="https://aw-tipster.blogabet.com"/>
    <s v="Thu, Oct 17th, 2019, 11:04"/>
  </r>
  <r>
    <n v="1364"/>
    <s v=" 19 Oct 2019, 18:00"/>
    <s v="Football"/>
    <x v="1"/>
    <s v="Toulouse FC - Lille"/>
    <n v="1.77"/>
    <s v="WIN"/>
    <x v="12"/>
    <s v="2-1"/>
    <s v="PINNACLE"/>
    <n v="1.7689999999999999"/>
    <n v="1"/>
    <n v="0.77"/>
    <s v="https://aw-tipster.blogabet.com"/>
    <s v="Wed, Oct 16th, 2019, 08:37"/>
  </r>
  <r>
    <n v="1365"/>
    <s v=" 19 Oct 2019, 19:00"/>
    <s v="Football"/>
    <x v="2"/>
    <s v="Mallorca - Real Madrid"/>
    <n v="2.02"/>
    <s v="WIN"/>
    <x v="9"/>
    <s v="1-0"/>
    <s v="PINNACLE"/>
    <n v="2.02"/>
    <n v="1"/>
    <n v="1.02"/>
    <s v="https://aw-tipster.blogabet.com"/>
    <s v="Thu, Oct 17th, 2019, 11:04"/>
  </r>
  <r>
    <n v="1366"/>
    <s v=" 20 Oct 2019, 10:30"/>
    <s v="Football"/>
    <x v="3"/>
    <s v="Sassuolo - FC Internazionale"/>
    <n v="0"/>
    <s v="LOST"/>
    <x v="12"/>
    <s v="3-4"/>
    <s v="PINNACLE"/>
    <n v="2.25"/>
    <n v="1"/>
    <n v="-1"/>
    <s v="https://aw-tipster.blogabet.com"/>
    <s v="Wed, Oct 16th, 2019, 08:36"/>
  </r>
  <r>
    <n v="1367"/>
    <s v=" 20 Oct 2019, 12:00"/>
    <s v="Football"/>
    <x v="2"/>
    <s v="Real Sociedad - Real Betis"/>
    <n v="0"/>
    <s v="LOST"/>
    <x v="5"/>
    <s v="3-1"/>
    <s v="PINNACLE"/>
    <n v="2.13"/>
    <n v="1"/>
    <n v="-1"/>
    <s v="https://aw-tipster.blogabet.com"/>
    <s v="Thu, Oct 17th, 2019, 11:04"/>
  </r>
  <r>
    <n v="1368"/>
    <s v=" 20 Oct 2019, 13:00"/>
    <s v="Football"/>
    <x v="3"/>
    <s v="Sampdoria - AS Roma"/>
    <n v="1.74"/>
    <s v="WIN"/>
    <x v="12"/>
    <s v="0-0"/>
    <s v="PINNACLE"/>
    <n v="1.74"/>
    <n v="1"/>
    <n v="0.74"/>
    <s v="https://aw-tipster.blogabet.com"/>
    <s v="Wed, Oct 16th, 2019, 08:36"/>
  </r>
  <r>
    <n v="1369"/>
    <s v=" 20 Oct 2019, 15:00"/>
    <s v="Football"/>
    <x v="1"/>
    <s v="AS Monaco - Rennes"/>
    <n v="0"/>
    <s v="LOST"/>
    <x v="5"/>
    <s v="3-2"/>
    <s v="PINNACLE"/>
    <n v="2.04"/>
    <n v="1"/>
    <n v="-1"/>
    <s v="https://aw-tipster.blogabet.com"/>
    <s v="Wed, Oct 16th, 2019, 08:37"/>
  </r>
  <r>
    <n v="1370"/>
    <s v=" 26 Oct 2019, 15:30"/>
    <s v="Football"/>
    <x v="1"/>
    <s v="Lille - Bordeaux"/>
    <n v="1.85"/>
    <s v="WIN"/>
    <x v="8"/>
    <s v="3-0"/>
    <s v="PINNACLE"/>
    <n v="1.847"/>
    <n v="1"/>
    <n v="0.85"/>
    <s v="https://aw-tipster.blogabet.com"/>
    <s v="Thu, Oct 24th, 2019, 09:17"/>
  </r>
  <r>
    <n v="1371"/>
    <s v=" 26 Oct 2019, 18:00"/>
    <s v="Football"/>
    <x v="1"/>
    <s v="Strasbourg - Nice"/>
    <n v="2.04"/>
    <s v="WIN"/>
    <x v="8"/>
    <s v="1-0"/>
    <s v="PINNACLE"/>
    <n v="2.04"/>
    <n v="1"/>
    <n v="1.04"/>
    <s v="https://aw-tipster.blogabet.com"/>
    <s v="Mon, Oct 21st, 2019, 08:40"/>
  </r>
  <r>
    <n v="1372"/>
    <s v=" 26 Oct 2019, 18:00"/>
    <s v="Football"/>
    <x v="1"/>
    <s v="Lyon - Metz"/>
    <n v="1.76"/>
    <s v="WIN"/>
    <x v="16"/>
    <s v="2-0"/>
    <s v="PINNACLE"/>
    <n v="1.7569999999999999"/>
    <n v="1"/>
    <n v="0.76"/>
    <s v="https://aw-tipster.blogabet.com"/>
    <s v="Thu, Oct 24th, 2019, 09:17"/>
  </r>
  <r>
    <n v="1373"/>
    <s v=" 26 Oct 2019, 19:00"/>
    <s v="Football"/>
    <x v="2"/>
    <s v="Atletico Madrid - Athletic Club Bilbao"/>
    <n v="0"/>
    <s v="LOST"/>
    <x v="5"/>
    <s v="2-0"/>
    <s v="PINNACLE"/>
    <n v="2.23"/>
    <n v="1"/>
    <n v="-1"/>
    <s v="https://aw-tipster.blogabet.com"/>
    <s v="Wed, Oct 23rd, 2019, 09:44"/>
  </r>
  <r>
    <n v="1374"/>
    <s v=" 27 Oct 2019, 11:30"/>
    <s v="Football"/>
    <x v="3"/>
    <s v="Bologna - Sampdoria"/>
    <n v="0"/>
    <s v="LOST"/>
    <x v="5"/>
    <s v="2-1"/>
    <s v="PINNACLE"/>
    <n v="2.06"/>
    <n v="1"/>
    <n v="-1"/>
    <s v="https://aw-tipster.blogabet.com"/>
    <s v="Mon, Oct 21st, 2019, 08:39"/>
  </r>
  <r>
    <n v="1375"/>
    <s v=" 27 Oct 2019, 14:00"/>
    <s v="Football"/>
    <x v="3"/>
    <s v="Atalanta BC - Udinese"/>
    <n v="0"/>
    <s v="LOST"/>
    <x v="2"/>
    <s v="7-1"/>
    <s v="PINNACLE"/>
    <n v="2.1800000000000002"/>
    <n v="1"/>
    <n v="-1"/>
    <s v="https://aw-tipster.blogabet.com"/>
    <s v="Wed, Oct 23rd, 2019, 09:44"/>
  </r>
  <r>
    <n v="1376"/>
    <s v=" 27 Oct 2019, 14:00"/>
    <s v="Football"/>
    <x v="3"/>
    <s v="SPAL - Napoli"/>
    <n v="2.2000000000000002"/>
    <s v="WIN"/>
    <x v="9"/>
    <s v="1-1"/>
    <s v="PINNACLE"/>
    <n v="2.2000000000000002"/>
    <n v="1"/>
    <n v="1.2"/>
    <s v="https://aw-tipster.blogabet.com"/>
    <s v="Thu, Oct 24th, 2019, 09:17"/>
  </r>
  <r>
    <n v="1377"/>
    <s v=" 27 Oct 2019, 14:00"/>
    <s v="Football"/>
    <x v="1"/>
    <s v="Rennes - Toulouse FC"/>
    <n v="1.94"/>
    <s v="WIN"/>
    <x v="8"/>
    <s v="3-2"/>
    <s v="PINNACLE"/>
    <n v="1.9430000000000001"/>
    <n v="1"/>
    <n v="0.94"/>
    <s v="https://aw-tipster.blogabet.com"/>
    <s v="Fri, Oct 25th, 2019, 09:34"/>
  </r>
  <r>
    <n v="1378"/>
    <s v=" 27 Oct 2019, 17:00"/>
    <s v="Football"/>
    <x v="3"/>
    <s v="AS Roma - AC Milan"/>
    <n v="0"/>
    <s v="LOST"/>
    <x v="5"/>
    <s v="2-1"/>
    <s v="PINNACLE"/>
    <n v="1.724"/>
    <n v="1"/>
    <n v="-1"/>
    <s v="https://aw-tipster.blogabet.com"/>
    <s v="Fri, Oct 25th, 2019, 09:33"/>
  </r>
  <r>
    <n v="1379"/>
    <s v=" 27 Oct 2019, 17:30"/>
    <s v="Football"/>
    <x v="2"/>
    <s v="Sevilla - Getafe"/>
    <n v="1.75"/>
    <s v="WIN"/>
    <x v="8"/>
    <s v="2-0"/>
    <s v="PINNACLE"/>
    <n v="1.746"/>
    <n v="1"/>
    <n v="0.75"/>
    <s v="https://aw-tipster.blogabet.com"/>
    <s v="Fri, Oct 25th, 2019, 09:32"/>
  </r>
  <r>
    <n v="1380"/>
    <s v=" 27 Oct 2019, 19:45"/>
    <s v="Football"/>
    <x v="3"/>
    <s v="Fiorentina - Lazio"/>
    <n v="0"/>
    <s v="LOST"/>
    <x v="15"/>
    <s v="1-2"/>
    <s v="PINNACLE"/>
    <n v="1.869"/>
    <n v="1"/>
    <n v="-1"/>
    <s v="https://aw-tipster.blogabet.com"/>
    <s v="Fri, Oct 25th, 2019, 09:33"/>
  </r>
  <r>
    <n v="1381"/>
    <s v=" 27 Oct 2019, 20:00"/>
    <s v="Football"/>
    <x v="2"/>
    <s v="Osasuna - Valencia"/>
    <n v="1.99"/>
    <s v="WIN"/>
    <x v="15"/>
    <s v="3-1"/>
    <s v="PINNACLE"/>
    <n v="1.99"/>
    <n v="1"/>
    <n v="0.99"/>
    <s v="https://aw-tipster.blogabet.com"/>
    <s v="Thu, Oct 24th, 2019, 09:16"/>
  </r>
  <r>
    <n v="1382"/>
    <s v=" 29 Oct 2019, 18:00"/>
    <s v="Football"/>
    <x v="2"/>
    <s v="Alaves - Atletico Madrid"/>
    <n v="2.14"/>
    <s v="WIN"/>
    <x v="12"/>
    <s v="1-1"/>
    <s v="PINNACLE"/>
    <n v="2.14"/>
    <n v="1"/>
    <n v="1.1399999999999999"/>
    <s v="https://aw-tipster.blogabet.com"/>
    <s v="Sun, Oct 27th, 2019, 09:39"/>
  </r>
  <r>
    <n v="1384"/>
    <s v=" 29 Oct 2019, 20:00"/>
    <s v="Football"/>
    <x v="3"/>
    <s v="Brescia - FC Internazionale"/>
    <n v="1"/>
    <s v="PUSH"/>
    <x v="14"/>
    <s v="1-2"/>
    <s v="PINNACLE"/>
    <n v="2"/>
    <n v="1"/>
    <n v="0"/>
    <s v="https://aw-tipster.blogabet.com"/>
    <s v="Sun, Oct 27th, 2019, 09:40"/>
  </r>
  <r>
    <n v="1385"/>
    <s v=" 30 Oct 2019, 18:00"/>
    <s v="Football"/>
    <x v="2"/>
    <s v="Real Sociedad - Levante UD"/>
    <n v="0"/>
    <s v="LOST"/>
    <x v="16"/>
    <s v="1-2"/>
    <s v="PINNACLE"/>
    <n v="1.7569999999999999"/>
    <n v="1"/>
    <n v="-1"/>
    <s v="https://aw-tipster.blogabet.com"/>
    <s v="Mon, Oct 28th, 2019, 10:50"/>
  </r>
  <r>
    <n v="1386"/>
    <s v=" 30 Oct 2019, 18:00"/>
    <s v="Football"/>
    <x v="2"/>
    <s v="Valencia - Sevilla"/>
    <n v="1"/>
    <s v="PUSH"/>
    <x v="1"/>
    <s v="1-1"/>
    <s v="PINNACLE"/>
    <n v="1.84"/>
    <n v="1"/>
    <n v="0"/>
    <s v="https://aw-tipster.blogabet.com"/>
    <s v="Mon, Oct 28th, 2019, 10:51"/>
  </r>
  <r>
    <n v="1388"/>
    <s v=" 30 Oct 2019, 18:00"/>
    <s v="Football"/>
    <x v="3"/>
    <s v="Napoli - Atalanta BC"/>
    <n v="1.85"/>
    <s v="WIN"/>
    <x v="5"/>
    <s v="2-2"/>
    <s v="PINNACLE"/>
    <n v="1.847"/>
    <n v="1"/>
    <n v="0.85"/>
    <s v="https://aw-tipster.blogabet.com"/>
    <s v="Mon, Oct 28th, 2019, 10:51"/>
  </r>
  <r>
    <n v="1387"/>
    <s v=" 30 Oct 2019, 20:00"/>
    <s v="Football"/>
    <x v="2"/>
    <s v="Real Betis - Celta Vigo"/>
    <n v="0"/>
    <s v="LOST"/>
    <x v="5"/>
    <s v="2-1"/>
    <s v="PINNACLE"/>
    <n v="1.847"/>
    <n v="1"/>
    <n v="-1"/>
    <s v="https://aw-tipster.blogabet.com"/>
    <s v="Mon, Oct 28th, 2019, 10:51"/>
  </r>
  <r>
    <n v="1389"/>
    <s v=" 30 Oct 2019, 20:00"/>
    <s v="Football"/>
    <x v="3"/>
    <s v="Lazio - Torino"/>
    <n v="2.0099999999999998"/>
    <s v="WIN"/>
    <x v="16"/>
    <s v="4-0"/>
    <s v="PINNACLE"/>
    <n v="2.0099999999999998"/>
    <n v="1"/>
    <n v="1.01"/>
    <s v="https://aw-tipster.blogabet.com"/>
    <s v="Mon, Oct 28th, 2019, 10:52"/>
  </r>
  <r>
    <n v="1390"/>
    <s v=" 30 Oct 2019, 20:00"/>
    <s v="Football"/>
    <x v="3"/>
    <s v="Udinese - AS Roma"/>
    <n v="1.96"/>
    <s v="WIN"/>
    <x v="6"/>
    <s v="0-4"/>
    <s v="PINNACLE"/>
    <n v="1.9610000000000001"/>
    <n v="1"/>
    <n v="0.96"/>
    <s v="https://aw-tipster.blogabet.com"/>
    <s v="Mon, Oct 28th, 2019, 10:52"/>
  </r>
  <r>
    <n v="1383"/>
    <s v=" 31 Oct 2019, 18:00"/>
    <s v="Football"/>
    <x v="2"/>
    <s v="Eibar - Villarreal CF"/>
    <n v="0"/>
    <s v="LOST"/>
    <x v="1"/>
    <s v="2-1"/>
    <s v="PINNACLE"/>
    <n v="1.9430000000000001"/>
    <n v="1"/>
    <n v="-1"/>
    <s v="https://aw-tipster.blogabet.com"/>
    <s v="Sun, Oct 27th, 2019, 09:40"/>
  </r>
  <r>
    <n v="1391"/>
    <s v=" 31 Oct 2019, 20:00"/>
    <s v="Football"/>
    <x v="3"/>
    <s v="AC Milan - SPAL"/>
    <n v="1"/>
    <s v="PUSH"/>
    <x v="2"/>
    <s v="1-0"/>
    <s v="PINNACLE"/>
    <n v="2.0699999999999998"/>
    <n v="1"/>
    <n v="0"/>
    <s v="https://aw-tipster.blogabet.com"/>
    <s v="Mon, Oct 28th, 2019, 10:52"/>
  </r>
  <r>
    <n v="1392"/>
    <s v=" 02 Nov 2019, 12:00"/>
    <s v="Football"/>
    <x v="2"/>
    <s v="Espanyol - Valencia"/>
    <n v="1.89"/>
    <s v="WIN"/>
    <x v="1"/>
    <s v="1-2"/>
    <s v="PINNACLE"/>
    <n v="1.8919999999999999"/>
    <n v="1"/>
    <n v="0.89"/>
    <s v="https://aw-tipster.blogabet.com"/>
    <s v="Thu, Oct 31st, 2019, 10:16"/>
  </r>
  <r>
    <n v="1394"/>
    <s v=" 02 Nov 2019, 14:00"/>
    <s v="Football"/>
    <x v="3"/>
    <s v="AS Roma - Napoli"/>
    <n v="1.96"/>
    <s v="WIN"/>
    <x v="15"/>
    <s v="2-1"/>
    <s v="PINNACLE"/>
    <n v="1.9610000000000001"/>
    <n v="1"/>
    <n v="0.96"/>
    <s v="https://aw-tipster.blogabet.com"/>
    <s v="Thu, Oct 31st, 2019, 10:16"/>
  </r>
  <r>
    <n v="1396"/>
    <s v=" 02 Nov 2019, 16:30"/>
    <s v="Football"/>
    <x v="1"/>
    <s v="Marseille - Lille"/>
    <n v="0"/>
    <s v="LOST"/>
    <x v="5"/>
    <s v="2-1"/>
    <s v="PINNACLE"/>
    <n v="1.694"/>
    <n v="1"/>
    <n v="-1"/>
    <s v="https://aw-tipster.blogabet.com"/>
    <s v="Thu, Oct 31st, 2019, 10:17"/>
  </r>
  <r>
    <n v="1395"/>
    <s v=" 02 Nov 2019, 17:00"/>
    <s v="Football"/>
    <x v="3"/>
    <s v="Bologna - FC Internazionale"/>
    <n v="0"/>
    <s v="LOST"/>
    <x v="12"/>
    <s v="1-2"/>
    <s v="PINNACLE"/>
    <n v="1.8"/>
    <n v="1"/>
    <n v="-1"/>
    <s v="https://aw-tipster.blogabet.com"/>
    <s v="Thu, Oct 31st, 2019, 10:17"/>
  </r>
  <r>
    <n v="1393"/>
    <s v=" 02 Nov 2019, 17:30"/>
    <s v="Football"/>
    <x v="2"/>
    <s v="Sevilla - Atletico Madrid"/>
    <n v="1"/>
    <s v="PUSH"/>
    <x v="1"/>
    <s v="1-1"/>
    <s v="PINNACLE"/>
    <n v="2.2999999999999998"/>
    <n v="1"/>
    <n v="0"/>
    <s v="https://aw-tipster.blogabet.com"/>
    <s v="Thu, Oct 31st, 2019, 10:16"/>
  </r>
  <r>
    <n v="1397"/>
    <s v=" 02 Nov 2019, 19:00"/>
    <s v="Football"/>
    <x v="1"/>
    <s v="Nimes Olympique - Rennes"/>
    <n v="1"/>
    <s v="PUSH"/>
    <x v="1"/>
    <s v="Postponed"/>
    <s v="PINNACLE"/>
    <n v="2.0699999999999998"/>
    <n v="1"/>
    <n v="0"/>
    <s v="https://aw-tipster.blogabet.com"/>
    <s v="Thu, Oct 31st, 2019, 10:17"/>
  </r>
  <r>
    <n v="1398"/>
    <s v=" 02 Nov 2019, 19:00"/>
    <s v="Football"/>
    <x v="1"/>
    <s v="Metz - Montpellier Hsc"/>
    <n v="1"/>
    <s v="PUSH"/>
    <x v="1"/>
    <s v="2-2"/>
    <s v="PINNACLE"/>
    <n v="2.0299999999999998"/>
    <n v="1"/>
    <n v="0"/>
    <s v="https://aw-tipster.blogabet.com"/>
    <s v="Thu, Oct 31st, 2019, 10:18"/>
  </r>
  <r>
    <n v="1399"/>
    <s v=" 02 Nov 2019, 19:00"/>
    <s v="Football"/>
    <x v="1"/>
    <s v="Toulouse FC - Lyon"/>
    <n v="1.82"/>
    <s v="WIN"/>
    <x v="6"/>
    <s v="2-3"/>
    <s v="PINNACLE"/>
    <n v="1.819"/>
    <n v="1"/>
    <n v="0.82"/>
    <s v="https://aw-tipster.blogabet.com"/>
    <s v="Thu, Oct 31st, 2019, 10:18"/>
  </r>
  <r>
    <n v="1400"/>
    <s v=" 03 Nov 2019, 17:30"/>
    <s v="Football"/>
    <x v="2"/>
    <s v="Celta Vigo - Getafe"/>
    <n v="0"/>
    <s v="LOST"/>
    <x v="15"/>
    <s v="0-1"/>
    <s v="PINNACLE"/>
    <n v="1.8"/>
    <n v="1"/>
    <n v="-1"/>
    <s v="https://aw-tipster.blogabet.com"/>
    <s v="Fri, Nov 1st, 2019, 08:31"/>
  </r>
  <r>
    <n v="1401"/>
    <s v=" 03 Nov 2019, 19:45"/>
    <s v="Football"/>
    <x v="3"/>
    <s v="AC Milan - Lazio"/>
    <n v="0"/>
    <s v="LOST"/>
    <x v="15"/>
    <s v="1-2"/>
    <s v="PINNACLE"/>
    <n v="2.21"/>
    <n v="1"/>
    <n v="-1"/>
    <s v="https://aw-tipster.blogabet.com"/>
    <s v="Fri, Nov 1st, 2019, 08:32"/>
  </r>
  <r>
    <n v="1402"/>
    <s v=" 03 Nov 2019, 20:00"/>
    <s v="Football"/>
    <x v="1"/>
    <s v="St Etienne - AS Monaco"/>
    <n v="0"/>
    <s v="LOST"/>
    <x v="1"/>
    <s v="1-0"/>
    <s v="PINNACLE"/>
    <n v="1.7929999999999999"/>
    <n v="1"/>
    <n v="-1"/>
    <s v="https://aw-tipster.blogabet.com"/>
    <s v="Fri, Nov 1st, 2019, 08:32"/>
  </r>
  <r>
    <n v="1403"/>
    <s v=" 09 Nov 2019, 15:00"/>
    <s v="Football"/>
    <x v="2"/>
    <s v="Valencia - Granada CF"/>
    <n v="0"/>
    <s v="LOST"/>
    <x v="2"/>
    <s v="2-0"/>
    <s v="PINNACLE"/>
    <n v="1.7190000000000001"/>
    <n v="1"/>
    <n v="-1"/>
    <s v="https://aw-tipster.blogabet.com"/>
    <s v="Wed, Nov 6th, 2019, 09:33"/>
  </r>
  <r>
    <n v="1405"/>
    <s v=" 09 Nov 2019, 17:30"/>
    <s v="Football"/>
    <x v="2"/>
    <s v="Eibar - Real Madrid"/>
    <n v="0"/>
    <s v="LOST"/>
    <x v="9"/>
    <s v="0-4"/>
    <s v="PINNACLE"/>
    <n v="1.869"/>
    <n v="1"/>
    <n v="-1"/>
    <s v="https://aw-tipster.blogabet.com"/>
    <s v="Thu, Nov 7th, 2019, 08:43"/>
  </r>
  <r>
    <n v="1406"/>
    <s v=" 10 Nov 2019, 14:00"/>
    <s v="Football"/>
    <x v="3"/>
    <s v="Sampdoria - Atalanta BC"/>
    <n v="1.97"/>
    <s v="WIN"/>
    <x v="12"/>
    <s v="0-0"/>
    <s v="PINNACLE"/>
    <n v="1.97"/>
    <n v="1"/>
    <n v="0.97"/>
    <s v="https://aw-tipster.blogabet.com"/>
    <s v="Thu, Nov 7th, 2019, 08:44"/>
  </r>
  <r>
    <n v="1409"/>
    <s v=" 10 Nov 2019, 14:00"/>
    <s v="Football"/>
    <x v="1"/>
    <s v="Rennes - Amiens"/>
    <n v="2.14"/>
    <s v="WIN"/>
    <x v="8"/>
    <s v="3-1"/>
    <s v="PINNACLE"/>
    <n v="2.14"/>
    <n v="1"/>
    <n v="1.1399999999999999"/>
    <s v="https://aw-tipster.blogabet.com"/>
    <s v="Fri, Nov 8th, 2019, 09:43"/>
  </r>
  <r>
    <n v="1408"/>
    <s v=" 10 Nov 2019, 15:00"/>
    <s v="Football"/>
    <x v="2"/>
    <s v="Atletico Madrid - Espanyol"/>
    <n v="1.89"/>
    <s v="WIN"/>
    <x v="16"/>
    <s v="3-1"/>
    <s v="PINNACLE"/>
    <n v="1.8919999999999999"/>
    <n v="1"/>
    <n v="0.89"/>
    <s v="https://aw-tipster.blogabet.com"/>
    <s v="Fri, Nov 8th, 2019, 09:43"/>
  </r>
  <r>
    <n v="1407"/>
    <s v=" 10 Nov 2019, 19:45"/>
    <s v="Football"/>
    <x v="3"/>
    <s v="Juventus - AC Milan"/>
    <n v="1"/>
    <s v="PUSH"/>
    <x v="16"/>
    <s v="1-0"/>
    <s v="PINNACLE"/>
    <n v="1.7350000000000001"/>
    <n v="1"/>
    <n v="0"/>
    <s v="https://aw-tipster.blogabet.com"/>
    <s v="Thu, Nov 7th, 2019, 08:44"/>
  </r>
  <r>
    <n v="1404"/>
    <s v=" 10 Nov 2019, 20:00"/>
    <s v="Football"/>
    <x v="1"/>
    <s v="Marseille - Lyon"/>
    <n v="2.0299999999999998"/>
    <s v="WIN"/>
    <x v="15"/>
    <s v="2-1"/>
    <s v="PINNACLE"/>
    <n v="2.0299999999999998"/>
    <n v="1"/>
    <n v="1.03"/>
    <s v="https://aw-tipster.blogabet.com"/>
    <s v="Wed, Nov 6th, 2019, 09:34"/>
  </r>
  <r>
    <n v="1410"/>
    <s v=" 23 Nov 2019, 12:00"/>
    <s v="Football"/>
    <x v="2"/>
    <s v="Leganes - Barcelona"/>
    <n v="1"/>
    <s v="PUSH"/>
    <x v="14"/>
    <s v="1-2"/>
    <s v="PINNACLE"/>
    <n v="1.7689999999999999"/>
    <n v="1"/>
    <n v="0"/>
    <s v="https://aw-tipster.blogabet.com"/>
    <s v="Wed, Nov 20th, 2019, 09:15"/>
  </r>
  <r>
    <n v="1411"/>
    <s v=" 23 Nov 2019, 14:00"/>
    <s v="Football"/>
    <x v="3"/>
    <s v="Atalanta BC - Juventus"/>
    <n v="1.75"/>
    <s v="WIN"/>
    <x v="1"/>
    <s v="1-3"/>
    <s v="PINNACLE"/>
    <n v="1.7509999999999999"/>
    <n v="1"/>
    <n v="0.75"/>
    <s v="https://aw-tipster.blogabet.com"/>
    <s v="Wed, Nov 20th, 2019, 09:16"/>
  </r>
  <r>
    <n v="1412"/>
    <s v=" 23 Nov 2019, 15:00"/>
    <s v="Football"/>
    <x v="2"/>
    <s v="Real Betis - Valencia"/>
    <n v="0"/>
    <s v="LOST"/>
    <x v="1"/>
    <s v="2-1"/>
    <s v="PINNACLE"/>
    <n v="2.13"/>
    <n v="1"/>
    <n v="-1"/>
    <s v="https://aw-tipster.blogabet.com"/>
    <s v="Wed, Nov 20th, 2019, 09:16"/>
  </r>
  <r>
    <n v="1413"/>
    <s v=" 23 Nov 2019, 16:30"/>
    <s v="Football"/>
    <x v="1"/>
    <s v="Lyon - Nice"/>
    <n v="1"/>
    <s v="PUSH"/>
    <x v="2"/>
    <s v="2-1"/>
    <s v="PINNACLE"/>
    <n v="2.2599999999999998"/>
    <n v="1"/>
    <n v="0"/>
    <s v="https://aw-tipster.blogabet.com"/>
    <s v="Wed, Nov 20th, 2019, 09:17"/>
  </r>
  <r>
    <n v="1414"/>
    <s v=" 23 Nov 2019, 17:00"/>
    <s v="Football"/>
    <x v="3"/>
    <s v="AC Milan - Napoli"/>
    <n v="0"/>
    <s v="LOST"/>
    <x v="6"/>
    <s v="1-1"/>
    <s v="PINNACLE"/>
    <n v="2.27"/>
    <n v="1"/>
    <n v="-1"/>
    <s v="https://aw-tipster.blogabet.com"/>
    <s v="Wed, Nov 20th, 2019, 09:17"/>
  </r>
  <r>
    <n v="1415"/>
    <s v=" 23 Nov 2019, 17:30"/>
    <s v="Football"/>
    <x v="2"/>
    <s v="Granada CF - Atletico Madrid"/>
    <n v="2"/>
    <s v="WIN"/>
    <x v="12"/>
    <s v="1-1"/>
    <s v="PINNACLE"/>
    <n v="2"/>
    <n v="1"/>
    <n v="1"/>
    <s v="https://aw-tipster.blogabet.com"/>
    <s v="Wed, Nov 20th, 2019, 09:16"/>
  </r>
  <r>
    <n v="1416"/>
    <s v=" 24 Nov 2019, 13:00"/>
    <s v="Football"/>
    <x v="2"/>
    <s v="Osasuna - Athletic Club Bilbao"/>
    <n v="2.12"/>
    <s v="WIN"/>
    <x v="1"/>
    <s v="1-2"/>
    <s v="PINNACLE"/>
    <n v="2.12"/>
    <n v="1"/>
    <n v="1.1200000000000001"/>
    <s v="https://aw-tipster.blogabet.com"/>
    <s v="Thu, Nov 21st, 2019, 09:39"/>
  </r>
  <r>
    <n v="1417"/>
    <s v=" 24 Nov 2019, 14:00"/>
    <s v="Football"/>
    <x v="3"/>
    <s v="Hellas Verona FC - Fiorentina"/>
    <n v="2.38"/>
    <s v="WIN"/>
    <x v="15"/>
    <s v="1-0"/>
    <s v="PINNACLE"/>
    <n v="2.38"/>
    <n v="1"/>
    <n v="1.38"/>
    <s v="https://aw-tipster.blogabet.com"/>
    <s v="Thu, Nov 21st, 2019, 09:40"/>
  </r>
  <r>
    <n v="1418"/>
    <s v=" 24 Nov 2019, 14:00"/>
    <s v="Football"/>
    <x v="3"/>
    <s v="Sassuolo - Lazio"/>
    <n v="1.77"/>
    <s v="WIN"/>
    <x v="6"/>
    <s v="1-2"/>
    <s v="PINNACLE"/>
    <n v="1.7689999999999999"/>
    <n v="1"/>
    <n v="0.77"/>
    <s v="https://aw-tipster.blogabet.com"/>
    <s v="Thu, Nov 21st, 2019, 09:40"/>
  </r>
  <r>
    <n v="1419"/>
    <s v=" 24 Nov 2019, 14:00"/>
    <s v="Football"/>
    <x v="1"/>
    <s v="Bordeaux - AS Monaco"/>
    <n v="1.72"/>
    <s v="WIN"/>
    <x v="12"/>
    <s v="2-1"/>
    <s v="PINNACLE"/>
    <n v="1.7190000000000001"/>
    <n v="1"/>
    <n v="0.72"/>
    <s v="https://aw-tipster.blogabet.com"/>
    <s v="Thu, Nov 21st, 2019, 09:41"/>
  </r>
  <r>
    <n v="1420"/>
    <s v=" 24 Nov 2019, 20:00"/>
    <s v="Football"/>
    <x v="1"/>
    <s v="Toulouse FC - Marseille"/>
    <n v="2.23"/>
    <s v="WIN"/>
    <x v="6"/>
    <s v="0-2"/>
    <s v="PINNACLE"/>
    <n v="2.23"/>
    <n v="1"/>
    <n v="1.23"/>
    <s v="https://aw-tipster.blogabet.com"/>
    <s v="Thu, Nov 21st, 2019, 09:41"/>
  </r>
  <r>
    <n v="1423"/>
    <s v=" 29 Nov 2019, 19:45"/>
    <s v="Football"/>
    <x v="1"/>
    <s v="Marseille - Brest"/>
    <n v="1"/>
    <s v="PUSH"/>
    <x v="16"/>
    <s v="2-1"/>
    <s v="PINNACLE"/>
    <n v="1.819"/>
    <n v="1"/>
    <n v="0"/>
    <s v="https://aw-tipster.blogabet.com"/>
    <s v="Mon, Nov 25th, 2019, 10:14"/>
  </r>
  <r>
    <n v="1426"/>
    <s v=" 30 Nov 2019, 12:00"/>
    <s v="Football"/>
    <x v="2"/>
    <s v="Alaves - Real Madrid"/>
    <n v="1"/>
    <s v="PUSH"/>
    <x v="9"/>
    <s v="1-2"/>
    <s v="PINNACLE"/>
    <n v="2.06"/>
    <n v="1"/>
    <n v="0"/>
    <s v="https://aw-tipster.blogabet.com"/>
    <s v="Wed, Nov 27th, 2019, 08:37"/>
  </r>
  <r>
    <n v="1428"/>
    <s v=" 30 Nov 2019, 14:00"/>
    <s v="Football"/>
    <x v="3"/>
    <s v="Brescia - Atalanta BC"/>
    <n v="0"/>
    <s v="LOST"/>
    <x v="9"/>
    <s v="0-3"/>
    <s v="PINNACLE"/>
    <n v="2.13"/>
    <n v="1"/>
    <n v="-1"/>
    <s v="https://aw-tipster.blogabet.com"/>
    <s v="Wed, Nov 27th, 2019, 08:38"/>
  </r>
  <r>
    <n v="1421"/>
    <s v=" 30 Nov 2019, 15:00"/>
    <s v="Football"/>
    <x v="2"/>
    <s v="Real Sociedad - Eibar"/>
    <n v="1.75"/>
    <s v="WIN"/>
    <x v="8"/>
    <s v="4-1"/>
    <s v="PINNACLE"/>
    <n v="1.7509999999999999"/>
    <n v="1"/>
    <n v="0.75"/>
    <s v="https://aw-tipster.blogabet.com"/>
    <s v="Mon, Nov 25th, 2019, 10:13"/>
  </r>
  <r>
    <n v="1432"/>
    <s v=" 30 Nov 2019, 16:30"/>
    <s v="Football"/>
    <x v="1"/>
    <s v="Strasbourg - Lyon"/>
    <n v="0"/>
    <s v="LOST"/>
    <x v="15"/>
    <s v="1-2"/>
    <s v="PINNACLE"/>
    <n v="2.19"/>
    <n v="1"/>
    <n v="-1"/>
    <s v="https://aw-tipster.blogabet.com"/>
    <s v="Thu, Nov 28th, 2019, 09:40"/>
  </r>
  <r>
    <n v="1424"/>
    <s v=" 30 Nov 2019, 19:00"/>
    <s v="Football"/>
    <x v="1"/>
    <s v="Montpellier Hsc - Amiens"/>
    <n v="1.92"/>
    <s v="WIN"/>
    <x v="8"/>
    <s v="4-2"/>
    <s v="PINNACLE"/>
    <n v="1.917"/>
    <n v="1"/>
    <n v="0.92"/>
    <s v="https://aw-tipster.blogabet.com"/>
    <s v="Mon, Nov 25th, 2019, 10:15"/>
  </r>
  <r>
    <n v="1425"/>
    <s v=" 30 Nov 2019, 19:00"/>
    <s v="Football"/>
    <x v="1"/>
    <s v="Reims - Bordeaux"/>
    <n v="1.82"/>
    <s v="WIN"/>
    <x v="5"/>
    <s v="1-1"/>
    <s v="PINNACLE"/>
    <n v="1.819"/>
    <n v="1"/>
    <n v="0.82"/>
    <s v="https://aw-tipster.blogabet.com"/>
    <s v="Mon, Nov 25th, 2019, 10:15"/>
  </r>
  <r>
    <n v="1433"/>
    <s v=" 30 Nov 2019, 19:00"/>
    <s v="Football"/>
    <x v="1"/>
    <s v="Lille - Dijon"/>
    <n v="1"/>
    <s v="PUSH"/>
    <x v="2"/>
    <s v="1-0"/>
    <s v="PINNACLE"/>
    <n v="1.9339999999999999"/>
    <n v="1"/>
    <n v="0"/>
    <s v="https://aw-tipster.blogabet.com"/>
    <s v="Thu, Nov 28th, 2019, 09:40"/>
  </r>
  <r>
    <n v="1430"/>
    <s v=" 30 Nov 2019, 20:00"/>
    <s v="Football"/>
    <x v="2"/>
    <s v="Valencia - Villarreal CF"/>
    <n v="1.78"/>
    <s v="WIN"/>
    <x v="15"/>
    <s v="2-1"/>
    <s v="PINNACLE"/>
    <n v="1.7749999999999999"/>
    <n v="1"/>
    <n v="0.78"/>
    <s v="https://aw-tipster.blogabet.com"/>
    <s v="Thu, Nov 28th, 2019, 09:39"/>
  </r>
  <r>
    <n v="1434"/>
    <s v=" 01 Dec 2019, 11:00"/>
    <s v="Football"/>
    <x v="2"/>
    <s v="Sevilla - Leganes"/>
    <n v="1"/>
    <s v="PUSH"/>
    <x v="16"/>
    <s v="1-0"/>
    <s v="PINNACLE"/>
    <n v="1.99"/>
    <n v="1"/>
    <n v="0"/>
    <s v="https://aw-tipster.blogabet.com"/>
    <s v="Fri, Nov 29th, 2019, 09:30"/>
  </r>
  <r>
    <n v="1427"/>
    <s v=" 01 Dec 2019, 13:00"/>
    <s v="Football"/>
    <x v="2"/>
    <s v="Athletic Club Bilbao - Granada CF"/>
    <n v="1.7"/>
    <s v="WIN"/>
    <x v="8"/>
    <s v="2-0"/>
    <s v="PINNACLE"/>
    <n v="1.6990000000000001"/>
    <n v="1"/>
    <n v="0.7"/>
    <s v="https://aw-tipster.blogabet.com"/>
    <s v="Wed, Nov 27th, 2019, 08:37"/>
  </r>
  <r>
    <n v="1422"/>
    <s v=" 01 Dec 2019, 14:00"/>
    <s v="Football"/>
    <x v="3"/>
    <s v="Parma FC - AC Milan"/>
    <n v="0"/>
    <s v="LOST"/>
    <x v="12"/>
    <s v="0-1"/>
    <s v="PINNACLE"/>
    <n v="1.7629999999999999"/>
    <n v="1"/>
    <n v="-1"/>
    <s v="https://aw-tipster.blogabet.com"/>
    <s v="Mon, Nov 25th, 2019, 10:14"/>
  </r>
  <r>
    <n v="1435"/>
    <s v=" 01 Dec 2019, 19:45"/>
    <s v="Football"/>
    <x v="3"/>
    <s v="Hellas Verona FC - AS Roma"/>
    <n v="0"/>
    <s v="LOST"/>
    <x v="12"/>
    <s v="1-3"/>
    <s v="PINNACLE"/>
    <n v="2.0499999999999998"/>
    <n v="1"/>
    <n v="-1"/>
    <s v="https://aw-tipster.blogabet.com"/>
    <s v="Fri, Nov 29th, 2019, 09:30"/>
  </r>
  <r>
    <n v="1429"/>
    <s v=" 01 Dec 2019, 20:00"/>
    <s v="Football"/>
    <x v="1"/>
    <s v="AS Monaco - Paris Saint Germain"/>
    <n v="1"/>
    <s v="PUSH"/>
    <x v="14"/>
    <s v="Postponed"/>
    <s v="PINNACLE"/>
    <n v="1.819"/>
    <n v="1"/>
    <n v="0"/>
    <s v="https://aw-tipster.blogabet.com"/>
    <s v="Wed, Nov 27th, 2019, 08:38"/>
  </r>
  <r>
    <n v="1431"/>
    <s v=" 01 Dec 2019, 20:00"/>
    <s v="Football"/>
    <x v="2"/>
    <s v="Atletico Madrid - Barcelona"/>
    <n v="1.93"/>
    <s v="WIN"/>
    <x v="1"/>
    <s v="0-1"/>
    <s v="PINNACLE"/>
    <n v="1.925"/>
    <n v="1"/>
    <n v="0.93"/>
    <s v="https://aw-tipster.blogabet.com"/>
    <s v="Thu, Nov 28th, 2019, 09:40"/>
  </r>
  <r>
    <n v="1436"/>
    <s v=" 03 Dec 2019, 20:05"/>
    <s v="Football"/>
    <x v="1"/>
    <s v="Lyon - Lille"/>
    <n v="1.88"/>
    <s v="WIN"/>
    <x v="5"/>
    <s v="0-1"/>
    <s v="PINNACLE"/>
    <n v="1.877"/>
    <n v="1"/>
    <n v="0.88"/>
    <s v="https://aw-tipster.blogabet.com"/>
    <s v="Mon, Dec 2nd, 2019, 10:22"/>
  </r>
  <r>
    <n v="1437"/>
    <s v=" 04 Dec 2019, 18:00"/>
    <s v="Football"/>
    <x v="1"/>
    <s v="Dijon - Montpellier Hsc"/>
    <n v="1"/>
    <s v="PUSH"/>
    <x v="15"/>
    <s v="2-2"/>
    <s v="PINNACLE"/>
    <n v="2.2799999999999998"/>
    <n v="1"/>
    <n v="0"/>
    <s v="https://aw-tipster.blogabet.com"/>
    <s v="Mon, Dec 2nd, 2019, 10:22"/>
  </r>
  <r>
    <n v="1438"/>
    <s v=" 04 Dec 2019, 18:00"/>
    <s v="Football"/>
    <x v="1"/>
    <s v="Metz - Rennes"/>
    <n v="1.76"/>
    <s v="WIN"/>
    <x v="1"/>
    <s v="0-1"/>
    <s v="PINNACLE"/>
    <n v="1.7569999999999999"/>
    <n v="1"/>
    <n v="0.76"/>
    <s v="https://aw-tipster.blogabet.com"/>
    <s v="Mon, Dec 2nd, 2019, 10:22"/>
  </r>
  <r>
    <n v="1439"/>
    <s v=" 06 Dec 2019, 19:45"/>
    <s v="Football"/>
    <x v="3"/>
    <s v="FC Internazionale - AS Roma"/>
    <n v="2"/>
    <s v="WIN"/>
    <x v="5"/>
    <s v="0-0"/>
    <s v="PINNACLE"/>
    <n v="2"/>
    <n v="1"/>
    <n v="1"/>
    <s v="https://aw-tipster.blogabet.com"/>
    <s v="Mon, Dec 2nd, 2019, 10:23"/>
  </r>
  <r>
    <n v="1440"/>
    <s v=" 06 Dec 2019, 20:00"/>
    <s v="Football"/>
    <x v="2"/>
    <s v="Villarreal CF - Atletico Madrid"/>
    <n v="1"/>
    <s v="PUSH"/>
    <x v="15"/>
    <s v="0-0"/>
    <s v="PINNACLE"/>
    <n v="2.29"/>
    <n v="1"/>
    <n v="0"/>
    <s v="https://aw-tipster.blogabet.com"/>
    <s v="Mon, Dec 2nd, 2019, 10:23"/>
  </r>
  <r>
    <n v="1441"/>
    <s v=" 07 Dec 2019, 16:30"/>
    <s v="Football"/>
    <x v="1"/>
    <s v="Montpellier Hsc - Paris Saint Germain"/>
    <n v="0"/>
    <s v="LOST"/>
    <x v="9"/>
    <s v="1-3"/>
    <s v="PINNACLE"/>
    <n v="2.15"/>
    <n v="1"/>
    <n v="-1"/>
    <s v="https://aw-tipster.blogabet.com"/>
    <s v="Thu, Dec 5th, 2019, 10:03"/>
  </r>
  <r>
    <n v="1442"/>
    <s v=" 07 Dec 2019, 19:00"/>
    <s v="Football"/>
    <x v="1"/>
    <s v="Rennes - Angers SCO"/>
    <n v="2.17"/>
    <s v="WIN"/>
    <x v="8"/>
    <s v="2-1"/>
    <s v="PINNACLE"/>
    <n v="2.17"/>
    <n v="1"/>
    <n v="1.17"/>
    <s v="https://aw-tipster.blogabet.com"/>
    <s v="Thu, Dec 5th, 2019, 10:03"/>
  </r>
  <r>
    <n v="1443"/>
    <s v=" 07 Dec 2019, 19:45"/>
    <s v="Football"/>
    <x v="3"/>
    <s v="Lazio - Juventus"/>
    <n v="2.14"/>
    <s v="WIN"/>
    <x v="15"/>
    <s v="3-1"/>
    <s v="PINNACLE"/>
    <n v="2.14"/>
    <n v="1"/>
    <n v="1.1399999999999999"/>
    <s v="https://aw-tipster.blogabet.com"/>
    <s v="Mon, Dec 2nd, 2019, 10:24"/>
  </r>
  <r>
    <n v="1444"/>
    <s v=" 08 Dec 2019, 14:00"/>
    <s v="Football"/>
    <x v="1"/>
    <s v="Reims - St Etienne"/>
    <n v="0"/>
    <s v="LOST"/>
    <x v="5"/>
    <s v="3-1"/>
    <s v="PINNACLE"/>
    <n v="1.869"/>
    <n v="1"/>
    <n v="-1"/>
    <s v="https://aw-tipster.blogabet.com"/>
    <s v="Thu, Dec 5th, 2019, 10:03"/>
  </r>
  <r>
    <n v="1445"/>
    <s v=" 08 Dec 2019, 19:45"/>
    <s v="Football"/>
    <x v="3"/>
    <s v="Bologna - AC Milan"/>
    <n v="1.82"/>
    <s v="WIN"/>
    <x v="1"/>
    <s v="2-3"/>
    <s v="PINNACLE"/>
    <n v="1.819"/>
    <n v="1"/>
    <n v="0.82"/>
    <s v="https://aw-tipster.blogabet.com"/>
    <s v="Thu, Dec 5th, 2019, 10:02"/>
  </r>
  <r>
    <n v="1446"/>
    <s v=" 08 Dec 2019, 20:00"/>
    <s v="Football"/>
    <x v="1"/>
    <s v="Marseille - Bordeaux"/>
    <n v="0"/>
    <s v="LOST"/>
    <x v="2"/>
    <s v="3-1"/>
    <s v="PINNACLE"/>
    <n v="1.7290000000000001"/>
    <n v="1"/>
    <n v="-1"/>
    <s v="https://aw-tipster.blogabet.com"/>
    <s v="Thu, Dec 5th, 2019, 10:04"/>
  </r>
  <r>
    <n v="1452"/>
    <s v=" 13 Dec 2019, 19:45"/>
    <s v="Football"/>
    <x v="1"/>
    <s v="Lille - Montpellier Hsc"/>
    <n v="1.87"/>
    <s v="WIN"/>
    <x v="8"/>
    <s v="2-1"/>
    <s v="PINNACLE"/>
    <n v="1.869"/>
    <n v="1"/>
    <n v="0.87"/>
    <s v="https://aw-tipster.blogabet.com"/>
    <s v="Wed, Dec 11th, 2019, 09:11"/>
  </r>
  <r>
    <n v="1451"/>
    <s v=" 14 Dec 2019, 15:00"/>
    <s v="Football"/>
    <x v="2"/>
    <s v="Real Sociedad - Barcelona"/>
    <n v="1.72"/>
    <s v="WIN"/>
    <x v="9"/>
    <s v="2-2"/>
    <s v="PINNACLE"/>
    <n v="1.724"/>
    <n v="1"/>
    <n v="0.72"/>
    <s v="https://aw-tipster.blogabet.com"/>
    <s v="Wed, Dec 11th, 2019, 09:11"/>
  </r>
  <r>
    <n v="1449"/>
    <s v=" 14 Dec 2019, 16:30"/>
    <s v="Football"/>
    <x v="1"/>
    <s v="Metz - Marseille"/>
    <n v="0"/>
    <s v="LOST"/>
    <x v="6"/>
    <s v="1-1"/>
    <s v="PINNACLE"/>
    <n v="1.8620000000000001"/>
    <n v="1"/>
    <n v="-1"/>
    <s v="https://aw-tipster.blogabet.com"/>
    <s v="Mon, Dec 9th, 2019, 08:19"/>
  </r>
  <r>
    <n v="1447"/>
    <s v=" 14 Dec 2019, 17:30"/>
    <s v="Football"/>
    <x v="2"/>
    <s v="Athletic Club Bilbao - Eibar"/>
    <n v="0"/>
    <s v="LOST"/>
    <x v="8"/>
    <s v="0-0"/>
    <s v="PINNACLE"/>
    <n v="1.7509999999999999"/>
    <n v="1"/>
    <n v="-1"/>
    <s v="https://aw-tipster.blogabet.com"/>
    <s v="Mon, Dec 9th, 2019, 08:19"/>
  </r>
  <r>
    <n v="1450"/>
    <s v=" 14 Dec 2019, 19:00"/>
    <s v="Football"/>
    <x v="1"/>
    <s v="Angers SCO - AS Monaco"/>
    <n v="1.74"/>
    <s v="WIN"/>
    <x v="12"/>
    <s v="0-0"/>
    <s v="PINNACLE"/>
    <n v="1.7350000000000001"/>
    <n v="1"/>
    <n v="0.74"/>
    <s v="https://aw-tipster.blogabet.com"/>
    <s v="Mon, Dec 9th, 2019, 08:20"/>
  </r>
  <r>
    <n v="1453"/>
    <s v=" 14 Dec 2019, 20:00"/>
    <s v="Football"/>
    <x v="2"/>
    <s v="Atletico Madrid - Osasuna"/>
    <n v="1.72"/>
    <s v="WIN"/>
    <x v="16"/>
    <s v="2-0"/>
    <s v="PINNACLE"/>
    <n v="1.7190000000000001"/>
    <n v="1"/>
    <n v="0.72"/>
    <s v="https://aw-tipster.blogabet.com"/>
    <s v="Thu, Dec 12th, 2019, 10:02"/>
  </r>
  <r>
    <n v="1448"/>
    <s v=" 15 Dec 2019, 14:00"/>
    <s v="Football"/>
    <x v="3"/>
    <s v="AC Milan - Sassuolo"/>
    <n v="0"/>
    <s v="LOST"/>
    <x v="16"/>
    <s v="0-0"/>
    <s v="PINNACLE"/>
    <n v="2.0699999999999998"/>
    <n v="1"/>
    <n v="-1"/>
    <s v="https://aw-tipster.blogabet.com"/>
    <s v="Mon, Dec 9th, 2019, 08:19"/>
  </r>
  <r>
    <n v="1456"/>
    <s v=" 15 Dec 2019, 16:00"/>
    <s v="Football"/>
    <x v="1"/>
    <s v="Lyon - Rennes"/>
    <n v="1.71"/>
    <s v="WIN"/>
    <x v="2"/>
    <s v="0-1"/>
    <s v="PINNACLE"/>
    <n v="1.714"/>
    <n v="1"/>
    <n v="0.71"/>
    <s v="https://aw-tipster.blogabet.com"/>
    <s v="Fri, Dec 13th, 2019, 08:51"/>
  </r>
  <r>
    <n v="1455"/>
    <s v=" 15 Dec 2019, 17:30"/>
    <s v="Football"/>
    <x v="2"/>
    <s v="Sevilla - Villarreal CF"/>
    <n v="1.69"/>
    <s v="WIN"/>
    <x v="2"/>
    <s v="1-2"/>
    <s v="PINNACLE"/>
    <n v="1.6890000000000001"/>
    <n v="1"/>
    <n v="0.69"/>
    <s v="https://aw-tipster.blogabet.com"/>
    <s v="Fri, Dec 13th, 2019, 08:50"/>
  </r>
  <r>
    <n v="1454"/>
    <s v=" 15 Dec 2019, 20:00"/>
    <s v="Football"/>
    <x v="2"/>
    <s v="Valencia - Real Madrid"/>
    <n v="1.98"/>
    <s v="WIN"/>
    <x v="12"/>
    <s v="1-1"/>
    <s v="PINNACLE"/>
    <n v="1.98"/>
    <n v="1"/>
    <n v="0.98"/>
    <s v="https://aw-tipster.blogabet.com"/>
    <s v="Thu, Dec 12th, 2019, 10:02"/>
  </r>
  <r>
    <n v="1457"/>
    <s v=" 18 Dec 2019, 19:00"/>
    <s v="Football"/>
    <x v="2"/>
    <s v="Barcelona - Real Madrid"/>
    <n v="0"/>
    <s v="LOST"/>
    <x v="16"/>
    <s v="0-0"/>
    <s v="PINNACLE"/>
    <n v="2.17"/>
    <n v="1"/>
    <n v="-1"/>
    <s v="https://aw-tipster.blogabet.com"/>
    <s v="Mon, Dec 16th, 2019, 09:48"/>
  </r>
  <r>
    <n v="1458"/>
    <s v=" 20 Dec 2019, 19:45"/>
    <s v="Football"/>
    <x v="3"/>
    <s v="Fiorentina - AS Roma"/>
    <n v="1.83"/>
    <s v="WIN"/>
    <x v="1"/>
    <s v="1-4"/>
    <s v="PINNACLE"/>
    <n v="1.833"/>
    <n v="1"/>
    <n v="0.83"/>
    <s v="https://aw-tipster.blogabet.com"/>
    <s v="Mon, Dec 16th, 2019, 09:48"/>
  </r>
  <r>
    <n v="1460"/>
    <s v=" 21 Dec 2019, 12:00"/>
    <s v="Football"/>
    <x v="2"/>
    <s v="Mallorca - Sevilla"/>
    <n v="2.31"/>
    <s v="WIN"/>
    <x v="14"/>
    <s v="0-2"/>
    <s v="PINNACLE"/>
    <n v="2.31"/>
    <n v="1"/>
    <n v="1.31"/>
    <s v="https://aw-tipster.blogabet.com"/>
    <s v="Thu, Dec 19th, 2019, 08:36"/>
  </r>
  <r>
    <n v="1459"/>
    <s v=" 22 Dec 2019, 11:30"/>
    <s v="Football"/>
    <x v="3"/>
    <s v="Atalanta BC - AC Milan"/>
    <n v="1.94"/>
    <s v="WIN"/>
    <x v="8"/>
    <s v="5-0"/>
    <s v="PINNACLE"/>
    <n v="1.9430000000000001"/>
    <n v="1"/>
    <n v="0.94"/>
    <s v="https://aw-tipster.blogabet.com"/>
    <s v="Mon, Dec 16th, 2019, 09:49"/>
  </r>
  <r>
    <n v="1462"/>
    <s v=" 22 Dec 2019, 13:00"/>
    <s v="Football"/>
    <x v="2"/>
    <s v="Osasuna - Real Sociedad"/>
    <n v="1.88"/>
    <s v="WIN"/>
    <x v="1"/>
    <s v="3-4"/>
    <s v="PINNACLE"/>
    <n v="1.8839999999999999"/>
    <n v="1"/>
    <n v="0.88"/>
    <s v="https://aw-tipster.blogabet.com"/>
    <s v="Fri, Dec 20th, 2019, 09:03"/>
  </r>
  <r>
    <n v="1461"/>
    <s v=" 22 Dec 2019, 19:45"/>
    <s v="Football"/>
    <x v="3"/>
    <s v="Sassuolo - Napoli"/>
    <n v="1"/>
    <s v="PUSH"/>
    <x v="9"/>
    <s v="1-2"/>
    <s v="PINNACLE"/>
    <n v="1.806"/>
    <n v="1"/>
    <n v="0"/>
    <s v="https://aw-tipster.blogabet.com"/>
    <s v="Thu, Dec 19th, 2019, 08:36"/>
  </r>
  <r>
    <n v="1463"/>
    <s v=" 04 Jan 2020, 15:00"/>
    <s v="Football"/>
    <x v="2"/>
    <s v="Getafe - Real Madrid"/>
    <n v="0"/>
    <s v="LOST"/>
    <x v="12"/>
    <s v="0-3"/>
    <s v="PINNACLE"/>
    <n v="2.08"/>
    <n v="1"/>
    <n v="-1"/>
    <s v="https://aw-tipster.blogabet.com"/>
    <s v="Thu, Jan 2nd, 2020, 08:25"/>
  </r>
  <r>
    <n v="1464"/>
    <s v=" 05 Jan 2020, 11:30"/>
    <s v="Football"/>
    <x v="3"/>
    <s v="Brescia - Lazio"/>
    <n v="1"/>
    <s v="PUSH"/>
    <x v="9"/>
    <s v="1-2"/>
    <s v="PINNACLE"/>
    <n v="2.0299999999999998"/>
    <n v="1"/>
    <n v="0"/>
    <s v="https://aw-tipster.blogabet.com"/>
    <s v="Thu, Jan 2nd, 2020, 08:25"/>
  </r>
  <r>
    <n v="1465"/>
    <s v=" 05 Jan 2020, 19:45"/>
    <s v="Football"/>
    <x v="3"/>
    <s v="AS Roma - Torino"/>
    <n v="0"/>
    <s v="LOST"/>
    <x v="16"/>
    <s v="0-2"/>
    <s v="PINNACLE"/>
    <n v="1.847"/>
    <n v="1"/>
    <n v="-1"/>
    <s v="https://aw-tipster.blogabet.com"/>
    <s v="Thu, Jan 2nd, 2020, 08:26"/>
  </r>
  <r>
    <n v="1466"/>
    <s v=" 06 Jan 2020, 19:45"/>
    <s v="Football"/>
    <x v="3"/>
    <s v="Napoli - FC Internazionale"/>
    <n v="2.06"/>
    <s v="WIN"/>
    <x v="1"/>
    <s v="1-3"/>
    <s v="PINNACLE"/>
    <n v="2.06"/>
    <n v="1"/>
    <n v="1.06"/>
    <s v="https://aw-tipster.blogabet.com"/>
    <s v="Thu, Jan 2nd, 2020, 08:26"/>
  </r>
  <r>
    <n v="1467"/>
    <s v=" 10 Jan 2020, 19:45"/>
    <s v="Football"/>
    <x v="1"/>
    <s v="Rennes - Marseille"/>
    <n v="0"/>
    <s v="LOST"/>
    <x v="15"/>
    <s v="0-1"/>
    <s v="PINNACLE"/>
    <n v="1.9430000000000001"/>
    <n v="1"/>
    <n v="-1"/>
    <s v="https://aw-tipster.blogabet.com"/>
    <s v="Mon, Jan 6th, 2020, 08:18"/>
  </r>
  <r>
    <n v="1468"/>
    <s v=" 11 Jan 2020, 19:45"/>
    <s v="Football"/>
    <x v="3"/>
    <s v="FC Internazionale - Atalanta BC"/>
    <n v="1.88"/>
    <s v="WIN"/>
    <x v="5"/>
    <s v="1-1"/>
    <s v="PINNACLE"/>
    <n v="1.877"/>
    <n v="1"/>
    <n v="0.88"/>
    <s v="https://aw-tipster.blogabet.com"/>
    <s v="Tue, Jan 7th, 2020, 08:04"/>
  </r>
  <r>
    <n v="1469"/>
    <s v=" 12 Jan 2020, 19:45"/>
    <s v="Football"/>
    <x v="3"/>
    <s v="AS Roma - Juventus"/>
    <n v="0"/>
    <s v="LOST"/>
    <x v="12"/>
    <s v="1-2"/>
    <s v="PINNACLE"/>
    <n v="1.7290000000000001"/>
    <n v="1"/>
    <n v="-1"/>
    <s v="https://aw-tipster.blogabet.com"/>
    <s v="Tue, Jan 7th, 2020, 08:04"/>
  </r>
  <r>
    <n v="1470"/>
    <s v=" 15 Jan 2020, 20:00"/>
    <s v="Football"/>
    <x v="1"/>
    <s v="AS Monaco - Paris Saint Germain"/>
    <n v="0"/>
    <s v="LOST"/>
    <x v="9"/>
    <s v="1-4"/>
    <s v="PINNACLE"/>
    <n v="2.19"/>
    <n v="1"/>
    <n v="-1"/>
    <s v="https://aw-tipster.blogabet.com"/>
    <s v="Mon, Jan 13th, 2020, 08:47"/>
  </r>
  <r>
    <n v="1471"/>
    <s v=" 18 Jan 2020, 19:45"/>
    <s v="Football"/>
    <x v="3"/>
    <s v="Napoli - Fiorentina"/>
    <n v="1.82"/>
    <s v="WIN"/>
    <x v="2"/>
    <s v="0-2"/>
    <s v="PINNACLE"/>
    <n v="1.819"/>
    <n v="1"/>
    <n v="0.82"/>
    <s v="https://aw-tipster.blogabet.com"/>
    <s v="Thu, Jan 16th, 2020, 09:06"/>
  </r>
  <r>
    <n v="1472"/>
    <s v=" 18 Jan 2020, 20:00"/>
    <s v="Football"/>
    <x v="2"/>
    <s v="Eibar - Atletico Madrid"/>
    <n v="0"/>
    <s v="LOST"/>
    <x v="6"/>
    <s v="2-0"/>
    <s v="Bet365"/>
    <n v="1.85"/>
    <n v="1"/>
    <n v="-1"/>
    <s v="https://aw-tipster.blogabet.com"/>
    <s v="Fri, Jan 17th, 2020, 10:30"/>
  </r>
  <r>
    <n v="1473"/>
    <s v=" 19 Jan 2020, 11:00"/>
    <s v="Football"/>
    <x v="2"/>
    <s v="Mallorca - Valencia"/>
    <n v="1.89"/>
    <s v="WIN"/>
    <x v="12"/>
    <s v="4-1"/>
    <s v="PINNACLE"/>
    <n v="1.8919999999999999"/>
    <n v="1"/>
    <n v="0.89"/>
    <s v="https://aw-tipster.blogabet.com"/>
    <s v="Mon, Jan 13th, 2020, 08:47"/>
  </r>
  <r>
    <n v="1476"/>
    <s v=" 24 Jan 2020, 20:45"/>
    <s v="Football"/>
    <x v="1"/>
    <s v="Nice - Rennes"/>
    <n v="1"/>
    <s v="PUSH"/>
    <x v="15"/>
    <s v="1-1"/>
    <s v="PINNACLE"/>
    <n v="1.84"/>
    <n v="1"/>
    <n v="0"/>
    <s v="https://aw-tipster.blogabet.com"/>
    <s v="Thu, Jan 23rd, 2020, 09:02"/>
  </r>
  <r>
    <n v="1474"/>
    <s v=" 25 Jan 2020, 17:30"/>
    <s v="Football"/>
    <x v="1"/>
    <s v="Marseille - Angers SCO"/>
    <n v="2.23"/>
    <s v="WIN"/>
    <x v="5"/>
    <s v="0-0"/>
    <s v="PINNACLE"/>
    <n v="2.23"/>
    <n v="1"/>
    <n v="1.23"/>
    <s v="https://aw-tipster.blogabet.com"/>
    <s v="Mon, Jan 20th, 2020, 08:52"/>
  </r>
  <r>
    <n v="1475"/>
    <s v=" 25 Jan 2020, 18:00"/>
    <s v="Football"/>
    <x v="3"/>
    <s v="Fiorentina - Genoa"/>
    <n v="0"/>
    <s v="LOST"/>
    <x v="8"/>
    <s v="0-0"/>
    <s v="PINNACLE"/>
    <n v="1.7749999999999999"/>
    <n v="1"/>
    <n v="-1"/>
    <s v="https://aw-tipster.blogabet.com"/>
    <s v="Mon, Jan 20th, 2020, 08:53"/>
  </r>
  <r>
    <n v="1477"/>
    <s v=" 25 Jan 2020, 18:30"/>
    <s v="Football"/>
    <x v="2"/>
    <s v="Alaves - Villarreal CF"/>
    <n v="0"/>
    <s v="LOST"/>
    <x v="15"/>
    <s v="1-2"/>
    <s v="PINNACLE"/>
    <n v="1.98"/>
    <n v="1"/>
    <n v="-1"/>
    <s v="https://aw-tipster.blogabet.com"/>
    <s v="Thu, Jan 23rd, 2020, 09:03"/>
  </r>
  <r>
    <n v="1479"/>
    <s v=" 26 Jan 2020, 18:00"/>
    <s v="Football"/>
    <x v="3"/>
    <s v="AS Roma - Lazio"/>
    <n v="1"/>
    <s v="PUSH"/>
    <x v="1"/>
    <s v="1-1"/>
    <s v="PINNACLE"/>
    <n v="1.8540000000000001"/>
    <n v="1"/>
    <n v="0"/>
    <s v="https://aw-tipster.blogabet.com"/>
    <s v="Fri, Jan 24th, 2020, 09:56"/>
  </r>
  <r>
    <n v="1478"/>
    <s v=" 26 Jan 2020, 21:00"/>
    <s v="Football"/>
    <x v="2"/>
    <s v="Real Valladolid CF - Real Madrid"/>
    <n v="1"/>
    <s v="PUSH"/>
    <x v="9"/>
    <s v="0-1"/>
    <s v="PINNACLE"/>
    <n v="2.23"/>
    <n v="1"/>
    <n v="0"/>
    <s v="https://aw-tipster.blogabet.com"/>
    <s v="Thu, Jan 23rd, 2020, 09:03"/>
  </r>
  <r>
    <n v="1481"/>
    <s v=" 31 Jan 2020, 19:45"/>
    <s v="Football"/>
    <x v="1"/>
    <s v="Rennes - Nantes"/>
    <n v="2.11"/>
    <s v="WIN"/>
    <x v="8"/>
    <s v="3-2"/>
    <s v="PINNACLE"/>
    <n v="2.11"/>
    <n v="1"/>
    <n v="1.1100000000000001"/>
    <s v="https://aw-tipster.blogabet.com"/>
    <s v="Wed, Jan 29th, 2020, 07:57"/>
  </r>
  <r>
    <n v="1485"/>
    <s v=" 01 Feb 2020, 15:00"/>
    <s v="Football"/>
    <x v="2"/>
    <s v="Real Madrid - Atletico Madrid"/>
    <n v="1.83"/>
    <s v="WIN"/>
    <x v="8"/>
    <s v="1-0"/>
    <s v="PINNACLE"/>
    <n v="1.833"/>
    <n v="1"/>
    <n v="0.83"/>
    <s v="https://aw-tipster.blogabet.com"/>
    <s v="Thu, Jan 30th, 2020, 08:09"/>
  </r>
  <r>
    <n v="1482"/>
    <s v=" 01 Feb 2020, 19:00"/>
    <s v="Football"/>
    <x v="1"/>
    <s v="Nimes Olympique - AS Monaco"/>
    <n v="0"/>
    <s v="LOST"/>
    <x v="6"/>
    <s v="3-1"/>
    <s v="PINNACLE"/>
    <n v="1.7629999999999999"/>
    <n v="1"/>
    <n v="-1"/>
    <s v="https://aw-tipster.blogabet.com"/>
    <s v="Wed, Jan 29th, 2020, 07:58"/>
  </r>
  <r>
    <n v="1480"/>
    <s v=" 01 Feb 2020, 20:00"/>
    <s v="Football"/>
    <x v="2"/>
    <s v="Valencia - Celta Vigo"/>
    <n v="1"/>
    <s v="PUSH"/>
    <x v="16"/>
    <s v="1-0"/>
    <s v="PINNACLE"/>
    <n v="2.33"/>
    <n v="1"/>
    <n v="0"/>
    <s v="https://aw-tipster.blogabet.com"/>
    <s v="Mon, Jan 27th, 2020, 09:39"/>
  </r>
  <r>
    <n v="1483"/>
    <s v=" 02 Feb 2020, 14:00"/>
    <s v="Football"/>
    <x v="3"/>
    <s v="AC Milan - Hellas Verona FC"/>
    <n v="1.74"/>
    <s v="WIN"/>
    <x v="2"/>
    <s v="1-1"/>
    <s v="PINNACLE"/>
    <n v="1.74"/>
    <n v="1"/>
    <n v="0.74"/>
    <s v="https://aw-tipster.blogabet.com"/>
    <s v="Wed, Jan 29th, 2020, 07:58"/>
  </r>
  <r>
    <n v="1487"/>
    <s v=" 02 Feb 2020, 14:00"/>
    <s v="Football"/>
    <x v="1"/>
    <s v="Nice - Lyon"/>
    <n v="0"/>
    <s v="LOST"/>
    <x v="6"/>
    <s v="2-1"/>
    <s v="PINNACLE"/>
    <n v="2.11"/>
    <n v="1"/>
    <n v="-1"/>
    <s v="https://aw-tipster.blogabet.com"/>
    <s v="Fri, Jan 31st, 2020, 07:52"/>
  </r>
  <r>
    <n v="1486"/>
    <s v=" 02 Feb 2020, 20:00"/>
    <s v="Football"/>
    <x v="1"/>
    <s v="Bordeaux - Marseille"/>
    <n v="0"/>
    <s v="LOST"/>
    <x v="6"/>
    <s v="0-0"/>
    <s v="PINNACLE"/>
    <n v="2.29"/>
    <n v="1"/>
    <n v="-1"/>
    <s v="https://aw-tipster.blogabet.com"/>
    <s v="Thu, Jan 30th, 2020, 08:10"/>
  </r>
  <r>
    <n v="1484"/>
    <s v=" 03 Feb 2020, 19:45"/>
    <s v="Football"/>
    <x v="3"/>
    <s v="Sampdoria - Napoli"/>
    <n v="1.88"/>
    <s v="WIN"/>
    <x v="6"/>
    <s v="2-4"/>
    <s v="PINNACLE"/>
    <n v="1.877"/>
    <n v="1"/>
    <n v="0.88"/>
    <s v="https://aw-tipster.blogabet.com"/>
    <s v="Wed, Jan 29th, 2020, 07:59"/>
  </r>
  <r>
    <m/>
    <m/>
    <m/>
    <x v="18"/>
    <m/>
    <m/>
    <m/>
    <x v="42"/>
    <m/>
    <m/>
    <m/>
    <m/>
    <m/>
    <m/>
    <m/>
  </r>
  <r>
    <m/>
    <m/>
    <m/>
    <x v="18"/>
    <m/>
    <m/>
    <m/>
    <x v="42"/>
    <m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8">
  <r>
    <n v="1"/>
    <s v=" 01 Dec 2018, 15:30"/>
    <s v="Football"/>
    <x v="0"/>
    <s v="Borussia Dortmund - Freiburg"/>
    <n v="1.77"/>
    <x v="0"/>
    <s v="First Half Home (1X2)"/>
    <s v="1-0 (2-0)"/>
    <s v="PINNACLE"/>
    <n v="1.7689999999999999"/>
    <n v="1"/>
    <n v="0.77"/>
    <s v="https://aw-tipster.blogabet.com"/>
    <s v="Thu, Nov 29th, 2018, 17:34"/>
    <e v="#VALUE!"/>
    <d v="2018-11-01T00:00:00"/>
    <m/>
    <n v="12"/>
    <s v="1X2"/>
    <s v="2018-19"/>
    <x v="0"/>
    <s v="Dec"/>
    <n v="12"/>
    <s v="2018"/>
    <s v="15:30"/>
    <d v="2018-12-01T00:00:00"/>
    <d v="2018-12-01T15:30:00"/>
    <d v="2018-12-01T00:00:00"/>
    <d v="2018-12-01T00:00:00"/>
    <n v="1"/>
    <n v="0.77"/>
  </r>
  <r>
    <n v="2"/>
    <s v=" 01 Dec 2018, 20:00"/>
    <s v="Football"/>
    <x v="1"/>
    <s v="AS Monaco - Montpellier HSC"/>
    <n v="2.06"/>
    <x v="0"/>
    <s v="Full Event Away +0.00 (AH)"/>
    <s v="1-2"/>
    <s v="PINNACLE"/>
    <n v="2.06"/>
    <n v="1"/>
    <n v="1.06"/>
    <s v="https://aw-tipster.blogabet.com"/>
    <s v="Thu, Nov 29th, 2018, 06:46"/>
    <e v="#VALUE!"/>
    <d v="2018-11-01T00:00:00"/>
    <m/>
    <n v="9"/>
    <s v="AH"/>
    <s v="2018-19"/>
    <x v="0"/>
    <s v="Dec"/>
    <n v="12"/>
    <s v="2018"/>
    <s v="20:00"/>
    <d v="2018-12-01T00:00:00"/>
    <d v="2018-12-01T20:00:00"/>
    <d v="2018-12-01T00:00:00"/>
    <m/>
    <n v="2"/>
    <n v="1.83"/>
  </r>
  <r>
    <n v="3"/>
    <s v=" 01 Dec 2018, 20:45"/>
    <s v="Football"/>
    <x v="2"/>
    <s v="Real Madrid - Valencia"/>
    <n v="0"/>
    <x v="1"/>
    <s v="Full Event Away +1.00 (AH)"/>
    <s v="2-0"/>
    <s v="PINNACLE"/>
    <n v="2.25"/>
    <n v="1"/>
    <n v="-1"/>
    <s v="https://aw-tipster.blogabet.com"/>
    <s v="Thu, Nov 29th, 2018, 18:12"/>
    <e v="#VALUE!"/>
    <d v="2018-11-01T00:00:00"/>
    <m/>
    <n v="11"/>
    <s v="AH"/>
    <s v="2018-19"/>
    <x v="0"/>
    <s v="Dec"/>
    <n v="12"/>
    <s v="2018"/>
    <s v="20:45"/>
    <d v="2018-12-01T00:00:00"/>
    <d v="2018-12-01T20:45:00"/>
    <d v="2018-12-01T00:00:00"/>
    <m/>
    <n v="3"/>
    <n v="0.83000000000000007"/>
  </r>
  <r>
    <n v="4"/>
    <s v=" 02 Dec 2018, 12:30"/>
    <s v="Football"/>
    <x v="3"/>
    <s v="AC Milan - Parma FC"/>
    <n v="1.71"/>
    <x v="0"/>
    <s v="Full Event Away +1.50 (AH)"/>
    <s v="2-1"/>
    <s v="PINNACLE"/>
    <n v="1.714"/>
    <n v="1"/>
    <n v="0.71"/>
    <s v="https://aw-tipster.blogabet.com"/>
    <s v="Fri, Nov 30th, 2018, 17:36"/>
    <e v="#VALUE!"/>
    <d v="2018-11-01T00:00:00"/>
    <m/>
    <n v="8"/>
    <s v="AH"/>
    <s v="2018-19"/>
    <x v="1"/>
    <s v="Dec"/>
    <n v="12"/>
    <s v="2018"/>
    <s v="12:30"/>
    <d v="2018-12-02T00:00:00"/>
    <d v="2018-12-02T12:30:00"/>
    <d v="2018-12-01T00:00:00"/>
    <m/>
    <n v="4"/>
    <n v="1.54"/>
  </r>
  <r>
    <n v="5"/>
    <s v=" 02 Dec 2018, 13:00"/>
    <s v="Football"/>
    <x v="4"/>
    <s v="Chelsea - Fulham"/>
    <n v="1"/>
    <x v="2"/>
    <s v="Full Event Away +2.00 (AH)"/>
    <s v="2-0"/>
    <s v="PINNACLE"/>
    <n v="2.0499999999999998"/>
    <n v="1"/>
    <n v="0"/>
    <s v="https://aw-tipster.blogabet.com"/>
    <s v="Fri, Nov 30th, 2018, 17:29"/>
    <e v="#VALUE!"/>
    <d v="2018-11-01T00:00:00"/>
    <m/>
    <n v="2"/>
    <s v="AH"/>
    <s v="2018-19"/>
    <x v="1"/>
    <s v="Dec"/>
    <n v="12"/>
    <s v="2018"/>
    <s v="13:00"/>
    <d v="2018-12-02T00:00:00"/>
    <d v="2018-12-02T13:00:00"/>
    <d v="2018-12-01T00:00:00"/>
    <m/>
    <n v="5"/>
    <n v="1.54"/>
  </r>
  <r>
    <n v="6"/>
    <s v=" 02 Dec 2018, 15:05"/>
    <s v="Football"/>
    <x v="4"/>
    <s v="Arsenal - Tottenham Hotspur"/>
    <n v="0"/>
    <x v="1"/>
    <s v="Full Event Away +0.00 (AH)"/>
    <s v="4-2"/>
    <s v="PINNACLE"/>
    <n v="2.0099999999999998"/>
    <n v="1"/>
    <n v="-1"/>
    <s v="https://aw-tipster.blogabet.com"/>
    <s v="Fri, Nov 30th, 2018, 17:04"/>
    <e v="#VALUE!"/>
    <d v="2018-11-01T00:00:00"/>
    <m/>
    <n v="4"/>
    <s v="AH"/>
    <s v="2018-19"/>
    <x v="1"/>
    <s v="Dec"/>
    <n v="12"/>
    <s v="2018"/>
    <s v="15:05"/>
    <d v="2018-12-02T00:00:00"/>
    <d v="2018-12-02T15:05:00"/>
    <d v="2018-12-01T00:00:00"/>
    <m/>
    <n v="6"/>
    <n v="0.54"/>
  </r>
  <r>
    <n v="7"/>
    <s v=" 02 Dec 2018, 15:30"/>
    <s v="Football"/>
    <x v="0"/>
    <s v="RB Leipzig - Borussia Monchengladbach"/>
    <n v="0"/>
    <x v="1"/>
    <s v="Full Event Away +0.50 (AH)"/>
    <s v="2-0"/>
    <s v="PINNACLE"/>
    <n v="1.97"/>
    <n v="1"/>
    <n v="-1"/>
    <s v="https://aw-tipster.blogabet.com"/>
    <s v="Fri, Nov 30th, 2018, 07:48"/>
    <e v="#VALUE!"/>
    <d v="2018-11-01T00:00:00"/>
    <m/>
    <n v="3"/>
    <s v="AH"/>
    <s v="2018-19"/>
    <x v="1"/>
    <s v="Dec"/>
    <n v="12"/>
    <s v="2018"/>
    <s v="15:30"/>
    <d v="2018-12-02T00:00:00"/>
    <d v="2018-12-02T15:30:00"/>
    <d v="2018-12-01T00:00:00"/>
    <m/>
    <n v="7"/>
    <n v="-0.45999999999999996"/>
  </r>
  <r>
    <n v="8"/>
    <s v=" 02 Dec 2018, 16:15"/>
    <s v="Football"/>
    <x v="2"/>
    <s v="Girona - Atletico Madrid"/>
    <n v="0"/>
    <x v="1"/>
    <s v="Full Event Away (1X2)"/>
    <s v="1-1"/>
    <s v="PINNACLE"/>
    <n v="1.7869999999999999"/>
    <n v="1"/>
    <n v="-1"/>
    <s v="https://aw-tipster.blogabet.com"/>
    <s v="Thu, Nov 29th, 2018, 17:38"/>
    <e v="#VALUE!"/>
    <d v="2018-11-01T00:00:00"/>
    <m/>
    <n v="18"/>
    <s v="1X2"/>
    <s v="2018-19"/>
    <x v="1"/>
    <s v="Dec"/>
    <n v="12"/>
    <s v="2018"/>
    <s v="16:15"/>
    <d v="2018-12-02T00:00:00"/>
    <d v="2018-12-02T16:15:00"/>
    <d v="2018-12-01T00:00:00"/>
    <m/>
    <n v="8"/>
    <n v="-1.46"/>
  </r>
  <r>
    <n v="9"/>
    <s v=" 02 Dec 2018, 17:00"/>
    <s v="Football"/>
    <x v="1"/>
    <s v="Marseille - Reims"/>
    <n v="1.9"/>
    <x v="0"/>
    <s v="First Half Away +0.50 (AH)"/>
    <s v="0-0 (0-0)"/>
    <s v="PINNACLE"/>
    <n v="1.9"/>
    <n v="1"/>
    <n v="0.9"/>
    <s v="https://aw-tipster.blogabet.com"/>
    <s v="Fri, Nov 30th, 2018, 16:53"/>
    <e v="#VALUE!"/>
    <d v="2018-11-01T00:00:00"/>
    <m/>
    <n v="6"/>
    <s v="AH"/>
    <s v="2018-19"/>
    <x v="1"/>
    <s v="Dec"/>
    <n v="12"/>
    <s v="2018"/>
    <s v="17:00"/>
    <d v="2018-12-02T00:00:00"/>
    <d v="2018-12-02T17:00:00"/>
    <d v="2018-12-01T00:00:00"/>
    <m/>
    <n v="9"/>
    <n v="-0.55999999999999994"/>
  </r>
  <r>
    <n v="10"/>
    <s v=" 02 Dec 2018, 17:00"/>
    <s v="Football"/>
    <x v="1"/>
    <s v="Rennes - Strasbourg"/>
    <n v="0"/>
    <x v="1"/>
    <s v="Full Event Home (1X2)"/>
    <s v="1-4"/>
    <s v="PINNACLE"/>
    <n v="1.714"/>
    <n v="1"/>
    <n v="-1"/>
    <s v="https://aw-tipster.blogabet.com"/>
    <s v="Fri, Nov 30th, 2018, 16:58"/>
    <e v="#VALUE!"/>
    <d v="2018-11-01T00:00:00"/>
    <m/>
    <n v="7"/>
    <s v="1X2"/>
    <s v="2018-19"/>
    <x v="1"/>
    <s v="Dec"/>
    <n v="12"/>
    <s v="2018"/>
    <s v="17:00"/>
    <d v="2018-12-02T00:00:00"/>
    <d v="2018-12-02T17:00:00"/>
    <d v="2018-12-01T00:00:00"/>
    <m/>
    <n v="10"/>
    <n v="-1.56"/>
  </r>
  <r>
    <n v="11"/>
    <s v=" 02 Dec 2018, 17:15"/>
    <s v="Football"/>
    <x v="4"/>
    <s v="Liverpool - Everton"/>
    <n v="1.84"/>
    <x v="0"/>
    <s v="Full Event Away +1.50 (AH)"/>
    <s v="1-0"/>
    <s v="PINNACLE"/>
    <n v="1.84"/>
    <n v="1"/>
    <n v="0.84"/>
    <s v="https://aw-tipster.blogabet.com"/>
    <s v="Thu, Nov 29th, 2018, 07:40"/>
    <e v="#VALUE!"/>
    <d v="2018-11-01T00:00:00"/>
    <m/>
    <n v="17"/>
    <s v="AH"/>
    <s v="2018-19"/>
    <x v="1"/>
    <s v="Dec"/>
    <n v="12"/>
    <s v="2018"/>
    <s v="17:15"/>
    <d v="2018-12-02T00:00:00"/>
    <d v="2018-12-02T17:15:00"/>
    <d v="2018-12-01T00:00:00"/>
    <m/>
    <n v="11"/>
    <n v="-0.72000000000000008"/>
  </r>
  <r>
    <n v="12"/>
    <s v=" 02 Dec 2018, 18:00"/>
    <s v="Football"/>
    <x v="0"/>
    <s v="Eintracht Frankfurt - Wolfsburg"/>
    <n v="0"/>
    <x v="1"/>
    <s v="Full Event Home (1X2)"/>
    <s v="1-2"/>
    <s v="PINNACLE"/>
    <n v="1.8540000000000001"/>
    <n v="1"/>
    <n v="-1"/>
    <s v="https://aw-tipster.blogabet.com"/>
    <s v="Fri, Nov 30th, 2018, 07:40"/>
    <e v="#VALUE!"/>
    <d v="2018-11-01T00:00:00"/>
    <m/>
    <n v="14"/>
    <s v="1X2"/>
    <s v="2018-19"/>
    <x v="1"/>
    <s v="Dec"/>
    <n v="12"/>
    <s v="2018"/>
    <s v="18:00"/>
    <d v="2018-12-02T00:00:00"/>
    <d v="2018-12-02T18:00:00"/>
    <d v="2018-12-01T00:00:00"/>
    <m/>
    <n v="12"/>
    <n v="-1.7200000000000002"/>
  </r>
  <r>
    <n v="13"/>
    <s v=" 02 Dec 2018, 18:00"/>
    <s v="Football"/>
    <x v="3"/>
    <s v="Chievo - Lazio"/>
    <n v="2.12"/>
    <x v="0"/>
    <s v="Full Event Home +1.00 (AH)"/>
    <s v="1-1"/>
    <s v="PINNACLE"/>
    <n v="2.12"/>
    <n v="1"/>
    <n v="1.1200000000000001"/>
    <s v="https://aw-tipster.blogabet.com"/>
    <s v="Fri, Nov 30th, 2018, 17:44"/>
    <e v="#VALUE!"/>
    <d v="2018-11-01T00:00:00"/>
    <m/>
    <n v="10"/>
    <s v="AH"/>
    <s v="2018-19"/>
    <x v="1"/>
    <s v="Dec"/>
    <n v="12"/>
    <s v="2018"/>
    <s v="18:00"/>
    <d v="2018-12-02T00:00:00"/>
    <d v="2018-12-02T18:00:00"/>
    <d v="2018-12-01T00:00:00"/>
    <m/>
    <n v="13"/>
    <n v="-0.60000000000000009"/>
  </r>
  <r>
    <n v="14"/>
    <s v=" 02 Dec 2018, 18:30"/>
    <s v="Football"/>
    <x v="2"/>
    <s v="Barcelona - Villarreal CF"/>
    <n v="1"/>
    <x v="2"/>
    <s v="Full Event Home -2.00 (AH)"/>
    <s v="2-0"/>
    <s v="PINNACLE"/>
    <n v="2.0099999999999998"/>
    <n v="1"/>
    <n v="0"/>
    <s v="https://aw-tipster.blogabet.com"/>
    <s v="Fri, Nov 30th, 2018, 17:58"/>
    <e v="#VALUE!"/>
    <d v="2018-11-01T00:00:00"/>
    <m/>
    <n v="16"/>
    <s v="AH"/>
    <s v="2018-19"/>
    <x v="1"/>
    <s v="Dec"/>
    <n v="12"/>
    <s v="2018"/>
    <s v="18:30"/>
    <d v="2018-12-02T00:00:00"/>
    <d v="2018-12-02T18:30:00"/>
    <d v="2018-12-01T00:00:00"/>
    <m/>
    <n v="14"/>
    <n v="-0.60000000000000009"/>
  </r>
  <r>
    <n v="15"/>
    <s v=" 02 Dec 2018, 20:30"/>
    <s v="Football"/>
    <x v="3"/>
    <s v="AS Roma - FC Internazionale"/>
    <n v="1.72"/>
    <x v="0"/>
    <s v="Full Event Over 2.5 (O/U)"/>
    <s v="2-2"/>
    <s v="PINNACLE"/>
    <n v="1.7190000000000001"/>
    <n v="1"/>
    <n v="0.72"/>
    <s v="https://aw-tipster.blogabet.com"/>
    <s v="Thu, Nov 29th, 2018, 17:57"/>
    <n v="0.72"/>
    <d v="2018-11-01T00:00:00"/>
    <d v="2018-11-01T00:00:00"/>
    <n v="1"/>
    <s v="O/U"/>
    <s v="2018-19"/>
    <x v="1"/>
    <s v="Dec"/>
    <n v="12"/>
    <s v="2018"/>
    <s v="20:30"/>
    <d v="2018-12-02T00:00:00"/>
    <d v="2018-12-02T20:30:00"/>
    <d v="2018-12-01T00:00:00"/>
    <m/>
    <n v="15"/>
    <n v="0.11999999999999988"/>
  </r>
  <r>
    <n v="16"/>
    <s v=" 02 Dec 2018, 20:45"/>
    <s v="Football"/>
    <x v="2"/>
    <s v="Alaves - Sevilla"/>
    <n v="1.89"/>
    <x v="0"/>
    <s v="Full Event Home +0.50 (AH)"/>
    <s v="1-1"/>
    <s v="PINNACLE"/>
    <n v="1.8919999999999999"/>
    <n v="1"/>
    <n v="0.89"/>
    <s v="https://aw-tipster.blogabet.com"/>
    <s v="Fri, Nov 30th, 2018, 18:48"/>
    <n v="1.6099999999999999"/>
    <d v="2018-11-01T00:00:00"/>
    <m/>
    <n v="5"/>
    <s v="AH"/>
    <s v="2018-19"/>
    <x v="1"/>
    <s v="Dec"/>
    <n v="12"/>
    <s v="2018"/>
    <s v="20:45"/>
    <d v="2018-12-02T00:00:00"/>
    <d v="2018-12-02T20:45:00"/>
    <d v="2018-12-01T00:00:00"/>
    <m/>
    <n v="16"/>
    <n v="1.0099999999999998"/>
  </r>
  <r>
    <n v="17"/>
    <s v=" 02 Dec 2018, 21:00"/>
    <s v="Football"/>
    <x v="1"/>
    <s v="Bordeaux - Paris Saint Germain"/>
    <n v="0"/>
    <x v="1"/>
    <s v="Full Event Away -1.50 (AH)"/>
    <s v="2-2"/>
    <s v="PINNACLE"/>
    <n v="1.9339999999999999"/>
    <n v="1"/>
    <n v="-1"/>
    <s v="https://aw-tipster.blogabet.com"/>
    <s v="Fri, Nov 30th, 2018, 16:44"/>
    <n v="0.60999999999999988"/>
    <d v="2018-11-01T00:00:00"/>
    <m/>
    <n v="13"/>
    <s v="AH"/>
    <s v="2018-19"/>
    <x v="1"/>
    <s v="Dec"/>
    <n v="12"/>
    <s v="2018"/>
    <s v="21:00"/>
    <d v="2018-12-02T00:00:00"/>
    <d v="2018-12-02T21:00:00"/>
    <d v="2018-12-01T00:00:00"/>
    <m/>
    <n v="17"/>
    <n v="9.9999999999997868E-3"/>
  </r>
  <r>
    <n v="18"/>
    <s v=" 03 Dec 2018, 20:30"/>
    <s v="Football"/>
    <x v="3"/>
    <s v="Atalanta BC - Napoli"/>
    <n v="2.16"/>
    <x v="0"/>
    <s v="Full Event Away (1X2)"/>
    <s v="1-2"/>
    <s v="PINNACLE"/>
    <n v="2.16"/>
    <n v="1"/>
    <n v="1.1599999999999999"/>
    <s v="https://aw-tipster.blogabet.com"/>
    <s v="Thu, Nov 29th, 2018, 07:33"/>
    <n v="1.7699999999999998"/>
    <d v="2018-11-01T00:00:00"/>
    <m/>
    <n v="19"/>
    <s v="1X2"/>
    <s v="2018-19"/>
    <x v="2"/>
    <s v="Dec"/>
    <n v="12"/>
    <s v="2018"/>
    <s v="20:30"/>
    <d v="2018-12-03T00:00:00"/>
    <d v="2018-12-03T20:30:00"/>
    <d v="2018-12-01T00:00:00"/>
    <m/>
    <n v="18"/>
    <n v="1.1699999999999997"/>
  </r>
  <r>
    <n v="19"/>
    <s v=" 03 Dec 2018, 20:30"/>
    <s v="Football"/>
    <x v="0"/>
    <s v="Nurnberg - Bayer Leverkusen"/>
    <n v="0"/>
    <x v="1"/>
    <s v="Full Event Away -1.00 (AH)"/>
    <s v="1-1"/>
    <s v="PINNACLE"/>
    <n v="2.35"/>
    <n v="1"/>
    <n v="-1"/>
    <s v="https://aw-tipster.blogabet.com"/>
    <s v="Fri, Nov 30th, 2018, 07:45"/>
    <n v="0.7699999999999998"/>
    <d v="2018-11-01T00:00:00"/>
    <m/>
    <n v="15"/>
    <s v="AH"/>
    <s v="2018-19"/>
    <x v="2"/>
    <s v="Dec"/>
    <n v="12"/>
    <s v="2018"/>
    <s v="20:30"/>
    <d v="2018-12-03T00:00:00"/>
    <d v="2018-12-03T20:30:00"/>
    <d v="2018-12-01T00:00:00"/>
    <m/>
    <n v="19"/>
    <n v="0.16999999999999971"/>
  </r>
  <r>
    <n v="20"/>
    <s v=" 04 Dec 2018, 19:00"/>
    <s v="Football"/>
    <x v="1"/>
    <s v="Amiens - AS Monaco"/>
    <n v="1.81"/>
    <x v="0"/>
    <s v="Full Event Away +0.00 (AH)"/>
    <s v="0-2"/>
    <s v="PINNACLE"/>
    <n v="1.806"/>
    <n v="1"/>
    <n v="0.81"/>
    <s v="https://aw-tipster.blogabet.com"/>
    <s v="Mon, Dec 3rd, 2018, 06:23"/>
    <n v="1.5799999999999998"/>
    <d v="2018-12-01T00:00:00"/>
    <m/>
    <n v="72"/>
    <s v="AH"/>
    <s v="2018-19"/>
    <x v="3"/>
    <s v="Dec"/>
    <n v="12"/>
    <s v="2018"/>
    <s v="19:00"/>
    <d v="2018-12-04T00:00:00"/>
    <d v="2018-12-04T19:00:00"/>
    <d v="2018-12-01T00:00:00"/>
    <m/>
    <n v="20"/>
    <n v="0.97999999999999976"/>
  </r>
  <r>
    <n v="21"/>
    <s v=" 04 Dec 2018, 19:00"/>
    <s v="Football"/>
    <x v="1"/>
    <s v="Nice - Angers SCO"/>
    <n v="1.85"/>
    <x v="0"/>
    <s v="Full Event Away +0.50 (AH)"/>
    <s v="0-0"/>
    <s v="PINNACLE"/>
    <n v="1.8540000000000001"/>
    <n v="1"/>
    <n v="0.85"/>
    <s v="https://aw-tipster.blogabet.com"/>
    <s v="Mon, Dec 3rd, 2018, 06:29"/>
    <n v="2.4299999999999997"/>
    <d v="2018-12-01T00:00:00"/>
    <m/>
    <n v="21"/>
    <s v="AH"/>
    <s v="2018-19"/>
    <x v="3"/>
    <s v="Dec"/>
    <n v="12"/>
    <s v="2018"/>
    <s v="19:00"/>
    <d v="2018-12-04T00:00:00"/>
    <d v="2018-12-04T19:00:00"/>
    <d v="2018-12-01T00:00:00"/>
    <m/>
    <n v="21"/>
    <n v="1.8299999999999996"/>
  </r>
  <r>
    <n v="22"/>
    <s v=" 04 Dec 2018, 20:45"/>
    <s v="Football"/>
    <x v="4"/>
    <s v="West Ham United - Cardiff City"/>
    <n v="1.73"/>
    <x v="0"/>
    <s v="Full Event Home (1X2)"/>
    <s v="3-1"/>
    <s v="PINNACLE"/>
    <n v="1.7290000000000001"/>
    <n v="1"/>
    <n v="0.73"/>
    <s v="https://aw-tipster.blogabet.com"/>
    <s v="Sun, Dec 2nd, 2018, 09:33"/>
    <n v="3.1599999999999997"/>
    <d v="2018-12-01T00:00:00"/>
    <m/>
    <n v="65"/>
    <s v="1X2"/>
    <s v="2018-19"/>
    <x v="3"/>
    <s v="Dec"/>
    <n v="12"/>
    <s v="2018"/>
    <s v="20:45"/>
    <d v="2018-12-04T00:00:00"/>
    <d v="2018-12-04T20:45:00"/>
    <d v="2018-12-01T00:00:00"/>
    <m/>
    <n v="22"/>
    <n v="2.5599999999999996"/>
  </r>
  <r>
    <n v="23"/>
    <s v=" 04 Dec 2018, 20:45"/>
    <s v="Football"/>
    <x v="4"/>
    <s v="Bournemouth - Huddersfield Town"/>
    <n v="1.74"/>
    <x v="0"/>
    <s v="Full Event Home (1X2)"/>
    <s v="2-1"/>
    <s v="PINNACLE"/>
    <n v="1.74"/>
    <n v="1"/>
    <n v="0.74"/>
    <s v="https://aw-tipster.blogabet.com"/>
    <s v="Sun, Dec 2nd, 2018, 09:36"/>
    <n v="3.8999999999999995"/>
    <d v="2018-12-01T00:00:00"/>
    <m/>
    <n v="23"/>
    <s v="1X2"/>
    <s v="2018-19"/>
    <x v="3"/>
    <s v="Dec"/>
    <n v="12"/>
    <s v="2018"/>
    <s v="20:45"/>
    <d v="2018-12-04T00:00:00"/>
    <d v="2018-12-04T20:45:00"/>
    <d v="2018-12-01T00:00:00"/>
    <m/>
    <n v="23"/>
    <n v="3.3"/>
  </r>
  <r>
    <n v="24"/>
    <s v=" 04 Dec 2018, 20:45"/>
    <s v="Football"/>
    <x v="4"/>
    <s v="Brighton and Hove Albion - Crystal Palace"/>
    <n v="0"/>
    <x v="1"/>
    <s v="Full Event Away +0.00 (AH)"/>
    <s v="3-1"/>
    <s v="PINNACLE"/>
    <n v="1.98"/>
    <n v="1"/>
    <n v="-1"/>
    <s v="https://aw-tipster.blogabet.com"/>
    <s v="Sun, Dec 2nd, 2018, 09:40"/>
    <n v="2.8999999999999995"/>
    <d v="2018-12-01T00:00:00"/>
    <m/>
    <n v="39"/>
    <s v="AH"/>
    <s v="2018-19"/>
    <x v="3"/>
    <s v="Dec"/>
    <n v="12"/>
    <s v="2018"/>
    <s v="20:45"/>
    <d v="2018-12-04T00:00:00"/>
    <d v="2018-12-04T20:45:00"/>
    <d v="2018-12-01T00:00:00"/>
    <m/>
    <n v="24"/>
    <n v="2.2999999999999998"/>
  </r>
  <r>
    <n v="25"/>
    <s v=" 04 Dec 2018, 21:00"/>
    <s v="Football"/>
    <x v="4"/>
    <s v="Watford - Manchester City"/>
    <n v="0"/>
    <x v="1"/>
    <s v="Full Event Away -1.50 (AH)"/>
    <s v="1-2"/>
    <s v="PINNACLE"/>
    <n v="1.8129999999999999"/>
    <n v="1"/>
    <n v="-1"/>
    <s v="https://aw-tipster.blogabet.com"/>
    <s v="Sun, Dec 2nd, 2018, 09:46"/>
    <n v="1.8999999999999995"/>
    <d v="2018-12-01T00:00:00"/>
    <m/>
    <n v="25"/>
    <s v="AH"/>
    <s v="2018-19"/>
    <x v="3"/>
    <s v="Dec"/>
    <n v="12"/>
    <s v="2018"/>
    <s v="21:00"/>
    <d v="2018-12-04T00:00:00"/>
    <d v="2018-12-04T21:00:00"/>
    <d v="2018-12-01T00:00:00"/>
    <m/>
    <n v="25"/>
    <n v="1.2999999999999998"/>
  </r>
  <r>
    <n v="26"/>
    <s v=" 04 Dec 2018, 21:00"/>
    <s v="Football"/>
    <x v="1"/>
    <s v="Montpellier HSC - Lille"/>
    <n v="0"/>
    <x v="1"/>
    <s v="Full Event Home +0.00 (AH)"/>
    <s v="0-1"/>
    <s v="PINNACLE"/>
    <n v="1.714"/>
    <n v="1"/>
    <n v="-1"/>
    <s v="https://aw-tipster.blogabet.com"/>
    <s v="Mon, Dec 3rd, 2018, 06:33"/>
    <n v="0.89999999999999947"/>
    <d v="2018-12-01T00:00:00"/>
    <m/>
    <n v="27"/>
    <s v="AH"/>
    <s v="2018-19"/>
    <x v="3"/>
    <s v="Dec"/>
    <n v="12"/>
    <s v="2018"/>
    <s v="21:00"/>
    <d v="2018-12-04T00:00:00"/>
    <d v="2018-12-04T21:00:00"/>
    <d v="2018-12-01T00:00:00"/>
    <m/>
    <n v="26"/>
    <n v="0.29999999999999982"/>
  </r>
  <r>
    <n v="27"/>
    <s v=" 05 Dec 2018, 19:00"/>
    <s v="Football"/>
    <x v="1"/>
    <s v="Bordeaux - St Etienne"/>
    <n v="1.72"/>
    <x v="0"/>
    <s v="Full Event Home +0.00 (AH)"/>
    <s v="3-2"/>
    <s v="PINNACLE"/>
    <n v="1.724"/>
    <n v="1"/>
    <n v="0.72"/>
    <s v="https://aw-tipster.blogabet.com"/>
    <s v="Mon, Dec 3rd, 2018, 06:36"/>
    <n v="1.6199999999999994"/>
    <d v="2018-12-01T00:00:00"/>
    <m/>
    <n v="31"/>
    <s v="AH"/>
    <s v="2018-19"/>
    <x v="4"/>
    <s v="Dec"/>
    <n v="12"/>
    <s v="2018"/>
    <s v="19:00"/>
    <d v="2018-12-05T00:00:00"/>
    <d v="2018-12-05T19:00:00"/>
    <d v="2018-12-01T00:00:00"/>
    <m/>
    <n v="27"/>
    <n v="1.0199999999999998"/>
  </r>
  <r>
    <n v="28"/>
    <s v=" 05 Dec 2018, 19:00"/>
    <s v="Football"/>
    <x v="1"/>
    <s v="Lyon - Rennes"/>
    <n v="0"/>
    <x v="1"/>
    <s v="Full Event Home -1.00 (AH)"/>
    <s v="0-2"/>
    <s v="PINNACLE"/>
    <n v="2.04"/>
    <n v="1"/>
    <n v="-1"/>
    <s v="https://aw-tipster.blogabet.com"/>
    <s v="Mon, Dec 3rd, 2018, 06:38"/>
    <n v="0.61999999999999944"/>
    <d v="2018-12-01T00:00:00"/>
    <m/>
    <n v="70"/>
    <s v="AH"/>
    <s v="2018-19"/>
    <x v="4"/>
    <s v="Dec"/>
    <n v="12"/>
    <s v="2018"/>
    <s v="19:00"/>
    <d v="2018-12-05T00:00:00"/>
    <d v="2018-12-05T19:00:00"/>
    <d v="2018-12-01T00:00:00"/>
    <m/>
    <n v="28"/>
    <n v="1.9999999999999796E-2"/>
  </r>
  <r>
    <n v="29"/>
    <s v=" 05 Dec 2018, 19:00"/>
    <s v="Football"/>
    <x v="1"/>
    <s v="Nantes - Marseille"/>
    <n v="0"/>
    <x v="1"/>
    <s v="Full Event Away +0.00 (AH)"/>
    <s v="3-2"/>
    <s v="PINNACLE"/>
    <n v="1.671"/>
    <n v="1"/>
    <n v="-1"/>
    <s v="https://aw-tipster.blogabet.com"/>
    <s v="Mon, Dec 3rd, 2018, 06:43"/>
    <n v="-0.38000000000000056"/>
    <d v="2018-12-01T00:00:00"/>
    <m/>
    <n v="64"/>
    <s v="AH"/>
    <s v="2018-19"/>
    <x v="4"/>
    <s v="Dec"/>
    <n v="12"/>
    <s v="2018"/>
    <s v="19:00"/>
    <d v="2018-12-05T00:00:00"/>
    <d v="2018-12-05T19:00:00"/>
    <d v="2018-12-01T00:00:00"/>
    <m/>
    <n v="29"/>
    <n v="-0.9800000000000002"/>
  </r>
  <r>
    <n v="30"/>
    <s v=" 05 Dec 2018, 20:45"/>
    <s v="Football"/>
    <x v="4"/>
    <s v="Fulham - Leicester City"/>
    <n v="1"/>
    <x v="2"/>
    <s v="Full Event Away +0.00 (AH)"/>
    <s v="1-1"/>
    <s v="PINNACLE"/>
    <n v="1.7689999999999999"/>
    <n v="1"/>
    <n v="0"/>
    <s v="https://aw-tipster.blogabet.com"/>
    <s v="Sun, Dec 2nd, 2018, 20:43"/>
    <n v="-0.38000000000000056"/>
    <d v="2018-12-01T00:00:00"/>
    <m/>
    <n v="30"/>
    <s v="AH"/>
    <s v="2018-19"/>
    <x v="4"/>
    <s v="Dec"/>
    <n v="12"/>
    <s v="2018"/>
    <s v="20:45"/>
    <d v="2018-12-05T00:00:00"/>
    <d v="2018-12-05T20:45:00"/>
    <d v="2018-12-01T00:00:00"/>
    <m/>
    <n v="30"/>
    <n v="-0.9800000000000002"/>
  </r>
  <r>
    <n v="31"/>
    <s v=" 05 Dec 2018, 20:45"/>
    <s v="Football"/>
    <x v="4"/>
    <s v="Everton - Newcastle United"/>
    <n v="0"/>
    <x v="1"/>
    <s v="Full Event Home -1.00 (AH)"/>
    <s v="1-1"/>
    <s v="PINNACLE"/>
    <n v="2.14"/>
    <n v="1"/>
    <n v="-1"/>
    <s v="https://aw-tipster.blogabet.com"/>
    <s v="Sun, Dec 2nd, 2018, 20:48"/>
    <n v="-1.3800000000000006"/>
    <d v="2018-12-01T00:00:00"/>
    <m/>
    <n v="32"/>
    <s v="AH"/>
    <s v="2018-19"/>
    <x v="4"/>
    <s v="Dec"/>
    <n v="12"/>
    <s v="2018"/>
    <s v="20:45"/>
    <d v="2018-12-05T00:00:00"/>
    <d v="2018-12-05T20:45:00"/>
    <d v="2018-12-01T00:00:00"/>
    <m/>
    <n v="31"/>
    <n v="-1.9800000000000002"/>
  </r>
  <r>
    <n v="32"/>
    <s v=" 05 Dec 2018, 20:45"/>
    <s v="Football"/>
    <x v="4"/>
    <s v="Burnley - Liverpool"/>
    <n v="1.9"/>
    <x v="0"/>
    <s v="Full Event Away -1.50 (AH)"/>
    <s v="1-3"/>
    <s v="PINNACLE"/>
    <n v="1.9"/>
    <n v="1"/>
    <n v="0.9"/>
    <s v="https://aw-tipster.blogabet.com"/>
    <s v="Sun, Dec 2nd, 2018, 20:59"/>
    <n v="-0.48000000000000054"/>
    <d v="2018-12-01T00:00:00"/>
    <m/>
    <n v="43"/>
    <s v="AH"/>
    <s v="2018-19"/>
    <x v="4"/>
    <s v="Dec"/>
    <n v="12"/>
    <s v="2018"/>
    <s v="20:45"/>
    <d v="2018-12-05T00:00:00"/>
    <d v="2018-12-05T20:45:00"/>
    <d v="2018-12-01T00:00:00"/>
    <m/>
    <n v="32"/>
    <n v="-1.08"/>
  </r>
  <r>
    <n v="33"/>
    <s v=" 05 Dec 2018, 20:45"/>
    <s v="Football"/>
    <x v="4"/>
    <s v="Wolverhampton Wanderers - Chelsea"/>
    <n v="0"/>
    <x v="1"/>
    <s v="Full Event Away (1X2)"/>
    <s v="2-1"/>
    <s v="PINNACLE"/>
    <n v="1.7929999999999999"/>
    <n v="1"/>
    <n v="-1"/>
    <s v="https://aw-tipster.blogabet.com"/>
    <s v="Sun, Dec 2nd, 2018, 21:02"/>
    <n v="-1.4800000000000004"/>
    <d v="2018-12-01T00:00:00"/>
    <m/>
    <n v="59"/>
    <s v="1X2"/>
    <s v="2018-19"/>
    <x v="4"/>
    <s v="Dec"/>
    <n v="12"/>
    <s v="2018"/>
    <s v="20:45"/>
    <d v="2018-12-05T00:00:00"/>
    <d v="2018-12-05T20:45:00"/>
    <d v="2018-12-01T00:00:00"/>
    <m/>
    <n v="33"/>
    <n v="-2.08"/>
  </r>
  <r>
    <n v="34"/>
    <s v=" 05 Dec 2018, 21:00"/>
    <s v="Football"/>
    <x v="4"/>
    <s v="Tottenham Hotspur - Southampton"/>
    <n v="1.93"/>
    <x v="0"/>
    <s v="First Half Home (1X2)"/>
    <s v="3-1"/>
    <s v="PINNACLE"/>
    <n v="1.9339999999999999"/>
    <n v="1"/>
    <n v="0.93"/>
    <s v="https://aw-tipster.blogabet.com"/>
    <s v="Sun, Dec 2nd, 2018, 21:08"/>
    <n v="-0.55000000000000038"/>
    <d v="2018-12-01T00:00:00"/>
    <m/>
    <n v="53"/>
    <s v="1X2"/>
    <s v="2018-19"/>
    <x v="4"/>
    <s v="Dec"/>
    <n v="12"/>
    <s v="2018"/>
    <s v="21:00"/>
    <d v="2018-12-05T00:00:00"/>
    <d v="2018-12-05T21:00:00"/>
    <d v="2018-12-01T00:00:00"/>
    <m/>
    <n v="34"/>
    <n v="-1.1499999999999999"/>
  </r>
  <r>
    <n v="35"/>
    <s v=" 05 Dec 2018, 21:00"/>
    <s v="Football"/>
    <x v="4"/>
    <s v="Manchester United - Arsenal"/>
    <n v="1"/>
    <x v="2"/>
    <s v="Full Event Away +0.00 (AH)"/>
    <s v="2-2"/>
    <s v="PINNACLE"/>
    <n v="2.2400000000000002"/>
    <n v="1"/>
    <n v="0"/>
    <s v="https://aw-tipster.blogabet.com"/>
    <s v="Sun, Dec 2nd, 2018, 21:12"/>
    <n v="-0.55000000000000038"/>
    <d v="2018-12-01T00:00:00"/>
    <m/>
    <n v="35"/>
    <s v="AH"/>
    <s v="2018-19"/>
    <x v="4"/>
    <s v="Dec"/>
    <n v="12"/>
    <s v="2018"/>
    <s v="21:00"/>
    <d v="2018-12-05T00:00:00"/>
    <d v="2018-12-05T21:00:00"/>
    <d v="2018-12-01T00:00:00"/>
    <m/>
    <n v="35"/>
    <n v="-1.1499999999999999"/>
  </r>
  <r>
    <n v="36"/>
    <s v=" 05 Dec 2018, 21:00"/>
    <s v="Football"/>
    <x v="1"/>
    <s v="Strasbourg - Paris Saint Germain"/>
    <n v="1.98"/>
    <x v="0"/>
    <s v="Full Event Home +1.50 (AH)"/>
    <s v="1-1"/>
    <s v="PINNACLE"/>
    <n v="1.98"/>
    <n v="1"/>
    <n v="0.98"/>
    <s v="https://aw-tipster.blogabet.com"/>
    <s v="Mon, Dec 3rd, 2018, 06:49"/>
    <n v="0.4299999999999996"/>
    <d v="2018-12-01T00:00:00"/>
    <m/>
    <n v="37"/>
    <s v="AH"/>
    <s v="2018-19"/>
    <x v="4"/>
    <s v="Dec"/>
    <n v="12"/>
    <s v="2018"/>
    <s v="21:00"/>
    <d v="2018-12-05T00:00:00"/>
    <d v="2018-12-05T21:00:00"/>
    <d v="2018-12-01T00:00:00"/>
    <m/>
    <n v="36"/>
    <n v="-0.16999999999999993"/>
  </r>
  <r>
    <n v="37"/>
    <s v=" 07 Dec 2018, 20:30"/>
    <s v="Football"/>
    <x v="3"/>
    <s v="Juventus - FC Internazionale"/>
    <n v="1"/>
    <x v="2"/>
    <s v="Full Event Home -1.00 (AH)"/>
    <s v="1-0"/>
    <s v="PINNACLE"/>
    <n v="2.06"/>
    <n v="1"/>
    <n v="0"/>
    <s v="https://aw-tipster.blogabet.com"/>
    <s v="Mon, Dec 3rd, 2018, 06:52"/>
    <n v="0.4299999999999996"/>
    <d v="2018-12-01T00:00:00"/>
    <m/>
    <n v="26"/>
    <s v="AH"/>
    <s v="2018-19"/>
    <x v="5"/>
    <s v="Dec"/>
    <n v="12"/>
    <s v="2018"/>
    <s v="20:30"/>
    <d v="2018-12-07T00:00:00"/>
    <d v="2018-12-07T20:30:00"/>
    <d v="2018-12-01T00:00:00"/>
    <m/>
    <n v="37"/>
    <n v="-0.16999999999999993"/>
  </r>
  <r>
    <n v="38"/>
    <s v=" 07 Dec 2018, 20:45"/>
    <s v="Football"/>
    <x v="1"/>
    <s v="AS Monaco - Nice"/>
    <n v="1"/>
    <x v="2"/>
    <s v="Full Event Away +0.00 (AH)"/>
    <s v="Postponed"/>
    <s v="PINNACLE"/>
    <n v="2.29"/>
    <n v="1"/>
    <n v="0"/>
    <s v="https://aw-tipster.blogabet.com"/>
    <s v="Thu, Dec 6th, 2018, 06:32"/>
    <n v="0.4299999999999996"/>
    <d v="2018-12-01T00:00:00"/>
    <m/>
    <n v="71"/>
    <s v="AH"/>
    <s v="2018-19"/>
    <x v="5"/>
    <s v="Dec"/>
    <n v="12"/>
    <s v="2018"/>
    <s v="20:45"/>
    <d v="2018-12-07T00:00:00"/>
    <d v="2018-12-07T20:45:00"/>
    <d v="2018-12-01T00:00:00"/>
    <m/>
    <n v="38"/>
    <n v="-0.16999999999999993"/>
  </r>
  <r>
    <n v="39"/>
    <s v=" 08 Dec 2018, 13:00"/>
    <s v="Football"/>
    <x v="2"/>
    <s v="Atletico Madrid - Alaves"/>
    <n v="2.36"/>
    <x v="0"/>
    <s v="Full Event Home -1.50 (AH)"/>
    <s v="3-0"/>
    <s v="PINNACLE"/>
    <n v="2.36"/>
    <n v="1"/>
    <n v="1.36"/>
    <s v="https://aw-tipster.blogabet.com"/>
    <s v="Thu, Dec 6th, 2018, 11:50"/>
    <n v="1.7899999999999996"/>
    <d v="2018-12-01T00:00:00"/>
    <m/>
    <n v="51"/>
    <s v="AH"/>
    <s v="2018-19"/>
    <x v="6"/>
    <s v="Dec"/>
    <n v="12"/>
    <s v="2018"/>
    <s v="13:00"/>
    <d v="2018-12-08T00:00:00"/>
    <d v="2018-12-08T13:00:00"/>
    <d v="2018-12-01T00:00:00"/>
    <m/>
    <n v="39"/>
    <n v="1.1900000000000002"/>
  </r>
  <r>
    <n v="40"/>
    <s v=" 08 Dec 2018, 13:30"/>
    <s v="Football"/>
    <x v="4"/>
    <s v="Bournemouth - Liverpool"/>
    <n v="0"/>
    <x v="1"/>
    <s v="Full Event Home +1.00 (AH)"/>
    <s v="0-4"/>
    <s v="PINNACLE"/>
    <n v="1.7929999999999999"/>
    <n v="1"/>
    <n v="-1"/>
    <s v="https://aw-tipster.blogabet.com"/>
    <s v="Thu, Dec 6th, 2018, 08:26"/>
    <n v="0.78999999999999959"/>
    <d v="2018-12-01T00:00:00"/>
    <m/>
    <n v="41"/>
    <s v="AH"/>
    <s v="2018-19"/>
    <x v="6"/>
    <s v="Dec"/>
    <n v="12"/>
    <s v="2018"/>
    <s v="13:30"/>
    <d v="2018-12-08T00:00:00"/>
    <d v="2018-12-08T13:30:00"/>
    <d v="2018-12-01T00:00:00"/>
    <m/>
    <n v="40"/>
    <n v="0.19000000000000017"/>
  </r>
  <r>
    <n v="41"/>
    <s v=" 08 Dec 2018, 15:00"/>
    <s v="Football"/>
    <x v="3"/>
    <s v="Napoli - Frosinone"/>
    <n v="1.8"/>
    <x v="0"/>
    <s v="Full Event Home -2.00 (AH)"/>
    <s v="4-0"/>
    <s v="PINNACLE"/>
    <n v="1.8"/>
    <n v="1"/>
    <n v="0.8"/>
    <s v="https://aw-tipster.blogabet.com"/>
    <s v="Tue, Dec 4th, 2018, 07:45"/>
    <n v="1.5899999999999996"/>
    <d v="2018-12-01T00:00:00"/>
    <m/>
    <n v="36"/>
    <s v="AH"/>
    <s v="2018-19"/>
    <x v="6"/>
    <s v="Dec"/>
    <n v="12"/>
    <s v="2018"/>
    <s v="15:00"/>
    <d v="2018-12-08T00:00:00"/>
    <d v="2018-12-08T15:00:00"/>
    <d v="2018-12-01T00:00:00"/>
    <m/>
    <n v="41"/>
    <n v="0.99000000000000021"/>
  </r>
  <r>
    <n v="42"/>
    <s v=" 08 Dec 2018, 15:30"/>
    <s v="Football"/>
    <x v="0"/>
    <s v="Schalke 04 - Borussia Dortmund"/>
    <n v="2.17"/>
    <x v="0"/>
    <s v="Full Event Away (1X2)"/>
    <s v="1-2"/>
    <s v="PINNACLE"/>
    <n v="2.17"/>
    <n v="1"/>
    <n v="1.17"/>
    <s v="https://aw-tipster.blogabet.com"/>
    <s v="Sun, Dec 2nd, 2018, 09:57"/>
    <n v="2.76"/>
    <d v="2018-12-01T00:00:00"/>
    <m/>
    <n v="29"/>
    <s v="1X2"/>
    <s v="2018-19"/>
    <x v="6"/>
    <s v="Dec"/>
    <n v="12"/>
    <s v="2018"/>
    <s v="15:30"/>
    <d v="2018-12-08T00:00:00"/>
    <d v="2018-12-08T15:30:00"/>
    <d v="2018-12-01T00:00:00"/>
    <m/>
    <n v="42"/>
    <n v="2.16"/>
  </r>
  <r>
    <n v="43"/>
    <s v=" 08 Dec 2018, 15:30"/>
    <s v="Football"/>
    <x v="0"/>
    <s v="Freiburg - RB Leipzig"/>
    <n v="0"/>
    <x v="1"/>
    <s v="Full Event Away (1X2)"/>
    <s v="3-0"/>
    <s v="PINNACLE"/>
    <n v="1.8620000000000001"/>
    <n v="1"/>
    <n v="-1"/>
    <s v="https://aw-tipster.blogabet.com"/>
    <s v="Sun, Dec 2nd, 2018, 23:33"/>
    <n v="1.7599999999999998"/>
    <d v="2018-12-01T00:00:00"/>
    <m/>
    <n v="54"/>
    <s v="1X2"/>
    <s v="2018-19"/>
    <x v="6"/>
    <s v="Dec"/>
    <n v="12"/>
    <s v="2018"/>
    <s v="15:30"/>
    <d v="2018-12-08T00:00:00"/>
    <d v="2018-12-08T15:30:00"/>
    <d v="2018-12-01T00:00:00"/>
    <m/>
    <n v="43"/>
    <n v="1.1600000000000001"/>
  </r>
  <r>
    <n v="44"/>
    <s v=" 08 Dec 2018, 15:30"/>
    <s v="Football"/>
    <x v="0"/>
    <s v="Wolfsburg - Hoffenheim"/>
    <n v="1.96"/>
    <x v="0"/>
    <s v="Full Event Over 3 (O/U)"/>
    <s v="2-2"/>
    <s v="PINNACLE"/>
    <n v="1.9610000000000001"/>
    <n v="1"/>
    <n v="0.96"/>
    <s v="https://aw-tipster.blogabet.com"/>
    <s v="Tue, Dec 4th, 2018, 07:17"/>
    <n v="2.7199999999999998"/>
    <d v="2018-12-01T00:00:00"/>
    <m/>
    <n v="34"/>
    <s v="O/U"/>
    <s v="2018-19"/>
    <x v="6"/>
    <s v="Dec"/>
    <n v="12"/>
    <s v="2018"/>
    <s v="15:30"/>
    <d v="2018-12-08T00:00:00"/>
    <d v="2018-12-08T15:30:00"/>
    <d v="2018-12-01T00:00:00"/>
    <m/>
    <n v="44"/>
    <n v="2.12"/>
  </r>
  <r>
    <n v="45"/>
    <s v=" 08 Dec 2018, 15:30"/>
    <s v="Football"/>
    <x v="0"/>
    <s v="Bayer Leverkusen - Augsburg"/>
    <n v="1"/>
    <x v="2"/>
    <s v="Full Event Away +1.00 (AH)"/>
    <s v="1-0"/>
    <s v="PINNACLE"/>
    <n v="1.8129999999999999"/>
    <n v="1"/>
    <n v="0"/>
    <s v="https://aw-tipster.blogabet.com"/>
    <s v="Tue, Dec 4th, 2018, 07:29"/>
    <n v="2.7199999999999998"/>
    <d v="2018-12-01T00:00:00"/>
    <m/>
    <n v="40"/>
    <s v="AH"/>
    <s v="2018-19"/>
    <x v="6"/>
    <s v="Dec"/>
    <n v="12"/>
    <s v="2018"/>
    <s v="15:30"/>
    <d v="2018-12-08T00:00:00"/>
    <d v="2018-12-08T15:30:00"/>
    <d v="2018-12-01T00:00:00"/>
    <m/>
    <n v="45"/>
    <n v="2.12"/>
  </r>
  <r>
    <n v="46"/>
    <s v=" 08 Dec 2018, 15:30"/>
    <s v="Football"/>
    <x v="0"/>
    <s v="Bayern Munich - Nurnberg"/>
    <n v="1"/>
    <x v="2"/>
    <s v="Full Event Away +3.00 (AH)"/>
    <s v="3-0"/>
    <s v="PINNACLE"/>
    <n v="1.7869999999999999"/>
    <n v="1"/>
    <n v="0"/>
    <s v="https://aw-tipster.blogabet.com"/>
    <s v="Tue, Dec 4th, 2018, 07:33"/>
    <n v="2.7199999999999998"/>
    <d v="2018-12-01T00:00:00"/>
    <d v="2018-12-01T00:00:00"/>
    <n v="20"/>
    <s v="AH"/>
    <s v="2018-19"/>
    <x v="6"/>
    <s v="Dec"/>
    <n v="12"/>
    <s v="2018"/>
    <s v="15:30"/>
    <d v="2018-12-08T00:00:00"/>
    <d v="2018-12-08T15:30:00"/>
    <d v="2018-12-01T00:00:00"/>
    <m/>
    <n v="46"/>
    <n v="2.12"/>
  </r>
  <r>
    <n v="47"/>
    <s v=" 08 Dec 2018, 16:00"/>
    <s v="Football"/>
    <x v="4"/>
    <s v="West Ham United - Crystal Palace"/>
    <n v="2.1"/>
    <x v="0"/>
    <s v="Full Event Over 2.5 (O/U)"/>
    <s v="3-2"/>
    <s v="PINNACLE"/>
    <n v="2.1"/>
    <n v="1"/>
    <n v="1.1000000000000001"/>
    <s v="https://aw-tipster.blogabet.com"/>
    <s v="Wed, Dec 5th, 2018, 07:26"/>
    <n v="3.82"/>
    <d v="2018-12-01T00:00:00"/>
    <m/>
    <n v="47"/>
    <s v="O/U"/>
    <s v="2018-19"/>
    <x v="6"/>
    <s v="Dec"/>
    <n v="12"/>
    <s v="2018"/>
    <s v="16:00"/>
    <d v="2018-12-08T00:00:00"/>
    <d v="2018-12-08T16:00:00"/>
    <d v="2018-12-01T00:00:00"/>
    <m/>
    <n v="47"/>
    <n v="3.22"/>
  </r>
  <r>
    <n v="48"/>
    <s v=" 08 Dec 2018, 16:00"/>
    <s v="Football"/>
    <x v="4"/>
    <s v="Arsenal - Huddersfield Town"/>
    <n v="0"/>
    <x v="1"/>
    <s v="Full Event Home -1.50 (AH)"/>
    <s v="1-0"/>
    <s v="PINNACLE"/>
    <n v="1.847"/>
    <n v="1"/>
    <n v="-1"/>
    <s v="https://aw-tipster.blogabet.com"/>
    <s v="Thu, Dec 6th, 2018, 08:30"/>
    <n v="2.82"/>
    <d v="2018-12-01T00:00:00"/>
    <m/>
    <n v="74"/>
    <s v="AH"/>
    <s v="2018-19"/>
    <x v="6"/>
    <s v="Dec"/>
    <n v="12"/>
    <s v="2018"/>
    <s v="16:00"/>
    <d v="2018-12-08T00:00:00"/>
    <d v="2018-12-08T16:00:00"/>
    <d v="2018-12-01T00:00:00"/>
    <m/>
    <n v="48"/>
    <n v="2.2200000000000002"/>
  </r>
  <r>
    <n v="49"/>
    <s v=" 08 Dec 2018, 16:00"/>
    <s v="Football"/>
    <x v="4"/>
    <s v="Burnley - Brighton and Hove Albion"/>
    <n v="2.0499999999999998"/>
    <x v="0"/>
    <s v="Full Event Home +0.00 (AH)"/>
    <s v="1-0"/>
    <s v="PINNACLE"/>
    <n v="2.0499999999999998"/>
    <n v="1"/>
    <n v="1.05"/>
    <s v="https://aw-tipster.blogabet.com"/>
    <s v="Thu, Dec 6th, 2018, 08:35"/>
    <n v="3.87"/>
    <d v="2018-12-01T00:00:00"/>
    <m/>
    <n v="68"/>
    <s v="AH"/>
    <s v="2018-19"/>
    <x v="6"/>
    <s v="Dec"/>
    <n v="12"/>
    <s v="2018"/>
    <s v="16:00"/>
    <d v="2018-12-08T00:00:00"/>
    <d v="2018-12-08T16:00:00"/>
    <d v="2018-12-01T00:00:00"/>
    <m/>
    <n v="49"/>
    <n v="3.2700000000000005"/>
  </r>
  <r>
    <n v="50"/>
    <s v=" 08 Dec 2018, 16:00"/>
    <s v="Football"/>
    <x v="4"/>
    <s v="Cardiff City - Southampton"/>
    <n v="2.0699999999999998"/>
    <x v="0"/>
    <s v="Full Event Home +0.00 (AH)"/>
    <s v="1-0"/>
    <s v="PINNACLE"/>
    <n v="2.0699999999999998"/>
    <n v="1"/>
    <n v="1.07"/>
    <s v="https://aw-tipster.blogabet.com"/>
    <s v="Thu, Dec 6th, 2018, 08:40"/>
    <n v="4.9400000000000004"/>
    <d v="2018-12-01T00:00:00"/>
    <m/>
    <n v="61"/>
    <s v="AH"/>
    <s v="2018-19"/>
    <x v="6"/>
    <s v="Dec"/>
    <n v="12"/>
    <s v="2018"/>
    <s v="16:00"/>
    <d v="2018-12-08T00:00:00"/>
    <d v="2018-12-08T16:00:00"/>
    <d v="2018-12-01T00:00:00"/>
    <m/>
    <n v="50"/>
    <n v="4.3400000000000007"/>
  </r>
  <r>
    <n v="51"/>
    <s v=" 08 Dec 2018, 16:00"/>
    <s v="Football"/>
    <x v="4"/>
    <s v="Manchester United - Fulham"/>
    <n v="0"/>
    <x v="1"/>
    <s v="Full Event Away +1.50 (AH)"/>
    <s v="4-1"/>
    <s v="PINNACLE"/>
    <n v="1.9"/>
    <n v="1"/>
    <n v="-1"/>
    <s v="https://aw-tipster.blogabet.com"/>
    <s v="Thu, Dec 6th, 2018, 08:52"/>
    <n v="3.9400000000000004"/>
    <d v="2018-12-01T00:00:00"/>
    <m/>
    <n v="56"/>
    <s v="AH"/>
    <s v="2018-19"/>
    <x v="6"/>
    <s v="Dec"/>
    <n v="12"/>
    <s v="2018"/>
    <s v="16:00"/>
    <d v="2018-12-08T00:00:00"/>
    <d v="2018-12-08T16:00:00"/>
    <d v="2018-12-01T00:00:00"/>
    <m/>
    <n v="51"/>
    <n v="3.3400000000000007"/>
  </r>
  <r>
    <n v="52"/>
    <s v=" 08 Dec 2018, 16:15"/>
    <s v="Football"/>
    <x v="2"/>
    <s v="Valencia - Sevilla"/>
    <n v="1.71"/>
    <x v="0"/>
    <s v="Full Event Away +0.50 (AH)"/>
    <s v="1-1"/>
    <s v="PINNACLE"/>
    <n v="1.714"/>
    <n v="1"/>
    <n v="0.71"/>
    <s v="https://aw-tipster.blogabet.com"/>
    <s v="Thu, Dec 6th, 2018, 11:58"/>
    <n v="4.6500000000000004"/>
    <d v="2018-12-01T00:00:00"/>
    <m/>
    <n v="66"/>
    <s v="AH"/>
    <s v="2018-19"/>
    <x v="6"/>
    <s v="Dec"/>
    <n v="12"/>
    <s v="2018"/>
    <s v="16:15"/>
    <d v="2018-12-08T00:00:00"/>
    <d v="2018-12-08T16:15:00"/>
    <d v="2018-12-01T00:00:00"/>
    <m/>
    <n v="52"/>
    <n v="4.0500000000000007"/>
  </r>
  <r>
    <n v="53"/>
    <s v=" 08 Dec 2018, 18:00"/>
    <s v="Football"/>
    <x v="3"/>
    <s v="Cagliari - AS Roma"/>
    <n v="2.09"/>
    <x v="0"/>
    <s v="Full Event Home +0.50 (AH)"/>
    <s v="2-2"/>
    <s v="PINNACLE"/>
    <n v="2.09"/>
    <n v="1"/>
    <n v="1.0900000000000001"/>
    <s v="https://aw-tipster.blogabet.com"/>
    <s v="Thu, Dec 6th, 2018, 11:44"/>
    <n v="5.74"/>
    <d v="2018-12-01T00:00:00"/>
    <m/>
    <n v="57"/>
    <s v="AH"/>
    <s v="2018-19"/>
    <x v="6"/>
    <s v="Dec"/>
    <n v="12"/>
    <s v="2018"/>
    <s v="18:00"/>
    <d v="2018-12-08T00:00:00"/>
    <d v="2018-12-08T18:00:00"/>
    <d v="2018-12-01T00:00:00"/>
    <m/>
    <n v="53"/>
    <n v="5.1400000000000006"/>
  </r>
  <r>
    <n v="54"/>
    <s v=" 08 Dec 2018, 18:30"/>
    <s v="Football"/>
    <x v="0"/>
    <s v="Hertha Berlin - Eintracht Frankfurt"/>
    <n v="0"/>
    <x v="1"/>
    <s v="Full Event Away +0.00 (AH)"/>
    <s v="1-0"/>
    <s v="PINNACLE"/>
    <n v="1.8839999999999999"/>
    <n v="1"/>
    <n v="-1"/>
    <s v="https://aw-tipster.blogabet.com"/>
    <s v="Sun, Dec 2nd, 2018, 23:44"/>
    <n v="4.74"/>
    <d v="2018-12-01T00:00:00"/>
    <m/>
    <n v="45"/>
    <s v="AH"/>
    <s v="2018-19"/>
    <x v="6"/>
    <s v="Dec"/>
    <n v="12"/>
    <s v="2018"/>
    <s v="18:30"/>
    <d v="2018-12-08T00:00:00"/>
    <d v="2018-12-08T18:30:00"/>
    <d v="2018-12-01T00:00:00"/>
    <m/>
    <n v="54"/>
    <n v="4.1400000000000006"/>
  </r>
  <r>
    <n v="55"/>
    <s v=" 08 Dec 2018, 18:30"/>
    <s v="Football"/>
    <x v="4"/>
    <s v="Chelsea - Manchester City"/>
    <n v="0"/>
    <x v="1"/>
    <s v="Full Event Away (1X2)"/>
    <s v="2-0"/>
    <s v="PINNACLE"/>
    <n v="1.9430000000000001"/>
    <n v="1"/>
    <n v="-1"/>
    <s v="https://aw-tipster.blogabet.com"/>
    <s v="Thu, Dec 6th, 2018, 08:56"/>
    <n v="3.74"/>
    <d v="2018-12-01T00:00:00"/>
    <m/>
    <n v="73"/>
    <s v="1X2"/>
    <s v="2018-19"/>
    <x v="6"/>
    <s v="Dec"/>
    <n v="12"/>
    <s v="2018"/>
    <s v="18:30"/>
    <d v="2018-12-08T00:00:00"/>
    <d v="2018-12-08T18:30:00"/>
    <d v="2018-12-01T00:00:00"/>
    <m/>
    <n v="55"/>
    <n v="3.1400000000000006"/>
  </r>
  <r>
    <n v="56"/>
    <s v=" 08 Dec 2018, 18:30"/>
    <s v="Football"/>
    <x v="2"/>
    <s v="Villarreal CF - Celta Vigo"/>
    <n v="0"/>
    <x v="1"/>
    <s v="Full Event Home (1X2)"/>
    <s v="2-3"/>
    <s v="PINNACLE"/>
    <n v="1.7749999999999999"/>
    <n v="1"/>
    <n v="-1"/>
    <s v="https://aw-tipster.blogabet.com"/>
    <s v="Thu, Dec 6th, 2018, 12:07"/>
    <n v="2.74"/>
    <d v="2018-12-01T00:00:00"/>
    <m/>
    <n v="33"/>
    <s v="1X2"/>
    <s v="2018-19"/>
    <x v="6"/>
    <s v="Dec"/>
    <n v="12"/>
    <s v="2018"/>
    <s v="18:30"/>
    <d v="2018-12-08T00:00:00"/>
    <d v="2018-12-08T18:30:00"/>
    <d v="2018-12-01T00:00:00"/>
    <m/>
    <n v="56"/>
    <n v="2.1400000000000006"/>
  </r>
  <r>
    <n v="57"/>
    <s v=" 08 Dec 2018, 20:00"/>
    <s v="Football"/>
    <x v="1"/>
    <s v="Angers SCO - Bordeaux"/>
    <n v="1"/>
    <x v="2"/>
    <s v="Full Event Away +0.00 (AH)"/>
    <s v="Postponed"/>
    <s v="PINNACLE"/>
    <n v="2.16"/>
    <n v="1"/>
    <n v="0"/>
    <s v="https://aw-tipster.blogabet.com"/>
    <s v="Thu, Dec 6th, 2018, 06:35"/>
    <n v="2.74"/>
    <d v="2018-12-01T00:00:00"/>
    <m/>
    <n v="69"/>
    <s v="AH"/>
    <s v="2018-19"/>
    <x v="6"/>
    <s v="Dec"/>
    <n v="12"/>
    <s v="2018"/>
    <s v="20:00"/>
    <d v="2018-12-08T00:00:00"/>
    <d v="2018-12-08T20:00:00"/>
    <d v="2018-12-01T00:00:00"/>
    <m/>
    <n v="57"/>
    <n v="2.1400000000000006"/>
  </r>
  <r>
    <n v="58"/>
    <s v=" 08 Dec 2018, 20:00"/>
    <s v="Football"/>
    <x v="1"/>
    <s v="Rennes - Dijon"/>
    <n v="2.0499999999999998"/>
    <x v="0"/>
    <s v="Full Event Home -1.00 (AH)"/>
    <s v="2-0"/>
    <s v="PINNACLE"/>
    <n v="2.0499999999999998"/>
    <n v="1"/>
    <n v="1.05"/>
    <s v="https://aw-tipster.blogabet.com"/>
    <s v="Thu, Dec 6th, 2018, 06:37"/>
    <n v="3.79"/>
    <d v="2018-12-01T00:00:00"/>
    <m/>
    <n v="67"/>
    <s v="AH"/>
    <s v="2018-19"/>
    <x v="6"/>
    <s v="Dec"/>
    <n v="12"/>
    <s v="2018"/>
    <s v="20:00"/>
    <d v="2018-12-08T00:00:00"/>
    <d v="2018-12-08T20:00:00"/>
    <d v="2018-12-01T00:00:00"/>
    <m/>
    <n v="58"/>
    <n v="3.1900000000000004"/>
  </r>
  <r>
    <n v="59"/>
    <s v=" 08 Dec 2018, 20:30"/>
    <s v="Football"/>
    <x v="3"/>
    <s v="Lazio - Sampdoria"/>
    <n v="1.75"/>
    <x v="0"/>
    <s v="Full Event Away +1.50 (AH)"/>
    <s v="2-2"/>
    <s v="PINNACLE"/>
    <n v="1.746"/>
    <n v="1"/>
    <n v="0.75"/>
    <s v="https://aw-tipster.blogabet.com"/>
    <s v="Thu, Dec 6th, 2018, 17:52"/>
    <n v="4.54"/>
    <d v="2018-12-01T00:00:00"/>
    <m/>
    <n v="62"/>
    <s v="AH"/>
    <s v="2018-19"/>
    <x v="6"/>
    <s v="Dec"/>
    <n v="12"/>
    <s v="2018"/>
    <s v="20:30"/>
    <d v="2018-12-08T00:00:00"/>
    <d v="2018-12-08T20:30:00"/>
    <d v="2018-12-01T00:00:00"/>
    <m/>
    <n v="59"/>
    <n v="3.9400000000000004"/>
  </r>
  <r>
    <n v="60"/>
    <s v=" 08 Dec 2018, 20:45"/>
    <s v="Football"/>
    <x v="4"/>
    <s v="Leicester City - Tottenham Hotspur"/>
    <n v="0"/>
    <x v="1"/>
    <s v="Full Event Home +0.50 (AH)"/>
    <s v="0-2"/>
    <s v="PINNACLE"/>
    <n v="1.9339999999999999"/>
    <n v="1"/>
    <n v="-1"/>
    <s v="https://aw-tipster.blogabet.com"/>
    <s v="Thu, Dec 6th, 2018, 09:03"/>
    <n v="3.54"/>
    <d v="2018-12-01T00:00:00"/>
    <m/>
    <n v="60"/>
    <s v="AH"/>
    <s v="2018-19"/>
    <x v="6"/>
    <s v="Dec"/>
    <n v="12"/>
    <s v="2018"/>
    <s v="20:45"/>
    <d v="2018-12-08T00:00:00"/>
    <d v="2018-12-08T20:45:00"/>
    <d v="2018-12-01T00:00:00"/>
    <m/>
    <n v="60"/>
    <n v="2.9400000000000004"/>
  </r>
  <r>
    <n v="61"/>
    <s v=" 08 Dec 2018, 20:45"/>
    <s v="Football"/>
    <x v="2"/>
    <s v="Espanyol - Barcelona"/>
    <n v="0"/>
    <x v="1"/>
    <s v="Full Event Home +1.00 (AH)"/>
    <s v="0-4"/>
    <s v="PINNACLE"/>
    <n v="2.04"/>
    <n v="1"/>
    <n v="-1"/>
    <s v="https://aw-tipster.blogabet.com"/>
    <s v="Thu, Dec 6th, 2018, 12:18"/>
    <n v="2.54"/>
    <d v="2018-12-01T00:00:00"/>
    <m/>
    <n v="38"/>
    <s v="AH"/>
    <s v="2018-19"/>
    <x v="6"/>
    <s v="Dec"/>
    <n v="12"/>
    <s v="2018"/>
    <s v="20:45"/>
    <d v="2018-12-08T00:00:00"/>
    <d v="2018-12-08T20:45:00"/>
    <d v="2018-12-01T00:00:00"/>
    <m/>
    <n v="61"/>
    <n v="1.9400000000000004"/>
  </r>
  <r>
    <n v="62"/>
    <s v=" 09 Dec 2018, 12:30"/>
    <s v="Football"/>
    <x v="3"/>
    <s v="Sassuolo - Fiorentina"/>
    <n v="1"/>
    <x v="2"/>
    <s v="Full Event Home +0.00 (AH)"/>
    <s v="3-3"/>
    <s v="PINNACLE"/>
    <n v="2.02"/>
    <n v="1"/>
    <n v="0"/>
    <s v="https://aw-tipster.blogabet.com"/>
    <s v="Thu, Dec 6th, 2018, 11:32"/>
    <n v="2.54"/>
    <d v="2018-12-01T00:00:00"/>
    <m/>
    <n v="24"/>
    <s v="AH"/>
    <s v="2018-19"/>
    <x v="7"/>
    <s v="Dec"/>
    <n v="12"/>
    <s v="2018"/>
    <s v="12:30"/>
    <d v="2018-12-09T00:00:00"/>
    <d v="2018-12-09T12:30:00"/>
    <d v="2018-12-01T00:00:00"/>
    <m/>
    <n v="62"/>
    <n v="1.9400000000000004"/>
  </r>
  <r>
    <n v="63"/>
    <s v=" 09 Dec 2018, 15:00"/>
    <s v="Football"/>
    <x v="3"/>
    <s v="Udinese - Atalanta BC"/>
    <n v="0"/>
    <x v="1"/>
    <s v="Full Event Home +0.50 (AH)"/>
    <s v="1-3"/>
    <s v="PINNACLE"/>
    <n v="1.9430000000000001"/>
    <n v="1"/>
    <n v="-1"/>
    <s v="https://aw-tipster.blogabet.com"/>
    <s v="Tue, Dec 4th, 2018, 07:50"/>
    <n v="1.54"/>
    <d v="2018-12-01T00:00:00"/>
    <m/>
    <n v="22"/>
    <s v="AH"/>
    <s v="2018-19"/>
    <x v="7"/>
    <s v="Dec"/>
    <n v="12"/>
    <s v="2018"/>
    <s v="15:00"/>
    <d v="2018-12-09T00:00:00"/>
    <d v="2018-12-09T15:00:00"/>
    <d v="2018-12-01T00:00:00"/>
    <m/>
    <n v="63"/>
    <n v="0.94000000000000039"/>
  </r>
  <r>
    <n v="64"/>
    <s v=" 09 Dec 2018, 15:00"/>
    <s v="Football"/>
    <x v="1"/>
    <s v="Strasbourg - Caen"/>
    <n v="0"/>
    <x v="1"/>
    <s v="Full Event Home (1X2)"/>
    <s v="2-2"/>
    <s v="PINNACLE"/>
    <n v="1.8129999999999999"/>
    <n v="1"/>
    <n v="-1"/>
    <s v="https://aw-tipster.blogabet.com"/>
    <s v="Thu, Dec 6th, 2018, 06:40"/>
    <n v="0.54"/>
    <d v="2018-12-01T00:00:00"/>
    <m/>
    <n v="49"/>
    <s v="1X2"/>
    <s v="2018-19"/>
    <x v="7"/>
    <s v="Dec"/>
    <n v="12"/>
    <s v="2018"/>
    <s v="15:00"/>
    <d v="2018-12-09T00:00:00"/>
    <d v="2018-12-09T15:00:00"/>
    <d v="2018-12-01T00:00:00"/>
    <m/>
    <n v="64"/>
    <n v="-5.9999999999999609E-2"/>
  </r>
  <r>
    <n v="65"/>
    <s v=" 09 Dec 2018, 16:15"/>
    <s v="Football"/>
    <x v="2"/>
    <s v="Huesca - Real Madrid"/>
    <n v="0"/>
    <x v="1"/>
    <s v="Full Event Away -1.50 (AH)"/>
    <s v="0-1"/>
    <s v="PINNACLE"/>
    <n v="1.877"/>
    <n v="1"/>
    <n v="-1"/>
    <s v="https://aw-tipster.blogabet.com"/>
    <s v="Fri, Dec 7th, 2018, 09:49"/>
    <n v="-0.45999999999999996"/>
    <d v="2018-12-01T00:00:00"/>
    <m/>
    <n v="58"/>
    <s v="AH"/>
    <s v="2018-19"/>
    <x v="7"/>
    <s v="Dec"/>
    <n v="12"/>
    <s v="2018"/>
    <s v="16:15"/>
    <d v="2018-12-09T00:00:00"/>
    <d v="2018-12-09T16:15:00"/>
    <d v="2018-12-01T00:00:00"/>
    <m/>
    <n v="65"/>
    <n v="-1.0599999999999996"/>
  </r>
  <r>
    <n v="66"/>
    <s v=" 09 Dec 2018, 17:00"/>
    <s v="Football"/>
    <x v="1"/>
    <s v="Lille - Reims"/>
    <n v="0"/>
    <x v="1"/>
    <s v="Full Event Home (1X2)"/>
    <s v="1-1"/>
    <s v="PINNACLE"/>
    <n v="1.8540000000000001"/>
    <n v="1"/>
    <n v="-1"/>
    <s v="https://aw-tipster.blogabet.com"/>
    <s v="Thu, Dec 6th, 2018, 06:44"/>
    <n v="-1.46"/>
    <d v="2018-12-01T00:00:00"/>
    <m/>
    <n v="52"/>
    <s v="1X2"/>
    <s v="2018-19"/>
    <x v="7"/>
    <s v="Dec"/>
    <n v="12"/>
    <s v="2018"/>
    <s v="17:00"/>
    <d v="2018-12-09T00:00:00"/>
    <d v="2018-12-09T17:00:00"/>
    <d v="2018-12-01T00:00:00"/>
    <m/>
    <n v="66"/>
    <n v="-2.0599999999999996"/>
  </r>
  <r>
    <n v="67"/>
    <s v=" 09 Dec 2018, 17:00"/>
    <s v="Football"/>
    <x v="4"/>
    <s v="Newcastle United - Wolverhampton Wanderers"/>
    <n v="0"/>
    <x v="1"/>
    <s v="Full Event Home +0.00 (AH)"/>
    <s v="1-2"/>
    <s v="PINNACLE"/>
    <n v="2.0499999999999998"/>
    <n v="1"/>
    <n v="-1"/>
    <s v="https://aw-tipster.blogabet.com"/>
    <s v="Thu, Dec 6th, 2018, 09:06"/>
    <n v="-2.46"/>
    <d v="2018-12-01T00:00:00"/>
    <m/>
    <n v="28"/>
    <s v="AH"/>
    <s v="2018-19"/>
    <x v="7"/>
    <s v="Dec"/>
    <n v="12"/>
    <s v="2018"/>
    <s v="17:00"/>
    <d v="2018-12-09T00:00:00"/>
    <d v="2018-12-09T17:00:00"/>
    <d v="2018-12-01T00:00:00"/>
    <m/>
    <n v="67"/>
    <n v="-3.0599999999999996"/>
  </r>
  <r>
    <n v="68"/>
    <s v=" 09 Dec 2018, 18:00"/>
    <s v="Football"/>
    <x v="0"/>
    <s v="Borussia Monchengladbach - Stuttgart"/>
    <n v="1.75"/>
    <x v="0"/>
    <s v="Full Event Home -1.00 (AH)"/>
    <s v="3-0"/>
    <s v="PINNACLE"/>
    <n v="1.7509999999999999"/>
    <n v="1"/>
    <n v="0.75"/>
    <s v="https://aw-tipster.blogabet.com"/>
    <s v="Sun, Dec 2nd, 2018, 23:52"/>
    <n v="-1.71"/>
    <d v="2018-12-01T00:00:00"/>
    <m/>
    <n v="55"/>
    <s v="AH"/>
    <s v="2018-19"/>
    <x v="7"/>
    <s v="Dec"/>
    <n v="12"/>
    <s v="2018"/>
    <s v="18:00"/>
    <d v="2018-12-09T00:00:00"/>
    <d v="2018-12-09T18:00:00"/>
    <d v="2018-12-01T00:00:00"/>
    <m/>
    <n v="68"/>
    <n v="-2.3099999999999996"/>
  </r>
  <r>
    <n v="69"/>
    <s v=" 09 Dec 2018, 18:30"/>
    <s v="Football"/>
    <x v="2"/>
    <s v="Real Sociedad - Real Valladolid CF"/>
    <n v="0"/>
    <x v="1"/>
    <s v="Full Event Home -1.00 (AH)"/>
    <s v="1-2"/>
    <s v="PINNACLE"/>
    <n v="2.17"/>
    <n v="1"/>
    <n v="-1"/>
    <s v="https://aw-tipster.blogabet.com"/>
    <s v="Thu, Dec 6th, 2018, 12:11"/>
    <n v="-2.71"/>
    <d v="2018-12-01T00:00:00"/>
    <m/>
    <n v="48"/>
    <s v="AH"/>
    <s v="2018-19"/>
    <x v="7"/>
    <s v="Dec"/>
    <n v="12"/>
    <s v="2018"/>
    <s v="18:30"/>
    <d v="2018-12-09T00:00:00"/>
    <d v="2018-12-09T18:30:00"/>
    <d v="2018-12-01T00:00:00"/>
    <m/>
    <n v="69"/>
    <n v="-3.3099999999999996"/>
  </r>
  <r>
    <n v="70"/>
    <s v=" 09 Dec 2018, 20:30"/>
    <s v="Football"/>
    <x v="3"/>
    <s v="AC Milan - Torino"/>
    <n v="2.02"/>
    <x v="0"/>
    <s v="Full Event Away +0.50 (AH)"/>
    <s v="0-0"/>
    <s v="PINNACLE"/>
    <n v="2.02"/>
    <n v="1"/>
    <n v="1.02"/>
    <s v="https://aw-tipster.blogabet.com"/>
    <s v="Fri, Dec 7th, 2018, 09:46"/>
    <n v="-1.69"/>
    <d v="2018-12-01T00:00:00"/>
    <m/>
    <n v="63"/>
    <s v="AH"/>
    <s v="2018-19"/>
    <x v="7"/>
    <s v="Dec"/>
    <n v="12"/>
    <s v="2018"/>
    <s v="20:30"/>
    <d v="2018-12-09T00:00:00"/>
    <d v="2018-12-09T20:30:00"/>
    <d v="2018-12-01T00:00:00"/>
    <m/>
    <n v="70"/>
    <n v="-2.2899999999999996"/>
  </r>
  <r>
    <n v="71"/>
    <s v=" 09 Dec 2018, 20:45"/>
    <s v="Football"/>
    <x v="2"/>
    <s v="Real Betis - Rayo Vallecano"/>
    <n v="1.93"/>
    <x v="0"/>
    <s v="Full Event Home -1.00 (AH)"/>
    <s v="2-0"/>
    <s v="PINNACLE"/>
    <n v="1.9339999999999999"/>
    <n v="1"/>
    <n v="0.93"/>
    <s v="https://aw-tipster.blogabet.com"/>
    <s v="Fri, Dec 7th, 2018, 09:51"/>
    <n v="-0.7599999999999999"/>
    <d v="2018-12-01T00:00:00"/>
    <m/>
    <n v="46"/>
    <s v="AH"/>
    <s v="2018-19"/>
    <x v="7"/>
    <s v="Dec"/>
    <n v="12"/>
    <s v="2018"/>
    <s v="20:45"/>
    <d v="2018-12-09T00:00:00"/>
    <d v="2018-12-09T20:45:00"/>
    <d v="2018-12-01T00:00:00"/>
    <m/>
    <n v="71"/>
    <n v="-1.3599999999999994"/>
  </r>
  <r>
    <n v="72"/>
    <s v=" 09 Dec 2018, 21:00"/>
    <s v="Football"/>
    <x v="1"/>
    <s v="St Etienne - Marseille"/>
    <n v="1"/>
    <x v="2"/>
    <s v="Full Event Away +0.00 (AH)"/>
    <s v="Postponed"/>
    <s v="PINNACLE"/>
    <n v="1.9339999999999999"/>
    <n v="1"/>
    <n v="0"/>
    <s v="https://aw-tipster.blogabet.com"/>
    <s v="Thu, Dec 6th, 2018, 06:50"/>
    <n v="-0.7599999999999999"/>
    <d v="2018-12-01T00:00:00"/>
    <m/>
    <n v="50"/>
    <s v="AH"/>
    <s v="2018-19"/>
    <x v="7"/>
    <s v="Dec"/>
    <n v="12"/>
    <s v="2018"/>
    <s v="21:00"/>
    <d v="2018-12-09T00:00:00"/>
    <d v="2018-12-09T21:00:00"/>
    <d v="2018-12-01T00:00:00"/>
    <m/>
    <n v="72"/>
    <n v="-1.3599999999999994"/>
  </r>
  <r>
    <n v="73"/>
    <s v=" 10 Dec 2018, 21:00"/>
    <s v="Football"/>
    <x v="4"/>
    <s v="Everton - Watford"/>
    <n v="0"/>
    <x v="1"/>
    <s v="Full Event Home (1X2)"/>
    <s v="2-2"/>
    <s v="PINNACLE"/>
    <n v="1.8"/>
    <n v="1"/>
    <n v="-1"/>
    <s v="https://aw-tipster.blogabet.com"/>
    <s v="Thu, Dec 6th, 2018, 09:12"/>
    <n v="-1.7599999999999998"/>
    <d v="2018-12-01T00:00:00"/>
    <m/>
    <n v="42"/>
    <s v="1X2"/>
    <s v="2018-19"/>
    <x v="8"/>
    <s v="Dec"/>
    <n v="12"/>
    <s v="2018"/>
    <s v="21:00"/>
    <d v="2018-12-10T00:00:00"/>
    <d v="2018-12-10T21:00:00"/>
    <d v="2018-12-01T00:00:00"/>
    <m/>
    <n v="73"/>
    <n v="-2.3599999999999994"/>
  </r>
  <r>
    <n v="74"/>
    <s v=" 10 Dec 2018, 21:00"/>
    <s v="Football"/>
    <x v="2"/>
    <s v="Athletic Club Bilbao - Girona"/>
    <n v="0"/>
    <x v="1"/>
    <s v="Full Event Away +0.50 (AH)"/>
    <s v="1-0"/>
    <s v="PINNACLE"/>
    <n v="1.925"/>
    <n v="1"/>
    <n v="-1"/>
    <s v="https://aw-tipster.blogabet.com"/>
    <s v="Fri, Dec 7th, 2018, 09:50"/>
    <n v="-2.76"/>
    <d v="2018-12-01T00:00:00"/>
    <m/>
    <n v="44"/>
    <s v="AH"/>
    <s v="2018-19"/>
    <x v="8"/>
    <s v="Dec"/>
    <n v="12"/>
    <s v="2018"/>
    <s v="21:00"/>
    <d v="2018-12-10T00:00:00"/>
    <d v="2018-12-10T21:00:00"/>
    <d v="2018-12-01T00:00:00"/>
    <m/>
    <n v="74"/>
    <n v="-3.3599999999999994"/>
  </r>
  <r>
    <n v="75"/>
    <s v=" 11 Dec 2018, 21:00"/>
    <s v="Football"/>
    <x v="5"/>
    <s v="Barcelona - Tottenham Hotspur"/>
    <n v="1.85"/>
    <x v="0"/>
    <s v="Full Event Away +0.50 (AH)"/>
    <s v="1-1"/>
    <s v="PINNACLE"/>
    <n v="1.847"/>
    <n v="1"/>
    <n v="0.85"/>
    <s v="https://aw-tipster.blogabet.com"/>
    <s v="Sun, Dec 9th, 2018, 18:11"/>
    <n v="-1.9099999999999997"/>
    <d v="2018-12-01T00:00:00"/>
    <m/>
    <n v="75"/>
    <s v="AH"/>
    <s v="2018-19"/>
    <x v="9"/>
    <s v="Dec"/>
    <n v="12"/>
    <s v="2018"/>
    <s v="21:00"/>
    <d v="2018-12-11T00:00:00"/>
    <d v="2018-12-11T21:00:00"/>
    <d v="2018-12-01T00:00:00"/>
    <m/>
    <n v="75"/>
    <n v="-2.5099999999999993"/>
  </r>
  <r>
    <n v="76"/>
    <s v=" 11 Dec 2018, 21:00"/>
    <s v="Football"/>
    <x v="5"/>
    <s v="Liverpool - Napoli"/>
    <n v="1"/>
    <x v="2"/>
    <s v="Full Event Away +1.00 (AH)"/>
    <s v="1-0"/>
    <s v="PINNACLE"/>
    <n v="1.8919999999999999"/>
    <n v="1"/>
    <n v="0"/>
    <s v="https://aw-tipster.blogabet.com"/>
    <s v="Sun, Dec 9th, 2018, 18:16"/>
    <n v="-1.9099999999999997"/>
    <d v="2018-12-01T00:00:00"/>
    <m/>
    <n v="76"/>
    <s v="AH"/>
    <s v="2018-19"/>
    <x v="9"/>
    <s v="Dec"/>
    <n v="12"/>
    <s v="2018"/>
    <s v="21:00"/>
    <d v="2018-12-11T00:00:00"/>
    <d v="2018-12-11T21:00:00"/>
    <d v="2018-12-01T00:00:00"/>
    <m/>
    <n v="76"/>
    <n v="-2.5099999999999993"/>
  </r>
  <r>
    <n v="77"/>
    <s v=" 11 Dec 2018, 21:00"/>
    <s v="Football"/>
    <x v="5"/>
    <s v="FC Internazionale - PSV Eindhoven"/>
    <n v="0"/>
    <x v="1"/>
    <s v="First Half Home (1X2)"/>
    <s v="0-1 (1-1)"/>
    <s v="PINNACLE"/>
    <n v="1.806"/>
    <n v="1"/>
    <n v="-1"/>
    <s v="https://aw-tipster.blogabet.com"/>
    <s v="Mon, Dec 10th, 2018, 06:01"/>
    <n v="-2.9099999999999997"/>
    <d v="2018-12-01T00:00:00"/>
    <m/>
    <n v="77"/>
    <s v="1X2"/>
    <s v="2018-19"/>
    <x v="9"/>
    <s v="Dec"/>
    <n v="12"/>
    <s v="2018"/>
    <s v="21:00"/>
    <d v="2018-12-11T00:00:00"/>
    <d v="2018-12-11T21:00:00"/>
    <d v="2018-12-01T00:00:00"/>
    <m/>
    <n v="77"/>
    <n v="-3.5099999999999993"/>
  </r>
  <r>
    <n v="78"/>
    <s v=" 11 Dec 2018, 21:00"/>
    <s v="Football"/>
    <x v="5"/>
    <s v="Crvena Zvezda - Paris Saint Germain"/>
    <n v="1.9"/>
    <x v="0"/>
    <s v="Full Event Away -2.00 (AH)"/>
    <s v="1-4"/>
    <s v="PINNACLE"/>
    <n v="1.9"/>
    <n v="1"/>
    <n v="0.9"/>
    <s v="https://aw-tipster.blogabet.com"/>
    <s v="Mon, Dec 10th, 2018, 06:30"/>
    <n v="-2.0099999999999998"/>
    <d v="2018-12-01T00:00:00"/>
    <m/>
    <n v="103"/>
    <s v="AH"/>
    <s v="2018-19"/>
    <x v="9"/>
    <s v="Dec"/>
    <n v="12"/>
    <s v="2018"/>
    <s v="21:00"/>
    <d v="2018-12-11T00:00:00"/>
    <d v="2018-12-11T21:00:00"/>
    <d v="2018-12-01T00:00:00"/>
    <m/>
    <n v="78"/>
    <n v="-2.6099999999999994"/>
  </r>
  <r>
    <n v="79"/>
    <s v=" 12 Dec 2018, 21:00"/>
    <s v="Football"/>
    <x v="5"/>
    <s v="Shakhtar Donetsk - Lyon"/>
    <n v="0"/>
    <x v="1"/>
    <s v="Full Event Over 3 (O/U)"/>
    <s v="1-1"/>
    <s v="PINNACLE"/>
    <n v="1.833"/>
    <n v="1"/>
    <n v="-1"/>
    <s v="https://aw-tipster.blogabet.com"/>
    <s v="Mon, Dec 10th, 2018, 06:40"/>
    <n v="-3.01"/>
    <d v="2018-12-01T00:00:00"/>
    <m/>
    <n v="117"/>
    <s v="O/U"/>
    <s v="2018-19"/>
    <x v="10"/>
    <s v="Dec"/>
    <n v="12"/>
    <s v="2018"/>
    <s v="21:00"/>
    <d v="2018-12-12T00:00:00"/>
    <d v="2018-12-12T21:00:00"/>
    <d v="2018-12-01T00:00:00"/>
    <m/>
    <n v="79"/>
    <n v="-3.6099999999999994"/>
  </r>
  <r>
    <n v="80"/>
    <s v=" 13 Dec 2018, 18:55"/>
    <s v="Football"/>
    <x v="6"/>
    <s v="Villarreal CF - Spartak Moscow"/>
    <n v="0"/>
    <x v="1"/>
    <s v="Full Event Over 2.5 (O/U)"/>
    <s v="2-0"/>
    <s v="PINNACLE"/>
    <n v="1.7350000000000001"/>
    <n v="1"/>
    <n v="-1"/>
    <s v="https://aw-tipster.blogabet.com"/>
    <s v="Mon, Dec 10th, 2018, 06:47"/>
    <n v="-4.01"/>
    <d v="2018-12-01T00:00:00"/>
    <m/>
    <n v="88"/>
    <s v="O/U"/>
    <s v="2018-19"/>
    <x v="11"/>
    <s v="Dec"/>
    <n v="12"/>
    <s v="2018"/>
    <s v="18:55"/>
    <d v="2018-12-13T00:00:00"/>
    <d v="2018-12-13T18:55:00"/>
    <d v="2018-12-01T00:00:00"/>
    <m/>
    <n v="80"/>
    <n v="-4.6099999999999994"/>
  </r>
  <r>
    <n v="81"/>
    <s v=" 13 Dec 2018, 18:55"/>
    <s v="Football"/>
    <x v="6"/>
    <s v="Sevilla - FK Krasnodar"/>
    <n v="1"/>
    <x v="2"/>
    <s v="Full Event Under 3 (O/U)"/>
    <s v="3-0"/>
    <s v="PINNACLE"/>
    <n v="2.06"/>
    <n v="1"/>
    <n v="0"/>
    <s v="https://aw-tipster.blogabet.com"/>
    <s v="Mon, Dec 10th, 2018, 06:55"/>
    <n v="-4.01"/>
    <d v="2018-12-01T00:00:00"/>
    <m/>
    <n v="111"/>
    <s v="O/U"/>
    <s v="2018-19"/>
    <x v="11"/>
    <s v="Dec"/>
    <n v="12"/>
    <s v="2018"/>
    <s v="18:55"/>
    <d v="2018-12-13T00:00:00"/>
    <d v="2018-12-13T18:55:00"/>
    <d v="2018-12-01T00:00:00"/>
    <m/>
    <n v="81"/>
    <n v="-4.6099999999999994"/>
  </r>
  <r>
    <n v="82"/>
    <s v=" 13 Dec 2018, 18:55"/>
    <s v="Football"/>
    <x v="6"/>
    <s v="Rennes - FC Astana"/>
    <n v="2.37"/>
    <x v="0"/>
    <s v="Full Event Home -1.00 (AH)"/>
    <s v="2-0"/>
    <s v="PINNACLE"/>
    <n v="2.37"/>
    <n v="1"/>
    <n v="1.37"/>
    <s v="https://aw-tipster.blogabet.com"/>
    <s v="Mon, Dec 10th, 2018, 06:58"/>
    <n v="-2.6399999999999997"/>
    <d v="2018-12-01T00:00:00"/>
    <m/>
    <n v="114"/>
    <s v="AH"/>
    <s v="2018-19"/>
    <x v="11"/>
    <s v="Dec"/>
    <n v="12"/>
    <s v="2018"/>
    <s v="18:55"/>
    <d v="2018-12-13T00:00:00"/>
    <d v="2018-12-13T18:55:00"/>
    <d v="2018-12-01T00:00:00"/>
    <m/>
    <n v="82"/>
    <n v="-3.2399999999999993"/>
  </r>
  <r>
    <n v="83"/>
    <s v=" 13 Dec 2018, 21:00"/>
    <s v="Football"/>
    <x v="6"/>
    <s v="Olympiakos - AC Milan"/>
    <n v="1.96"/>
    <x v="0"/>
    <s v="Full Event Home +0.00 (AH)"/>
    <s v="3-1"/>
    <s v="PINNACLE"/>
    <n v="1.9610000000000001"/>
    <n v="1"/>
    <n v="0.96"/>
    <s v="https://aw-tipster.blogabet.com"/>
    <s v="Mon, Dec 10th, 2018, 06:08"/>
    <n v="-1.6799999999999997"/>
    <d v="2018-12-01T00:00:00"/>
    <m/>
    <n v="98"/>
    <s v="AH"/>
    <s v="2018-19"/>
    <x v="11"/>
    <s v="Dec"/>
    <n v="12"/>
    <s v="2018"/>
    <s v="21:00"/>
    <d v="2018-12-13T00:00:00"/>
    <d v="2018-12-13T21:00:00"/>
    <d v="2018-12-01T00:00:00"/>
    <m/>
    <n v="83"/>
    <n v="-2.2799999999999994"/>
  </r>
  <r>
    <n v="84"/>
    <s v=" 14 Dec 2018, 20:45"/>
    <s v="Football"/>
    <x v="1"/>
    <s v="Nice - St Etienne"/>
    <n v="1"/>
    <x v="2"/>
    <s v="Full Event Home (1X2)"/>
    <s v="Postponed"/>
    <s v="PINNACLE"/>
    <n v="2.34"/>
    <n v="1"/>
    <n v="0"/>
    <s v="https://aw-tipster.blogabet.com"/>
    <s v="Mon, Dec 10th, 2018, 07:22"/>
    <n v="-1.6799999999999997"/>
    <d v="2018-12-01T00:00:00"/>
    <m/>
    <n v="120"/>
    <s v="1X2"/>
    <s v="2018-19"/>
    <x v="12"/>
    <s v="Dec"/>
    <n v="12"/>
    <s v="2018"/>
    <s v="20:45"/>
    <d v="2018-12-14T00:00:00"/>
    <d v="2018-12-14T20:45:00"/>
    <d v="2018-12-01T00:00:00"/>
    <m/>
    <n v="84"/>
    <n v="-2.2799999999999994"/>
  </r>
  <r>
    <n v="85"/>
    <s v=" 15 Dec 2018, 13:00"/>
    <s v="Football"/>
    <x v="2"/>
    <s v="Getafe - Real Sociedad"/>
    <n v="0"/>
    <x v="1"/>
    <s v="Full Event Away +0.50 (AH)"/>
    <s v="1-0"/>
    <s v="PINNACLE"/>
    <n v="1.7350000000000001"/>
    <n v="1"/>
    <n v="-1"/>
    <s v="https://aw-tipster.blogabet.com"/>
    <s v="Mon, Dec 10th, 2018, 07:13"/>
    <n v="-2.6799999999999997"/>
    <d v="2018-12-01T00:00:00"/>
    <m/>
    <n v="106"/>
    <s v="AH"/>
    <s v="2018-19"/>
    <x v="13"/>
    <s v="Dec"/>
    <n v="12"/>
    <s v="2018"/>
    <s v="13:00"/>
    <d v="2018-12-15T00:00:00"/>
    <d v="2018-12-15T13:00:00"/>
    <d v="2018-12-01T00:00:00"/>
    <m/>
    <n v="85"/>
    <n v="-3.2799999999999994"/>
  </r>
  <r>
    <n v="86"/>
    <s v=" 15 Dec 2018, 13:30"/>
    <s v="Football"/>
    <x v="4"/>
    <s v="Manchester City - Everton"/>
    <n v="1"/>
    <x v="2"/>
    <s v="Full Event Home -2.00 (AH)"/>
    <s v="3-1"/>
    <s v="PINNACLE"/>
    <n v="2.08"/>
    <n v="1"/>
    <n v="0"/>
    <s v="https://aw-tipster.blogabet.com"/>
    <s v="Thu, Dec 13th, 2018, 07:07"/>
    <n v="-2.6799999999999997"/>
    <d v="2018-12-01T00:00:00"/>
    <m/>
    <n v="105"/>
    <s v="AH"/>
    <s v="2018-19"/>
    <x v="13"/>
    <s v="Dec"/>
    <n v="12"/>
    <s v="2018"/>
    <s v="13:30"/>
    <d v="2018-12-15T00:00:00"/>
    <d v="2018-12-15T13:30:00"/>
    <d v="2018-12-01T00:00:00"/>
    <m/>
    <n v="86"/>
    <n v="-3.2799999999999994"/>
  </r>
  <r>
    <n v="87"/>
    <s v=" 15 Dec 2018, 15:30"/>
    <s v="Football"/>
    <x v="0"/>
    <s v="Stuttgart - Hertha Berlin"/>
    <n v="0"/>
    <x v="1"/>
    <s v="Full Event Away +0.00 (AH)"/>
    <s v="2-1"/>
    <s v="PINNACLE"/>
    <n v="1.98"/>
    <n v="1"/>
    <n v="-1"/>
    <s v="https://aw-tipster.blogabet.com"/>
    <s v="Mon, Dec 10th, 2018, 07:18"/>
    <n v="-3.6799999999999997"/>
    <d v="2018-12-01T00:00:00"/>
    <m/>
    <n v="87"/>
    <s v="AH"/>
    <s v="2018-19"/>
    <x v="13"/>
    <s v="Dec"/>
    <n v="12"/>
    <s v="2018"/>
    <s v="15:30"/>
    <d v="2018-12-15T00:00:00"/>
    <d v="2018-12-15T15:30:00"/>
    <d v="2018-12-01T00:00:00"/>
    <m/>
    <n v="87"/>
    <n v="-4.2799999999999994"/>
  </r>
  <r>
    <n v="88"/>
    <s v=" 15 Dec 2018, 15:30"/>
    <s v="Football"/>
    <x v="0"/>
    <s v="Augsburg - Schalke 04"/>
    <n v="1"/>
    <x v="2"/>
    <s v="Full Event Home +0.00 (AH)"/>
    <s v="1-1"/>
    <s v="PINNACLE"/>
    <n v="1.9610000000000001"/>
    <n v="1"/>
    <n v="0"/>
    <s v="https://aw-tipster.blogabet.com"/>
    <s v="Wed, Dec 12th, 2018, 06:49"/>
    <n v="-3.6799999999999997"/>
    <d v="2018-12-01T00:00:00"/>
    <m/>
    <n v="116"/>
    <s v="AH"/>
    <s v="2018-19"/>
    <x v="13"/>
    <s v="Dec"/>
    <n v="12"/>
    <s v="2018"/>
    <s v="15:30"/>
    <d v="2018-12-15T00:00:00"/>
    <d v="2018-12-15T15:30:00"/>
    <d v="2018-12-01T00:00:00"/>
    <m/>
    <n v="88"/>
    <n v="-4.2799999999999994"/>
  </r>
  <r>
    <n v="89"/>
    <s v=" 15 Dec 2018, 15:30"/>
    <s v="Football"/>
    <x v="0"/>
    <s v="Hannover 96 - Bayern Munich"/>
    <n v="1.68"/>
    <x v="0"/>
    <s v="First Half Away (1X2)"/>
    <s v="0-2 (0-4)"/>
    <s v="PINNACLE"/>
    <n v="1.68"/>
    <n v="1"/>
    <n v="0.68"/>
    <s v="https://aw-tipster.blogabet.com"/>
    <s v="Thu, Dec 13th, 2018, 07:44"/>
    <n v="-2.9999999999999996"/>
    <d v="2018-12-01T00:00:00"/>
    <m/>
    <n v="126"/>
    <s v="1X2"/>
    <s v="2018-19"/>
    <x v="13"/>
    <s v="Dec"/>
    <n v="12"/>
    <s v="2018"/>
    <s v="15:30"/>
    <d v="2018-12-15T00:00:00"/>
    <d v="2018-12-15T15:30:00"/>
    <d v="2018-12-01T00:00:00"/>
    <m/>
    <n v="89"/>
    <n v="-3.5999999999999992"/>
  </r>
  <r>
    <n v="90"/>
    <s v=" 15 Dec 2018, 15:30"/>
    <s v="Football"/>
    <x v="0"/>
    <s v="Hoffenheim - Borussia Monchengladbach"/>
    <n v="1.92"/>
    <x v="0"/>
    <s v="Full Event Away +0.50 (AH)"/>
    <s v="0-0"/>
    <s v="PINNACLE"/>
    <n v="1.917"/>
    <n v="1"/>
    <n v="0.92"/>
    <s v="https://aw-tipster.blogabet.com"/>
    <s v="Thu, Dec 13th, 2018, 07:50"/>
    <n v="-2.0799999999999996"/>
    <d v="2018-12-01T00:00:00"/>
    <m/>
    <n v="118"/>
    <s v="AH"/>
    <s v="2018-19"/>
    <x v="13"/>
    <s v="Dec"/>
    <n v="12"/>
    <s v="2018"/>
    <s v="15:30"/>
    <d v="2018-12-15T00:00:00"/>
    <d v="2018-12-15T15:30:00"/>
    <d v="2018-12-01T00:00:00"/>
    <m/>
    <n v="90"/>
    <n v="-2.6799999999999993"/>
  </r>
  <r>
    <n v="91"/>
    <s v=" 15 Dec 2018, 16:00"/>
    <s v="Football"/>
    <x v="4"/>
    <s v="Huddersfield Town - Newcastle United"/>
    <n v="2.3199999999999998"/>
    <x v="0"/>
    <s v="Full Event Away +0.00 (AH)"/>
    <s v="0-1"/>
    <s v="PINNACLE"/>
    <n v="2.3199999999999998"/>
    <n v="1"/>
    <n v="1.32"/>
    <s v="https://aw-tipster.blogabet.com"/>
    <s v="Mon, Dec 10th, 2018, 11:46"/>
    <n v="-0.75999999999999956"/>
    <d v="2018-12-01T00:00:00"/>
    <m/>
    <n v="91"/>
    <s v="AH"/>
    <s v="2018-19"/>
    <x v="13"/>
    <s v="Dec"/>
    <n v="12"/>
    <s v="2018"/>
    <s v="16:00"/>
    <d v="2018-12-15T00:00:00"/>
    <d v="2018-12-15T16:00:00"/>
    <d v="2018-12-01T00:00:00"/>
    <m/>
    <n v="91"/>
    <n v="-1.3599999999999992"/>
  </r>
  <r>
    <n v="92"/>
    <s v=" 15 Dec 2018, 16:00"/>
    <s v="Football"/>
    <x v="4"/>
    <s v="Crystal Palace - Leicester City"/>
    <n v="0"/>
    <x v="1"/>
    <s v="Full Event Away +0.00 (AH)"/>
    <s v="1-0"/>
    <s v="PINNACLE"/>
    <n v="2.2599999999999998"/>
    <n v="1"/>
    <n v="-1"/>
    <s v="https://aw-tipster.blogabet.com"/>
    <s v="Mon, Dec 10th, 2018, 11:49"/>
    <n v="-1.7599999999999996"/>
    <d v="2018-12-01T00:00:00"/>
    <m/>
    <n v="92"/>
    <s v="AH"/>
    <s v="2018-19"/>
    <x v="13"/>
    <s v="Dec"/>
    <n v="12"/>
    <s v="2018"/>
    <s v="16:00"/>
    <d v="2018-12-15T00:00:00"/>
    <d v="2018-12-15T16:00:00"/>
    <d v="2018-12-01T00:00:00"/>
    <m/>
    <n v="92"/>
    <n v="-2.3599999999999994"/>
  </r>
  <r>
    <n v="93"/>
    <s v=" 15 Dec 2018, 16:00"/>
    <s v="Football"/>
    <x v="4"/>
    <s v="Wolverhampton Wanderers - Bournemouth"/>
    <n v="2.0099999999999998"/>
    <x v="0"/>
    <s v="Full Event Home (1X2)"/>
    <s v="2-0"/>
    <s v="PINNACLE"/>
    <n v="2.0099999999999998"/>
    <n v="1"/>
    <n v="1.01"/>
    <s v="https://aw-tipster.blogabet.com"/>
    <s v="Mon, Dec 10th, 2018, 11:54"/>
    <n v="-0.74999999999999956"/>
    <d v="2018-12-01T00:00:00"/>
    <m/>
    <n v="93"/>
    <s v="1X2"/>
    <s v="2018-19"/>
    <x v="13"/>
    <s v="Dec"/>
    <n v="12"/>
    <s v="2018"/>
    <s v="16:00"/>
    <d v="2018-12-15T00:00:00"/>
    <d v="2018-12-15T16:00:00"/>
    <d v="2018-12-01T00:00:00"/>
    <m/>
    <n v="93"/>
    <n v="-1.3499999999999994"/>
  </r>
  <r>
    <n v="94"/>
    <s v=" 15 Dec 2018, 16:00"/>
    <s v="Football"/>
    <x v="4"/>
    <s v="Watford - Cardiff City"/>
    <n v="1.98"/>
    <x v="0"/>
    <s v="Full Event Over 2.5 (O/U)"/>
    <s v="3-2"/>
    <s v="PINNACLE"/>
    <n v="1.98"/>
    <n v="1"/>
    <n v="0.98"/>
    <s v="https://aw-tipster.blogabet.com"/>
    <s v="Tue, Dec 11th, 2018, 06:48"/>
    <n v="0.23000000000000043"/>
    <d v="2018-12-01T00:00:00"/>
    <m/>
    <n v="90"/>
    <s v="O/U"/>
    <s v="2018-19"/>
    <x v="13"/>
    <s v="Dec"/>
    <n v="12"/>
    <s v="2018"/>
    <s v="16:00"/>
    <d v="2018-12-15T00:00:00"/>
    <d v="2018-12-15T16:00:00"/>
    <d v="2018-12-01T00:00:00"/>
    <m/>
    <n v="94"/>
    <n v="-0.36999999999999944"/>
  </r>
  <r>
    <n v="95"/>
    <s v=" 15 Dec 2018, 16:00"/>
    <s v="Football"/>
    <x v="4"/>
    <s v="Tottenham Hotspur - Burnley"/>
    <n v="2.0099999999999998"/>
    <x v="0"/>
    <s v="Full Event Away +2.00 (AH)"/>
    <s v="1-0"/>
    <s v="PINNACLE"/>
    <n v="2.0099999999999998"/>
    <n v="1"/>
    <n v="1.01"/>
    <s v="https://aw-tipster.blogabet.com"/>
    <s v="Wed, Dec 12th, 2018, 07:23"/>
    <n v="1.2400000000000004"/>
    <d v="2018-12-01T00:00:00"/>
    <m/>
    <n v="113"/>
    <s v="AH"/>
    <s v="2018-19"/>
    <x v="13"/>
    <s v="Dec"/>
    <n v="12"/>
    <s v="2018"/>
    <s v="16:00"/>
    <d v="2018-12-15T00:00:00"/>
    <d v="2018-12-15T16:00:00"/>
    <d v="2018-12-01T00:00:00"/>
    <m/>
    <n v="95"/>
    <n v="0.64000000000000057"/>
  </r>
  <r>
    <n v="96"/>
    <s v=" 15 Dec 2018, 16:15"/>
    <s v="Football"/>
    <x v="2"/>
    <s v="Real Valladolid CF - Atletico Madrid"/>
    <n v="1.76"/>
    <x v="0"/>
    <s v="Full Event Away (1X2)"/>
    <s v="2-3"/>
    <s v="PINNACLE"/>
    <n v="1.7629999999999999"/>
    <n v="1"/>
    <n v="0.76"/>
    <s v="https://aw-tipster.blogabet.com"/>
    <s v="Wed, Dec 12th, 2018, 07:13"/>
    <n v="2.0000000000000004"/>
    <d v="2018-12-01T00:00:00"/>
    <m/>
    <n v="101"/>
    <s v="1X2"/>
    <s v="2018-19"/>
    <x v="13"/>
    <s v="Dec"/>
    <n v="12"/>
    <s v="2018"/>
    <s v="16:15"/>
    <d v="2018-12-15T00:00:00"/>
    <d v="2018-12-15T16:15:00"/>
    <d v="2018-12-01T00:00:00"/>
    <m/>
    <n v="96"/>
    <n v="1.4000000000000006"/>
  </r>
  <r>
    <n v="97"/>
    <s v=" 15 Dec 2018, 17:00"/>
    <s v="Football"/>
    <x v="1"/>
    <s v="Dijon - Paris Saint Germain"/>
    <n v="1"/>
    <x v="2"/>
    <s v="Full Event Away -2.00 (AH)"/>
    <s v="Postponed"/>
    <s v="PINNACLE"/>
    <n v="1.84"/>
    <n v="1"/>
    <n v="0"/>
    <s v="https://aw-tipster.blogabet.com"/>
    <s v="Wed, Dec 12th, 2018, 06:46"/>
    <n v="2.0000000000000004"/>
    <d v="2018-12-01T00:00:00"/>
    <m/>
    <n v="97"/>
    <s v="AH"/>
    <s v="2018-19"/>
    <x v="13"/>
    <s v="Dec"/>
    <n v="12"/>
    <s v="2018"/>
    <s v="17:00"/>
    <d v="2018-12-15T00:00:00"/>
    <d v="2018-12-15T17:00:00"/>
    <d v="2018-12-01T00:00:00"/>
    <m/>
    <n v="97"/>
    <n v="1.4000000000000006"/>
  </r>
  <r>
    <n v="98"/>
    <s v=" 15 Dec 2018, 18:00"/>
    <s v="Football"/>
    <x v="3"/>
    <s v="FC Internazionale - Udinese"/>
    <n v="0"/>
    <x v="1"/>
    <s v="First Half Home (1X2)"/>
    <s v="0-0 (1-0)"/>
    <s v="PINNACLE"/>
    <n v="1.8919999999999999"/>
    <n v="1"/>
    <n v="-1"/>
    <s v="https://aw-tipster.blogabet.com"/>
    <s v="Wed, Dec 12th, 2018, 07:30"/>
    <n v="1.0000000000000004"/>
    <d v="2018-12-01T00:00:00"/>
    <m/>
    <n v="119"/>
    <s v="1X2"/>
    <s v="2018-19"/>
    <x v="13"/>
    <s v="Dec"/>
    <n v="12"/>
    <s v="2018"/>
    <s v="18:00"/>
    <d v="2018-12-15T00:00:00"/>
    <d v="2018-12-15T18:00:00"/>
    <d v="2018-12-01T00:00:00"/>
    <m/>
    <n v="98"/>
    <n v="0.40000000000000058"/>
  </r>
  <r>
    <n v="99"/>
    <s v=" 15 Dec 2018, 18:30"/>
    <s v="Football"/>
    <x v="4"/>
    <s v="Fulham - West Ham United"/>
    <n v="0"/>
    <x v="1"/>
    <s v="Full Event Home +0.00 (AH)"/>
    <s v="0-2"/>
    <s v="PINNACLE"/>
    <n v="2.06"/>
    <n v="1"/>
    <n v="-1"/>
    <s v="https://aw-tipster.blogabet.com"/>
    <s v="Mon, Dec 10th, 2018, 12:00"/>
    <n v="0"/>
    <d v="2018-12-01T00:00:00"/>
    <m/>
    <n v="112"/>
    <s v="AH"/>
    <s v="2018-19"/>
    <x v="13"/>
    <s v="Dec"/>
    <n v="12"/>
    <s v="2018"/>
    <s v="18:30"/>
    <d v="2018-12-15T00:00:00"/>
    <d v="2018-12-15T18:30:00"/>
    <d v="2018-12-01T00:00:00"/>
    <m/>
    <n v="99"/>
    <n v="-0.59999999999999942"/>
  </r>
  <r>
    <n v="100"/>
    <s v=" 15 Dec 2018, 18:30"/>
    <s v="Football"/>
    <x v="0"/>
    <s v="Borussia Dortmund - Werder Bremen"/>
    <n v="1.92"/>
    <x v="0"/>
    <s v="First Half Home (1X2)"/>
    <s v="2-1 (2-1)"/>
    <s v="PINNACLE"/>
    <n v="1.917"/>
    <n v="1"/>
    <n v="0.92"/>
    <s v="https://aw-tipster.blogabet.com"/>
    <s v="Wed, Dec 12th, 2018, 06:57"/>
    <n v="0.92"/>
    <d v="2018-12-01T00:00:00"/>
    <m/>
    <n v="89"/>
    <s v="1X2"/>
    <s v="2018-19"/>
    <x v="13"/>
    <s v="Dec"/>
    <n v="12"/>
    <s v="2018"/>
    <s v="18:30"/>
    <d v="2018-12-15T00:00:00"/>
    <d v="2018-12-15T18:30:00"/>
    <d v="2018-12-01T00:00:00"/>
    <m/>
    <n v="100"/>
    <n v="0.32000000000000062"/>
  </r>
  <r>
    <n v="101"/>
    <s v=" 15 Dec 2018, 18:30"/>
    <s v="Football"/>
    <x v="2"/>
    <s v="Real Madrid - Rayo Vallecano"/>
    <n v="2.08"/>
    <x v="0"/>
    <s v="Full Event Home under 3 (Team O/U)"/>
    <s v="1-0"/>
    <s v="PINNACLE"/>
    <n v="2.08"/>
    <n v="1"/>
    <n v="1.08"/>
    <s v="https://aw-tipster.blogabet.com"/>
    <s v="Thu, Dec 13th, 2018, 07:16"/>
    <n v="2"/>
    <d v="2018-12-01T00:00:00"/>
    <m/>
    <n v="108"/>
    <s v="Team O/U"/>
    <s v="2018-19"/>
    <x v="13"/>
    <s v="Dec"/>
    <n v="12"/>
    <s v="2018"/>
    <s v="18:30"/>
    <d v="2018-12-15T00:00:00"/>
    <d v="2018-12-15T18:30:00"/>
    <d v="2018-12-01T00:00:00"/>
    <m/>
    <n v="101"/>
    <n v="1.4000000000000008"/>
  </r>
  <r>
    <n v="102"/>
    <s v=" 15 Dec 2018, 20:00"/>
    <s v="Football"/>
    <x v="1"/>
    <s v="Nantes - Montpellier HSC"/>
    <n v="1"/>
    <x v="2"/>
    <s v="Full Event Home +0.00 (AH)"/>
    <s v="Postponed"/>
    <s v="PINNACLE"/>
    <n v="1.7689999999999999"/>
    <n v="1"/>
    <n v="0"/>
    <s v="https://aw-tipster.blogabet.com"/>
    <s v="Mon, Dec 10th, 2018, 07:26"/>
    <n v="2"/>
    <d v="2018-12-01T00:00:00"/>
    <m/>
    <n v="122"/>
    <s v="AH"/>
    <s v="2018-19"/>
    <x v="13"/>
    <s v="Dec"/>
    <n v="12"/>
    <s v="2018"/>
    <s v="20:00"/>
    <d v="2018-12-15T00:00:00"/>
    <d v="2018-12-15T20:00:00"/>
    <d v="2018-12-01T00:00:00"/>
    <m/>
    <n v="102"/>
    <n v="1.4000000000000008"/>
  </r>
  <r>
    <n v="103"/>
    <s v=" 15 Dec 2018, 20:30"/>
    <s v="Football"/>
    <x v="3"/>
    <s v="Torino - Juventus"/>
    <n v="1"/>
    <x v="2"/>
    <s v="Full Event Home +1.00 (AH)"/>
    <s v="0-1"/>
    <s v="PINNACLE"/>
    <n v="1.8919999999999999"/>
    <n v="1"/>
    <n v="0"/>
    <s v="https://aw-tipster.blogabet.com"/>
    <s v="Thu, Dec 13th, 2018, 07:37"/>
    <n v="2"/>
    <d v="2018-12-01T00:00:00"/>
    <m/>
    <n v="100"/>
    <s v="AH"/>
    <s v="2018-19"/>
    <x v="13"/>
    <s v="Dec"/>
    <n v="12"/>
    <s v="2018"/>
    <s v="20:30"/>
    <d v="2018-12-15T00:00:00"/>
    <d v="2018-12-15T20:30:00"/>
    <d v="2018-12-01T00:00:00"/>
    <m/>
    <n v="103"/>
    <n v="1.4000000000000008"/>
  </r>
  <r>
    <n v="104"/>
    <s v=" 15 Dec 2018, 20:45"/>
    <s v="Football"/>
    <x v="2"/>
    <s v="Eibar - Valencia"/>
    <n v="0"/>
    <x v="1"/>
    <s v="Full Event Over 2.5 (O/U)"/>
    <s v="1-1"/>
    <s v="PINNACLE"/>
    <n v="2.21"/>
    <n v="1"/>
    <n v="-1"/>
    <s v="https://aw-tipster.blogabet.com"/>
    <s v="Thu, Dec 13th, 2018, 07:27"/>
    <n v="1"/>
    <d v="2018-12-01T00:00:00"/>
    <m/>
    <n v="86"/>
    <s v="O/U"/>
    <s v="2018-19"/>
    <x v="13"/>
    <s v="Dec"/>
    <n v="12"/>
    <s v="2018"/>
    <s v="20:45"/>
    <d v="2018-12-15T00:00:00"/>
    <d v="2018-12-15T20:45:00"/>
    <d v="2018-12-01T00:00:00"/>
    <m/>
    <n v="104"/>
    <n v="0.4000000000000008"/>
  </r>
  <r>
    <n v="105"/>
    <s v=" 16 Dec 2018, 12:00"/>
    <s v="Football"/>
    <x v="2"/>
    <s v="Sevilla - Girona"/>
    <n v="0"/>
    <x v="1"/>
    <s v="Full Event Away +1.00 (AH)"/>
    <s v="2-0"/>
    <s v="PINNACLE"/>
    <n v="2.2000000000000002"/>
    <n v="1"/>
    <n v="-1"/>
    <s v="https://aw-tipster.blogabet.com"/>
    <s v="Thu, Dec 13th, 2018, 22:59"/>
    <n v="0"/>
    <d v="2018-12-01T00:00:00"/>
    <m/>
    <n v="82"/>
    <s v="AH"/>
    <s v="2018-19"/>
    <x v="14"/>
    <s v="Dec"/>
    <n v="12"/>
    <s v="2018"/>
    <s v="12:00"/>
    <d v="2018-12-16T00:00:00"/>
    <d v="2018-12-16T12:00:00"/>
    <d v="2018-12-01T00:00:00"/>
    <m/>
    <n v="105"/>
    <n v="-0.5999999999999992"/>
  </r>
  <r>
    <n v="106"/>
    <s v=" 16 Dec 2018, 13:00"/>
    <s v="Football"/>
    <x v="1"/>
    <s v="Lyon - AS Monaco"/>
    <n v="1.68"/>
    <x v="0"/>
    <s v="Full Event Home -1.00 (AH)"/>
    <s v="3-0"/>
    <s v="PINNACLE"/>
    <n v="1.6839999999999999"/>
    <n v="1"/>
    <n v="0.68"/>
    <s v="https://aw-tipster.blogabet.com"/>
    <s v="Thu, Dec 13th, 2018, 06:54"/>
    <n v="0.68"/>
    <d v="2018-12-01T00:00:00"/>
    <m/>
    <n v="79"/>
    <s v="AH"/>
    <s v="2018-19"/>
    <x v="14"/>
    <s v="Dec"/>
    <n v="12"/>
    <s v="2018"/>
    <s v="13:00"/>
    <d v="2018-12-16T00:00:00"/>
    <d v="2018-12-16T13:00:00"/>
    <d v="2018-12-01T00:00:00"/>
    <m/>
    <n v="106"/>
    <n v="8.0000000000000848E-2"/>
  </r>
  <r>
    <n v="107"/>
    <s v=" 16 Dec 2018, 14:30"/>
    <s v="Football"/>
    <x v="4"/>
    <s v="Brighton and Hove Albion - Chelsea"/>
    <n v="1.7"/>
    <x v="0"/>
    <s v="Full Event Home +1.50 (AH)"/>
    <s v="1-2"/>
    <s v="PINNACLE"/>
    <n v="1.6990000000000001"/>
    <n v="1"/>
    <n v="0.7"/>
    <s v="https://aw-tipster.blogabet.com"/>
    <s v="Thu, Dec 13th, 2018, 23:22"/>
    <n v="1.38"/>
    <d v="2018-12-01T00:00:00"/>
    <m/>
    <n v="115"/>
    <s v="AH"/>
    <s v="2018-19"/>
    <x v="14"/>
    <s v="Dec"/>
    <n v="12"/>
    <s v="2018"/>
    <s v="14:30"/>
    <d v="2018-12-16T00:00:00"/>
    <d v="2018-12-16T14:30:00"/>
    <d v="2018-12-01T00:00:00"/>
    <m/>
    <n v="107"/>
    <n v="0.7800000000000008"/>
  </r>
  <r>
    <n v="108"/>
    <s v=" 16 Dec 2018, 14:30"/>
    <s v="Football"/>
    <x v="4"/>
    <s v="Southampton - Arsenal"/>
    <n v="1.98"/>
    <x v="0"/>
    <s v="Full Event Over 3 (O/U)"/>
    <s v="3-2"/>
    <s v="PINNACLE"/>
    <n v="1.98"/>
    <n v="1"/>
    <n v="0.98"/>
    <s v="https://aw-tipster.blogabet.com"/>
    <s v="Fri, Dec 14th, 2018, 07:43"/>
    <n v="2.36"/>
    <d v="2018-12-01T00:00:00"/>
    <m/>
    <n v="121"/>
    <s v="O/U"/>
    <s v="2018-19"/>
    <x v="14"/>
    <s v="Dec"/>
    <n v="12"/>
    <s v="2018"/>
    <s v="14:30"/>
    <d v="2018-12-16T00:00:00"/>
    <d v="2018-12-16T14:30:00"/>
    <d v="2018-12-01T00:00:00"/>
    <m/>
    <n v="108"/>
    <n v="1.7600000000000007"/>
  </r>
  <r>
    <n v="109"/>
    <s v=" 16 Dec 2018, 15:00"/>
    <s v="Football"/>
    <x v="3"/>
    <s v="Fiorentina - Empoli"/>
    <n v="1.92"/>
    <x v="0"/>
    <s v="Full Event Home (1X2)"/>
    <s v="3-1"/>
    <s v="PINNACLE"/>
    <n v="1.917"/>
    <n v="1"/>
    <n v="0.92"/>
    <s v="https://aw-tipster.blogabet.com"/>
    <s v="Mon, Dec 10th, 2018, 06:12"/>
    <n v="3.28"/>
    <d v="2018-12-01T00:00:00"/>
    <m/>
    <n v="107"/>
    <s v="1X2"/>
    <s v="2018-19"/>
    <x v="14"/>
    <s v="Dec"/>
    <n v="12"/>
    <s v="2018"/>
    <s v="15:00"/>
    <d v="2018-12-16T00:00:00"/>
    <d v="2018-12-16T15:00:00"/>
    <d v="2018-12-01T00:00:00"/>
    <m/>
    <n v="109"/>
    <n v="2.6800000000000006"/>
  </r>
  <r>
    <n v="110"/>
    <s v=" 16 Dec 2018, 15:00"/>
    <s v="Football"/>
    <x v="3"/>
    <s v="Sampdoria - Parma FC"/>
    <n v="1.75"/>
    <x v="0"/>
    <s v="Full Event Home (1X2)"/>
    <s v="2-0"/>
    <s v="PINNACLE"/>
    <n v="1.7509999999999999"/>
    <n v="1"/>
    <n v="0.75"/>
    <s v="https://aw-tipster.blogabet.com"/>
    <s v="Mon, Dec 10th, 2018, 06:16"/>
    <n v="4.0299999999999994"/>
    <d v="2018-12-01T00:00:00"/>
    <m/>
    <n v="84"/>
    <s v="1X2"/>
    <s v="2018-19"/>
    <x v="14"/>
    <s v="Dec"/>
    <n v="12"/>
    <s v="2018"/>
    <s v="15:00"/>
    <d v="2018-12-16T00:00:00"/>
    <d v="2018-12-16T15:00:00"/>
    <d v="2018-12-01T00:00:00"/>
    <m/>
    <n v="110"/>
    <n v="3.4300000000000006"/>
  </r>
  <r>
    <n v="111"/>
    <s v=" 16 Dec 2018, 15:30"/>
    <s v="Football"/>
    <x v="0"/>
    <s v="RB Leipzig - Mainz 05"/>
    <n v="0"/>
    <x v="1"/>
    <s v="Full Event Under 3 (O/U)"/>
    <s v="4-1"/>
    <s v="PINNACLE"/>
    <n v="2"/>
    <n v="1"/>
    <n v="-1"/>
    <s v="https://aw-tipster.blogabet.com"/>
    <s v="Fri, Dec 14th, 2018, 07:35"/>
    <n v="3.0299999999999994"/>
    <d v="2018-12-01T00:00:00"/>
    <m/>
    <n v="99"/>
    <s v="O/U"/>
    <s v="2018-19"/>
    <x v="14"/>
    <s v="Dec"/>
    <n v="12"/>
    <s v="2018"/>
    <s v="15:30"/>
    <d v="2018-12-16T00:00:00"/>
    <d v="2018-12-16T15:30:00"/>
    <d v="2018-12-01T00:00:00"/>
    <m/>
    <n v="111"/>
    <n v="2.4300000000000006"/>
  </r>
  <r>
    <n v="112"/>
    <s v=" 16 Dec 2018, 16:00"/>
    <s v="Football"/>
    <x v="1"/>
    <s v="Nimes Olympique - Lille"/>
    <n v="2.12"/>
    <x v="0"/>
    <s v="Full Event Away +0.00 (AH)"/>
    <s v="2-3"/>
    <s v="PINNACLE"/>
    <n v="2.12"/>
    <n v="1"/>
    <n v="1.1200000000000001"/>
    <s v="https://aw-tipster.blogabet.com"/>
    <s v="Mon, Dec 10th, 2018, 07:32"/>
    <n v="4.1499999999999995"/>
    <d v="2018-12-01T00:00:00"/>
    <m/>
    <n v="123"/>
    <s v="AH"/>
    <s v="2018-19"/>
    <x v="14"/>
    <s v="Dec"/>
    <n v="12"/>
    <s v="2018"/>
    <s v="16:00"/>
    <d v="2018-12-16T00:00:00"/>
    <d v="2018-12-16T16:00:00"/>
    <d v="2018-12-01T00:00:00"/>
    <m/>
    <n v="112"/>
    <n v="3.5500000000000007"/>
  </r>
  <r>
    <n v="113"/>
    <s v=" 16 Dec 2018, 16:15"/>
    <s v="Football"/>
    <x v="2"/>
    <s v="Espanyol - Real Betis"/>
    <n v="2.2599999999999998"/>
    <x v="0"/>
    <s v="Full Event Away +0.00 (AH)"/>
    <s v="1-3"/>
    <s v="PINNACLE"/>
    <n v="2.2599999999999998"/>
    <n v="1"/>
    <n v="1.26"/>
    <s v="https://aw-tipster.blogabet.com"/>
    <s v="Fri, Dec 14th, 2018, 07:52"/>
    <n v="5.4099999999999993"/>
    <d v="2018-12-01T00:00:00"/>
    <m/>
    <n v="110"/>
    <s v="AH"/>
    <s v="2018-19"/>
    <x v="14"/>
    <s v="Dec"/>
    <n v="12"/>
    <s v="2018"/>
    <s v="16:15"/>
    <d v="2018-12-16T00:00:00"/>
    <d v="2018-12-16T16:15:00"/>
    <d v="2018-12-01T00:00:00"/>
    <m/>
    <n v="113"/>
    <n v="4.8100000000000005"/>
  </r>
  <r>
    <n v="114"/>
    <s v=" 16 Dec 2018, 17:00"/>
    <s v="Football"/>
    <x v="4"/>
    <s v="Liverpool - Manchester United"/>
    <n v="2.02"/>
    <x v="0"/>
    <s v="Full Event Home -1.00 (AH)"/>
    <s v="3-1"/>
    <s v="PINNACLE"/>
    <n v="2.02"/>
    <n v="1"/>
    <n v="1.02"/>
    <s v="https://aw-tipster.blogabet.com"/>
    <s v="Thu, Dec 13th, 2018, 06:59"/>
    <n v="6.43"/>
    <d v="2018-12-01T00:00:00"/>
    <m/>
    <n v="109"/>
    <s v="AH"/>
    <s v="2018-19"/>
    <x v="14"/>
    <s v="Dec"/>
    <n v="12"/>
    <s v="2018"/>
    <s v="17:00"/>
    <d v="2018-12-16T00:00:00"/>
    <d v="2018-12-16T17:00:00"/>
    <d v="2018-12-01T00:00:00"/>
    <m/>
    <n v="114"/>
    <n v="5.83"/>
  </r>
  <r>
    <n v="115"/>
    <s v=" 16 Dec 2018, 18:00"/>
    <s v="Football"/>
    <x v="3"/>
    <s v="Cagliari - Napoli"/>
    <n v="1"/>
    <x v="2"/>
    <s v="Full Event Away -1.00 (AH)"/>
    <s v="0-1"/>
    <s v="PINNACLE"/>
    <n v="1.7869999999999999"/>
    <n v="1"/>
    <n v="0"/>
    <s v="https://aw-tipster.blogabet.com"/>
    <s v="Wed, Dec 12th, 2018, 07:36"/>
    <n v="6.43"/>
    <d v="2018-12-01T00:00:00"/>
    <m/>
    <n v="85"/>
    <s v="AH"/>
    <s v="2018-19"/>
    <x v="14"/>
    <s v="Dec"/>
    <n v="12"/>
    <s v="2018"/>
    <s v="18:00"/>
    <d v="2018-12-16T00:00:00"/>
    <d v="2018-12-16T18:00:00"/>
    <d v="2018-12-01T00:00:00"/>
    <m/>
    <n v="115"/>
    <n v="5.83"/>
  </r>
  <r>
    <n v="116"/>
    <s v=" 16 Dec 2018, 18:00"/>
    <s v="Football"/>
    <x v="0"/>
    <s v="Eintracht Frankfurt - Bayer Leverkusen"/>
    <n v="1"/>
    <x v="2"/>
    <s v="Full Event Over 3 (O/U)"/>
    <s v="2-1"/>
    <s v="PINNACLE"/>
    <n v="2.0499999999999998"/>
    <n v="1"/>
    <n v="0"/>
    <s v="https://aw-tipster.blogabet.com"/>
    <s v="Fri, Dec 14th, 2018, 07:24"/>
    <n v="6.43"/>
    <d v="2018-12-01T00:00:00"/>
    <m/>
    <n v="95"/>
    <s v="O/U"/>
    <s v="2018-19"/>
    <x v="14"/>
    <s v="Dec"/>
    <n v="12"/>
    <s v="2018"/>
    <s v="18:00"/>
    <d v="2018-12-16T00:00:00"/>
    <d v="2018-12-16T18:00:00"/>
    <d v="2018-12-01T00:00:00"/>
    <m/>
    <n v="116"/>
    <n v="5.83"/>
  </r>
  <r>
    <n v="117"/>
    <s v=" 16 Dec 2018, 18:30"/>
    <s v="Football"/>
    <x v="2"/>
    <s v="Huesca - Villarreal CF"/>
    <n v="0"/>
    <x v="1"/>
    <s v="Full Event Away (1X2)"/>
    <s v="2-2"/>
    <s v="PINNACLE"/>
    <n v="2.23"/>
    <n v="1"/>
    <n v="-1"/>
    <s v="https://aw-tipster.blogabet.com"/>
    <s v="Thu, Dec 13th, 2018, 22:56"/>
    <n v="5.43"/>
    <d v="2018-12-01T00:00:00"/>
    <m/>
    <n v="104"/>
    <s v="1X2"/>
    <s v="2018-19"/>
    <x v="14"/>
    <s v="Dec"/>
    <n v="12"/>
    <s v="2018"/>
    <s v="18:30"/>
    <d v="2018-12-16T00:00:00"/>
    <d v="2018-12-16T18:30:00"/>
    <d v="2018-12-01T00:00:00"/>
    <m/>
    <n v="117"/>
    <n v="4.83"/>
  </r>
  <r>
    <n v="118"/>
    <s v=" 16 Dec 2018, 20:30"/>
    <s v="Football"/>
    <x v="3"/>
    <s v="AS Roma - Genoa"/>
    <n v="1"/>
    <x v="2"/>
    <s v="Full Event Home -1.00 (AH)"/>
    <s v="3-2"/>
    <s v="PINNACLE"/>
    <n v="1.7929999999999999"/>
    <n v="1"/>
    <n v="0"/>
    <s v="https://aw-tipster.blogabet.com"/>
    <s v="Thu, Dec 13th, 2018, 07:34"/>
    <n v="5.43"/>
    <d v="2018-12-01T00:00:00"/>
    <m/>
    <n v="81"/>
    <s v="AH"/>
    <s v="2018-19"/>
    <x v="14"/>
    <s v="Dec"/>
    <n v="12"/>
    <s v="2018"/>
    <s v="20:30"/>
    <d v="2018-12-16T00:00:00"/>
    <d v="2018-12-16T20:30:00"/>
    <d v="2018-12-01T00:00:00"/>
    <m/>
    <n v="118"/>
    <n v="4.83"/>
  </r>
  <r>
    <n v="119"/>
    <s v=" 16 Dec 2018, 20:45"/>
    <s v="Football"/>
    <x v="2"/>
    <s v="Levante UD - Barcelona"/>
    <n v="1.67"/>
    <x v="0"/>
    <s v="First Half Away (1X2)"/>
    <s v="0-2 (0-5)"/>
    <s v="PINNACLE"/>
    <n v="1.671"/>
    <n v="1"/>
    <n v="0.67"/>
    <s v="https://aw-tipster.blogabet.com"/>
    <s v="Wed, Dec 12th, 2018, 07:07"/>
    <n v="6.1"/>
    <d v="2018-12-01T00:00:00"/>
    <m/>
    <n v="102"/>
    <s v="1X2"/>
    <s v="2018-19"/>
    <x v="14"/>
    <s v="Dec"/>
    <n v="12"/>
    <s v="2018"/>
    <s v="20:45"/>
    <d v="2018-12-16T00:00:00"/>
    <d v="2018-12-16T20:45:00"/>
    <d v="2018-12-01T00:00:00"/>
    <m/>
    <n v="119"/>
    <n v="5.5"/>
  </r>
  <r>
    <n v="120"/>
    <s v=" 17 Dec 2018, 20:30"/>
    <s v="Football"/>
    <x v="3"/>
    <s v="Atalanta BC - Lazio"/>
    <n v="2.2400000000000002"/>
    <x v="0"/>
    <s v="Full Event Home (1X2)"/>
    <s v="1-0"/>
    <s v="PINNACLE"/>
    <n v="2.2400000000000002"/>
    <n v="1"/>
    <n v="1.24"/>
    <s v="https://aw-tipster.blogabet.com"/>
    <s v="Thu, Dec 13th, 2018, 23:11"/>
    <n v="7.34"/>
    <d v="2018-12-01T00:00:00"/>
    <m/>
    <n v="94"/>
    <s v="1X2"/>
    <s v="2018-19"/>
    <x v="15"/>
    <s v="Dec"/>
    <n v="12"/>
    <s v="2018"/>
    <s v="20:30"/>
    <d v="2018-12-17T00:00:00"/>
    <d v="2018-12-17T20:30:00"/>
    <d v="2018-12-01T00:00:00"/>
    <m/>
    <n v="120"/>
    <n v="6.74"/>
  </r>
  <r>
    <n v="121"/>
    <s v=" 17 Dec 2018, 21:00"/>
    <s v="Football"/>
    <x v="2"/>
    <s v="Alaves - Athletic Club Bilbao"/>
    <n v="1"/>
    <x v="2"/>
    <s v="Full Event Away +0.00 (AH)"/>
    <s v="0-0"/>
    <s v="PINNACLE"/>
    <n v="1.9610000000000001"/>
    <n v="1"/>
    <n v="0"/>
    <s v="https://aw-tipster.blogabet.com"/>
    <s v="Tue, Dec 11th, 2018, 07:04"/>
    <n v="7.34"/>
    <d v="2018-12-01T00:00:00"/>
    <m/>
    <n v="96"/>
    <s v="AH"/>
    <s v="2018-19"/>
    <x v="15"/>
    <s v="Dec"/>
    <n v="12"/>
    <s v="2018"/>
    <s v="21:00"/>
    <d v="2018-12-17T00:00:00"/>
    <d v="2018-12-17T21:00:00"/>
    <d v="2018-12-01T00:00:00"/>
    <m/>
    <n v="121"/>
    <n v="6.74"/>
  </r>
  <r>
    <n v="122"/>
    <s v=" 18 Dec 2018, 18:30"/>
    <s v="Football"/>
    <x v="0"/>
    <s v="Borussia Monchengladbach - Nurnberg"/>
    <n v="2.11"/>
    <x v="0"/>
    <s v="Full Event Home -1.50 (AH)"/>
    <s v="2-0"/>
    <s v="PINNACLE"/>
    <n v="2.11"/>
    <n v="1"/>
    <n v="1.1100000000000001"/>
    <s v="https://aw-tipster.blogabet.com"/>
    <s v="Sun, Dec 16th, 2018, 11:07"/>
    <n v="8.4499999999999993"/>
    <d v="2018-12-01T00:00:00"/>
    <m/>
    <n v="80"/>
    <s v="AH"/>
    <s v="2018-19"/>
    <x v="16"/>
    <s v="Dec"/>
    <n v="12"/>
    <s v="2018"/>
    <s v="18:30"/>
    <d v="2018-12-18T00:00:00"/>
    <d v="2018-12-18T18:30:00"/>
    <d v="2018-12-01T00:00:00"/>
    <m/>
    <n v="122"/>
    <n v="7.8500000000000005"/>
  </r>
  <r>
    <n v="123"/>
    <s v=" 18 Dec 2018, 20:30"/>
    <s v="Football"/>
    <x v="3"/>
    <s v="Bologna - AC Milan"/>
    <n v="0"/>
    <x v="1"/>
    <s v="Full Event Away (1X2)"/>
    <s v="0-0"/>
    <s v="PINNACLE"/>
    <n v="1.9430000000000001"/>
    <n v="1"/>
    <n v="-1"/>
    <s v="https://aw-tipster.blogabet.com"/>
    <s v="Fri, Dec 14th, 2018, 07:13"/>
    <n v="7.4499999999999993"/>
    <d v="2018-12-01T00:00:00"/>
    <m/>
    <n v="78"/>
    <s v="1X2"/>
    <s v="2018-19"/>
    <x v="16"/>
    <s v="Dec"/>
    <n v="12"/>
    <s v="2018"/>
    <s v="20:30"/>
    <d v="2018-12-18T00:00:00"/>
    <d v="2018-12-18T20:30:00"/>
    <d v="2018-12-01T00:00:00"/>
    <m/>
    <n v="123"/>
    <n v="6.8500000000000005"/>
  </r>
  <r>
    <n v="124"/>
    <s v=" 18 Dec 2018, 20:30"/>
    <s v="Football"/>
    <x v="0"/>
    <s v="Hertha Berlin - Augsburg"/>
    <n v="1.68"/>
    <x v="0"/>
    <s v="Full Event Away +0.50 (AH)"/>
    <s v="2-2"/>
    <s v="PINNACLE"/>
    <n v="1.6839999999999999"/>
    <n v="1"/>
    <n v="0.68"/>
    <s v="https://aw-tipster.blogabet.com"/>
    <s v="Sun, Dec 16th, 2018, 11:20"/>
    <n v="8.129999999999999"/>
    <d v="2018-12-01T00:00:00"/>
    <m/>
    <n v="151"/>
    <s v="AH"/>
    <s v="2018-19"/>
    <x v="16"/>
    <s v="Dec"/>
    <n v="12"/>
    <s v="2018"/>
    <s v="20:30"/>
    <d v="2018-12-18T00:00:00"/>
    <d v="2018-12-18T20:30:00"/>
    <d v="2018-12-01T00:00:00"/>
    <m/>
    <n v="124"/>
    <n v="7.53"/>
  </r>
  <r>
    <n v="125"/>
    <s v=" 18 Dec 2018, 20:30"/>
    <s v="Football"/>
    <x v="0"/>
    <s v="Fortuna Dusseldorf - Borussia Dortmund"/>
    <n v="0"/>
    <x v="1"/>
    <s v="First Half Away (1X2)"/>
    <s v="1-0 (2-1)"/>
    <s v="PINNACLE"/>
    <n v="1.97"/>
    <n v="1"/>
    <n v="-1"/>
    <s v="https://aw-tipster.blogabet.com"/>
    <s v="Sun, Dec 16th, 2018, 11:29"/>
    <n v="7.129999999999999"/>
    <d v="2018-12-01T00:00:00"/>
    <m/>
    <n v="143"/>
    <s v="1X2"/>
    <s v="2018-19"/>
    <x v="16"/>
    <s v="Dec"/>
    <n v="12"/>
    <s v="2018"/>
    <s v="20:30"/>
    <d v="2018-12-18T00:00:00"/>
    <d v="2018-12-18T20:30:00"/>
    <d v="2018-12-01T00:00:00"/>
    <m/>
    <n v="125"/>
    <n v="6.53"/>
  </r>
  <r>
    <n v="126"/>
    <s v=" 18 Dec 2018, 20:45"/>
    <s v="Football"/>
    <x v="7"/>
    <s v="Leicester City - Manchester City"/>
    <n v="1.95"/>
    <x v="0"/>
    <s v="First Half Away (1X2)"/>
    <s v="0-1 (1-1)"/>
    <s v="PINNACLE"/>
    <n v="1.952"/>
    <n v="1"/>
    <n v="0.95"/>
    <s v="https://aw-tipster.blogabet.com"/>
    <s v="Sun, Dec 16th, 2018, 10:49"/>
    <n v="8.0799999999999983"/>
    <d v="2018-12-01T00:00:00"/>
    <m/>
    <n v="83"/>
    <s v="1X2"/>
    <s v="2018-19"/>
    <x v="16"/>
    <s v="Dec"/>
    <n v="12"/>
    <s v="2018"/>
    <s v="20:45"/>
    <d v="2018-12-18T00:00:00"/>
    <d v="2018-12-18T20:45:00"/>
    <d v="2018-12-01T00:00:00"/>
    <m/>
    <n v="126"/>
    <n v="7.48"/>
  </r>
  <r>
    <n v="127"/>
    <s v=" 19 Dec 2018, 18:30"/>
    <s v="Football"/>
    <x v="0"/>
    <s v="Schalke 04 - Bayer Leverkusen"/>
    <n v="2.2000000000000002"/>
    <x v="0"/>
    <s v="Full Event Away +0.00 (AH)"/>
    <s v="1-2"/>
    <s v="PINNACLE"/>
    <n v="2.2000000000000002"/>
    <n v="1"/>
    <n v="1.2"/>
    <s v="https://aw-tipster.blogabet.com"/>
    <s v="Sun, Dec 16th, 2018, 21:59"/>
    <n v="9.2799999999999976"/>
    <d v="2018-12-01T00:00:00"/>
    <m/>
    <n v="165"/>
    <s v="AH"/>
    <s v="2018-19"/>
    <x v="17"/>
    <s v="Dec"/>
    <n v="12"/>
    <s v="2018"/>
    <s v="18:30"/>
    <d v="2018-12-19T00:00:00"/>
    <d v="2018-12-19T18:30:00"/>
    <d v="2018-12-01T00:00:00"/>
    <m/>
    <n v="127"/>
    <n v="8.68"/>
  </r>
  <r>
    <n v="128"/>
    <s v=" 19 Dec 2018, 20:30"/>
    <s v="Football"/>
    <x v="0"/>
    <s v="Werder Bremen - Hoffenheim"/>
    <n v="0"/>
    <x v="1"/>
    <s v="Full Event Away (1X2)"/>
    <s v="1-1"/>
    <s v="PINNACLE"/>
    <n v="2.19"/>
    <n v="1"/>
    <n v="-1"/>
    <s v="https://aw-tipster.blogabet.com"/>
    <s v="Sun, Dec 16th, 2018, 11:13"/>
    <n v="8.2799999999999976"/>
    <d v="2018-12-01T00:00:00"/>
    <m/>
    <n v="161"/>
    <s v="1X2"/>
    <s v="2018-19"/>
    <x v="17"/>
    <s v="Dec"/>
    <n v="12"/>
    <s v="2018"/>
    <s v="20:30"/>
    <d v="2018-12-19T00:00:00"/>
    <d v="2018-12-19T20:30:00"/>
    <d v="2018-12-01T00:00:00"/>
    <m/>
    <n v="128"/>
    <n v="7.68"/>
  </r>
  <r>
    <n v="129"/>
    <s v=" 19 Dec 2018, 20:30"/>
    <s v="Football"/>
    <x v="0"/>
    <s v="Mainz 05 - Eintracht Frankfurt"/>
    <n v="1"/>
    <x v="2"/>
    <s v="Full Event Away +0.00 (AH)"/>
    <s v="2-2"/>
    <s v="PINNACLE"/>
    <n v="1.74"/>
    <n v="1"/>
    <n v="0"/>
    <s v="https://aw-tipster.blogabet.com"/>
    <s v="Sun, Dec 16th, 2018, 21:43"/>
    <n v="8.2799999999999976"/>
    <d v="2018-12-01T00:00:00"/>
    <m/>
    <n v="153"/>
    <s v="AH"/>
    <s v="2018-19"/>
    <x v="17"/>
    <s v="Dec"/>
    <n v="12"/>
    <s v="2018"/>
    <s v="20:30"/>
    <d v="2018-12-19T00:00:00"/>
    <d v="2018-12-19T20:30:00"/>
    <d v="2018-12-01T00:00:00"/>
    <m/>
    <n v="129"/>
    <n v="7.68"/>
  </r>
  <r>
    <n v="130"/>
    <s v=" 19 Dec 2018, 20:30"/>
    <s v="Football"/>
    <x v="0"/>
    <s v="Bayern Munich - RB Leipzig"/>
    <n v="0"/>
    <x v="1"/>
    <s v="First Half Home (1X2)"/>
    <s v="0-0 (1-0)"/>
    <s v="PINNACLE"/>
    <n v="1.84"/>
    <n v="1"/>
    <n v="-1"/>
    <s v="https://aw-tipster.blogabet.com"/>
    <s v="Sun, Dec 16th, 2018, 21:50"/>
    <n v="7.2799999999999976"/>
    <d v="2018-12-01T00:00:00"/>
    <m/>
    <n v="127"/>
    <s v="1X2"/>
    <s v="2018-19"/>
    <x v="17"/>
    <s v="Dec"/>
    <n v="12"/>
    <s v="2018"/>
    <s v="20:30"/>
    <d v="2018-12-19T00:00:00"/>
    <d v="2018-12-19T20:30:00"/>
    <d v="2018-12-01T00:00:00"/>
    <m/>
    <n v="130"/>
    <n v="6.68"/>
  </r>
  <r>
    <n v="131"/>
    <s v=" 19 Dec 2018, 20:45"/>
    <s v="Football"/>
    <x v="7"/>
    <s v="Chelsea - Bournemouth"/>
    <n v="0"/>
    <x v="1"/>
    <s v="Full Event Home -1.50 (AH)"/>
    <s v="1-0"/>
    <s v="PINNACLE"/>
    <n v="1.925"/>
    <n v="1"/>
    <n v="-1"/>
    <s v="https://aw-tipster.blogabet.com"/>
    <s v="Sun, Dec 16th, 2018, 21:11"/>
    <n v="6.2799999999999976"/>
    <d v="2018-12-01T00:00:00"/>
    <m/>
    <n v="128"/>
    <s v="AH"/>
    <s v="2018-19"/>
    <x v="17"/>
    <s v="Dec"/>
    <n v="12"/>
    <s v="2018"/>
    <s v="20:45"/>
    <d v="2018-12-19T00:00:00"/>
    <d v="2018-12-19T20:45:00"/>
    <d v="2018-12-01T00:00:00"/>
    <m/>
    <n v="131"/>
    <n v="5.68"/>
  </r>
  <r>
    <n v="132"/>
    <s v=" 19 Dec 2018, 20:45"/>
    <s v="Football"/>
    <x v="7"/>
    <s v="Arsenal - Tottenham Hotspur"/>
    <n v="2.09"/>
    <x v="0"/>
    <s v="Full Event Away +0.00 (AH)"/>
    <s v="0-2"/>
    <s v="PINNACLE"/>
    <n v="2.09"/>
    <n v="1"/>
    <n v="1.0900000000000001"/>
    <s v="https://aw-tipster.blogabet.com"/>
    <s v="Sun, Dec 16th, 2018, 21:15"/>
    <n v="7.3699999999999974"/>
    <d v="2018-12-01T00:00:00"/>
    <m/>
    <n v="124"/>
    <s v="AH"/>
    <s v="2018-19"/>
    <x v="17"/>
    <s v="Dec"/>
    <n v="12"/>
    <s v="2018"/>
    <s v="20:45"/>
    <d v="2018-12-19T00:00:00"/>
    <d v="2018-12-19T20:45:00"/>
    <d v="2018-12-01T00:00:00"/>
    <m/>
    <n v="132"/>
    <n v="6.77"/>
  </r>
  <r>
    <n v="133"/>
    <s v=" 21 Dec 2018, 20:30"/>
    <s v="Football"/>
    <x v="0"/>
    <s v="Borussia Dortmund - Borussia Monchengladbach"/>
    <n v="1"/>
    <x v="2"/>
    <s v="Full Event Home -1.00 (AH)"/>
    <s v="2-1"/>
    <s v="PINNACLE"/>
    <n v="1.9"/>
    <n v="1"/>
    <n v="0"/>
    <s v="https://aw-tipster.blogabet.com"/>
    <s v="Wed, Dec 19th, 2018, 07:06"/>
    <n v="7.3699999999999974"/>
    <d v="2018-12-01T00:00:00"/>
    <m/>
    <n v="158"/>
    <s v="AH"/>
    <s v="2018-19"/>
    <x v="18"/>
    <s v="Dec"/>
    <n v="12"/>
    <s v="2018"/>
    <s v="20:30"/>
    <d v="2018-12-21T00:00:00"/>
    <d v="2018-12-21T20:30:00"/>
    <d v="2018-12-01T00:00:00"/>
    <m/>
    <n v="133"/>
    <n v="6.77"/>
  </r>
  <r>
    <n v="134"/>
    <s v=" 21 Dec 2018, 21:00"/>
    <s v="Football"/>
    <x v="4"/>
    <s v="Wolverhampton Wanderers - Liverpool"/>
    <n v="2"/>
    <x v="0"/>
    <s v="Full Event Away -1.00 (AH)"/>
    <s v="0-2"/>
    <s v="PINNACLE"/>
    <n v="2"/>
    <n v="1"/>
    <n v="1"/>
    <s v="https://aw-tipster.blogabet.com"/>
    <s v="Sun, Dec 16th, 2018, 21:31"/>
    <n v="8.3699999999999974"/>
    <d v="2018-12-01T00:00:00"/>
    <m/>
    <n v="134"/>
    <s v="AH"/>
    <s v="2018-19"/>
    <x v="18"/>
    <s v="Dec"/>
    <n v="12"/>
    <s v="2018"/>
    <s v="21:00"/>
    <d v="2018-12-21T00:00:00"/>
    <d v="2018-12-21T21:00:00"/>
    <d v="2018-12-01T00:00:00"/>
    <m/>
    <n v="134"/>
    <n v="7.77"/>
  </r>
  <r>
    <n v="135"/>
    <s v=" 21 Dec 2018, 21:00"/>
    <s v="Football"/>
    <x v="2"/>
    <s v="Real Sociedad - Alaves"/>
    <n v="2.11"/>
    <x v="0"/>
    <s v="Full Event Away +0.50 (AH)"/>
    <s v="0-1"/>
    <s v="PINNACLE"/>
    <n v="2.11"/>
    <n v="1"/>
    <n v="1.1100000000000001"/>
    <s v="https://aw-tipster.blogabet.com"/>
    <s v="Tue, Dec 18th, 2018, 08:21"/>
    <n v="9.4799999999999969"/>
    <d v="2018-12-01T00:00:00"/>
    <m/>
    <n v="133"/>
    <s v="AH"/>
    <s v="2018-19"/>
    <x v="18"/>
    <s v="Dec"/>
    <n v="12"/>
    <s v="2018"/>
    <s v="21:00"/>
    <d v="2018-12-21T00:00:00"/>
    <d v="2018-12-21T21:00:00"/>
    <d v="2018-12-01T00:00:00"/>
    <m/>
    <n v="135"/>
    <n v="8.879999999999999"/>
  </r>
  <r>
    <n v="136"/>
    <s v=" 22 Dec 2018, 12:30"/>
    <s v="Football"/>
    <x v="3"/>
    <s v="Lazio - Cagliari"/>
    <n v="2.2200000000000002"/>
    <x v="0"/>
    <s v="Full Event Home -1.50 (AH)"/>
    <s v="3-1"/>
    <s v="PINNACLE"/>
    <n v="2.2200000000000002"/>
    <n v="1"/>
    <n v="1.22"/>
    <s v="https://aw-tipster.blogabet.com"/>
    <s v="Tue, Dec 18th, 2018, 08:04"/>
    <n v="10.699999999999998"/>
    <d v="2018-12-01T00:00:00"/>
    <m/>
    <n v="137"/>
    <s v="AH"/>
    <s v="2018-19"/>
    <x v="19"/>
    <s v="Dec"/>
    <n v="12"/>
    <s v="2018"/>
    <s v="12:30"/>
    <d v="2018-12-22T00:00:00"/>
    <d v="2018-12-22T12:30:00"/>
    <d v="2018-12-01T00:00:00"/>
    <m/>
    <n v="136"/>
    <n v="10.1"/>
  </r>
  <r>
    <n v="137"/>
    <s v=" 22 Dec 2018, 13:00"/>
    <s v="Football"/>
    <x v="2"/>
    <s v="Real Betis - Eibar"/>
    <n v="0"/>
    <x v="1"/>
    <s v="Full Event Home (1X2)"/>
    <s v="1-1"/>
    <s v="PINNACLE"/>
    <n v="1.7749999999999999"/>
    <n v="1"/>
    <n v="-1"/>
    <s v="https://aw-tipster.blogabet.com"/>
    <s v="Mon, Dec 17th, 2018, 10:52"/>
    <n v="9.6999999999999975"/>
    <d v="2018-12-01T00:00:00"/>
    <m/>
    <n v="169"/>
    <s v="1X2"/>
    <s v="2018-19"/>
    <x v="19"/>
    <s v="Dec"/>
    <n v="12"/>
    <s v="2018"/>
    <s v="13:00"/>
    <d v="2018-12-22T00:00:00"/>
    <d v="2018-12-22T13:00:00"/>
    <d v="2018-12-01T00:00:00"/>
    <m/>
    <n v="137"/>
    <n v="9.1"/>
  </r>
  <r>
    <n v="138"/>
    <s v=" 22 Dec 2018, 13:30"/>
    <s v="Football"/>
    <x v="4"/>
    <s v="Arsenal - Burnley"/>
    <n v="1.72"/>
    <x v="0"/>
    <s v="Full Event Home -1.50 (AH)"/>
    <s v="3-1"/>
    <s v="PINNACLE"/>
    <n v="1.724"/>
    <n v="1"/>
    <n v="0.72"/>
    <s v="https://aw-tipster.blogabet.com"/>
    <s v="Thu, Dec 20th, 2018, 07:50"/>
    <n v="10.419999999999998"/>
    <d v="2018-12-01T00:00:00"/>
    <m/>
    <n v="147"/>
    <s v="AH"/>
    <s v="2018-19"/>
    <x v="19"/>
    <s v="Dec"/>
    <n v="12"/>
    <s v="2018"/>
    <s v="13:30"/>
    <d v="2018-12-22T00:00:00"/>
    <d v="2018-12-22T13:30:00"/>
    <d v="2018-12-01T00:00:00"/>
    <m/>
    <n v="138"/>
    <n v="9.82"/>
  </r>
  <r>
    <n v="139"/>
    <s v=" 22 Dec 2018, 15:00"/>
    <s v="Football"/>
    <x v="3"/>
    <s v="Empoli - Sampdoria"/>
    <n v="2.2200000000000002"/>
    <x v="0"/>
    <s v="Full Event Away +0.00 (AH)"/>
    <s v="2-4"/>
    <s v="PINNACLE"/>
    <n v="2.2200000000000002"/>
    <n v="1"/>
    <n v="1.22"/>
    <s v="https://aw-tipster.blogabet.com"/>
    <s v="Mon, Dec 17th, 2018, 10:23"/>
    <n v="11.639999999999999"/>
    <d v="2018-12-01T00:00:00"/>
    <m/>
    <n v="141"/>
    <s v="AH"/>
    <s v="2018-19"/>
    <x v="19"/>
    <s v="Dec"/>
    <n v="12"/>
    <s v="2018"/>
    <s v="15:00"/>
    <d v="2018-12-22T00:00:00"/>
    <d v="2018-12-22T15:00:00"/>
    <d v="2018-12-01T00:00:00"/>
    <m/>
    <n v="139"/>
    <n v="11.040000000000001"/>
  </r>
  <r>
    <n v="140"/>
    <s v=" 22 Dec 2018, 15:00"/>
    <s v="Football"/>
    <x v="3"/>
    <s v="Napoli - SPAL"/>
    <n v="0"/>
    <x v="1"/>
    <s v="Full Event Home -2.00 (AH)"/>
    <s v="1-0"/>
    <s v="PINNACLE"/>
    <n v="2.0299999999999998"/>
    <n v="1"/>
    <n v="-1"/>
    <s v="https://aw-tipster.blogabet.com"/>
    <s v="Mon, Dec 17th, 2018, 10:26"/>
    <n v="10.639999999999999"/>
    <d v="2018-12-01T00:00:00"/>
    <m/>
    <n v="167"/>
    <s v="AH"/>
    <s v="2018-19"/>
    <x v="19"/>
    <s v="Dec"/>
    <n v="12"/>
    <s v="2018"/>
    <s v="15:00"/>
    <d v="2018-12-22T00:00:00"/>
    <d v="2018-12-22T15:00:00"/>
    <d v="2018-12-01T00:00:00"/>
    <m/>
    <n v="140"/>
    <n v="10.040000000000001"/>
  </r>
  <r>
    <n v="141"/>
    <s v=" 22 Dec 2018, 15:00"/>
    <s v="Football"/>
    <x v="3"/>
    <s v="Genoa - Atalanta BC"/>
    <n v="1.85"/>
    <x v="0"/>
    <s v="Full Event Over 2.5 (O/U)"/>
    <s v="3-1"/>
    <s v="PINNACLE"/>
    <n v="1.847"/>
    <n v="1"/>
    <n v="0.85"/>
    <s v="https://aw-tipster.blogabet.com"/>
    <s v="Tue, Dec 18th, 2018, 08:13"/>
    <n v="11.489999999999998"/>
    <d v="2018-12-01T00:00:00"/>
    <m/>
    <n v="149"/>
    <s v="O/U"/>
    <s v="2018-19"/>
    <x v="19"/>
    <s v="Dec"/>
    <n v="12"/>
    <s v="2018"/>
    <s v="15:00"/>
    <d v="2018-12-22T00:00:00"/>
    <d v="2018-12-22T15:00:00"/>
    <d v="2018-12-01T00:00:00"/>
    <m/>
    <n v="141"/>
    <n v="10.89"/>
  </r>
  <r>
    <n v="142"/>
    <s v=" 22 Dec 2018, 15:00"/>
    <s v="Football"/>
    <x v="3"/>
    <s v="AC Milan - Fiorentina"/>
    <n v="1.68"/>
    <x v="0"/>
    <s v="Full Event Away +0.50 (AH)"/>
    <s v="0-1"/>
    <s v="PINNACLE"/>
    <n v="1.6839999999999999"/>
    <n v="1"/>
    <n v="0.68"/>
    <s v="https://aw-tipster.blogabet.com"/>
    <s v="Wed, Dec 19th, 2018, 07:13"/>
    <n v="12.169999999999998"/>
    <d v="2018-12-01T00:00:00"/>
    <m/>
    <n v="157"/>
    <s v="AH"/>
    <s v="2018-19"/>
    <x v="19"/>
    <s v="Dec"/>
    <n v="12"/>
    <s v="2018"/>
    <s v="15:00"/>
    <d v="2018-12-22T00:00:00"/>
    <d v="2018-12-22T15:00:00"/>
    <d v="2018-12-01T00:00:00"/>
    <m/>
    <n v="142"/>
    <n v="11.57"/>
  </r>
  <r>
    <n v="143"/>
    <s v=" 22 Dec 2018, 15:30"/>
    <s v="Football"/>
    <x v="0"/>
    <s v="Bayer Leverkusen - Hertha Berlin"/>
    <n v="1.72"/>
    <x v="0"/>
    <s v="Full Event Home (1X2)"/>
    <s v="3-1"/>
    <s v="PINNACLE"/>
    <n v="1.7190000000000001"/>
    <n v="1"/>
    <n v="0.72"/>
    <s v="https://aw-tipster.blogabet.com"/>
    <s v="Thu, Dec 20th, 2018, 07:16"/>
    <n v="12.889999999999999"/>
    <d v="2018-12-01T00:00:00"/>
    <m/>
    <n v="164"/>
    <s v="1X2"/>
    <s v="2018-19"/>
    <x v="19"/>
    <s v="Dec"/>
    <n v="12"/>
    <s v="2018"/>
    <s v="15:30"/>
    <d v="2018-12-22T00:00:00"/>
    <d v="2018-12-22T15:30:00"/>
    <d v="2018-12-01T00:00:00"/>
    <m/>
    <n v="143"/>
    <n v="12.290000000000001"/>
  </r>
  <r>
    <n v="144"/>
    <s v=" 22 Dec 2018, 15:30"/>
    <s v="Football"/>
    <x v="0"/>
    <s v="Stuttgart - Schalke 04"/>
    <n v="1.68"/>
    <x v="0"/>
    <s v="Full Event Away +0.00 (AH)"/>
    <s v="1-3"/>
    <s v="PINNACLE"/>
    <n v="1.68"/>
    <n v="1"/>
    <n v="0.68"/>
    <s v="https://aw-tipster.blogabet.com"/>
    <s v="Thu, Dec 20th, 2018, 07:22"/>
    <n v="13.569999999999999"/>
    <d v="2018-12-01T00:00:00"/>
    <m/>
    <n v="140"/>
    <s v="AH"/>
    <s v="2018-19"/>
    <x v="19"/>
    <s v="Dec"/>
    <n v="12"/>
    <s v="2018"/>
    <s v="15:30"/>
    <d v="2018-12-22T00:00:00"/>
    <d v="2018-12-22T15:30:00"/>
    <d v="2018-12-01T00:00:00"/>
    <m/>
    <n v="144"/>
    <n v="12.97"/>
  </r>
  <r>
    <n v="145"/>
    <s v=" 22 Dec 2018, 15:30"/>
    <s v="Football"/>
    <x v="0"/>
    <s v="RB Leipzig - Werder Bremen"/>
    <n v="1"/>
    <x v="2"/>
    <s v="Full Event Home -1.00 (AH)"/>
    <s v="3-2"/>
    <s v="PINNACLE"/>
    <n v="1.8129999999999999"/>
    <n v="1"/>
    <n v="0"/>
    <s v="https://aw-tipster.blogabet.com"/>
    <s v="Thu, Dec 20th, 2018, 07:27"/>
    <n v="13.569999999999999"/>
    <d v="2018-12-01T00:00:00"/>
    <m/>
    <n v="138"/>
    <s v="AH"/>
    <s v="2018-19"/>
    <x v="19"/>
    <s v="Dec"/>
    <n v="12"/>
    <s v="2018"/>
    <s v="15:30"/>
    <d v="2018-12-22T00:00:00"/>
    <d v="2018-12-22T15:30:00"/>
    <d v="2018-12-01T00:00:00"/>
    <m/>
    <n v="145"/>
    <n v="12.97"/>
  </r>
  <r>
    <n v="146"/>
    <s v=" 22 Dec 2018, 16:00"/>
    <s v="Football"/>
    <x v="4"/>
    <s v="Newcastle United - Fulham"/>
    <n v="0"/>
    <x v="1"/>
    <s v="Full Event Home (1X2)"/>
    <s v="0-0"/>
    <s v="PINNACLE"/>
    <n v="2"/>
    <n v="1"/>
    <n v="-1"/>
    <s v="https://aw-tipster.blogabet.com"/>
    <s v="Sun, Dec 16th, 2018, 10:57"/>
    <n v="12.569999999999999"/>
    <d v="2018-12-01T00:00:00"/>
    <m/>
    <n v="142"/>
    <s v="1X2"/>
    <s v="2018-19"/>
    <x v="19"/>
    <s v="Dec"/>
    <n v="12"/>
    <s v="2018"/>
    <s v="16:00"/>
    <d v="2018-12-22T00:00:00"/>
    <d v="2018-12-22T16:00:00"/>
    <d v="2018-12-01T00:00:00"/>
    <m/>
    <n v="146"/>
    <n v="11.97"/>
  </r>
  <r>
    <n v="147"/>
    <s v=" 22 Dec 2018, 16:00"/>
    <s v="Football"/>
    <x v="4"/>
    <s v="West Ham United - Watford"/>
    <n v="0"/>
    <x v="1"/>
    <s v="Full Event Over 2.5 (O/U)"/>
    <s v="0-2"/>
    <s v="PINNACLE"/>
    <n v="1.8620000000000001"/>
    <n v="1"/>
    <n v="-1"/>
    <s v="https://aw-tipster.blogabet.com"/>
    <s v="Sun, Dec 16th, 2018, 11:00"/>
    <n v="11.569999999999999"/>
    <d v="2018-12-01T00:00:00"/>
    <m/>
    <n v="152"/>
    <s v="O/U"/>
    <s v="2018-19"/>
    <x v="19"/>
    <s v="Dec"/>
    <n v="12"/>
    <s v="2018"/>
    <s v="16:00"/>
    <d v="2018-12-22T00:00:00"/>
    <d v="2018-12-22T16:00:00"/>
    <d v="2018-12-01T00:00:00"/>
    <m/>
    <n v="147"/>
    <n v="10.97"/>
  </r>
  <r>
    <n v="148"/>
    <s v=" 22 Dec 2018, 16:00"/>
    <s v="Football"/>
    <x v="4"/>
    <s v="Huddersfield Town - Southampton"/>
    <n v="1.76"/>
    <x v="0"/>
    <s v="Full Event Away +0.00 (AH)"/>
    <s v="1-3"/>
    <s v="PINNACLE"/>
    <n v="1.7629999999999999"/>
    <n v="1"/>
    <n v="0.76"/>
    <s v="https://aw-tipster.blogabet.com"/>
    <s v="Sun, Dec 16th, 2018, 21:19"/>
    <n v="12.329999999999998"/>
    <d v="2018-12-01T00:00:00"/>
    <m/>
    <n v="146"/>
    <s v="AH"/>
    <s v="2018-19"/>
    <x v="19"/>
    <s v="Dec"/>
    <n v="12"/>
    <s v="2018"/>
    <s v="16:00"/>
    <d v="2018-12-22T00:00:00"/>
    <d v="2018-12-22T16:00:00"/>
    <d v="2018-12-01T00:00:00"/>
    <m/>
    <n v="148"/>
    <n v="11.73"/>
  </r>
  <r>
    <n v="149"/>
    <s v=" 22 Dec 2018, 16:00"/>
    <s v="Football"/>
    <x v="4"/>
    <s v="Manchester City - Crystal Palace"/>
    <n v="0"/>
    <x v="1"/>
    <s v="Full Event Home -2.00 (AH)"/>
    <s v="2-3"/>
    <s v="PINNACLE"/>
    <n v="1.6839999999999999"/>
    <n v="1"/>
    <n v="-1"/>
    <s v="https://aw-tipster.blogabet.com"/>
    <s v="Wed, Dec 19th, 2018, 07:19"/>
    <n v="11.329999999999998"/>
    <d v="2018-12-01T00:00:00"/>
    <m/>
    <n v="150"/>
    <s v="AH"/>
    <s v="2018-19"/>
    <x v="19"/>
    <s v="Dec"/>
    <n v="12"/>
    <s v="2018"/>
    <s v="16:00"/>
    <d v="2018-12-22T00:00:00"/>
    <d v="2018-12-22T16:00:00"/>
    <d v="2018-12-01T00:00:00"/>
    <m/>
    <n v="149"/>
    <n v="10.73"/>
  </r>
  <r>
    <n v="150"/>
    <s v=" 22 Dec 2018, 16:00"/>
    <s v="Football"/>
    <x v="4"/>
    <s v="Bournemouth - Brighton and Hove Albion"/>
    <n v="1.93"/>
    <x v="0"/>
    <s v="Full Event Home (1X2)"/>
    <s v="2-0"/>
    <s v="PINNACLE"/>
    <n v="1.9339999999999999"/>
    <n v="1"/>
    <n v="0.93"/>
    <s v="https://aw-tipster.blogabet.com"/>
    <s v="Thu, Dec 20th, 2018, 07:53"/>
    <n v="12.259999999999998"/>
    <d v="2018-12-01T00:00:00"/>
    <m/>
    <n v="162"/>
    <s v="1X2"/>
    <s v="2018-19"/>
    <x v="19"/>
    <s v="Dec"/>
    <n v="12"/>
    <s v="2018"/>
    <s v="16:00"/>
    <d v="2018-12-22T00:00:00"/>
    <d v="2018-12-22T16:00:00"/>
    <d v="2018-12-01T00:00:00"/>
    <m/>
    <n v="150"/>
    <n v="11.66"/>
  </r>
  <r>
    <n v="151"/>
    <s v=" 22 Dec 2018, 16:00"/>
    <s v="Football"/>
    <x v="4"/>
    <s v="Chelsea - Leicester City"/>
    <n v="0"/>
    <x v="1"/>
    <s v="Full Event Home -1.50 (AH)"/>
    <s v="0-1"/>
    <s v="PINNACLE"/>
    <n v="2.0299999999999998"/>
    <n v="1"/>
    <n v="-1"/>
    <s v="https://aw-tipster.blogabet.com"/>
    <s v="Thu, Dec 20th, 2018, 08:01"/>
    <n v="11.259999999999998"/>
    <d v="2018-12-01T00:00:00"/>
    <m/>
    <n v="148"/>
    <s v="AH"/>
    <s v="2018-19"/>
    <x v="19"/>
    <s v="Dec"/>
    <n v="12"/>
    <s v="2018"/>
    <s v="16:00"/>
    <d v="2018-12-22T00:00:00"/>
    <d v="2018-12-22T16:00:00"/>
    <d v="2018-12-01T00:00:00"/>
    <m/>
    <n v="151"/>
    <n v="10.66"/>
  </r>
  <r>
    <n v="152"/>
    <s v=" 22 Dec 2018, 16:15"/>
    <s v="Football"/>
    <x v="2"/>
    <s v="Atletico Madrid - Espanyol"/>
    <n v="0"/>
    <x v="1"/>
    <s v="Full Event Home -1.50 (AH)"/>
    <s v="1-0"/>
    <s v="PINNACLE"/>
    <n v="2.42"/>
    <n v="1"/>
    <n v="-1"/>
    <s v="https://aw-tipster.blogabet.com"/>
    <s v="Mon, Dec 17th, 2018, 10:58"/>
    <n v="10.259999999999998"/>
    <d v="2018-12-01T00:00:00"/>
    <m/>
    <n v="160"/>
    <s v="AH"/>
    <s v="2018-19"/>
    <x v="19"/>
    <s v="Dec"/>
    <n v="12"/>
    <s v="2018"/>
    <s v="16:15"/>
    <d v="2018-12-22T00:00:00"/>
    <d v="2018-12-22T16:15:00"/>
    <d v="2018-12-01T00:00:00"/>
    <m/>
    <n v="152"/>
    <n v="9.66"/>
  </r>
  <r>
    <n v="153"/>
    <s v=" 22 Dec 2018, 18:30"/>
    <s v="Football"/>
    <x v="4"/>
    <s v="Cardiff City - Manchester United"/>
    <n v="0"/>
    <x v="1"/>
    <s v="Full Event Home +1.00 (AH)"/>
    <s v="1-5"/>
    <s v="PINNACLE"/>
    <n v="1.8129999999999999"/>
    <n v="1"/>
    <n v="-1"/>
    <s v="https://aw-tipster.blogabet.com"/>
    <s v="Sun, Dec 16th, 2018, 21:23"/>
    <n v="9.259999999999998"/>
    <d v="2018-12-01T00:00:00"/>
    <m/>
    <n v="168"/>
    <s v="AH"/>
    <s v="2018-19"/>
    <x v="19"/>
    <s v="Dec"/>
    <n v="12"/>
    <s v="2018"/>
    <s v="18:30"/>
    <d v="2018-12-22T00:00:00"/>
    <d v="2018-12-22T18:30:00"/>
    <d v="2018-12-01T00:00:00"/>
    <m/>
    <n v="153"/>
    <n v="8.66"/>
  </r>
  <r>
    <n v="154"/>
    <s v=" 22 Dec 2018, 18:30"/>
    <s v="Football"/>
    <x v="2"/>
    <s v="Barcelona - Celta Vigo"/>
    <n v="0"/>
    <x v="1"/>
    <s v="Full Event Over 4 (O/U)"/>
    <s v="2-0"/>
    <s v="PINNACLE"/>
    <n v="1.714"/>
    <n v="1"/>
    <n v="-1"/>
    <s v="https://aw-tipster.blogabet.com"/>
    <s v="Mon, Dec 17th, 2018, 11:15"/>
    <n v="8.259999999999998"/>
    <d v="2018-12-01T00:00:00"/>
    <m/>
    <n v="139"/>
    <s v="O/U"/>
    <s v="2018-19"/>
    <x v="19"/>
    <s v="Dec"/>
    <n v="12"/>
    <s v="2018"/>
    <s v="18:30"/>
    <d v="2018-12-22T00:00:00"/>
    <d v="2018-12-22T18:30:00"/>
    <d v="2018-12-01T00:00:00"/>
    <m/>
    <n v="154"/>
    <n v="7.66"/>
  </r>
  <r>
    <n v="155"/>
    <s v=" 22 Dec 2018, 18:30"/>
    <s v="Football"/>
    <x v="0"/>
    <s v="Eintracht Frankfurt - Bayern Munich"/>
    <n v="0"/>
    <x v="1"/>
    <s v="Full Event Home +1.50 (AH)"/>
    <s v="0-3"/>
    <s v="PINNACLE"/>
    <n v="1.746"/>
    <n v="1"/>
    <n v="-1"/>
    <s v="https://aw-tipster.blogabet.com"/>
    <s v="Thu, Dec 20th, 2018, 07:31"/>
    <n v="7.259999999999998"/>
    <d v="2018-12-01T00:00:00"/>
    <m/>
    <n v="159"/>
    <s v="AH"/>
    <s v="2018-19"/>
    <x v="19"/>
    <s v="Dec"/>
    <n v="12"/>
    <s v="2018"/>
    <s v="18:30"/>
    <d v="2018-12-22T00:00:00"/>
    <d v="2018-12-22T18:30:00"/>
    <d v="2018-12-01T00:00:00"/>
    <m/>
    <n v="155"/>
    <n v="6.66"/>
  </r>
  <r>
    <n v="156"/>
    <s v=" 22 Dec 2018, 20:30"/>
    <s v="Football"/>
    <x v="3"/>
    <s v="Juventus - AS Roma"/>
    <n v="1"/>
    <x v="2"/>
    <s v="Full Event Home -1.00 (AH)"/>
    <s v="1-0"/>
    <s v="PINNACLE"/>
    <n v="1.7090000000000001"/>
    <n v="1"/>
    <n v="0"/>
    <s v="https://aw-tipster.blogabet.com"/>
    <s v="Mon, Dec 17th, 2018, 10:31"/>
    <n v="7.259999999999998"/>
    <d v="2018-12-01T00:00:00"/>
    <m/>
    <n v="163"/>
    <s v="AH"/>
    <s v="2018-19"/>
    <x v="19"/>
    <s v="Dec"/>
    <n v="12"/>
    <s v="2018"/>
    <s v="20:30"/>
    <d v="2018-12-22T00:00:00"/>
    <d v="2018-12-22T20:30:00"/>
    <d v="2018-12-01T00:00:00"/>
    <m/>
    <n v="156"/>
    <n v="6.66"/>
  </r>
  <r>
    <n v="157"/>
    <s v=" 22 Dec 2018, 20:45"/>
    <s v="Football"/>
    <x v="2"/>
    <s v="Athletic Club Bilbao - Real Valladolid CF"/>
    <n v="0"/>
    <x v="1"/>
    <s v="Full Event Home (1X2)"/>
    <s v="1-1"/>
    <s v="PINNACLE"/>
    <n v="1.7350000000000001"/>
    <n v="1"/>
    <n v="-1"/>
    <s v="https://aw-tipster.blogabet.com"/>
    <s v="Tue, Dec 18th, 2018, 08:17"/>
    <n v="6.259999999999998"/>
    <d v="2018-12-01T00:00:00"/>
    <m/>
    <n v="136"/>
    <s v="1X2"/>
    <s v="2018-19"/>
    <x v="19"/>
    <s v="Dec"/>
    <n v="12"/>
    <s v="2018"/>
    <s v="20:45"/>
    <d v="2018-12-22T00:00:00"/>
    <d v="2018-12-22T20:45:00"/>
    <d v="2018-12-01T00:00:00"/>
    <m/>
    <n v="157"/>
    <n v="5.66"/>
  </r>
  <r>
    <n v="158"/>
    <s v=" 22 Dec 2018, 21:00"/>
    <s v="Football"/>
    <x v="1"/>
    <s v="Angers SCO - Marseille"/>
    <n v="1.81"/>
    <x v="0"/>
    <s v="Full Event Home +0.50 (AH)"/>
    <s v="1-1"/>
    <s v="PINNACLE"/>
    <n v="1.8129999999999999"/>
    <n v="1"/>
    <n v="0.81"/>
    <s v="https://aw-tipster.blogabet.com"/>
    <s v="Fri, Dec 21st, 2018, 06:54"/>
    <n v="7.0699999999999985"/>
    <d v="2018-12-01T00:00:00"/>
    <m/>
    <n v="145"/>
    <s v="AH"/>
    <s v="2018-19"/>
    <x v="19"/>
    <s v="Dec"/>
    <n v="12"/>
    <s v="2018"/>
    <s v="21:00"/>
    <d v="2018-12-22T00:00:00"/>
    <d v="2018-12-22T21:00:00"/>
    <d v="2018-12-01T00:00:00"/>
    <m/>
    <n v="158"/>
    <n v="6.4700000000000006"/>
  </r>
  <r>
    <n v="159"/>
    <s v=" 22 Dec 2018, 21:00"/>
    <s v="Football"/>
    <x v="1"/>
    <s v="Lille - Toulouse FC"/>
    <n v="1.68"/>
    <x v="0"/>
    <s v="Full Event Away +1.00 (AH)"/>
    <s v="1-2"/>
    <s v="PINNACLE"/>
    <n v="1.6839999999999999"/>
    <n v="1"/>
    <n v="0.68"/>
    <s v="https://aw-tipster.blogabet.com"/>
    <s v="Fri, Dec 21st, 2018, 06:57"/>
    <n v="7.7499999999999982"/>
    <d v="2018-12-01T00:00:00"/>
    <m/>
    <n v="125"/>
    <s v="AH"/>
    <s v="2018-19"/>
    <x v="19"/>
    <s v="Dec"/>
    <n v="12"/>
    <s v="2018"/>
    <s v="21:00"/>
    <d v="2018-12-22T00:00:00"/>
    <d v="2018-12-22T21:00:00"/>
    <d v="2018-12-01T00:00:00"/>
    <m/>
    <n v="159"/>
    <n v="7.15"/>
  </r>
  <r>
    <n v="160"/>
    <s v=" 22 Dec 2018, 21:00"/>
    <s v="Football"/>
    <x v="1"/>
    <s v="AS Monaco - Guingamp"/>
    <n v="1.96"/>
    <x v="0"/>
    <s v="Full Event Away +0.50 (AH)"/>
    <s v="0-2"/>
    <s v="PINNACLE"/>
    <n v="1.9610000000000001"/>
    <n v="1"/>
    <n v="0.96"/>
    <s v="https://aw-tipster.blogabet.com"/>
    <s v="Fri, Dec 21st, 2018, 07:02"/>
    <n v="8.7099999999999973"/>
    <d v="2018-12-01T00:00:00"/>
    <m/>
    <n v="166"/>
    <s v="AH"/>
    <s v="2018-19"/>
    <x v="19"/>
    <s v="Dec"/>
    <n v="12"/>
    <s v="2018"/>
    <s v="21:00"/>
    <d v="2018-12-22T00:00:00"/>
    <d v="2018-12-22T21:00:00"/>
    <d v="2018-12-01T00:00:00"/>
    <m/>
    <n v="160"/>
    <n v="8.11"/>
  </r>
  <r>
    <n v="161"/>
    <s v=" 22 Dec 2018, 21:00"/>
    <s v="Football"/>
    <x v="1"/>
    <s v="Montpellier HSC - Lyon"/>
    <n v="1.74"/>
    <x v="0"/>
    <s v="Full Event Home +0.50 (AH)"/>
    <s v="1-1"/>
    <s v="PINNACLE"/>
    <n v="1.7350000000000001"/>
    <n v="1"/>
    <n v="0.74"/>
    <s v="https://aw-tipster.blogabet.com"/>
    <s v="Fri, Dec 21st, 2018, 07:07"/>
    <n v="9.4499999999999975"/>
    <d v="2018-12-01T00:00:00"/>
    <m/>
    <n v="132"/>
    <s v="AH"/>
    <s v="2018-19"/>
    <x v="19"/>
    <s v="Dec"/>
    <n v="12"/>
    <s v="2018"/>
    <s v="21:00"/>
    <d v="2018-12-22T00:00:00"/>
    <d v="2018-12-22T21:00:00"/>
    <d v="2018-12-01T00:00:00"/>
    <m/>
    <n v="161"/>
    <n v="8.85"/>
  </r>
  <r>
    <n v="162"/>
    <s v=" 22 Dec 2018, 21:00"/>
    <s v="Football"/>
    <x v="1"/>
    <s v="Paris Saint Germain - Nantes"/>
    <n v="1.95"/>
    <x v="0"/>
    <s v="Full Event Away +2.50 (AH)"/>
    <s v="1-0"/>
    <s v="PINNACLE"/>
    <n v="1.952"/>
    <n v="1"/>
    <n v="0.95"/>
    <s v="https://aw-tipster.blogabet.com"/>
    <s v="Fri, Dec 21st, 2018, 07:13"/>
    <n v="10.399999999999997"/>
    <d v="2018-12-01T00:00:00"/>
    <m/>
    <n v="155"/>
    <s v="AH"/>
    <s v="2018-19"/>
    <x v="19"/>
    <s v="Dec"/>
    <n v="12"/>
    <s v="2018"/>
    <s v="21:00"/>
    <d v="2018-12-22T00:00:00"/>
    <d v="2018-12-22T21:00:00"/>
    <d v="2018-12-01T00:00:00"/>
    <m/>
    <n v="162"/>
    <n v="9.7999999999999989"/>
  </r>
  <r>
    <n v="163"/>
    <s v=" 22 Dec 2018, 21:00"/>
    <s v="Football"/>
    <x v="1"/>
    <s v="Rennes - Nimes Olympique"/>
    <n v="0"/>
    <x v="1"/>
    <s v="Full Event Away +0.50 (AH)"/>
    <s v="4-0"/>
    <s v="PINNACLE"/>
    <n v="2.11"/>
    <n v="1"/>
    <n v="-1"/>
    <s v="https://aw-tipster.blogabet.com"/>
    <s v="Fri, Dec 21st, 2018, 07:19"/>
    <n v="9.3999999999999968"/>
    <d v="2018-12-01T00:00:00"/>
    <m/>
    <n v="129"/>
    <s v="AH"/>
    <s v="2018-19"/>
    <x v="19"/>
    <s v="Dec"/>
    <n v="12"/>
    <s v="2018"/>
    <s v="21:00"/>
    <d v="2018-12-22T00:00:00"/>
    <d v="2018-12-22T21:00:00"/>
    <d v="2018-12-01T00:00:00"/>
    <m/>
    <n v="163"/>
    <n v="8.7999999999999989"/>
  </r>
  <r>
    <n v="164"/>
    <s v=" 22 Dec 2018, 21:00"/>
    <s v="Football"/>
    <x v="1"/>
    <s v="St Etienne - Dijon"/>
    <n v="1.93"/>
    <x v="0"/>
    <s v="Full Event Home -1.00 (AH)"/>
    <s v="3-0"/>
    <s v="PINNACLE"/>
    <n v="1.925"/>
    <n v="1"/>
    <n v="0.93"/>
    <s v="https://aw-tipster.blogabet.com"/>
    <s v="Fri, Dec 21st, 2018, 07:22"/>
    <n v="10.329999999999997"/>
    <d v="2018-12-01T00:00:00"/>
    <m/>
    <n v="144"/>
    <s v="AH"/>
    <s v="2018-19"/>
    <x v="19"/>
    <s v="Dec"/>
    <n v="12"/>
    <s v="2018"/>
    <s v="21:00"/>
    <d v="2018-12-22T00:00:00"/>
    <d v="2018-12-22T21:00:00"/>
    <d v="2018-12-01T00:00:00"/>
    <m/>
    <n v="164"/>
    <n v="9.7299999999999986"/>
  </r>
  <r>
    <n v="165"/>
    <s v=" 22 Dec 2018, 21:00"/>
    <s v="Football"/>
    <x v="1"/>
    <s v="Strasbourg - Nice"/>
    <n v="1.73"/>
    <x v="0"/>
    <s v="Full Event Home +0.00 (AH)"/>
    <s v="2-0"/>
    <s v="PINNACLE"/>
    <n v="1.7290000000000001"/>
    <n v="1"/>
    <n v="0.73"/>
    <s v="https://aw-tipster.blogabet.com"/>
    <s v="Fri, Dec 21st, 2018, 07:28"/>
    <n v="11.059999999999997"/>
    <d v="2018-12-01T00:00:00"/>
    <m/>
    <n v="131"/>
    <s v="AH"/>
    <s v="2018-19"/>
    <x v="19"/>
    <s v="Dec"/>
    <n v="12"/>
    <s v="2018"/>
    <s v="21:00"/>
    <d v="2018-12-22T00:00:00"/>
    <d v="2018-12-22T21:00:00"/>
    <d v="2018-12-01T00:00:00"/>
    <m/>
    <n v="165"/>
    <n v="10.459999999999999"/>
  </r>
  <r>
    <n v="166"/>
    <s v=" 23 Dec 2018, 12:00"/>
    <s v="Football"/>
    <x v="2"/>
    <s v="Valencia - Huesca"/>
    <n v="1.81"/>
    <x v="0"/>
    <s v="Full Event Away +1.50 (AH)"/>
    <s v="2-1"/>
    <s v="PINNACLE"/>
    <n v="1.8129999999999999"/>
    <n v="1"/>
    <n v="0.81"/>
    <s v="https://aw-tipster.blogabet.com"/>
    <s v="Mon, Dec 17th, 2018, 11:08"/>
    <n v="11.869999999999997"/>
    <d v="2018-12-01T00:00:00"/>
    <m/>
    <n v="156"/>
    <s v="AH"/>
    <s v="2018-19"/>
    <x v="20"/>
    <s v="Dec"/>
    <n v="12"/>
    <s v="2018"/>
    <s v="12:00"/>
    <d v="2018-12-23T00:00:00"/>
    <d v="2018-12-23T12:00:00"/>
    <d v="2018-12-01T00:00:00"/>
    <m/>
    <n v="166"/>
    <n v="11.27"/>
  </r>
  <r>
    <n v="167"/>
    <s v=" 23 Dec 2018, 16:15"/>
    <s v="Football"/>
    <x v="2"/>
    <s v="Leganes - Sevilla"/>
    <n v="1.69"/>
    <x v="0"/>
    <s v="Full Event Home +0.50 (AH)"/>
    <s v="1-1"/>
    <s v="PINNACLE"/>
    <n v="1.6890000000000001"/>
    <n v="1"/>
    <n v="0.69"/>
    <s v="https://aw-tipster.blogabet.com"/>
    <s v="Mon, Dec 17th, 2018, 10:49"/>
    <n v="12.559999999999997"/>
    <d v="2018-12-01T00:00:00"/>
    <m/>
    <n v="135"/>
    <s v="AH"/>
    <s v="2018-19"/>
    <x v="20"/>
    <s v="Dec"/>
    <n v="12"/>
    <s v="2018"/>
    <s v="16:15"/>
    <d v="2018-12-23T00:00:00"/>
    <d v="2018-12-23T16:15:00"/>
    <d v="2018-12-01T00:00:00"/>
    <m/>
    <n v="167"/>
    <n v="11.959999999999999"/>
  </r>
  <r>
    <n v="168"/>
    <s v=" 23 Dec 2018, 17:00"/>
    <s v="Football"/>
    <x v="4"/>
    <s v="Everton - Tottenham Hotspur"/>
    <n v="2.3199999999999998"/>
    <x v="0"/>
    <s v="Full Event Away (1X2)"/>
    <s v="2-6"/>
    <s v="PINNACLE"/>
    <n v="2.3199999999999998"/>
    <n v="1"/>
    <n v="1.32"/>
    <s v="https://aw-tipster.blogabet.com"/>
    <s v="Thu, Dec 20th, 2018, 07:42"/>
    <n v="13.879999999999997"/>
    <d v="2018-12-01T00:00:00"/>
    <m/>
    <n v="154"/>
    <s v="1X2"/>
    <s v="2018-19"/>
    <x v="20"/>
    <s v="Dec"/>
    <n v="12"/>
    <s v="2018"/>
    <s v="17:00"/>
    <d v="2018-12-23T00:00:00"/>
    <d v="2018-12-23T17:00:00"/>
    <d v="2018-12-01T00:00:00"/>
    <m/>
    <n v="168"/>
    <n v="13.28"/>
  </r>
  <r>
    <n v="169"/>
    <s v=" 23 Dec 2018, 18:00"/>
    <s v="Football"/>
    <x v="0"/>
    <s v="Hoffenheim - Mainz 05"/>
    <n v="1.75"/>
    <x v="0"/>
    <s v="Full Event Away +1.50 (AH)"/>
    <s v="1-1"/>
    <s v="PINNACLE"/>
    <n v="1.7509999999999999"/>
    <n v="1"/>
    <n v="0.75"/>
    <s v="https://aw-tipster.blogabet.com"/>
    <s v="Thu, Dec 20th, 2018, 07:37"/>
    <n v="14.629999999999997"/>
    <d v="2018-12-01T00:00:00"/>
    <m/>
    <n v="130"/>
    <s v="AH"/>
    <s v="2018-19"/>
    <x v="20"/>
    <s v="Dec"/>
    <n v="12"/>
    <s v="2018"/>
    <s v="18:00"/>
    <d v="2018-12-23T00:00:00"/>
    <d v="2018-12-23T18:00:00"/>
    <d v="2018-12-01T00:00:00"/>
    <m/>
    <n v="169"/>
    <n v="14.03"/>
  </r>
  <r>
    <n v="170"/>
    <s v=" 26 Dec 2018, 12:30"/>
    <s v="Football"/>
    <x v="3"/>
    <s v="Frosinone - AC Milan"/>
    <n v="0"/>
    <x v="1"/>
    <s v="Full Event Away (1X2)"/>
    <s v="0-0"/>
    <s v="PINNACLE"/>
    <n v="1.694"/>
    <n v="1"/>
    <n v="-1"/>
    <s v="https://aw-tipster.blogabet.com"/>
    <s v="Mon, Dec 24th, 2018, 03:30"/>
    <n v="13.629999999999997"/>
    <d v="2018-12-01T00:00:00"/>
    <m/>
    <n v="172"/>
    <s v="1X2"/>
    <s v="2018-19"/>
    <x v="21"/>
    <s v="Dec"/>
    <n v="12"/>
    <s v="2018"/>
    <s v="12:30"/>
    <d v="2018-12-26T00:00:00"/>
    <d v="2018-12-26T12:30:00"/>
    <d v="2018-12-01T00:00:00"/>
    <m/>
    <n v="170"/>
    <n v="13.03"/>
  </r>
  <r>
    <n v="171"/>
    <s v=" 26 Dec 2018, 13:30"/>
    <s v="Football"/>
    <x v="4"/>
    <s v="Fulham - Wolverhampton Wanderers"/>
    <n v="1"/>
    <x v="2"/>
    <s v="Full Event Away +0.00 (AH)"/>
    <s v="1-1"/>
    <s v="PINNACLE"/>
    <n v="1.6890000000000001"/>
    <n v="1"/>
    <n v="0"/>
    <s v="https://aw-tipster.blogabet.com"/>
    <s v="Mon, Dec 24th, 2018, 02:30"/>
    <n v="13.629999999999997"/>
    <d v="2018-12-01T00:00:00"/>
    <m/>
    <n v="177"/>
    <s v="AH"/>
    <s v="2018-19"/>
    <x v="21"/>
    <s v="Dec"/>
    <n v="12"/>
    <s v="2018"/>
    <s v="13:30"/>
    <d v="2018-12-26T00:00:00"/>
    <d v="2018-12-26T13:30:00"/>
    <d v="2018-12-01T00:00:00"/>
    <m/>
    <n v="171"/>
    <n v="13.03"/>
  </r>
  <r>
    <n v="172"/>
    <s v=" 26 Dec 2018, 15:00"/>
    <s v="Football"/>
    <x v="3"/>
    <s v="Atalanta BC - Juventus"/>
    <n v="0"/>
    <x v="1"/>
    <s v="Full Event Away (1X2)"/>
    <s v="2-2"/>
    <s v="PINNACLE"/>
    <n v="1.7869999999999999"/>
    <n v="1"/>
    <n v="-1"/>
    <s v="https://aw-tipster.blogabet.com"/>
    <s v="Mon, Dec 24th, 2018, 03:34"/>
    <n v="12.629999999999997"/>
    <d v="2018-12-01T00:00:00"/>
    <m/>
    <n v="180"/>
    <s v="1X2"/>
    <s v="2018-19"/>
    <x v="21"/>
    <s v="Dec"/>
    <n v="12"/>
    <s v="2018"/>
    <s v="15:00"/>
    <d v="2018-12-26T00:00:00"/>
    <d v="2018-12-26T15:00:00"/>
    <d v="2018-12-01T00:00:00"/>
    <m/>
    <n v="172"/>
    <n v="12.03"/>
  </r>
  <r>
    <n v="173"/>
    <s v=" 26 Dec 2018, 15:00"/>
    <s v="Football"/>
    <x v="3"/>
    <s v="Bologna - Lazio"/>
    <n v="1.79"/>
    <x v="0"/>
    <s v="Full Event Away (1X2)"/>
    <s v="0-2"/>
    <s v="PINNACLE"/>
    <n v="1.7869999999999999"/>
    <n v="1"/>
    <n v="0.79"/>
    <s v="https://aw-tipster.blogabet.com"/>
    <s v="Mon, Dec 24th, 2018, 03:38"/>
    <n v="13.419999999999998"/>
    <d v="2018-12-01T00:00:00"/>
    <m/>
    <n v="182"/>
    <s v="1X2"/>
    <s v="2018-19"/>
    <x v="21"/>
    <s v="Dec"/>
    <n v="12"/>
    <s v="2018"/>
    <s v="15:00"/>
    <d v="2018-12-26T00:00:00"/>
    <d v="2018-12-26T15:00:00"/>
    <d v="2018-12-01T00:00:00"/>
    <m/>
    <n v="173"/>
    <n v="12.82"/>
  </r>
  <r>
    <n v="174"/>
    <s v=" 26 Dec 2018, 15:00"/>
    <s v="Football"/>
    <x v="3"/>
    <s v="Fiorentina - Parma FC"/>
    <n v="0"/>
    <x v="1"/>
    <s v="Full Event Home -1.00 (AH)"/>
    <s v="0-1"/>
    <s v="PINNACLE"/>
    <n v="2.08"/>
    <n v="1"/>
    <n v="-1"/>
    <s v="https://aw-tipster.blogabet.com"/>
    <s v="Mon, Dec 24th, 2018, 03:41"/>
    <n v="12.419999999999998"/>
    <d v="2018-12-01T00:00:00"/>
    <m/>
    <n v="174"/>
    <s v="AH"/>
    <s v="2018-19"/>
    <x v="21"/>
    <s v="Dec"/>
    <n v="12"/>
    <s v="2018"/>
    <s v="15:00"/>
    <d v="2018-12-26T00:00:00"/>
    <d v="2018-12-26T15:00:00"/>
    <d v="2018-12-01T00:00:00"/>
    <m/>
    <n v="174"/>
    <n v="11.82"/>
  </r>
  <r>
    <n v="175"/>
    <s v=" 26 Dec 2018, 15:00"/>
    <s v="Football"/>
    <x v="3"/>
    <s v="Sampdoria - Chievo"/>
    <n v="1.78"/>
    <x v="0"/>
    <s v="Full Event Home (1X2)"/>
    <s v="2-0"/>
    <s v="PINNACLE"/>
    <n v="1.7809999999999999"/>
    <n v="1"/>
    <n v="0.78"/>
    <s v="https://aw-tipster.blogabet.com"/>
    <s v="Mon, Dec 24th, 2018, 03:51"/>
    <n v="13.199999999999998"/>
    <d v="2018-12-01T00:00:00"/>
    <m/>
    <n v="176"/>
    <s v="1X2"/>
    <s v="2018-19"/>
    <x v="21"/>
    <s v="Dec"/>
    <n v="12"/>
    <s v="2018"/>
    <s v="15:00"/>
    <d v="2018-12-26T00:00:00"/>
    <d v="2018-12-26T15:00:00"/>
    <d v="2018-12-01T00:00:00"/>
    <m/>
    <n v="175"/>
    <n v="12.6"/>
  </r>
  <r>
    <n v="176"/>
    <s v=" 26 Dec 2018, 16:00"/>
    <s v="Football"/>
    <x v="4"/>
    <s v="Burnley - Everton"/>
    <n v="0"/>
    <x v="1"/>
    <s v="Full Event Home +0.50 (AH)"/>
    <s v="1-5"/>
    <s v="PINNACLE"/>
    <n v="2"/>
    <n v="1"/>
    <n v="-1"/>
    <s v="https://aw-tipster.blogabet.com"/>
    <s v="Mon, Dec 24th, 2018, 02:36"/>
    <n v="12.199999999999998"/>
    <d v="2018-12-01T00:00:00"/>
    <m/>
    <n v="184"/>
    <s v="AH"/>
    <s v="2018-19"/>
    <x v="21"/>
    <s v="Dec"/>
    <n v="12"/>
    <s v="2018"/>
    <s v="16:00"/>
    <d v="2018-12-26T00:00:00"/>
    <d v="2018-12-26T16:00:00"/>
    <d v="2018-12-01T00:00:00"/>
    <m/>
    <n v="176"/>
    <n v="11.6"/>
  </r>
  <r>
    <n v="177"/>
    <s v=" 26 Dec 2018, 16:00"/>
    <s v="Football"/>
    <x v="4"/>
    <s v="Crystal Palace - Cardiff City"/>
    <n v="0"/>
    <x v="1"/>
    <s v="Full Event Home -1.00 (AH)"/>
    <s v="0-0"/>
    <s v="PINNACLE"/>
    <n v="2.2200000000000002"/>
    <n v="1"/>
    <n v="-1"/>
    <s v="https://aw-tipster.blogabet.com"/>
    <s v="Mon, Dec 24th, 2018, 02:40"/>
    <n v="11.199999999999998"/>
    <d v="2018-12-01T00:00:00"/>
    <m/>
    <n v="170"/>
    <s v="AH"/>
    <s v="2018-19"/>
    <x v="21"/>
    <s v="Dec"/>
    <n v="12"/>
    <s v="2018"/>
    <s v="16:00"/>
    <d v="2018-12-26T00:00:00"/>
    <d v="2018-12-26T16:00:00"/>
    <d v="2018-12-01T00:00:00"/>
    <m/>
    <n v="177"/>
    <n v="10.6"/>
  </r>
  <r>
    <n v="178"/>
    <s v=" 26 Dec 2018, 16:00"/>
    <s v="Football"/>
    <x v="4"/>
    <s v="Leicester City - Manchester City"/>
    <n v="1.87"/>
    <x v="0"/>
    <s v="Full Event Home +1.50 (AH)"/>
    <s v="2-1"/>
    <s v="PINNACLE"/>
    <n v="1.869"/>
    <n v="1"/>
    <n v="0.87"/>
    <s v="https://aw-tipster.blogabet.com"/>
    <s v="Mon, Dec 24th, 2018, 02:52"/>
    <n v="12.069999999999997"/>
    <d v="2018-12-01T00:00:00"/>
    <m/>
    <n v="173"/>
    <s v="AH"/>
    <s v="2018-19"/>
    <x v="21"/>
    <s v="Dec"/>
    <n v="12"/>
    <s v="2018"/>
    <s v="16:00"/>
    <d v="2018-12-26T00:00:00"/>
    <d v="2018-12-26T16:00:00"/>
    <d v="2018-12-01T00:00:00"/>
    <m/>
    <n v="178"/>
    <n v="11.469999999999999"/>
  </r>
  <r>
    <n v="179"/>
    <s v=" 26 Dec 2018, 16:00"/>
    <s v="Football"/>
    <x v="4"/>
    <s v="Liverpool - Newcastle United"/>
    <n v="0"/>
    <x v="1"/>
    <s v="Full Event Away +2.50 (AH)"/>
    <s v="4-0"/>
    <s v="PINNACLE"/>
    <n v="1.6990000000000001"/>
    <n v="1"/>
    <n v="-1"/>
    <s v="https://aw-tipster.blogabet.com"/>
    <s v="Mon, Dec 24th, 2018, 02:57"/>
    <n v="11.069999999999997"/>
    <d v="2018-12-01T00:00:00"/>
    <m/>
    <n v="179"/>
    <s v="AH"/>
    <s v="2018-19"/>
    <x v="21"/>
    <s v="Dec"/>
    <n v="12"/>
    <s v="2018"/>
    <s v="16:00"/>
    <d v="2018-12-26T00:00:00"/>
    <d v="2018-12-26T16:00:00"/>
    <d v="2018-12-01T00:00:00"/>
    <m/>
    <n v="179"/>
    <n v="10.469999999999999"/>
  </r>
  <r>
    <n v="180"/>
    <s v=" 26 Dec 2018, 16:00"/>
    <s v="Football"/>
    <x v="4"/>
    <s v="Manchester United - Huddersfield Town"/>
    <n v="1.7"/>
    <x v="0"/>
    <s v="Full Event Home -1.50 (AH)"/>
    <s v="3-1"/>
    <s v="PINNACLE"/>
    <n v="1.704"/>
    <n v="1"/>
    <n v="0.7"/>
    <s v="https://aw-tipster.blogabet.com"/>
    <s v="Mon, Dec 24th, 2018, 03:01"/>
    <n v="11.769999999999996"/>
    <d v="2018-12-01T00:00:00"/>
    <m/>
    <n v="181"/>
    <s v="AH"/>
    <s v="2018-19"/>
    <x v="21"/>
    <s v="Dec"/>
    <n v="12"/>
    <s v="2018"/>
    <s v="16:00"/>
    <d v="2018-12-26T00:00:00"/>
    <d v="2018-12-26T16:00:00"/>
    <d v="2018-12-01T00:00:00"/>
    <m/>
    <n v="180"/>
    <n v="11.169999999999998"/>
  </r>
  <r>
    <n v="181"/>
    <s v=" 26 Dec 2018, 16:00"/>
    <s v="Football"/>
    <x v="4"/>
    <s v="Tottenham Hotspur - Bournemouth"/>
    <n v="2.0099999999999998"/>
    <x v="0"/>
    <s v="Full Event Home -1.50 (AH)"/>
    <s v="5-0"/>
    <s v="PINNACLE"/>
    <n v="2.0099999999999998"/>
    <n v="1"/>
    <n v="1.01"/>
    <s v="https://aw-tipster.blogabet.com"/>
    <s v="Mon, Dec 24th, 2018, 03:09"/>
    <n v="12.779999999999996"/>
    <d v="2018-12-01T00:00:00"/>
    <m/>
    <n v="175"/>
    <s v="AH"/>
    <s v="2018-19"/>
    <x v="21"/>
    <s v="Dec"/>
    <n v="12"/>
    <s v="2018"/>
    <s v="16:00"/>
    <d v="2018-12-26T00:00:00"/>
    <d v="2018-12-26T16:00:00"/>
    <d v="2018-12-01T00:00:00"/>
    <m/>
    <n v="181"/>
    <n v="12.179999999999998"/>
  </r>
  <r>
    <n v="182"/>
    <s v=" 26 Dec 2018, 18:00"/>
    <s v="Football"/>
    <x v="3"/>
    <s v="AS Roma - Sassuolo"/>
    <n v="2.09"/>
    <x v="0"/>
    <s v="Full Event Home -1.00 (AH)"/>
    <s v="3-1"/>
    <s v="PINNACLE"/>
    <n v="2.09"/>
    <n v="1"/>
    <n v="1.0900000000000001"/>
    <s v="https://aw-tipster.blogabet.com"/>
    <s v="Mon, Dec 24th, 2018, 04:00"/>
    <n v="13.869999999999996"/>
    <d v="2018-12-01T00:00:00"/>
    <m/>
    <n v="185"/>
    <s v="AH"/>
    <s v="2018-19"/>
    <x v="21"/>
    <s v="Dec"/>
    <n v="12"/>
    <s v="2018"/>
    <s v="18:00"/>
    <d v="2018-12-26T00:00:00"/>
    <d v="2018-12-26T18:00:00"/>
    <d v="2018-12-01T00:00:00"/>
    <m/>
    <n v="182"/>
    <n v="13.269999999999998"/>
  </r>
  <r>
    <n v="183"/>
    <s v=" 26 Dec 2018, 18:00"/>
    <s v="Football"/>
    <x v="3"/>
    <s v="Torino - Empoli"/>
    <n v="1.75"/>
    <x v="0"/>
    <s v="Full Event Home (1X2)"/>
    <s v="3-0"/>
    <s v="PINNACLE"/>
    <n v="1.7509999999999999"/>
    <n v="1"/>
    <n v="0.75"/>
    <s v="https://aw-tipster.blogabet.com"/>
    <s v="Mon, Dec 24th, 2018, 04:03"/>
    <n v="14.619999999999996"/>
    <d v="2018-12-01T00:00:00"/>
    <m/>
    <n v="183"/>
    <s v="1X2"/>
    <s v="2018-19"/>
    <x v="21"/>
    <s v="Dec"/>
    <n v="12"/>
    <s v="2018"/>
    <s v="18:00"/>
    <d v="2018-12-26T00:00:00"/>
    <d v="2018-12-26T18:00:00"/>
    <d v="2018-12-01T00:00:00"/>
    <m/>
    <n v="183"/>
    <n v="14.019999999999998"/>
  </r>
  <r>
    <n v="184"/>
    <s v=" 26 Dec 2018, 18:15"/>
    <s v="Football"/>
    <x v="4"/>
    <s v="Brighton and Hove Albion - Arsenal"/>
    <n v="0"/>
    <x v="1"/>
    <s v="Full Event Away (1X2)"/>
    <s v="1-1"/>
    <s v="PINNACLE"/>
    <n v="1.724"/>
    <n v="1"/>
    <n v="-1"/>
    <s v="https://aw-tipster.blogabet.com"/>
    <s v="Mon, Dec 24th, 2018, 03:13"/>
    <n v="13.619999999999996"/>
    <d v="2018-12-01T00:00:00"/>
    <m/>
    <n v="171"/>
    <s v="1X2"/>
    <s v="2018-19"/>
    <x v="21"/>
    <s v="Dec"/>
    <n v="12"/>
    <s v="2018"/>
    <s v="18:15"/>
    <d v="2018-12-26T00:00:00"/>
    <d v="2018-12-26T18:15:00"/>
    <d v="2018-12-01T00:00:00"/>
    <m/>
    <n v="184"/>
    <n v="13.019999999999998"/>
  </r>
  <r>
    <n v="185"/>
    <s v=" 26 Dec 2018, 20:30"/>
    <s v="Football"/>
    <x v="4"/>
    <s v="Watford - Chelsea"/>
    <n v="1"/>
    <x v="2"/>
    <s v="Full Event Home +1.00 (AH)"/>
    <s v="1-2"/>
    <s v="PINNACLE"/>
    <n v="1.7090000000000001"/>
    <n v="1"/>
    <n v="0"/>
    <s v="https://aw-tipster.blogabet.com"/>
    <s v="Mon, Dec 24th, 2018, 03:18"/>
    <n v="13.619999999999996"/>
    <d v="2018-12-01T00:00:00"/>
    <m/>
    <n v="178"/>
    <s v="AH"/>
    <s v="2018-19"/>
    <x v="21"/>
    <s v="Dec"/>
    <n v="12"/>
    <s v="2018"/>
    <s v="20:30"/>
    <d v="2018-12-26T00:00:00"/>
    <d v="2018-12-26T20:30:00"/>
    <d v="2018-12-01T00:00:00"/>
    <m/>
    <n v="185"/>
    <n v="13.019999999999998"/>
  </r>
  <r>
    <n v="186"/>
    <s v=" 26 Dec 2018, 20:30"/>
    <s v="Football"/>
    <x v="3"/>
    <s v="FC Internazionale - Napoli"/>
    <n v="0"/>
    <x v="1"/>
    <s v="Full Event Away +0.00 (AH)"/>
    <s v="1-0"/>
    <s v="PINNACLE"/>
    <n v="1.917"/>
    <n v="1"/>
    <n v="-1"/>
    <s v="https://aw-tipster.blogabet.com"/>
    <s v="Mon, Dec 24th, 2018, 04:07"/>
    <n v="12.619999999999996"/>
    <d v="2018-12-01T00:00:00"/>
    <m/>
    <n v="186"/>
    <s v="AH"/>
    <s v="2018-19"/>
    <x v="21"/>
    <s v="Dec"/>
    <n v="12"/>
    <s v="2018"/>
    <s v="20:30"/>
    <d v="2018-12-26T00:00:00"/>
    <d v="2018-12-26T20:30:00"/>
    <d v="2018-12-01T00:00:00"/>
    <m/>
    <n v="186"/>
    <n v="12.019999999999998"/>
  </r>
  <r>
    <n v="187"/>
    <s v=" 27 Dec 2018, 20:45"/>
    <s v="Football"/>
    <x v="4"/>
    <s v="Southampton - West Ham United"/>
    <n v="1.72"/>
    <x v="0"/>
    <s v="Full Event Away +0.50 (AH)"/>
    <s v="1-2"/>
    <s v="PINNACLE"/>
    <n v="1.7190000000000001"/>
    <n v="1"/>
    <n v="0.72"/>
    <s v="https://aw-tipster.blogabet.com"/>
    <s v="Mon, Dec 24th, 2018, 03:24"/>
    <n v="13.339999999999996"/>
    <d v="2018-12-01T00:00:00"/>
    <m/>
    <n v="187"/>
    <s v="AH"/>
    <s v="2018-19"/>
    <x v="22"/>
    <s v="Dec"/>
    <n v="12"/>
    <s v="2018"/>
    <s v="20:45"/>
    <d v="2018-12-27T00:00:00"/>
    <d v="2018-12-27T20:45:00"/>
    <d v="2018-12-01T00:00:00"/>
    <m/>
    <n v="187"/>
    <n v="12.739999999999998"/>
  </r>
  <r>
    <n v="188"/>
    <s v=" 29 Dec 2018, 12:30"/>
    <s v="Football"/>
    <x v="3"/>
    <s v="Juventus - Sampdoria"/>
    <n v="1.69"/>
    <x v="0"/>
    <s v="Full Event Away +2.00 (AH)"/>
    <s v="2-1"/>
    <s v="PINNACLE"/>
    <n v="1.694"/>
    <n v="1"/>
    <n v="0.69"/>
    <s v="https://aw-tipster.blogabet.com"/>
    <s v="Thu, Dec 27th, 2018, 06:49"/>
    <n v="14.029999999999996"/>
    <d v="2018-12-01T00:00:00"/>
    <m/>
    <n v="188"/>
    <s v="AH"/>
    <s v="2018-19"/>
    <x v="23"/>
    <s v="Dec"/>
    <n v="12"/>
    <s v="2018"/>
    <s v="12:30"/>
    <d v="2018-12-29T00:00:00"/>
    <d v="2018-12-29T12:30:00"/>
    <d v="2018-12-01T00:00:00"/>
    <m/>
    <n v="188"/>
    <n v="13.429999999999998"/>
  </r>
  <r>
    <n v="189"/>
    <s v=" 29 Dec 2018, 15:00"/>
    <s v="Football"/>
    <x v="3"/>
    <s v="Empoli - FC Internazionale"/>
    <n v="1"/>
    <x v="2"/>
    <s v="Full Event Away -1.00 (AH)"/>
    <s v="0-1"/>
    <s v="PINNACLE"/>
    <n v="1.9610000000000001"/>
    <n v="1"/>
    <n v="0"/>
    <s v="https://aw-tipster.blogabet.com"/>
    <s v="Thu, Dec 27th, 2018, 06:56"/>
    <n v="14.029999999999996"/>
    <d v="2018-12-01T00:00:00"/>
    <m/>
    <n v="189"/>
    <s v="AH"/>
    <s v="2018-19"/>
    <x v="23"/>
    <s v="Dec"/>
    <n v="12"/>
    <s v="2018"/>
    <s v="15:00"/>
    <d v="2018-12-29T00:00:00"/>
    <d v="2018-12-29T15:00:00"/>
    <d v="2018-12-01T00:00:00"/>
    <m/>
    <n v="189"/>
    <n v="13.429999999999998"/>
  </r>
  <r>
    <n v="190"/>
    <s v=" 29 Dec 2018, 15:00"/>
    <s v="Football"/>
    <x v="3"/>
    <s v="Genoa - Fiorentina"/>
    <n v="1"/>
    <x v="2"/>
    <s v="Full Event Home +0.00 (AH)"/>
    <s v="0-0"/>
    <s v="PINNACLE"/>
    <n v="1.98"/>
    <n v="1"/>
    <n v="0"/>
    <s v="https://aw-tipster.blogabet.com"/>
    <s v="Thu, Dec 27th, 2018, 07:02"/>
    <n v="14.029999999999996"/>
    <d v="2018-12-01T00:00:00"/>
    <m/>
    <n v="190"/>
    <s v="AH"/>
    <s v="2018-19"/>
    <x v="23"/>
    <s v="Dec"/>
    <n v="12"/>
    <s v="2018"/>
    <s v="15:00"/>
    <d v="2018-12-29T00:00:00"/>
    <d v="2018-12-29T15:00:00"/>
    <d v="2018-12-01T00:00:00"/>
    <m/>
    <n v="190"/>
    <n v="13.429999999999998"/>
  </r>
  <r>
    <n v="191"/>
    <s v=" 29 Dec 2018, 15:00"/>
    <s v="Football"/>
    <x v="3"/>
    <s v="Lazio - Torino"/>
    <n v="2.16"/>
    <x v="0"/>
    <s v="Full Event Away +0.50 (AH)"/>
    <s v="1-1"/>
    <s v="PINNACLE"/>
    <n v="2.16"/>
    <n v="1"/>
    <n v="1.1599999999999999"/>
    <s v="https://aw-tipster.blogabet.com"/>
    <s v="Thu, Dec 27th, 2018, 07:07"/>
    <n v="15.189999999999996"/>
    <d v="2018-12-01T00:00:00"/>
    <m/>
    <n v="191"/>
    <s v="AH"/>
    <s v="2018-19"/>
    <x v="23"/>
    <s v="Dec"/>
    <n v="12"/>
    <s v="2018"/>
    <s v="15:00"/>
    <d v="2018-12-29T00:00:00"/>
    <d v="2018-12-29T15:00:00"/>
    <d v="2018-12-01T00:00:00"/>
    <m/>
    <n v="191"/>
    <n v="14.589999999999998"/>
  </r>
  <r>
    <n v="192"/>
    <s v=" 29 Dec 2018, 15:00"/>
    <s v="Football"/>
    <x v="3"/>
    <s v="Parma FC - AS Roma"/>
    <n v="0"/>
    <x v="1"/>
    <s v="Full Event Home +0.50 (AH)"/>
    <s v="0-2"/>
    <s v="PINNACLE"/>
    <n v="2.1800000000000002"/>
    <n v="1"/>
    <n v="-1"/>
    <s v="https://aw-tipster.blogabet.com"/>
    <s v="Thu, Dec 27th, 2018, 07:13"/>
    <n v="14.189999999999996"/>
    <d v="2018-12-01T00:00:00"/>
    <m/>
    <n v="192"/>
    <s v="AH"/>
    <s v="2018-19"/>
    <x v="23"/>
    <s v="Dec"/>
    <n v="12"/>
    <s v="2018"/>
    <s v="15:00"/>
    <d v="2018-12-29T00:00:00"/>
    <d v="2018-12-29T15:00:00"/>
    <d v="2018-12-01T00:00:00"/>
    <m/>
    <n v="192"/>
    <n v="13.589999999999998"/>
  </r>
  <r>
    <n v="193"/>
    <s v=" 29 Dec 2018, 15:00"/>
    <s v="Football"/>
    <x v="3"/>
    <s v="Sassuolo - Atalanta BC"/>
    <n v="1.77"/>
    <x v="0"/>
    <s v="Full Event Over 2.5 (O/U)"/>
    <s v="2-6"/>
    <s v="PINNACLE"/>
    <n v="1.7689999999999999"/>
    <n v="1"/>
    <n v="0.77"/>
    <s v="https://aw-tipster.blogabet.com"/>
    <s v="Thu, Dec 27th, 2018, 07:22"/>
    <n v="14.959999999999996"/>
    <d v="2018-12-01T00:00:00"/>
    <m/>
    <n v="193"/>
    <s v="O/U"/>
    <s v="2018-19"/>
    <x v="23"/>
    <s v="Dec"/>
    <n v="12"/>
    <s v="2018"/>
    <s v="15:00"/>
    <d v="2018-12-29T00:00:00"/>
    <d v="2018-12-29T15:00:00"/>
    <d v="2018-12-01T00:00:00"/>
    <m/>
    <n v="193"/>
    <n v="14.359999999999998"/>
  </r>
  <r>
    <n v="194"/>
    <s v=" 29 Dec 2018, 16:00"/>
    <s v="Football"/>
    <x v="4"/>
    <s v="Brighton and Hove Albion - Everton"/>
    <n v="1.74"/>
    <x v="0"/>
    <s v="Full Event Home +0.50 (AH)"/>
    <s v="1-0"/>
    <s v="PINNACLE"/>
    <n v="1.7350000000000001"/>
    <n v="1"/>
    <n v="0.74"/>
    <s v="https://aw-tipster.blogabet.com"/>
    <s v="Thu, Dec 27th, 2018, 08:39"/>
    <n v="15.699999999999996"/>
    <d v="2018-12-01T00:00:00"/>
    <m/>
    <n v="204"/>
    <s v="AH"/>
    <s v="2018-19"/>
    <x v="23"/>
    <s v="Dec"/>
    <n v="12"/>
    <s v="2018"/>
    <s v="16:00"/>
    <d v="2018-12-29T00:00:00"/>
    <d v="2018-12-29T16:00:00"/>
    <d v="2018-12-01T00:00:00"/>
    <m/>
    <n v="194"/>
    <n v="15.099999999999998"/>
  </r>
  <r>
    <n v="195"/>
    <s v=" 29 Dec 2018, 16:00"/>
    <s v="Football"/>
    <x v="4"/>
    <s v="Fulham - Huddersfield Town"/>
    <n v="2.09"/>
    <x v="0"/>
    <s v="Full Event Home (1X2)"/>
    <s v="1-0"/>
    <s v="PINNACLE"/>
    <n v="2.09"/>
    <n v="1"/>
    <n v="1.0900000000000001"/>
    <s v="https://aw-tipster.blogabet.com"/>
    <s v="Thu, Dec 27th, 2018, 08:42"/>
    <n v="16.789999999999996"/>
    <d v="2018-12-01T00:00:00"/>
    <m/>
    <n v="198"/>
    <s v="1X2"/>
    <s v="2018-19"/>
    <x v="23"/>
    <s v="Dec"/>
    <n v="12"/>
    <s v="2018"/>
    <s v="16:00"/>
    <d v="2018-12-29T00:00:00"/>
    <d v="2018-12-29T16:00:00"/>
    <d v="2018-12-01T00:00:00"/>
    <m/>
    <n v="195"/>
    <n v="16.189999999999998"/>
  </r>
  <r>
    <n v="196"/>
    <s v=" 29 Dec 2018, 16:00"/>
    <s v="Football"/>
    <x v="4"/>
    <s v="Leicester City - Cardiff City"/>
    <n v="0"/>
    <x v="1"/>
    <s v="Full Event Home -1.00 (AH)"/>
    <s v="0-1"/>
    <s v="PINNACLE"/>
    <n v="2.04"/>
    <n v="1"/>
    <n v="-1"/>
    <s v="https://aw-tipster.blogabet.com"/>
    <s v="Thu, Dec 27th, 2018, 08:45"/>
    <n v="15.789999999999996"/>
    <d v="2018-12-01T00:00:00"/>
    <m/>
    <n v="205"/>
    <s v="AH"/>
    <s v="2018-19"/>
    <x v="23"/>
    <s v="Dec"/>
    <n v="12"/>
    <s v="2018"/>
    <s v="16:00"/>
    <d v="2018-12-29T00:00:00"/>
    <d v="2018-12-29T16:00:00"/>
    <d v="2018-12-01T00:00:00"/>
    <m/>
    <n v="196"/>
    <n v="15.189999999999998"/>
  </r>
  <r>
    <n v="197"/>
    <s v=" 29 Dec 2018, 16:00"/>
    <s v="Football"/>
    <x v="4"/>
    <s v="Tottenham Hotspur - Wolverhampton Wanderers"/>
    <n v="1.88"/>
    <x v="0"/>
    <s v="First Half Home (1X2)"/>
    <s v="1-0 (1-3)"/>
    <s v="PINNACLE"/>
    <n v="1.877"/>
    <n v="1"/>
    <n v="0.88"/>
    <s v="https://aw-tipster.blogabet.com"/>
    <s v="Thu, Dec 27th, 2018, 08:51"/>
    <n v="16.669999999999995"/>
    <d v="2018-12-01T00:00:00"/>
    <m/>
    <n v="200"/>
    <s v="1X2"/>
    <s v="2018-19"/>
    <x v="23"/>
    <s v="Dec"/>
    <n v="12"/>
    <s v="2018"/>
    <s v="16:00"/>
    <d v="2018-12-29T00:00:00"/>
    <d v="2018-12-29T16:00:00"/>
    <d v="2018-12-01T00:00:00"/>
    <m/>
    <n v="197"/>
    <n v="16.069999999999997"/>
  </r>
  <r>
    <n v="198"/>
    <s v=" 29 Dec 2018, 16:00"/>
    <s v="Football"/>
    <x v="4"/>
    <s v="Watford - Newcastle United"/>
    <n v="0"/>
    <x v="1"/>
    <s v="Full Event Home (1X2)"/>
    <s v="1-1"/>
    <s v="PINNACLE"/>
    <n v="1.84"/>
    <n v="1"/>
    <n v="-1"/>
    <s v="https://aw-tipster.blogabet.com"/>
    <s v="Thu, Dec 27th, 2018, 08:55"/>
    <n v="15.669999999999995"/>
    <d v="2018-12-01T00:00:00"/>
    <m/>
    <n v="202"/>
    <s v="1X2"/>
    <s v="2018-19"/>
    <x v="23"/>
    <s v="Dec"/>
    <n v="12"/>
    <s v="2018"/>
    <s v="16:00"/>
    <d v="2018-12-29T00:00:00"/>
    <d v="2018-12-29T16:00:00"/>
    <d v="2018-12-01T00:00:00"/>
    <m/>
    <n v="198"/>
    <n v="15.069999999999997"/>
  </r>
  <r>
    <n v="199"/>
    <s v=" 29 Dec 2018, 18:00"/>
    <s v="Football"/>
    <x v="3"/>
    <s v="Napoli - Bologna"/>
    <n v="2.04"/>
    <x v="0"/>
    <s v="Full Event Away +1.50 (AH)"/>
    <s v="3-2"/>
    <s v="PINNACLE"/>
    <n v="2.04"/>
    <n v="1"/>
    <n v="1.04"/>
    <s v="https://aw-tipster.blogabet.com"/>
    <s v="Thu, Dec 27th, 2018, 07:26"/>
    <n v="16.709999999999994"/>
    <d v="2018-12-01T00:00:00"/>
    <m/>
    <n v="203"/>
    <s v="AH"/>
    <s v="2018-19"/>
    <x v="23"/>
    <s v="Dec"/>
    <n v="12"/>
    <s v="2018"/>
    <s v="18:00"/>
    <d v="2018-12-29T00:00:00"/>
    <d v="2018-12-29T18:00:00"/>
    <d v="2018-12-01T00:00:00"/>
    <m/>
    <n v="199"/>
    <n v="16.109999999999996"/>
  </r>
  <r>
    <n v="200"/>
    <s v=" 29 Dec 2018, 18:30"/>
    <s v="Football"/>
    <x v="4"/>
    <s v="Liverpool - Arsenal"/>
    <n v="2.0499999999999998"/>
    <x v="0"/>
    <s v="First Half Home (1X2)"/>
    <s v="4-1 (5-1)"/>
    <s v="PINNACLE"/>
    <n v="2.0499999999999998"/>
    <n v="1"/>
    <n v="1.05"/>
    <s v="https://aw-tipster.blogabet.com"/>
    <s v="Thu, Dec 27th, 2018, 09:29"/>
    <n v="17.759999999999994"/>
    <d v="2018-12-01T00:00:00"/>
    <m/>
    <n v="201"/>
    <s v="1X2"/>
    <s v="2018-19"/>
    <x v="23"/>
    <s v="Dec"/>
    <n v="12"/>
    <s v="2018"/>
    <s v="18:30"/>
    <d v="2018-12-29T00:00:00"/>
    <d v="2018-12-29T18:30:00"/>
    <d v="2018-12-01T00:00:00"/>
    <m/>
    <n v="200"/>
    <n v="17.159999999999997"/>
  </r>
  <r>
    <n v="201"/>
    <s v=" 29 Dec 2018, 20:30"/>
    <s v="Football"/>
    <x v="3"/>
    <s v="AC Milan - SPAL"/>
    <n v="1"/>
    <x v="2"/>
    <s v="Full Event Away +1.00 (AH)"/>
    <s v="2-1"/>
    <s v="PINNACLE"/>
    <n v="2.04"/>
    <n v="1"/>
    <n v="0"/>
    <s v="https://aw-tipster.blogabet.com"/>
    <s v="Thu, Dec 27th, 2018, 07:31"/>
    <n v="17.759999999999994"/>
    <d v="2018-12-01T00:00:00"/>
    <m/>
    <n v="196"/>
    <s v="AH"/>
    <s v="2018-19"/>
    <x v="23"/>
    <s v="Dec"/>
    <n v="12"/>
    <s v="2018"/>
    <s v="20:30"/>
    <d v="2018-12-29T00:00:00"/>
    <d v="2018-12-29T20:30:00"/>
    <d v="2018-12-01T00:00:00"/>
    <m/>
    <n v="201"/>
    <n v="17.159999999999997"/>
  </r>
  <r>
    <n v="202"/>
    <s v=" 30 Dec 2018, 13:00"/>
    <s v="Football"/>
    <x v="4"/>
    <s v="Crystal Palace - Chelsea"/>
    <n v="1"/>
    <x v="2"/>
    <s v="Full Event Home +1.00 (AH)"/>
    <s v="0-1"/>
    <s v="PINNACLE"/>
    <n v="1.7190000000000001"/>
    <n v="1"/>
    <n v="0"/>
    <s v="https://aw-tipster.blogabet.com"/>
    <s v="Thu, Dec 27th, 2018, 09:07"/>
    <n v="17.759999999999994"/>
    <d v="2018-12-01T00:00:00"/>
    <m/>
    <n v="194"/>
    <s v="AH"/>
    <s v="2018-19"/>
    <x v="24"/>
    <s v="Dec"/>
    <n v="12"/>
    <s v="2018"/>
    <s v="13:00"/>
    <d v="2018-12-30T00:00:00"/>
    <d v="2018-12-30T13:00:00"/>
    <d v="2018-12-01T00:00:00"/>
    <m/>
    <n v="202"/>
    <n v="17.159999999999997"/>
  </r>
  <r>
    <n v="203"/>
    <s v=" 30 Dec 2018, 15:15"/>
    <s v="Football"/>
    <x v="4"/>
    <s v="Burnley - West Ham United"/>
    <n v="1.73"/>
    <x v="0"/>
    <s v="Full Event Home +0.50 (AH)"/>
    <s v="2-0"/>
    <s v="PINNACLE"/>
    <n v="1.7290000000000001"/>
    <n v="1"/>
    <n v="0.73"/>
    <s v="https://aw-tipster.blogabet.com"/>
    <s v="Fri, Dec 28th, 2018, 07:45"/>
    <n v="18.489999999999995"/>
    <d v="2018-12-01T00:00:00"/>
    <m/>
    <n v="195"/>
    <s v="AH"/>
    <s v="2018-19"/>
    <x v="24"/>
    <s v="Dec"/>
    <n v="12"/>
    <s v="2018"/>
    <s v="15:15"/>
    <d v="2018-12-30T00:00:00"/>
    <d v="2018-12-30T15:15:00"/>
    <d v="2018-12-01T00:00:00"/>
    <m/>
    <n v="203"/>
    <n v="17.889999999999997"/>
  </r>
  <r>
    <n v="204"/>
    <s v=" 30 Dec 2018, 15:15"/>
    <s v="Football"/>
    <x v="4"/>
    <s v="Southampton - Manchester City"/>
    <n v="1.89"/>
    <x v="0"/>
    <s v="Full Event Over 3 (O/U)"/>
    <s v="1-3"/>
    <s v="PINNACLE"/>
    <n v="1.8919999999999999"/>
    <n v="1"/>
    <n v="0.89"/>
    <s v="https://aw-tipster.blogabet.com"/>
    <s v="Fri, Dec 28th, 2018, 07:53"/>
    <n v="19.379999999999995"/>
    <d v="2018-12-01T00:00:00"/>
    <m/>
    <n v="197"/>
    <s v="O/U"/>
    <s v="2018-19"/>
    <x v="24"/>
    <s v="Dec"/>
    <n v="12"/>
    <s v="2018"/>
    <s v="15:15"/>
    <d v="2018-12-30T00:00:00"/>
    <d v="2018-12-30T15:15:00"/>
    <d v="2018-12-01T00:00:00"/>
    <m/>
    <n v="204"/>
    <n v="18.779999999999998"/>
  </r>
  <r>
    <n v="205"/>
    <s v=" 30 Dec 2018, 17:30"/>
    <s v="Football"/>
    <x v="4"/>
    <s v="Manchester United - Bournemouth"/>
    <n v="1.88"/>
    <x v="0"/>
    <s v="First Half Home (1X2)"/>
    <s v="3-1 (4-1)"/>
    <s v="PINNACLE"/>
    <n v="1.8839999999999999"/>
    <n v="1"/>
    <n v="0.88"/>
    <s v="https://aw-tipster.blogabet.com"/>
    <s v="Thu, Dec 27th, 2018, 09:15"/>
    <n v="20.259999999999994"/>
    <d v="2018-12-01T00:00:00"/>
    <m/>
    <n v="199"/>
    <s v="1X2"/>
    <s v="2018-19"/>
    <x v="24"/>
    <s v="Dec"/>
    <n v="12"/>
    <s v="2018"/>
    <s v="17:30"/>
    <d v="2018-12-30T00:00:00"/>
    <d v="2018-12-30T17:30:00"/>
    <d v="2018-12-01T00:00:00"/>
    <m/>
    <n v="205"/>
    <n v="19.659999999999997"/>
  </r>
  <r>
    <n v="206"/>
    <s v=" 01 Jan 2019, 13:30"/>
    <s v="Football"/>
    <x v="4"/>
    <s v="Everton - Leicester City"/>
    <n v="1.91"/>
    <x v="0"/>
    <s v="Full Event Away +0.50 (AH)"/>
    <s v="0-1"/>
    <s v="PINNACLE"/>
    <n v="1.909"/>
    <n v="1"/>
    <n v="0.91"/>
    <s v="https://aw-tipster.blogabet.com"/>
    <s v="Mon, Dec 31st, 2018, 08:10"/>
    <n v="21.169999999999995"/>
    <d v="2018-12-01T00:00:00"/>
    <m/>
    <n v="206"/>
    <s v="AH"/>
    <s v="2018-19"/>
    <x v="0"/>
    <s v="Jan"/>
    <n v="1"/>
    <s v="2019"/>
    <s v="13:30"/>
    <d v="2019-01-01T00:00:00"/>
    <d v="2019-01-01T13:30:00"/>
    <d v="2019-01-01T00:00:00"/>
    <d v="2019-01-01T00:00:00"/>
    <n v="206"/>
    <n v="20.569999999999997"/>
  </r>
  <r>
    <n v="207"/>
    <s v=" 01 Jan 2019, 16:00"/>
    <s v="Football"/>
    <x v="4"/>
    <s v="Arsenal - Fulham"/>
    <n v="0"/>
    <x v="1"/>
    <s v="Full Event Away +1.50 (AH)"/>
    <s v="4-1"/>
    <s v="PINNACLE"/>
    <n v="1.909"/>
    <n v="1"/>
    <n v="-1"/>
    <s v="https://aw-tipster.blogabet.com"/>
    <s v="Mon, Dec 31st, 2018, 08:14"/>
    <n v="20.169999999999995"/>
    <d v="2018-12-01T00:00:00"/>
    <m/>
    <n v="207"/>
    <s v="AH"/>
    <s v="2018-19"/>
    <x v="0"/>
    <s v="Jan"/>
    <n v="1"/>
    <s v="2019"/>
    <s v="16:00"/>
    <d v="2019-01-01T00:00:00"/>
    <d v="2019-01-01T16:00:00"/>
    <d v="2019-01-01T00:00:00"/>
    <m/>
    <n v="207"/>
    <n v="19.569999999999997"/>
  </r>
  <r>
    <n v="208"/>
    <s v=" 01 Jan 2019, 18:30"/>
    <s v="Football"/>
    <x v="4"/>
    <s v="Cardiff City - Tottenham Hotspur"/>
    <n v="1.81"/>
    <x v="0"/>
    <s v="Full Event Away -1.00 (AH)"/>
    <s v="0-3"/>
    <s v="PINNACLE"/>
    <n v="1.8129999999999999"/>
    <n v="1"/>
    <n v="0.81"/>
    <s v="https://aw-tipster.blogabet.com"/>
    <s v="Mon, Dec 31st, 2018, 08:20"/>
    <n v="20.979999999999993"/>
    <d v="2018-12-01T00:00:00"/>
    <m/>
    <n v="208"/>
    <s v="AH"/>
    <s v="2018-19"/>
    <x v="0"/>
    <s v="Jan"/>
    <n v="1"/>
    <s v="2019"/>
    <s v="18:30"/>
    <d v="2019-01-01T00:00:00"/>
    <d v="2019-01-01T18:30:00"/>
    <d v="2019-01-01T00:00:00"/>
    <m/>
    <n v="208"/>
    <n v="20.379999999999995"/>
  </r>
  <r>
    <n v="209"/>
    <s v=" 02 Jan 2019, 20:45"/>
    <s v="Football"/>
    <x v="4"/>
    <s v="Bournemouth - Watford"/>
    <n v="1"/>
    <x v="2"/>
    <s v="Full Event Away +0.00 (AH)"/>
    <s v="3-3"/>
    <s v="PINNACLE"/>
    <n v="2.06"/>
    <n v="1"/>
    <n v="0"/>
    <s v="https://aw-tipster.blogabet.com"/>
    <s v="Mon, Dec 31st, 2018, 08:25"/>
    <n v="20.979999999999993"/>
    <d v="2018-12-01T00:00:00"/>
    <m/>
    <n v="209"/>
    <s v="AH"/>
    <s v="2018-19"/>
    <x v="1"/>
    <s v="Jan"/>
    <n v="1"/>
    <s v="2019"/>
    <s v="20:45"/>
    <d v="2019-01-02T00:00:00"/>
    <d v="2019-01-02T20:45:00"/>
    <d v="2019-01-01T00:00:00"/>
    <m/>
    <n v="209"/>
    <n v="20.379999999999995"/>
  </r>
  <r>
    <n v="210"/>
    <s v=" 02 Jan 2019, 20:45"/>
    <s v="Football"/>
    <x v="4"/>
    <s v="Chelsea - Southampton"/>
    <n v="0"/>
    <x v="1"/>
    <s v="Full Event Home -1.50 (AH)"/>
    <s v="0-0"/>
    <s v="PINNACLE"/>
    <n v="1.7929999999999999"/>
    <n v="1"/>
    <n v="-1"/>
    <s v="https://aw-tipster.blogabet.com"/>
    <s v="Mon, Dec 31st, 2018, 08:31"/>
    <n v="19.979999999999993"/>
    <d v="2018-12-01T00:00:00"/>
    <m/>
    <n v="210"/>
    <s v="AH"/>
    <s v="2018-19"/>
    <x v="1"/>
    <s v="Jan"/>
    <n v="1"/>
    <s v="2019"/>
    <s v="20:45"/>
    <d v="2019-01-02T00:00:00"/>
    <d v="2019-01-02T20:45:00"/>
    <d v="2019-01-01T00:00:00"/>
    <m/>
    <n v="210"/>
    <n v="19.379999999999995"/>
  </r>
  <r>
    <n v="211"/>
    <s v=" 02 Jan 2019, 20:45"/>
    <s v="Football"/>
    <x v="4"/>
    <s v="Huddersfield Town - Burnley"/>
    <n v="1.79"/>
    <x v="0"/>
    <s v="Full Event Away +0.50 (AH)"/>
    <s v="1-2"/>
    <s v="PINNACLE"/>
    <n v="1.7869999999999999"/>
    <n v="1"/>
    <n v="0.79"/>
    <s v="https://aw-tipster.blogabet.com"/>
    <s v="Mon, Dec 31st, 2018, 08:34"/>
    <n v="20.769999999999992"/>
    <d v="2018-12-01T00:00:00"/>
    <m/>
    <n v="211"/>
    <s v="AH"/>
    <s v="2018-19"/>
    <x v="1"/>
    <s v="Jan"/>
    <n v="1"/>
    <s v="2019"/>
    <s v="20:45"/>
    <d v="2019-01-02T00:00:00"/>
    <d v="2019-01-02T20:45:00"/>
    <d v="2019-01-01T00:00:00"/>
    <m/>
    <n v="211"/>
    <n v="20.169999999999995"/>
  </r>
  <r>
    <n v="212"/>
    <s v=" 02 Jan 2019, 20:45"/>
    <s v="Football"/>
    <x v="4"/>
    <s v="West Ham United - Brighton and Hove Albion"/>
    <n v="0"/>
    <x v="1"/>
    <s v="Full Event Home (1X2)"/>
    <s v="2-2"/>
    <s v="PINNACLE"/>
    <n v="1.99"/>
    <n v="1"/>
    <n v="-1"/>
    <s v="https://aw-tipster.blogabet.com"/>
    <s v="Mon, Dec 31st, 2018, 08:37"/>
    <n v="19.769999999999992"/>
    <d v="2018-12-01T00:00:00"/>
    <m/>
    <n v="212"/>
    <s v="1X2"/>
    <s v="2018-19"/>
    <x v="1"/>
    <s v="Jan"/>
    <n v="1"/>
    <s v="2019"/>
    <s v="20:45"/>
    <d v="2019-01-02T00:00:00"/>
    <d v="2019-01-02T20:45:00"/>
    <d v="2019-01-01T00:00:00"/>
    <m/>
    <n v="212"/>
    <n v="19.169999999999995"/>
  </r>
  <r>
    <n v="213"/>
    <s v=" 02 Jan 2019, 20:45"/>
    <s v="Football"/>
    <x v="4"/>
    <s v="Wolverhampton Wanderers - Crystal Palace"/>
    <n v="0"/>
    <x v="1"/>
    <s v="Full Event Home (1X2)"/>
    <s v="0-2"/>
    <s v="PINNACLE"/>
    <n v="2.0099999999999998"/>
    <n v="1"/>
    <n v="-1"/>
    <s v="https://aw-tipster.blogabet.com"/>
    <s v="Mon, Dec 31st, 2018, 08:40"/>
    <n v="18.769999999999992"/>
    <d v="2018-12-01T00:00:00"/>
    <m/>
    <n v="213"/>
    <s v="1X2"/>
    <s v="2018-19"/>
    <x v="1"/>
    <s v="Jan"/>
    <n v="1"/>
    <s v="2019"/>
    <s v="20:45"/>
    <d v="2019-01-02T00:00:00"/>
    <d v="2019-01-02T20:45:00"/>
    <d v="2019-01-01T00:00:00"/>
    <m/>
    <n v="213"/>
    <n v="18.169999999999995"/>
  </r>
  <r>
    <n v="214"/>
    <s v=" 02 Jan 2019, 21:00"/>
    <s v="Football"/>
    <x v="4"/>
    <s v="Newcastle United - Manchester United"/>
    <n v="1.98"/>
    <x v="0"/>
    <s v="Full Event Away -1.00 (AH)"/>
    <s v="0-2"/>
    <s v="PINNACLE"/>
    <n v="1.98"/>
    <n v="1"/>
    <n v="0.98"/>
    <s v="https://aw-tipster.blogabet.com"/>
    <s v="Mon, Dec 31st, 2018, 08:45"/>
    <n v="19.749999999999993"/>
    <d v="2018-12-01T00:00:00"/>
    <m/>
    <n v="214"/>
    <s v="AH"/>
    <s v="2018-19"/>
    <x v="1"/>
    <s v="Jan"/>
    <n v="1"/>
    <s v="2019"/>
    <s v="21:00"/>
    <d v="2019-01-02T00:00:00"/>
    <d v="2019-01-02T21:00:00"/>
    <d v="2019-01-01T00:00:00"/>
    <m/>
    <n v="214"/>
    <n v="19.149999999999995"/>
  </r>
  <r>
    <n v="215"/>
    <s v=" 03 Jan 2019, 21:00"/>
    <s v="Football"/>
    <x v="4"/>
    <s v="Manchester City - Liverpool"/>
    <n v="0"/>
    <x v="1"/>
    <s v="Full Event Away +0.50 (AH)"/>
    <s v="2-1"/>
    <s v="PINNACLE"/>
    <n v="1.869"/>
    <n v="1"/>
    <n v="-1"/>
    <s v="https://aw-tipster.blogabet.com"/>
    <s v="Mon, Dec 31st, 2018, 08:51"/>
    <n v="18.749999999999993"/>
    <d v="2018-12-01T00:00:00"/>
    <m/>
    <n v="215"/>
    <s v="AH"/>
    <s v="2018-19"/>
    <x v="2"/>
    <s v="Jan"/>
    <n v="1"/>
    <s v="2019"/>
    <s v="21:00"/>
    <d v="2019-01-03T00:00:00"/>
    <d v="2019-01-03T21:00:00"/>
    <d v="2019-01-01T00:00:00"/>
    <m/>
    <n v="215"/>
    <n v="18.149999999999995"/>
  </r>
  <r>
    <n v="216"/>
    <s v=" 03 Jan 2019, 21:30"/>
    <s v="Football"/>
    <x v="2"/>
    <s v="Villarreal CF - Real Madrid"/>
    <n v="0"/>
    <x v="1"/>
    <s v="Full Event Away (1X2)"/>
    <s v="2-2"/>
    <s v="PINNACLE"/>
    <n v="1.8"/>
    <n v="1"/>
    <n v="-1"/>
    <s v="https://aw-tipster.blogabet.com"/>
    <s v="Wed, Jan 2nd, 2019, 20:49"/>
    <n v="17.749999999999993"/>
    <d v="2019-01-01T00:00:00"/>
    <d v="2019-01-01T00:00:00"/>
    <n v="216"/>
    <s v="1X2"/>
    <s v="2018-19"/>
    <x v="2"/>
    <s v="Jan"/>
    <n v="1"/>
    <s v="2019"/>
    <s v="21:30"/>
    <d v="2019-01-03T00:00:00"/>
    <d v="2019-01-03T21:30:00"/>
    <d v="2019-01-01T00:00:00"/>
    <m/>
    <n v="216"/>
    <n v="17.149999999999995"/>
  </r>
  <r>
    <n v="217"/>
    <s v=" 05 Jan 2019, 16:15"/>
    <s v="Football"/>
    <x v="2"/>
    <s v="Alaves - Valencia"/>
    <n v="2.2400000000000002"/>
    <x v="0"/>
    <s v="Full Event Home +0.00 (AH)"/>
    <s v="2-1"/>
    <s v="PINNACLE"/>
    <n v="2.2400000000000002"/>
    <n v="1"/>
    <n v="1.24"/>
    <s v="https://aw-tipster.blogabet.com"/>
    <s v="Fri, Jan 4th, 2019, 09:34"/>
    <n v="18.989999999999991"/>
    <d v="2019-01-01T00:00:00"/>
    <m/>
    <n v="222"/>
    <s v="AH"/>
    <s v="2018-19"/>
    <x v="4"/>
    <s v="Jan"/>
    <n v="1"/>
    <s v="2019"/>
    <s v="16:15"/>
    <d v="2019-01-05T00:00:00"/>
    <d v="2019-01-05T16:15:00"/>
    <d v="2019-01-01T00:00:00"/>
    <m/>
    <n v="217"/>
    <n v="18.389999999999993"/>
  </r>
  <r>
    <n v="218"/>
    <s v=" 05 Jan 2019, 20:45"/>
    <s v="Football"/>
    <x v="2"/>
    <s v="Huesca - Real Betis"/>
    <n v="1.72"/>
    <x v="0"/>
    <s v="Full Event Home +0.50 (AH)"/>
    <s v="2-1"/>
    <s v="PINNACLE"/>
    <n v="1.7190000000000001"/>
    <n v="1"/>
    <n v="0.72"/>
    <s v="https://aw-tipster.blogabet.com"/>
    <s v="Fri, Jan 4th, 2019, 09:41"/>
    <n v="19.70999999999999"/>
    <d v="2019-01-01T00:00:00"/>
    <m/>
    <n v="223"/>
    <s v="AH"/>
    <s v="2018-19"/>
    <x v="4"/>
    <s v="Jan"/>
    <n v="1"/>
    <s v="2019"/>
    <s v="20:45"/>
    <d v="2019-01-05T00:00:00"/>
    <d v="2019-01-05T20:45:00"/>
    <d v="2019-01-01T00:00:00"/>
    <m/>
    <n v="218"/>
    <n v="19.109999999999992"/>
  </r>
  <r>
    <n v="219"/>
    <s v=" 06 Jan 2019, 12:00"/>
    <s v="Football"/>
    <x v="2"/>
    <s v="Eibar - Villarreal CF"/>
    <n v="1.79"/>
    <x v="0"/>
    <s v="Full Event Away +0.50 (AH)"/>
    <s v="0-0"/>
    <s v="PINNACLE"/>
    <n v="1.7929999999999999"/>
    <n v="1"/>
    <n v="0.79"/>
    <s v="https://aw-tipster.blogabet.com"/>
    <s v="Fri, Jan 4th, 2019, 09:46"/>
    <n v="20.499999999999989"/>
    <d v="2019-01-01T00:00:00"/>
    <m/>
    <n v="229"/>
    <s v="AH"/>
    <s v="2018-19"/>
    <x v="25"/>
    <s v="Jan"/>
    <n v="1"/>
    <s v="2019"/>
    <s v="12:00"/>
    <d v="2019-01-06T00:00:00"/>
    <d v="2019-01-06T12:00:00"/>
    <d v="2019-01-01T00:00:00"/>
    <m/>
    <n v="219"/>
    <n v="19.899999999999991"/>
  </r>
  <r>
    <n v="220"/>
    <s v=" 06 Jan 2019, 16:15"/>
    <s v="Football"/>
    <x v="2"/>
    <s v="Sevilla - Atletico Madrid"/>
    <n v="1"/>
    <x v="2"/>
    <s v="Full Event Home +0.00 (AH)"/>
    <s v="1-1"/>
    <s v="PINNACLE"/>
    <n v="1.98"/>
    <n v="1"/>
    <n v="0"/>
    <s v="https://aw-tipster.blogabet.com"/>
    <s v="Fri, Jan 4th, 2019, 09:52"/>
    <n v="20.499999999999989"/>
    <d v="2019-01-01T00:00:00"/>
    <m/>
    <n v="236"/>
    <s v="AH"/>
    <s v="2018-19"/>
    <x v="25"/>
    <s v="Jan"/>
    <n v="1"/>
    <s v="2019"/>
    <s v="16:15"/>
    <d v="2019-01-06T00:00:00"/>
    <d v="2019-01-06T16:15:00"/>
    <d v="2019-01-01T00:00:00"/>
    <m/>
    <n v="220"/>
    <n v="19.899999999999991"/>
  </r>
  <r>
    <n v="221"/>
    <s v=" 06 Jan 2019, 18:30"/>
    <s v="Football"/>
    <x v="2"/>
    <s v="Real Madrid - Real Sociedad"/>
    <n v="1.77"/>
    <x v="0"/>
    <s v="Full Event Under 3.5 (O/U)"/>
    <s v="0-2"/>
    <s v="PINNACLE"/>
    <n v="1.7689999999999999"/>
    <n v="1"/>
    <n v="0.77"/>
    <s v="https://aw-tipster.blogabet.com"/>
    <s v="Fri, Jan 4th, 2019, 09:58"/>
    <n v="21.269999999999989"/>
    <d v="2019-01-01T00:00:00"/>
    <m/>
    <n v="228"/>
    <s v="O/U"/>
    <s v="2018-19"/>
    <x v="25"/>
    <s v="Jan"/>
    <n v="1"/>
    <s v="2019"/>
    <s v="18:30"/>
    <d v="2019-01-06T00:00:00"/>
    <d v="2019-01-06T18:30:00"/>
    <d v="2019-01-01T00:00:00"/>
    <m/>
    <n v="221"/>
    <n v="20.669999999999991"/>
  </r>
  <r>
    <n v="222"/>
    <s v=" 06 Jan 2019, 20:45"/>
    <s v="Football"/>
    <x v="2"/>
    <s v="Getafe - Barcelona"/>
    <n v="1.84"/>
    <x v="0"/>
    <s v="Full Event Home +1.50 (AH)"/>
    <s v="1-2"/>
    <s v="PINNACLE"/>
    <n v="1.84"/>
    <n v="1"/>
    <n v="0.84"/>
    <s v="https://aw-tipster.blogabet.com"/>
    <s v="Fri, Jan 4th, 2019, 10:03"/>
    <n v="22.109999999999989"/>
    <d v="2019-01-01T00:00:00"/>
    <m/>
    <n v="235"/>
    <s v="AH"/>
    <s v="2018-19"/>
    <x v="25"/>
    <s v="Jan"/>
    <n v="1"/>
    <s v="2019"/>
    <s v="20:45"/>
    <d v="2019-01-06T00:00:00"/>
    <d v="2019-01-06T20:45:00"/>
    <d v="2019-01-01T00:00:00"/>
    <m/>
    <n v="222"/>
    <n v="21.509999999999991"/>
  </r>
  <r>
    <n v="223"/>
    <s v=" 07 Jan 2019, 20:45"/>
    <s v="Football"/>
    <x v="8"/>
    <s v="Wolverhampton Wanderers - Liverpool"/>
    <n v="1.91"/>
    <x v="0"/>
    <s v="Full Event Home +0.50 (AH)"/>
    <s v="2-1"/>
    <s v="PINNACLE"/>
    <n v="1.909"/>
    <n v="1"/>
    <n v="0.91"/>
    <s v="https://aw-tipster.blogabet.com"/>
    <s v="Sun, Jan 6th, 2019, 12:09"/>
    <n v="23.019999999999989"/>
    <d v="2019-01-01T00:00:00"/>
    <m/>
    <n v="227"/>
    <s v="AH"/>
    <s v="2018-19"/>
    <x v="5"/>
    <s v="Jan"/>
    <n v="1"/>
    <s v="2019"/>
    <s v="20:45"/>
    <d v="2019-01-07T00:00:00"/>
    <d v="2019-01-07T20:45:00"/>
    <d v="2019-01-01T00:00:00"/>
    <m/>
    <n v="223"/>
    <n v="22.419999999999991"/>
  </r>
  <r>
    <n v="224"/>
    <s v=" 07 Jan 2019, 21:00"/>
    <s v="Football"/>
    <x v="2"/>
    <s v="Celta Vigo - Athletic Club Bilbao"/>
    <n v="2.2000000000000002"/>
    <x v="0"/>
    <s v="Full Event Away +0.00 (AH)"/>
    <s v="1-2"/>
    <s v="PINNACLE"/>
    <n v="2.2000000000000002"/>
    <n v="1"/>
    <n v="1.2"/>
    <s v="https://aw-tipster.blogabet.com"/>
    <s v="Fri, Jan 4th, 2019, 09:16"/>
    <n v="24.219999999999988"/>
    <d v="2019-01-01T00:00:00"/>
    <m/>
    <n v="221"/>
    <s v="AH"/>
    <s v="2018-19"/>
    <x v="5"/>
    <s v="Jan"/>
    <n v="1"/>
    <s v="2019"/>
    <s v="21:00"/>
    <d v="2019-01-07T00:00:00"/>
    <d v="2019-01-07T21:00:00"/>
    <d v="2019-01-01T00:00:00"/>
    <m/>
    <n v="224"/>
    <n v="23.61999999999999"/>
  </r>
  <r>
    <n v="225"/>
    <s v=" 08 Jan 2019, 19:00"/>
    <s v="Football"/>
    <x v="1"/>
    <s v="Nantes - Montpellier HSC"/>
    <n v="1"/>
    <x v="2"/>
    <s v="Full Event Over 2 (O/U)"/>
    <s v="2-0"/>
    <s v="PINNACLE"/>
    <n v="1.869"/>
    <n v="1"/>
    <n v="0"/>
    <s v="https://aw-tipster.blogabet.com"/>
    <s v="Mon, Jan 7th, 2019, 08:09"/>
    <n v="24.219999999999988"/>
    <d v="2019-01-01T00:00:00"/>
    <m/>
    <n v="242"/>
    <s v="O/U"/>
    <s v="2018-19"/>
    <x v="6"/>
    <s v="Jan"/>
    <n v="1"/>
    <s v="2019"/>
    <s v="19:00"/>
    <d v="2019-01-08T00:00:00"/>
    <d v="2019-01-08T19:00:00"/>
    <d v="2019-01-01T00:00:00"/>
    <m/>
    <n v="225"/>
    <n v="23.61999999999999"/>
  </r>
  <r>
    <n v="226"/>
    <s v=" 08 Jan 2019, 21:00"/>
    <s v="Football"/>
    <x v="7"/>
    <s v="Tottenham Hotspur - Chelsea"/>
    <n v="2.09"/>
    <x v="0"/>
    <s v="Full Event Home (1X2)"/>
    <s v="1-0"/>
    <s v="PINNACLE"/>
    <n v="2.09"/>
    <n v="1"/>
    <n v="1.0900000000000001"/>
    <s v="https://aw-tipster.blogabet.com"/>
    <s v="Sun, Jan 6th, 2019, 07:16"/>
    <n v="25.309999999999988"/>
    <d v="2019-01-01T00:00:00"/>
    <m/>
    <n v="220"/>
    <s v="1X2"/>
    <s v="2018-19"/>
    <x v="6"/>
    <s v="Jan"/>
    <n v="1"/>
    <s v="2019"/>
    <s v="21:00"/>
    <d v="2019-01-08T00:00:00"/>
    <d v="2019-01-08T21:00:00"/>
    <d v="2019-01-01T00:00:00"/>
    <m/>
    <n v="226"/>
    <n v="24.70999999999999"/>
  </r>
  <r>
    <n v="227"/>
    <s v=" 08 Jan 2019, 21:00"/>
    <s v="Football"/>
    <x v="9"/>
    <s v="Lyon - Strasbourg"/>
    <n v="0"/>
    <x v="1"/>
    <s v="Full Event Home -1.00 (AH)"/>
    <s v="1-2"/>
    <s v="PINNACLE"/>
    <n v="1.7509999999999999"/>
    <n v="1"/>
    <n v="-1"/>
    <s v="https://aw-tipster.blogabet.com"/>
    <s v="Sun, Jan 6th, 2019, 07:24"/>
    <n v="24.309999999999988"/>
    <d v="2019-01-01T00:00:00"/>
    <m/>
    <n v="234"/>
    <s v="AH"/>
    <s v="2018-19"/>
    <x v="6"/>
    <s v="Jan"/>
    <n v="1"/>
    <s v="2019"/>
    <s v="21:00"/>
    <d v="2019-01-08T00:00:00"/>
    <d v="2019-01-08T21:00:00"/>
    <d v="2019-01-01T00:00:00"/>
    <m/>
    <n v="227"/>
    <n v="23.70999999999999"/>
  </r>
  <r>
    <n v="228"/>
    <s v=" 09 Jan 2019, 18:45"/>
    <s v="Football"/>
    <x v="9"/>
    <s v="AS Monaco - Rennes"/>
    <n v="1"/>
    <x v="2"/>
    <s v="Full Event Away +0.00 (AH)"/>
    <s v="1-1"/>
    <s v="PINNACLE"/>
    <n v="2.11"/>
    <n v="1"/>
    <n v="0"/>
    <s v="https://aw-tipster.blogabet.com"/>
    <s v="Mon, Jan 7th, 2019, 08:28"/>
    <n v="24.309999999999988"/>
    <d v="2019-01-01T00:00:00"/>
    <m/>
    <n v="237"/>
    <s v="AH"/>
    <s v="2018-19"/>
    <x v="7"/>
    <s v="Jan"/>
    <n v="1"/>
    <s v="2019"/>
    <s v="18:45"/>
    <d v="2019-01-09T00:00:00"/>
    <d v="2019-01-09T18:45:00"/>
    <d v="2019-01-01T00:00:00"/>
    <m/>
    <n v="228"/>
    <n v="23.70999999999999"/>
  </r>
  <r>
    <n v="229"/>
    <s v=" 09 Jan 2019, 19:30"/>
    <s v="Football"/>
    <x v="10"/>
    <s v="Girona - Atletico Madrid"/>
    <n v="0"/>
    <x v="1"/>
    <s v="Full Event Away (1X2)"/>
    <s v="1-1"/>
    <s v="PINNACLE"/>
    <n v="1.8839999999999999"/>
    <n v="1"/>
    <n v="-1"/>
    <s v="https://aw-tipster.blogabet.com"/>
    <s v="Mon, Jan 7th, 2019, 08:51"/>
    <n v="23.309999999999988"/>
    <d v="2019-01-01T00:00:00"/>
    <m/>
    <n v="225"/>
    <s v="1X2"/>
    <s v="2018-19"/>
    <x v="7"/>
    <s v="Jan"/>
    <n v="1"/>
    <s v="2019"/>
    <s v="19:30"/>
    <d v="2019-01-09T00:00:00"/>
    <d v="2019-01-09T19:30:00"/>
    <d v="2019-01-01T00:00:00"/>
    <m/>
    <n v="229"/>
    <n v="22.70999999999999"/>
  </r>
  <r>
    <n v="230"/>
    <s v=" 09 Jan 2019, 21:05"/>
    <s v="Football"/>
    <x v="9"/>
    <s v="Paris Saint Germain - Guingamp"/>
    <n v="0"/>
    <x v="1"/>
    <s v="Full Event Home -2.50 (AH)"/>
    <s v="1-2"/>
    <s v="PINNACLE"/>
    <n v="2.0099999999999998"/>
    <n v="1"/>
    <n v="-1"/>
    <s v="https://aw-tipster.blogabet.com"/>
    <s v="Mon, Jan 7th, 2019, 08:25"/>
    <n v="22.309999999999988"/>
    <d v="2019-01-01T00:00:00"/>
    <m/>
    <n v="260"/>
    <s v="AH"/>
    <s v="2018-19"/>
    <x v="7"/>
    <s v="Jan"/>
    <n v="1"/>
    <s v="2019"/>
    <s v="21:05"/>
    <d v="2019-01-09T00:00:00"/>
    <d v="2019-01-09T21:05:00"/>
    <d v="2019-01-01T00:00:00"/>
    <m/>
    <n v="230"/>
    <n v="21.70999999999999"/>
  </r>
  <r>
    <n v="231"/>
    <s v=" 09 Jan 2019, 21:30"/>
    <s v="Football"/>
    <x v="10"/>
    <s v="Real Madrid - Leganes"/>
    <n v="0"/>
    <x v="1"/>
    <s v="Full Event Away +1.50 (AH)"/>
    <s v="3-0"/>
    <s v="PINNACLE"/>
    <n v="2.0099999999999998"/>
    <n v="1"/>
    <n v="-1"/>
    <s v="https://aw-tipster.blogabet.com"/>
    <s v="Mon, Jan 7th, 2019, 09:06"/>
    <n v="21.309999999999988"/>
    <d v="2019-01-01T00:00:00"/>
    <m/>
    <n v="238"/>
    <s v="AH"/>
    <s v="2018-19"/>
    <x v="7"/>
    <s v="Jan"/>
    <n v="1"/>
    <s v="2019"/>
    <s v="21:30"/>
    <d v="2019-01-09T00:00:00"/>
    <d v="2019-01-09T21:30:00"/>
    <d v="2019-01-01T00:00:00"/>
    <m/>
    <n v="231"/>
    <n v="20.70999999999999"/>
  </r>
  <r>
    <n v="232"/>
    <s v=" 10 Jan 2019, 19:30"/>
    <s v="Football"/>
    <x v="10"/>
    <s v="Athletic Club Bilbao - Sevilla"/>
    <n v="0"/>
    <x v="1"/>
    <s v="Full Event Home +0.00 (AH)"/>
    <s v="1-3"/>
    <s v="PINNACLE"/>
    <n v="1.84"/>
    <n v="1"/>
    <n v="-1"/>
    <s v="https://aw-tipster.blogabet.com"/>
    <s v="Tue, Jan 8th, 2019, 07:27"/>
    <n v="20.309999999999988"/>
    <d v="2019-01-01T00:00:00"/>
    <m/>
    <n v="259"/>
    <s v="AH"/>
    <s v="2018-19"/>
    <x v="8"/>
    <s v="Jan"/>
    <n v="1"/>
    <s v="2019"/>
    <s v="19:30"/>
    <d v="2019-01-10T00:00:00"/>
    <d v="2019-01-10T19:30:00"/>
    <d v="2019-01-01T00:00:00"/>
    <m/>
    <n v="232"/>
    <n v="19.70999999999999"/>
  </r>
  <r>
    <n v="233"/>
    <s v=" 10 Jan 2019, 21:30"/>
    <s v="Football"/>
    <x v="10"/>
    <s v="Levante - Barcelona"/>
    <n v="1.75"/>
    <x v="0"/>
    <s v="Full Event Home +2.00 (AH)"/>
    <s v="2-1"/>
    <s v="PINNACLE"/>
    <n v="1.746"/>
    <n v="1"/>
    <n v="0.75"/>
    <s v="https://aw-tipster.blogabet.com"/>
    <s v="Mon, Jan 7th, 2019, 09:02"/>
    <n v="21.059999999999988"/>
    <d v="2019-01-01T00:00:00"/>
    <m/>
    <n v="248"/>
    <s v="AH"/>
    <s v="2018-19"/>
    <x v="8"/>
    <s v="Jan"/>
    <n v="1"/>
    <s v="2019"/>
    <s v="21:30"/>
    <d v="2019-01-10T00:00:00"/>
    <d v="2019-01-10T21:30:00"/>
    <d v="2019-01-01T00:00:00"/>
    <m/>
    <n v="233"/>
    <n v="20.45999999999999"/>
  </r>
  <r>
    <n v="234"/>
    <s v=" 11 Jan 2019, 20:45"/>
    <s v="Football"/>
    <x v="1"/>
    <s v="Lyon - Reims"/>
    <n v="0"/>
    <x v="1"/>
    <s v="Full Event Home -1.00 (AH)"/>
    <s v="1-1"/>
    <s v="PINNACLE"/>
    <n v="1.7290000000000001"/>
    <n v="1"/>
    <n v="-1"/>
    <s v="https://aw-tipster.blogabet.com"/>
    <s v="Wed, Jan 9th, 2019, 08:30"/>
    <n v="20.059999999999988"/>
    <d v="2019-01-01T00:00:00"/>
    <m/>
    <n v="252"/>
    <s v="AH"/>
    <s v="2018-19"/>
    <x v="9"/>
    <s v="Jan"/>
    <n v="1"/>
    <s v="2019"/>
    <s v="20:45"/>
    <d v="2019-01-11T00:00:00"/>
    <d v="2019-01-11T20:45:00"/>
    <d v="2019-01-01T00:00:00"/>
    <m/>
    <n v="234"/>
    <n v="19.45999999999999"/>
  </r>
  <r>
    <n v="235"/>
    <s v=" 12 Jan 2019, 13:30"/>
    <s v="Football"/>
    <x v="4"/>
    <s v="West Ham United - Arsenal"/>
    <n v="0"/>
    <x v="1"/>
    <s v="Full Event Over 3 (O/U)"/>
    <s v="1-0"/>
    <s v="PINNACLE"/>
    <n v="1.909"/>
    <n v="1"/>
    <n v="-1"/>
    <s v="https://aw-tipster.blogabet.com"/>
    <s v="Sun, Jan 6th, 2019, 07:36"/>
    <n v="19.059999999999988"/>
    <d v="2019-01-01T00:00:00"/>
    <m/>
    <n v="230"/>
    <s v="O/U"/>
    <s v="2018-19"/>
    <x v="10"/>
    <s v="Jan"/>
    <n v="1"/>
    <s v="2019"/>
    <s v="13:30"/>
    <d v="2019-01-12T00:00:00"/>
    <d v="2019-01-12T13:30:00"/>
    <d v="2019-01-01T00:00:00"/>
    <m/>
    <n v="235"/>
    <n v="18.45999999999999"/>
  </r>
  <r>
    <n v="236"/>
    <s v=" 12 Jan 2019, 16:00"/>
    <s v="Football"/>
    <x v="4"/>
    <s v="Cardiff City - Huddersfield Town"/>
    <n v="0"/>
    <x v="1"/>
    <s v="Full Event Home (1X2)"/>
    <s v="0-0"/>
    <s v="PINNACLE"/>
    <n v="2.25"/>
    <n v="1"/>
    <n v="-1"/>
    <s v="https://aw-tipster.blogabet.com"/>
    <s v="Sun, Jan 6th, 2019, 07:41"/>
    <n v="18.059999999999988"/>
    <d v="2019-01-01T00:00:00"/>
    <m/>
    <n v="233"/>
    <s v="1X2"/>
    <s v="2018-19"/>
    <x v="10"/>
    <s v="Jan"/>
    <n v="1"/>
    <s v="2019"/>
    <s v="16:00"/>
    <d v="2019-01-12T00:00:00"/>
    <d v="2019-01-12T16:00:00"/>
    <d v="2019-01-01T00:00:00"/>
    <m/>
    <n v="236"/>
    <n v="17.45999999999999"/>
  </r>
  <r>
    <n v="237"/>
    <s v=" 12 Jan 2019, 16:00"/>
    <s v="Football"/>
    <x v="4"/>
    <s v="Burnley - Fulham"/>
    <n v="1.71"/>
    <x v="0"/>
    <s v="Full Event Over 2 (O/U)"/>
    <s v="2-1"/>
    <s v="PINNACLE"/>
    <n v="1.714"/>
    <n v="1"/>
    <n v="0.71"/>
    <s v="https://aw-tipster.blogabet.com"/>
    <s v="Sun, Jan 6th, 2019, 20:46"/>
    <n v="18.769999999999989"/>
    <d v="2019-01-01T00:00:00"/>
    <m/>
    <n v="250"/>
    <s v="O/U"/>
    <s v="2018-19"/>
    <x v="10"/>
    <s v="Jan"/>
    <n v="1"/>
    <s v="2019"/>
    <s v="16:00"/>
    <d v="2019-01-12T00:00:00"/>
    <d v="2019-01-12T16:00:00"/>
    <d v="2019-01-01T00:00:00"/>
    <m/>
    <n v="237"/>
    <n v="18.169999999999991"/>
  </r>
  <r>
    <n v="238"/>
    <s v=" 12 Jan 2019, 16:00"/>
    <s v="Football"/>
    <x v="4"/>
    <s v="Crystal Palace - Watford"/>
    <n v="1.74"/>
    <x v="0"/>
    <s v="Full Event Away +0.50 (AH)"/>
    <s v="1-2"/>
    <s v="PINNACLE"/>
    <n v="1.7350000000000001"/>
    <n v="1"/>
    <n v="0.74"/>
    <s v="https://aw-tipster.blogabet.com"/>
    <s v="Sun, Jan 6th, 2019, 20:48"/>
    <n v="19.509999999999987"/>
    <d v="2019-01-01T00:00:00"/>
    <m/>
    <n v="231"/>
    <s v="AH"/>
    <s v="2018-19"/>
    <x v="10"/>
    <s v="Jan"/>
    <n v="1"/>
    <s v="2019"/>
    <s v="16:00"/>
    <d v="2019-01-12T00:00:00"/>
    <d v="2019-01-12T16:00:00"/>
    <d v="2019-01-01T00:00:00"/>
    <m/>
    <n v="238"/>
    <n v="18.909999999999989"/>
  </r>
  <r>
    <n v="239"/>
    <s v=" 12 Jan 2019, 16:00"/>
    <s v="Football"/>
    <x v="4"/>
    <s v="Leicester City - Southampton"/>
    <n v="0"/>
    <x v="1"/>
    <s v="Full Event Home (1X2)"/>
    <s v="1-2"/>
    <s v="PINNACLE"/>
    <n v="1.98"/>
    <n v="1"/>
    <n v="-1"/>
    <s v="https://aw-tipster.blogabet.com"/>
    <s v="Sun, Jan 6th, 2019, 20:52"/>
    <n v="18.509999999999987"/>
    <d v="2019-01-01T00:00:00"/>
    <m/>
    <n v="243"/>
    <s v="1X2"/>
    <s v="2018-19"/>
    <x v="10"/>
    <s v="Jan"/>
    <n v="1"/>
    <s v="2019"/>
    <s v="16:00"/>
    <d v="2019-01-12T00:00:00"/>
    <d v="2019-01-12T16:00:00"/>
    <d v="2019-01-01T00:00:00"/>
    <m/>
    <n v="239"/>
    <n v="17.909999999999989"/>
  </r>
  <r>
    <n v="240"/>
    <s v=" 12 Jan 2019, 16:00"/>
    <s v="Football"/>
    <x v="4"/>
    <s v="Brighton and Hove Albion - Liverpool"/>
    <n v="2"/>
    <x v="0"/>
    <s v="Full Event Home +1.50 (AH)"/>
    <s v="0-1"/>
    <s v="PINNACLE"/>
    <n v="2"/>
    <n v="1"/>
    <n v="1"/>
    <s v="https://aw-tipster.blogabet.com"/>
    <s v="Tue, Jan 8th, 2019, 07:31"/>
    <n v="19.509999999999987"/>
    <d v="2019-01-01T00:00:00"/>
    <m/>
    <n v="262"/>
    <s v="AH"/>
    <s v="2018-19"/>
    <x v="10"/>
    <s v="Jan"/>
    <n v="1"/>
    <s v="2019"/>
    <s v="16:00"/>
    <d v="2019-01-12T00:00:00"/>
    <d v="2019-01-12T16:00:00"/>
    <d v="2019-01-01T00:00:00"/>
    <m/>
    <n v="240"/>
    <n v="18.909999999999989"/>
  </r>
  <r>
    <n v="241"/>
    <s v=" 12 Jan 2019, 16:15"/>
    <s v="Football"/>
    <x v="2"/>
    <s v="Valencia - Real Valladolid CF"/>
    <n v="1.91"/>
    <x v="0"/>
    <s v="Full Event Away +1.00 (AH)"/>
    <s v="1-1"/>
    <s v="PINNACLE"/>
    <n v="1.909"/>
    <n v="1"/>
    <n v="0.91"/>
    <s v="https://aw-tipster.blogabet.com"/>
    <s v="Thu, Jan 10th, 2019, 08:13"/>
    <n v="20.419999999999987"/>
    <d v="2019-01-01T00:00:00"/>
    <m/>
    <n v="253"/>
    <s v="AH"/>
    <s v="2018-19"/>
    <x v="10"/>
    <s v="Jan"/>
    <n v="1"/>
    <s v="2019"/>
    <s v="16:15"/>
    <d v="2019-01-12T00:00:00"/>
    <d v="2019-01-12T16:15:00"/>
    <d v="2019-01-01T00:00:00"/>
    <m/>
    <n v="241"/>
    <n v="19.81999999999999"/>
  </r>
  <r>
    <n v="242"/>
    <s v=" 12 Jan 2019, 17:00"/>
    <s v="Football"/>
    <x v="1"/>
    <s v="Amiens - Paris Saint Germain"/>
    <n v="1.82"/>
    <x v="0"/>
    <s v="Full Event Away -2.00 (AH)"/>
    <s v="0-3"/>
    <s v="PINNACLE"/>
    <n v="1.819"/>
    <n v="1"/>
    <n v="0.82"/>
    <s v="https://aw-tipster.blogabet.com"/>
    <s v="Thu, Jan 10th, 2019, 08:14"/>
    <n v="21.239999999999988"/>
    <d v="2019-01-01T00:00:00"/>
    <m/>
    <n v="251"/>
    <s v="AH"/>
    <s v="2018-19"/>
    <x v="10"/>
    <s v="Jan"/>
    <n v="1"/>
    <s v="2019"/>
    <s v="17:00"/>
    <d v="2019-01-12T00:00:00"/>
    <d v="2019-01-12T17:00:00"/>
    <d v="2019-01-01T00:00:00"/>
    <m/>
    <n v="242"/>
    <n v="20.63999999999999"/>
  </r>
  <r>
    <n v="243"/>
    <s v=" 12 Jan 2019, 18:00"/>
    <s v="Football"/>
    <x v="11"/>
    <s v="Sampdoria - AC Milan"/>
    <n v="1"/>
    <x v="2"/>
    <s v="Full Event Home +0.00 (AH)"/>
    <s v="0-0 (0-2)"/>
    <s v="PINNACLE"/>
    <n v="2.08"/>
    <n v="1"/>
    <n v="0"/>
    <s v="https://aw-tipster.blogabet.com"/>
    <s v="Fri, Jan 11th, 2019, 17:50"/>
    <n v="21.239999999999988"/>
    <d v="2019-01-01T00:00:00"/>
    <m/>
    <n v="263"/>
    <s v="AH"/>
    <s v="2018-19"/>
    <x v="10"/>
    <s v="Jan"/>
    <n v="1"/>
    <s v="2019"/>
    <s v="18:00"/>
    <d v="2019-01-12T00:00:00"/>
    <d v="2019-01-12T18:00:00"/>
    <d v="2019-01-01T00:00:00"/>
    <m/>
    <n v="243"/>
    <n v="20.63999999999999"/>
  </r>
  <r>
    <n v="244"/>
    <s v=" 12 Jan 2019, 18:30"/>
    <s v="Football"/>
    <x v="4"/>
    <s v="Chelsea - Newcastle United"/>
    <n v="0"/>
    <x v="1"/>
    <s v="First Half Home (1X2)"/>
    <s v="1-1 (2-1)"/>
    <s v="PINNACLE"/>
    <n v="1.7350000000000001"/>
    <n v="1"/>
    <n v="-1"/>
    <s v="https://aw-tipster.blogabet.com"/>
    <s v="Wed, Jan 9th, 2019, 08:32"/>
    <n v="20.239999999999988"/>
    <d v="2019-01-01T00:00:00"/>
    <m/>
    <n v="244"/>
    <s v="1X2"/>
    <s v="2018-19"/>
    <x v="10"/>
    <s v="Jan"/>
    <n v="1"/>
    <s v="2019"/>
    <s v="18:30"/>
    <d v="2019-01-12T00:00:00"/>
    <d v="2019-01-12T18:30:00"/>
    <d v="2019-01-01T00:00:00"/>
    <m/>
    <n v="244"/>
    <n v="19.63999999999999"/>
  </r>
  <r>
    <n v="245"/>
    <s v=" 12 Jan 2019, 20:00"/>
    <s v="Football"/>
    <x v="1"/>
    <s v="Caen - Lille"/>
    <n v="2.27"/>
    <x v="0"/>
    <s v="Full Event Away (1X2)"/>
    <s v="1-3"/>
    <s v="PINNACLE"/>
    <n v="2.27"/>
    <n v="1"/>
    <n v="1.27"/>
    <s v="https://aw-tipster.blogabet.com"/>
    <s v="Tue, Jan 8th, 2019, 07:20"/>
    <n v="21.509999999999987"/>
    <d v="2019-01-01T00:00:00"/>
    <m/>
    <n v="246"/>
    <s v="1X2"/>
    <s v="2018-19"/>
    <x v="10"/>
    <s v="Jan"/>
    <n v="1"/>
    <s v="2019"/>
    <s v="20:00"/>
    <d v="2019-01-12T00:00:00"/>
    <d v="2019-01-12T20:00:00"/>
    <d v="2019-01-01T00:00:00"/>
    <m/>
    <n v="245"/>
    <n v="20.909999999999989"/>
  </r>
  <r>
    <n v="246"/>
    <s v=" 12 Jan 2019, 20:00"/>
    <s v="Football"/>
    <x v="1"/>
    <s v="Dijon - Montpellier HSC"/>
    <n v="1.72"/>
    <x v="0"/>
    <s v="Full Event Home +0.50 (AH)"/>
    <s v="1-1"/>
    <s v="PINNACLE"/>
    <n v="1.724"/>
    <n v="1"/>
    <n v="0.72"/>
    <s v="https://aw-tipster.blogabet.com"/>
    <s v="Wed, Jan 9th, 2019, 08:31"/>
    <n v="22.229999999999986"/>
    <d v="2019-01-01T00:00:00"/>
    <m/>
    <n v="261"/>
    <s v="AH"/>
    <s v="2018-19"/>
    <x v="10"/>
    <s v="Jan"/>
    <n v="1"/>
    <s v="2019"/>
    <s v="20:00"/>
    <d v="2019-01-12T00:00:00"/>
    <d v="2019-01-12T20:00:00"/>
    <d v="2019-01-01T00:00:00"/>
    <m/>
    <n v="246"/>
    <n v="21.629999999999988"/>
  </r>
  <r>
    <n v="247"/>
    <s v=" 12 Jan 2019, 20:00"/>
    <s v="Football"/>
    <x v="1"/>
    <s v="Nice - Bordeaux"/>
    <n v="2"/>
    <x v="0"/>
    <s v="Full Event Under 2 (O/U)"/>
    <s v="1-0"/>
    <s v="PINNACLE"/>
    <n v="2"/>
    <n v="1"/>
    <n v="1"/>
    <s v="https://aw-tipster.blogabet.com"/>
    <s v="Thu, Jan 10th, 2019, 08:15"/>
    <n v="23.229999999999986"/>
    <d v="2019-01-01T00:00:00"/>
    <m/>
    <n v="249"/>
    <s v="O/U"/>
    <s v="2018-19"/>
    <x v="10"/>
    <s v="Jan"/>
    <n v="1"/>
    <s v="2019"/>
    <s v="20:00"/>
    <d v="2019-01-12T00:00:00"/>
    <d v="2019-01-12T20:00:00"/>
    <d v="2019-01-01T00:00:00"/>
    <m/>
    <n v="247"/>
    <n v="22.629999999999988"/>
  </r>
  <r>
    <n v="248"/>
    <s v=" 12 Jan 2019, 20:00"/>
    <s v="Football"/>
    <x v="1"/>
    <s v="Guingamp - St Etienne"/>
    <n v="0"/>
    <x v="1"/>
    <s v="Full Event Over 2 (O/U)"/>
    <s v="0-1"/>
    <s v="PINNACLE"/>
    <n v="1.68"/>
    <n v="1"/>
    <n v="-1"/>
    <s v="https://aw-tipster.blogabet.com"/>
    <s v="Thu, Jan 10th, 2019, 08:18"/>
    <n v="22.229999999999986"/>
    <d v="2019-01-01T00:00:00"/>
    <m/>
    <n v="254"/>
    <s v="O/U"/>
    <s v="2018-19"/>
    <x v="10"/>
    <s v="Jan"/>
    <n v="1"/>
    <s v="2019"/>
    <s v="20:00"/>
    <d v="2019-01-12T00:00:00"/>
    <d v="2019-01-12T20:00:00"/>
    <d v="2019-01-01T00:00:00"/>
    <m/>
    <n v="248"/>
    <n v="21.629999999999988"/>
  </r>
  <r>
    <n v="249"/>
    <s v=" 12 Jan 2019, 20:45"/>
    <s v="Football"/>
    <x v="2"/>
    <s v="Villarreal CF - Getafe"/>
    <n v="1.81"/>
    <x v="0"/>
    <s v="Full Event Away +0.50 (AH)"/>
    <s v="1-2"/>
    <s v="PINNACLE"/>
    <n v="1.8129999999999999"/>
    <n v="1"/>
    <n v="0.81"/>
    <s v="https://aw-tipster.blogabet.com"/>
    <s v="Thu, Jan 10th, 2019, 08:14"/>
    <n v="23.039999999999985"/>
    <d v="2019-01-01T00:00:00"/>
    <m/>
    <n v="247"/>
    <s v="AH"/>
    <s v="2018-19"/>
    <x v="10"/>
    <s v="Jan"/>
    <n v="1"/>
    <s v="2019"/>
    <s v="20:45"/>
    <d v="2019-01-12T00:00:00"/>
    <d v="2019-01-12T20:45:00"/>
    <d v="2019-01-01T00:00:00"/>
    <m/>
    <n v="249"/>
    <n v="22.439999999999987"/>
  </r>
  <r>
    <n v="250"/>
    <s v=" 12 Jan 2019, 20:45"/>
    <s v="Football"/>
    <x v="11"/>
    <s v="Bologna - Juventus"/>
    <n v="1.91"/>
    <x v="0"/>
    <s v="First Half Away (1X2)"/>
    <s v="0-1 (0-2)"/>
    <s v="PINNACLE"/>
    <n v="1.909"/>
    <n v="1"/>
    <n v="0.91"/>
    <s v="https://aw-tipster.blogabet.com"/>
    <s v="Fri, Jan 11th, 2019, 17:51"/>
    <n v="23.949999999999985"/>
    <d v="2019-01-01T00:00:00"/>
    <m/>
    <n v="226"/>
    <s v="1X2"/>
    <s v="2018-19"/>
    <x v="10"/>
    <s v="Jan"/>
    <n v="1"/>
    <s v="2019"/>
    <s v="20:45"/>
    <d v="2019-01-12T00:00:00"/>
    <d v="2019-01-12T20:45:00"/>
    <d v="2019-01-01T00:00:00"/>
    <m/>
    <n v="250"/>
    <n v="23.349999999999987"/>
  </r>
  <r>
    <n v="251"/>
    <s v=" 13 Jan 2019, 12:00"/>
    <s v="Football"/>
    <x v="2"/>
    <s v="Atletico Madrid - Levante UD"/>
    <n v="2.0299999999999998"/>
    <x v="0"/>
    <s v="Full Event Away +1.50 (AH)"/>
    <s v="1-0"/>
    <s v="PINNACLE"/>
    <n v="2.0299999999999998"/>
    <n v="1"/>
    <n v="1.03"/>
    <s v="https://aw-tipster.blogabet.com"/>
    <s v="Fri, Jan 11th, 2019, 08:11"/>
    <n v="24.979999999999986"/>
    <d v="2019-01-01T00:00:00"/>
    <m/>
    <n v="218"/>
    <s v="AH"/>
    <s v="2018-19"/>
    <x v="11"/>
    <s v="Jan"/>
    <n v="1"/>
    <s v="2019"/>
    <s v="12:00"/>
    <d v="2019-01-13T00:00:00"/>
    <d v="2019-01-13T12:00:00"/>
    <d v="2019-01-01T00:00:00"/>
    <m/>
    <n v="251"/>
    <n v="24.379999999999988"/>
  </r>
  <r>
    <n v="252"/>
    <s v=" 13 Jan 2019, 15:00"/>
    <s v="Football"/>
    <x v="1"/>
    <s v="Nantes - Rennes"/>
    <n v="0"/>
    <x v="1"/>
    <s v="Full Event Over 2.5 (O/U)"/>
    <s v="0-1"/>
    <s v="PINNACLE"/>
    <n v="2.14"/>
    <n v="1"/>
    <n v="-1"/>
    <s v="https://aw-tipster.blogabet.com"/>
    <s v="Thu, Jan 10th, 2019, 08:18"/>
    <n v="23.979999999999986"/>
    <d v="2019-01-01T00:00:00"/>
    <m/>
    <n v="217"/>
    <s v="O/U"/>
    <s v="2018-19"/>
    <x v="11"/>
    <s v="Jan"/>
    <n v="1"/>
    <s v="2019"/>
    <s v="15:00"/>
    <d v="2019-01-13T00:00:00"/>
    <d v="2019-01-13T15:00:00"/>
    <d v="2019-01-01T00:00:00"/>
    <m/>
    <n v="252"/>
    <n v="23.379999999999988"/>
  </r>
  <r>
    <n v="253"/>
    <s v=" 13 Jan 2019, 15:00"/>
    <s v="Football"/>
    <x v="11"/>
    <s v="Torino - Fiorentina"/>
    <n v="0"/>
    <x v="1"/>
    <s v="Full Event Home +0.00 (AH)"/>
    <s v="0-2"/>
    <s v="PINNACLE"/>
    <n v="1.7749999999999999"/>
    <n v="1"/>
    <n v="-1"/>
    <s v="https://aw-tipster.blogabet.com"/>
    <s v="Fri, Jan 11th, 2019, 17:52"/>
    <n v="22.979999999999986"/>
    <d v="2019-01-01T00:00:00"/>
    <m/>
    <n v="256"/>
    <s v="AH"/>
    <s v="2018-19"/>
    <x v="11"/>
    <s v="Jan"/>
    <n v="1"/>
    <s v="2019"/>
    <s v="15:00"/>
    <d v="2019-01-13T00:00:00"/>
    <d v="2019-01-13T15:00:00"/>
    <d v="2019-01-01T00:00:00"/>
    <m/>
    <n v="253"/>
    <n v="22.379999999999988"/>
  </r>
  <r>
    <n v="254"/>
    <s v=" 13 Jan 2019, 15:15"/>
    <s v="Football"/>
    <x v="4"/>
    <s v="Everton - Bournemouth"/>
    <n v="1.78"/>
    <x v="0"/>
    <s v="Full Event Home (1X2)"/>
    <s v="2-0"/>
    <s v="PINNACLE"/>
    <n v="1.7749999999999999"/>
    <n v="1"/>
    <n v="0.78"/>
    <s v="https://aw-tipster.blogabet.com"/>
    <s v="Sun, Jan 6th, 2019, 07:29"/>
    <n v="23.759999999999987"/>
    <d v="2019-01-01T00:00:00"/>
    <m/>
    <n v="219"/>
    <s v="1X2"/>
    <s v="2018-19"/>
    <x v="11"/>
    <s v="Jan"/>
    <n v="1"/>
    <s v="2019"/>
    <s v="15:15"/>
    <d v="2019-01-13T00:00:00"/>
    <d v="2019-01-13T15:15:00"/>
    <d v="2019-01-01T00:00:00"/>
    <m/>
    <n v="254"/>
    <n v="23.159999999999989"/>
  </r>
  <r>
    <n v="255"/>
    <s v=" 13 Jan 2019, 16:15"/>
    <s v="Football"/>
    <x v="2"/>
    <s v="Athletic Club Bilbao - Sevilla"/>
    <n v="0"/>
    <x v="1"/>
    <s v="Full Event Away +0.00 (AH)"/>
    <s v="2-0"/>
    <s v="PINNACLE"/>
    <n v="1.925"/>
    <n v="1"/>
    <n v="-1"/>
    <s v="https://aw-tipster.blogabet.com"/>
    <s v="Fri, Jan 11th, 2019, 08:11"/>
    <n v="22.759999999999987"/>
    <d v="2019-01-01T00:00:00"/>
    <m/>
    <n v="255"/>
    <s v="AH"/>
    <s v="2018-19"/>
    <x v="11"/>
    <s v="Jan"/>
    <n v="1"/>
    <s v="2019"/>
    <s v="16:15"/>
    <d v="2019-01-13T00:00:00"/>
    <d v="2019-01-13T16:15:00"/>
    <d v="2019-01-01T00:00:00"/>
    <m/>
    <n v="255"/>
    <n v="22.159999999999989"/>
  </r>
  <r>
    <n v="256"/>
    <s v=" 13 Jan 2019, 17:30"/>
    <s v="Football"/>
    <x v="4"/>
    <s v="Tottenham Hotspur - Manchester United"/>
    <n v="0"/>
    <x v="1"/>
    <s v="Full Event Over 2.5 (O/U)"/>
    <s v="0-1"/>
    <s v="PINNACLE"/>
    <n v="1.68"/>
    <n v="1"/>
    <n v="-1"/>
    <s v="https://aw-tipster.blogabet.com"/>
    <s v="Wed, Jan 9th, 2019, 08:33"/>
    <n v="21.759999999999987"/>
    <d v="2019-01-01T00:00:00"/>
    <m/>
    <n v="241"/>
    <s v="O/U"/>
    <s v="2018-19"/>
    <x v="11"/>
    <s v="Jan"/>
    <n v="1"/>
    <s v="2019"/>
    <s v="17:30"/>
    <d v="2019-01-13T00:00:00"/>
    <d v="2019-01-13T17:30:00"/>
    <d v="2019-01-01T00:00:00"/>
    <m/>
    <n v="256"/>
    <n v="21.159999999999989"/>
  </r>
  <r>
    <n v="257"/>
    <s v=" 13 Jan 2019, 18:30"/>
    <s v="Football"/>
    <x v="2"/>
    <s v="Barcelona - Eibar"/>
    <n v="2.0299999999999998"/>
    <x v="0"/>
    <s v="Full Event Home -2.50 (AH)"/>
    <s v="3-0"/>
    <s v="PINNACLE"/>
    <n v="2.0299999999999998"/>
    <n v="1"/>
    <n v="1.03"/>
    <s v="https://aw-tipster.blogabet.com"/>
    <s v="Fri, Jan 11th, 2019, 08:12"/>
    <n v="22.789999999999988"/>
    <d v="2019-01-01T00:00:00"/>
    <m/>
    <n v="240"/>
    <s v="AH"/>
    <s v="2018-19"/>
    <x v="11"/>
    <s v="Jan"/>
    <n v="1"/>
    <s v="2019"/>
    <s v="18:30"/>
    <d v="2019-01-13T00:00:00"/>
    <d v="2019-01-13T18:30:00"/>
    <d v="2019-01-01T00:00:00"/>
    <m/>
    <n v="257"/>
    <n v="22.189999999999991"/>
  </r>
  <r>
    <n v="258"/>
    <s v=" 13 Jan 2019, 20:45"/>
    <s v="Football"/>
    <x v="2"/>
    <s v="Real Betis - Real Madrid"/>
    <n v="0"/>
    <x v="1"/>
    <s v="Full Event Home +0.50 (AH)"/>
    <s v="1-2"/>
    <s v="PINNACLE"/>
    <n v="1.806"/>
    <n v="1"/>
    <n v="-1"/>
    <s v="https://aw-tipster.blogabet.com"/>
    <s v="Fri, Jan 11th, 2019, 08:13"/>
    <n v="21.789999999999988"/>
    <d v="2019-01-01T00:00:00"/>
    <m/>
    <n v="232"/>
    <s v="AH"/>
    <s v="2018-19"/>
    <x v="11"/>
    <s v="Jan"/>
    <n v="1"/>
    <s v="2019"/>
    <s v="20:45"/>
    <d v="2019-01-13T00:00:00"/>
    <d v="2019-01-13T20:45:00"/>
    <d v="2019-01-01T00:00:00"/>
    <m/>
    <n v="258"/>
    <n v="21.189999999999991"/>
  </r>
  <r>
    <n v="259"/>
    <s v=" 13 Jan 2019, 20:45"/>
    <s v="Football"/>
    <x v="11"/>
    <s v="Napoli - Sassuolo"/>
    <n v="1.94"/>
    <x v="0"/>
    <s v="First Half Home (1X2)"/>
    <s v="1-0 (2-0)"/>
    <s v="PINNACLE"/>
    <n v="1.9430000000000001"/>
    <n v="1"/>
    <n v="0.94"/>
    <s v="https://aw-tipster.blogabet.com"/>
    <s v="Fri, Jan 11th, 2019, 17:53"/>
    <n v="22.72999999999999"/>
    <d v="2019-01-01T00:00:00"/>
    <m/>
    <n v="258"/>
    <s v="1X2"/>
    <s v="2018-19"/>
    <x v="11"/>
    <s v="Jan"/>
    <n v="1"/>
    <s v="2019"/>
    <s v="20:45"/>
    <d v="2019-01-13T00:00:00"/>
    <d v="2019-01-13T20:45:00"/>
    <d v="2019-01-01T00:00:00"/>
    <m/>
    <n v="259"/>
    <n v="22.129999999999992"/>
  </r>
  <r>
    <n v="260"/>
    <s v=" 13 Jan 2019, 21:00"/>
    <s v="Football"/>
    <x v="1"/>
    <s v="Marseille - AS Monaco"/>
    <n v="1.92"/>
    <x v="0"/>
    <s v="Full Event Away +1.00 (AH)"/>
    <s v="1-1"/>
    <s v="PINNACLE"/>
    <n v="1.917"/>
    <n v="1"/>
    <n v="0.92"/>
    <s v="https://aw-tipster.blogabet.com"/>
    <s v="Thu, Jan 10th, 2019, 08:18"/>
    <n v="23.649999999999991"/>
    <d v="2019-01-01T00:00:00"/>
    <m/>
    <n v="224"/>
    <s v="AH"/>
    <s v="2018-19"/>
    <x v="11"/>
    <s v="Jan"/>
    <n v="1"/>
    <s v="2019"/>
    <s v="21:00"/>
    <d v="2019-01-13T00:00:00"/>
    <d v="2019-01-13T21:00:00"/>
    <d v="2019-01-01T00:00:00"/>
    <m/>
    <n v="260"/>
    <n v="23.049999999999994"/>
  </r>
  <r>
    <n v="261"/>
    <s v=" 14 Jan 2019, 17:30"/>
    <s v="Football"/>
    <x v="11"/>
    <s v="Cagliari - Atalanta BC"/>
    <n v="1.93"/>
    <x v="0"/>
    <s v="Full Event Away (1X2)"/>
    <s v="0-2"/>
    <s v="PINNACLE"/>
    <n v="1.925"/>
    <n v="1"/>
    <n v="0.93"/>
    <s v="https://aw-tipster.blogabet.com"/>
    <s v="Fri, Jan 11th, 2019, 17:54"/>
    <n v="24.579999999999991"/>
    <d v="2019-01-01T00:00:00"/>
    <m/>
    <n v="245"/>
    <s v="1X2"/>
    <s v="2018-19"/>
    <x v="12"/>
    <s v="Jan"/>
    <n v="1"/>
    <s v="2019"/>
    <s v="17:30"/>
    <d v="2019-01-14T00:00:00"/>
    <d v="2019-01-14T17:30:00"/>
    <d v="2019-01-01T00:00:00"/>
    <m/>
    <n v="261"/>
    <n v="23.979999999999993"/>
  </r>
  <r>
    <n v="262"/>
    <s v=" 14 Jan 2019, 21:00"/>
    <s v="Football"/>
    <x v="4"/>
    <s v="Manchester City - Wolverhampton Wanderers"/>
    <n v="1.94"/>
    <x v="0"/>
    <s v="Full Event Home -2.00 (AH)"/>
    <s v="3-0"/>
    <s v="PINNACLE"/>
    <n v="1.9430000000000001"/>
    <n v="1"/>
    <n v="0.94"/>
    <s v="https://aw-tipster.blogabet.com"/>
    <s v="Thu, Jan 10th, 2019, 08:20"/>
    <n v="25.519999999999992"/>
    <d v="2019-01-01T00:00:00"/>
    <m/>
    <n v="257"/>
    <s v="AH"/>
    <s v="2018-19"/>
    <x v="12"/>
    <s v="Jan"/>
    <n v="1"/>
    <s v="2019"/>
    <s v="21:00"/>
    <d v="2019-01-14T00:00:00"/>
    <d v="2019-01-14T21:00:00"/>
    <d v="2019-01-01T00:00:00"/>
    <m/>
    <n v="262"/>
    <n v="24.919999999999995"/>
  </r>
  <r>
    <n v="263"/>
    <s v=" 14 Jan 2019, 21:00"/>
    <s v="Football"/>
    <x v="2"/>
    <s v="Real Sociedad - Espanyol"/>
    <n v="0"/>
    <x v="1"/>
    <s v="Full Event Away +0.50 (AH)"/>
    <s v="3-2"/>
    <s v="PINNACLE"/>
    <n v="1.925"/>
    <n v="1"/>
    <n v="-1"/>
    <s v="https://aw-tipster.blogabet.com"/>
    <s v="Fri, Jan 11th, 2019, 08:14"/>
    <n v="24.519999999999992"/>
    <d v="2019-01-01T00:00:00"/>
    <m/>
    <n v="239"/>
    <s v="AH"/>
    <s v="2018-19"/>
    <x v="12"/>
    <s v="Jan"/>
    <n v="1"/>
    <s v="2019"/>
    <s v="21:00"/>
    <d v="2019-01-14T00:00:00"/>
    <d v="2019-01-14T21:00:00"/>
    <d v="2019-01-01T00:00:00"/>
    <m/>
    <n v="263"/>
    <n v="23.919999999999995"/>
  </r>
  <r>
    <n v="264"/>
    <s v=" 15 Jan 2019, 19:00"/>
    <s v="Football"/>
    <x v="1"/>
    <s v="Angers SCO - Bordeaux"/>
    <n v="2.3199999999999998"/>
    <x v="0"/>
    <s v="Full Event Away +0.00 (AH)"/>
    <s v="1-2"/>
    <s v="PINNACLE"/>
    <n v="2.3199999999999998"/>
    <n v="1"/>
    <n v="1.32"/>
    <s v="https://aw-tipster.blogabet.com"/>
    <s v="Mon, Jan 14th, 2019, 08:59"/>
    <n v="25.839999999999993"/>
    <d v="2019-01-01T00:00:00"/>
    <m/>
    <n v="306"/>
    <s v="AH"/>
    <s v="2018-19"/>
    <x v="13"/>
    <s v="Jan"/>
    <n v="1"/>
    <s v="2019"/>
    <s v="19:00"/>
    <d v="2019-01-15T00:00:00"/>
    <d v="2019-01-15T19:00:00"/>
    <d v="2019-01-01T00:00:00"/>
    <m/>
    <n v="264"/>
    <n v="25.239999999999995"/>
  </r>
  <r>
    <n v="265"/>
    <s v=" 16 Jan 2019, 18:30"/>
    <s v="Football"/>
    <x v="12"/>
    <s v="Juventus (n) - AC Milan"/>
    <n v="1"/>
    <x v="2"/>
    <s v="Full Event Home -1.00 (AH)"/>
    <s v="1-0"/>
    <s v="PINNACLE"/>
    <n v="2.13"/>
    <n v="1"/>
    <n v="0"/>
    <s v="https://aw-tipster.blogabet.com"/>
    <s v="Sun, Jan 13th, 2019, 09:05"/>
    <n v="25.839999999999993"/>
    <d v="2019-01-01T00:00:00"/>
    <m/>
    <n v="294"/>
    <s v="AH"/>
    <s v="2018-19"/>
    <x v="14"/>
    <s v="Jan"/>
    <n v="1"/>
    <s v="2019"/>
    <s v="18:30"/>
    <d v="2019-01-16T00:00:00"/>
    <d v="2019-01-16T18:30:00"/>
    <d v="2019-01-01T00:00:00"/>
    <m/>
    <n v="265"/>
    <n v="25.239999999999995"/>
  </r>
  <r>
    <n v="266"/>
    <s v=" 16 Jan 2019, 19:00"/>
    <s v="Football"/>
    <x v="1"/>
    <s v="AS Monaco - Nice"/>
    <n v="0"/>
    <x v="1"/>
    <s v="Full Event Home (1X2)"/>
    <s v="1-1"/>
    <s v="PINNACLE"/>
    <n v="2.25"/>
    <n v="1"/>
    <n v="-1"/>
    <s v="https://aw-tipster.blogabet.com"/>
    <s v="Mon, Jan 14th, 2019, 08:59"/>
    <n v="24.839999999999993"/>
    <d v="2019-01-01T00:00:00"/>
    <m/>
    <n v="287"/>
    <s v="1X2"/>
    <s v="2018-19"/>
    <x v="14"/>
    <s v="Jan"/>
    <n v="1"/>
    <s v="2019"/>
    <s v="19:00"/>
    <d v="2019-01-16T00:00:00"/>
    <d v="2019-01-16T19:00:00"/>
    <d v="2019-01-01T00:00:00"/>
    <m/>
    <n v="266"/>
    <n v="24.239999999999995"/>
  </r>
  <r>
    <n v="267"/>
    <s v=" 16 Jan 2019, 19:00"/>
    <s v="Football"/>
    <x v="1"/>
    <s v="Toulouse FC - Lyon"/>
    <n v="0"/>
    <x v="1"/>
    <s v="Full Event Away (1X2)"/>
    <s v="2-2"/>
    <s v="PINNACLE"/>
    <n v="1.74"/>
    <n v="1"/>
    <n v="-1"/>
    <s v="https://aw-tipster.blogabet.com"/>
    <s v="Mon, Jan 14th, 2019, 08:59"/>
    <n v="23.839999999999993"/>
    <d v="2019-01-01T00:00:00"/>
    <m/>
    <n v="297"/>
    <s v="1X2"/>
    <s v="2018-19"/>
    <x v="14"/>
    <s v="Jan"/>
    <n v="1"/>
    <s v="2019"/>
    <s v="19:00"/>
    <d v="2019-01-16T00:00:00"/>
    <d v="2019-01-16T19:00:00"/>
    <d v="2019-01-01T00:00:00"/>
    <m/>
    <n v="267"/>
    <n v="23.239999999999995"/>
  </r>
  <r>
    <n v="268"/>
    <s v=" 16 Jan 2019, 19:00"/>
    <s v="Football"/>
    <x v="1"/>
    <s v="Guingamp - Rennes"/>
    <n v="1.69"/>
    <x v="0"/>
    <s v="Full Event Over 2 (O/U)"/>
    <s v="2-1"/>
    <s v="PINNACLE"/>
    <n v="1.6890000000000001"/>
    <n v="1"/>
    <n v="0.69"/>
    <s v="https://aw-tipster.blogabet.com"/>
    <s v="Mon, Jan 14th, 2019, 09:00"/>
    <n v="24.529999999999994"/>
    <d v="2019-01-01T00:00:00"/>
    <m/>
    <n v="310"/>
    <s v="O/U"/>
    <s v="2018-19"/>
    <x v="14"/>
    <s v="Jan"/>
    <n v="1"/>
    <s v="2019"/>
    <s v="19:00"/>
    <d v="2019-01-16T00:00:00"/>
    <d v="2019-01-16T19:00:00"/>
    <d v="2019-01-01T00:00:00"/>
    <m/>
    <n v="268"/>
    <n v="23.929999999999996"/>
  </r>
  <r>
    <n v="269"/>
    <s v=" 16 Jan 2019, 19:30"/>
    <s v="Football"/>
    <x v="10"/>
    <s v="Atletico Madrid - Girona"/>
    <n v="0"/>
    <x v="1"/>
    <s v="Full Event Home -1.50 (AH)"/>
    <s v="3-3"/>
    <s v="PINNACLE"/>
    <n v="2.25"/>
    <n v="1"/>
    <n v="-1"/>
    <s v="https://aw-tipster.blogabet.com"/>
    <s v="Tue, Jan 15th, 2019, 22:41"/>
    <n v="23.529999999999994"/>
    <d v="2019-01-01T00:00:00"/>
    <m/>
    <n v="292"/>
    <s v="AH"/>
    <s v="2018-19"/>
    <x v="14"/>
    <s v="Jan"/>
    <n v="1"/>
    <s v="2019"/>
    <s v="19:30"/>
    <d v="2019-01-16T00:00:00"/>
    <d v="2019-01-16T19:30:00"/>
    <d v="2019-01-01T00:00:00"/>
    <m/>
    <n v="269"/>
    <n v="22.929999999999996"/>
  </r>
  <r>
    <n v="270"/>
    <s v=" 16 Jan 2019, 21:00"/>
    <s v="Football"/>
    <x v="1"/>
    <s v="St Etienne - Marseille"/>
    <n v="2.37"/>
    <x v="0"/>
    <s v="Full Event Home (1X2)"/>
    <s v="2-1"/>
    <s v="PINNACLE"/>
    <n v="2.37"/>
    <n v="1"/>
    <n v="1.37"/>
    <s v="https://aw-tipster.blogabet.com"/>
    <s v="Mon, Jan 14th, 2019, 09:00"/>
    <n v="24.899999999999995"/>
    <d v="2019-01-01T00:00:00"/>
    <m/>
    <n v="308"/>
    <s v="1X2"/>
    <s v="2018-19"/>
    <x v="14"/>
    <s v="Jan"/>
    <n v="1"/>
    <s v="2019"/>
    <s v="21:00"/>
    <d v="2019-01-16T00:00:00"/>
    <d v="2019-01-16T21:00:00"/>
    <d v="2019-01-01T00:00:00"/>
    <m/>
    <n v="270"/>
    <n v="24.299999999999997"/>
  </r>
  <r>
    <n v="271"/>
    <s v=" 17 Jan 2019, 19:30"/>
    <s v="Football"/>
    <x v="10"/>
    <s v="Real Sociedad - Real Betis"/>
    <n v="1.7"/>
    <x v="0"/>
    <s v="Full Event Away +0.50 (AH)"/>
    <s v="2-2"/>
    <s v="PINNACLE"/>
    <n v="1.6990000000000001"/>
    <n v="1"/>
    <n v="0.7"/>
    <s v="https://aw-tipster.blogabet.com"/>
    <s v="Tue, Jan 15th, 2019, 22:41"/>
    <n v="25.599999999999994"/>
    <d v="2019-01-01T00:00:00"/>
    <m/>
    <n v="301"/>
    <s v="AH"/>
    <s v="2018-19"/>
    <x v="15"/>
    <s v="Jan"/>
    <n v="1"/>
    <s v="2019"/>
    <s v="19:30"/>
    <d v="2019-01-17T00:00:00"/>
    <d v="2019-01-17T19:30:00"/>
    <d v="2019-01-01T00:00:00"/>
    <m/>
    <n v="271"/>
    <n v="24.999999999999996"/>
  </r>
  <r>
    <n v="272"/>
    <s v=" 17 Jan 2019, 20:30"/>
    <s v="Football"/>
    <x v="10"/>
    <s v="Espanyol - Villarreal CF"/>
    <n v="0"/>
    <x v="1"/>
    <s v="Full Event Away +0.50 (AH)"/>
    <s v="3-1"/>
    <s v="PINNACLE"/>
    <n v="1.7290000000000001"/>
    <n v="1"/>
    <n v="-1"/>
    <s v="https://aw-tipster.blogabet.com"/>
    <s v="Tue, Jan 15th, 2019, 22:42"/>
    <n v="24.599999999999994"/>
    <d v="2019-01-01T00:00:00"/>
    <m/>
    <n v="311"/>
    <s v="AH"/>
    <s v="2018-19"/>
    <x v="15"/>
    <s v="Jan"/>
    <n v="1"/>
    <s v="2019"/>
    <s v="20:30"/>
    <d v="2019-01-17T00:00:00"/>
    <d v="2019-01-17T20:30:00"/>
    <d v="2019-01-01T00:00:00"/>
    <m/>
    <n v="272"/>
    <n v="23.999999999999996"/>
  </r>
  <r>
    <n v="273"/>
    <s v=" 17 Jan 2019, 21:30"/>
    <s v="Football"/>
    <x v="10"/>
    <s v="Barcelona - Levante UD"/>
    <n v="1.74"/>
    <x v="0"/>
    <s v="Full Event Home -2.50 (AH)"/>
    <s v="3-0"/>
    <s v="PINNACLE"/>
    <n v="1.74"/>
    <n v="1"/>
    <n v="0.74"/>
    <s v="https://aw-tipster.blogabet.com"/>
    <s v="Tue, Jan 15th, 2019, 22:42"/>
    <n v="25.339999999999993"/>
    <d v="2019-01-01T00:00:00"/>
    <m/>
    <n v="296"/>
    <s v="AH"/>
    <s v="2018-19"/>
    <x v="15"/>
    <s v="Jan"/>
    <n v="1"/>
    <s v="2019"/>
    <s v="21:30"/>
    <d v="2019-01-17T00:00:00"/>
    <d v="2019-01-17T21:30:00"/>
    <d v="2019-01-01T00:00:00"/>
    <m/>
    <n v="273"/>
    <n v="24.739999999999995"/>
  </r>
  <r>
    <n v="274"/>
    <s v=" 18 Jan 2019, 20:30"/>
    <s v="Football"/>
    <x v="0"/>
    <s v="Hoffenheim - Bayern Munich"/>
    <n v="2.0499999999999998"/>
    <x v="0"/>
    <s v="Full Event Away -1.00 (AH)"/>
    <s v="1-3"/>
    <s v="PINNACLE"/>
    <n v="2.0499999999999998"/>
    <n v="1"/>
    <n v="1.05"/>
    <s v="https://aw-tipster.blogabet.com"/>
    <s v="Thu, Jan 17th, 2019, 18:45"/>
    <n v="26.389999999999993"/>
    <d v="2019-01-01T00:00:00"/>
    <m/>
    <n v="277"/>
    <s v="AH"/>
    <s v="2018-19"/>
    <x v="16"/>
    <s v="Jan"/>
    <n v="1"/>
    <s v="2019"/>
    <s v="20:30"/>
    <d v="2019-01-18T00:00:00"/>
    <d v="2019-01-18T20:30:00"/>
    <d v="2019-01-01T00:00:00"/>
    <m/>
    <n v="274"/>
    <n v="25.789999999999996"/>
  </r>
  <r>
    <n v="275"/>
    <s v=" 18 Jan 2019, 20:45"/>
    <s v="Football"/>
    <x v="1"/>
    <s v="Lille - Amiens"/>
    <n v="2.13"/>
    <x v="0"/>
    <s v="Full Event Over 2.5 (O/U)"/>
    <s v="2-1"/>
    <s v="PINNACLE"/>
    <n v="2.13"/>
    <n v="1"/>
    <n v="1.1299999999999999"/>
    <s v="https://aw-tipster.blogabet.com"/>
    <s v="Mon, Jan 14th, 2019, 09:01"/>
    <n v="27.519999999999992"/>
    <d v="2019-01-01T00:00:00"/>
    <m/>
    <n v="293"/>
    <s v="O/U"/>
    <s v="2018-19"/>
    <x v="16"/>
    <s v="Jan"/>
    <n v="1"/>
    <s v="2019"/>
    <s v="20:45"/>
    <d v="2019-01-18T00:00:00"/>
    <d v="2019-01-18T20:45:00"/>
    <d v="2019-01-01T00:00:00"/>
    <m/>
    <n v="275"/>
    <n v="26.919999999999995"/>
  </r>
  <r>
    <n v="276"/>
    <s v=" 18 Jan 2019, 21:00"/>
    <s v="Football"/>
    <x v="2"/>
    <s v="Getafe - Alaves"/>
    <n v="1.85"/>
    <x v="0"/>
    <s v="Full Event Home (1X2)"/>
    <s v="4-0"/>
    <s v="PINNACLE"/>
    <n v="1.8540000000000001"/>
    <n v="1"/>
    <n v="0.85"/>
    <s v="https://aw-tipster.blogabet.com"/>
    <s v="Wed, Jan 16th, 2019, 07:46"/>
    <n v="28.369999999999994"/>
    <d v="2019-01-01T00:00:00"/>
    <m/>
    <n v="266"/>
    <s v="1X2"/>
    <s v="2018-19"/>
    <x v="16"/>
    <s v="Jan"/>
    <n v="1"/>
    <s v="2019"/>
    <s v="21:00"/>
    <d v="2019-01-18T00:00:00"/>
    <d v="2019-01-18T21:00:00"/>
    <d v="2019-01-01T00:00:00"/>
    <m/>
    <n v="276"/>
    <n v="27.769999999999996"/>
  </r>
  <r>
    <n v="277"/>
    <s v=" 19 Jan 2019, 13:30"/>
    <s v="Football"/>
    <x v="4"/>
    <s v="Wolverhampton Wanderers - Leicester City"/>
    <n v="0"/>
    <x v="1"/>
    <s v="Full Event Away +0.50 (AH)"/>
    <s v="4-3"/>
    <s v="PINNACLE"/>
    <n v="1.6839999999999999"/>
    <n v="1"/>
    <n v="-1"/>
    <s v="https://aw-tipster.blogabet.com"/>
    <s v="Tue, Jan 15th, 2019, 07:39"/>
    <n v="27.369999999999994"/>
    <d v="2019-01-01T00:00:00"/>
    <m/>
    <n v="275"/>
    <s v="AH"/>
    <s v="2018-19"/>
    <x v="17"/>
    <s v="Jan"/>
    <n v="1"/>
    <s v="2019"/>
    <s v="13:30"/>
    <d v="2019-01-19T00:00:00"/>
    <d v="2019-01-19T13:30:00"/>
    <d v="2019-01-01T00:00:00"/>
    <m/>
    <n v="277"/>
    <n v="26.769999999999996"/>
  </r>
  <r>
    <n v="278"/>
    <s v=" 19 Jan 2019, 15:00"/>
    <s v="Football"/>
    <x v="3"/>
    <s v="AS Roma - Torino"/>
    <n v="1.68"/>
    <x v="0"/>
    <s v="Full Event Home (1X2)"/>
    <s v="3-2"/>
    <s v="PINNACLE"/>
    <n v="1.68"/>
    <n v="1"/>
    <n v="0.68"/>
    <s v="https://aw-tipster.blogabet.com"/>
    <s v="Tue, Jan 15th, 2019, 07:37"/>
    <n v="28.049999999999994"/>
    <d v="2019-01-01T00:00:00"/>
    <m/>
    <n v="304"/>
    <s v="1X2"/>
    <s v="2018-19"/>
    <x v="17"/>
    <s v="Jan"/>
    <n v="1"/>
    <s v="2019"/>
    <s v="15:00"/>
    <d v="2019-01-19T00:00:00"/>
    <d v="2019-01-19T15:00:00"/>
    <d v="2019-01-01T00:00:00"/>
    <m/>
    <n v="278"/>
    <n v="27.449999999999996"/>
  </r>
  <r>
    <n v="279"/>
    <s v=" 19 Jan 2019, 15:30"/>
    <s v="Football"/>
    <x v="0"/>
    <s v="Bayer Leverkusen - Borussia Monchengladbach"/>
    <n v="1.88"/>
    <x v="0"/>
    <s v="Full Event Away +0.50 (AH)"/>
    <s v="0-1"/>
    <s v="PINNACLE"/>
    <n v="1.877"/>
    <n v="1"/>
    <n v="0.88"/>
    <s v="https://aw-tipster.blogabet.com"/>
    <s v="Thu, Jan 17th, 2019, 18:45"/>
    <n v="28.929999999999993"/>
    <d v="2019-01-01T00:00:00"/>
    <m/>
    <n v="303"/>
    <s v="AH"/>
    <s v="2018-19"/>
    <x v="17"/>
    <s v="Jan"/>
    <n v="1"/>
    <s v="2019"/>
    <s v="15:30"/>
    <d v="2019-01-19T00:00:00"/>
    <d v="2019-01-19T15:30:00"/>
    <d v="2019-01-01T00:00:00"/>
    <m/>
    <n v="279"/>
    <n v="28.329999999999995"/>
  </r>
  <r>
    <n v="280"/>
    <s v=" 19 Jan 2019, 15:30"/>
    <s v="Football"/>
    <x v="0"/>
    <s v="Eintracht Frankfurt - Freiburg"/>
    <n v="1.68"/>
    <x v="0"/>
    <s v="Full Event Home (1X2)"/>
    <s v="3-1"/>
    <s v="PINNACLE"/>
    <n v="1.675"/>
    <n v="1"/>
    <n v="0.68"/>
    <s v="https://aw-tipster.blogabet.com"/>
    <s v="Thu, Jan 17th, 2019, 18:46"/>
    <n v="29.609999999999992"/>
    <d v="2019-01-01T00:00:00"/>
    <m/>
    <n v="299"/>
    <s v="1X2"/>
    <s v="2018-19"/>
    <x v="17"/>
    <s v="Jan"/>
    <n v="1"/>
    <s v="2019"/>
    <s v="15:30"/>
    <d v="2019-01-19T00:00:00"/>
    <d v="2019-01-19T15:30:00"/>
    <d v="2019-01-01T00:00:00"/>
    <m/>
    <n v="280"/>
    <n v="29.009999999999994"/>
  </r>
  <r>
    <n v="281"/>
    <s v=" 19 Jan 2019, 16:00"/>
    <s v="Football"/>
    <x v="4"/>
    <s v="Watford - Burnley"/>
    <n v="0"/>
    <x v="1"/>
    <s v="Full Event Over 2.5 (O/U)"/>
    <s v="0-0"/>
    <s v="PINNACLE"/>
    <n v="1.8129999999999999"/>
    <n v="1"/>
    <n v="-1"/>
    <s v="https://aw-tipster.blogabet.com"/>
    <s v="Sun, Jan 13th, 2019, 09:04"/>
    <n v="28.609999999999992"/>
    <d v="2019-01-01T00:00:00"/>
    <m/>
    <n v="286"/>
    <s v="O/U"/>
    <s v="2018-19"/>
    <x v="17"/>
    <s v="Jan"/>
    <n v="1"/>
    <s v="2019"/>
    <s v="16:00"/>
    <d v="2019-01-19T00:00:00"/>
    <d v="2019-01-19T16:00:00"/>
    <d v="2019-01-01T00:00:00"/>
    <m/>
    <n v="281"/>
    <n v="28.009999999999994"/>
  </r>
  <r>
    <n v="282"/>
    <s v=" 19 Jan 2019, 16:00"/>
    <s v="Football"/>
    <x v="4"/>
    <s v="Liverpool - Crystal Palace"/>
    <n v="0"/>
    <x v="1"/>
    <s v="Full Event Home -2.00 (AH)"/>
    <s v="4-3"/>
    <s v="PINNACLE"/>
    <n v="2.04"/>
    <n v="1"/>
    <n v="-1"/>
    <s v="https://aw-tipster.blogabet.com"/>
    <s v="Sun, Jan 13th, 2019, 09:04"/>
    <n v="27.609999999999992"/>
    <d v="2019-01-01T00:00:00"/>
    <m/>
    <n v="273"/>
    <s v="AH"/>
    <s v="2018-19"/>
    <x v="17"/>
    <s v="Jan"/>
    <n v="1"/>
    <s v="2019"/>
    <s v="16:00"/>
    <d v="2019-01-19T00:00:00"/>
    <d v="2019-01-19T16:00:00"/>
    <d v="2019-01-01T00:00:00"/>
    <m/>
    <n v="282"/>
    <n v="27.009999999999994"/>
  </r>
  <r>
    <n v="283"/>
    <s v=" 19 Jan 2019, 16:00"/>
    <s v="Football"/>
    <x v="4"/>
    <s v="Bournemouth - West Ham United"/>
    <n v="0"/>
    <x v="1"/>
    <s v="Full Event Away +0.00 (AH)"/>
    <s v="2-0"/>
    <s v="PINNACLE"/>
    <n v="2.16"/>
    <n v="1"/>
    <n v="-1"/>
    <s v="https://aw-tipster.blogabet.com"/>
    <s v="Mon, Jan 14th, 2019, 09:01"/>
    <n v="26.609999999999992"/>
    <d v="2019-01-01T00:00:00"/>
    <m/>
    <n v="295"/>
    <s v="AH"/>
    <s v="2018-19"/>
    <x v="17"/>
    <s v="Jan"/>
    <n v="1"/>
    <s v="2019"/>
    <s v="16:00"/>
    <d v="2019-01-19T00:00:00"/>
    <d v="2019-01-19T16:00:00"/>
    <d v="2019-01-01T00:00:00"/>
    <m/>
    <n v="283"/>
    <n v="26.009999999999994"/>
  </r>
  <r>
    <n v="284"/>
    <s v=" 19 Jan 2019, 16:00"/>
    <s v="Football"/>
    <x v="4"/>
    <s v="Manchester United - Brighton and Hove Albion"/>
    <n v="1.81"/>
    <x v="0"/>
    <s v="First Half Home (1X2)"/>
    <s v="2-0 (2-1)"/>
    <s v="PINNACLE"/>
    <n v="1.806"/>
    <n v="1"/>
    <n v="0.81"/>
    <s v="https://aw-tipster.blogabet.com"/>
    <s v="Mon, Jan 14th, 2019, 09:02"/>
    <n v="27.419999999999991"/>
    <d v="2019-01-01T00:00:00"/>
    <m/>
    <n v="290"/>
    <s v="1X2"/>
    <s v="2018-19"/>
    <x v="17"/>
    <s v="Jan"/>
    <n v="1"/>
    <s v="2019"/>
    <s v="16:00"/>
    <d v="2019-01-19T00:00:00"/>
    <d v="2019-01-19T16:00:00"/>
    <d v="2019-01-01T00:00:00"/>
    <m/>
    <n v="284"/>
    <n v="26.819999999999993"/>
  </r>
  <r>
    <n v="285"/>
    <s v=" 19 Jan 2019, 16:00"/>
    <s v="Football"/>
    <x v="4"/>
    <s v="Newcastle United - Cardiff City"/>
    <n v="0"/>
    <x v="1"/>
    <s v="Full Event Away +0.50 (AH)"/>
    <s v="3-0"/>
    <s v="PINNACLE"/>
    <n v="1.909"/>
    <n v="1"/>
    <n v="-1"/>
    <s v="https://aw-tipster.blogabet.com"/>
    <s v="Wed, Jan 16th, 2019, 07:49"/>
    <n v="26.419999999999991"/>
    <d v="2019-01-01T00:00:00"/>
    <m/>
    <n v="298"/>
    <s v="AH"/>
    <s v="2018-19"/>
    <x v="17"/>
    <s v="Jan"/>
    <n v="1"/>
    <s v="2019"/>
    <s v="16:00"/>
    <d v="2019-01-19T00:00:00"/>
    <d v="2019-01-19T16:00:00"/>
    <d v="2019-01-01T00:00:00"/>
    <m/>
    <n v="285"/>
    <n v="25.819999999999993"/>
  </r>
  <r>
    <n v="286"/>
    <s v=" 19 Jan 2019, 16:00"/>
    <s v="Football"/>
    <x v="4"/>
    <s v="Southampton - Everton"/>
    <n v="0"/>
    <x v="1"/>
    <s v="Full Event Away +0.00 (AH)"/>
    <s v="2-1"/>
    <s v="PINNACLE"/>
    <n v="1.9430000000000001"/>
    <n v="1"/>
    <n v="-1"/>
    <s v="https://aw-tipster.blogabet.com"/>
    <s v="Thu, Jan 17th, 2019, 08:22"/>
    <n v="25.419999999999991"/>
    <d v="2019-01-01T00:00:00"/>
    <m/>
    <n v="302"/>
    <s v="AH"/>
    <s v="2018-19"/>
    <x v="17"/>
    <s v="Jan"/>
    <n v="1"/>
    <s v="2019"/>
    <s v="16:00"/>
    <d v="2019-01-19T00:00:00"/>
    <d v="2019-01-19T16:00:00"/>
    <d v="2019-01-01T00:00:00"/>
    <m/>
    <n v="286"/>
    <n v="24.819999999999993"/>
  </r>
  <r>
    <n v="287"/>
    <s v=" 19 Jan 2019, 16:15"/>
    <s v="Football"/>
    <x v="2"/>
    <s v="Real Madrid - Sevilla"/>
    <n v="0"/>
    <x v="1"/>
    <s v="Full Event Away +1.00 (AH)"/>
    <s v="2-0"/>
    <s v="PINNACLE"/>
    <n v="1.6990000000000001"/>
    <n v="1"/>
    <n v="-1"/>
    <s v="https://aw-tipster.blogabet.com"/>
    <s v="Thu, Jan 17th, 2019, 08:20"/>
    <n v="24.419999999999991"/>
    <d v="2019-01-01T00:00:00"/>
    <m/>
    <n v="289"/>
    <s v="AH"/>
    <s v="2018-19"/>
    <x v="17"/>
    <s v="Jan"/>
    <n v="1"/>
    <s v="2019"/>
    <s v="16:15"/>
    <d v="2019-01-19T00:00:00"/>
    <d v="2019-01-19T16:15:00"/>
    <d v="2019-01-01T00:00:00"/>
    <m/>
    <n v="287"/>
    <n v="23.819999999999993"/>
  </r>
  <r>
    <n v="288"/>
    <s v=" 19 Jan 2019, 17:00"/>
    <s v="Football"/>
    <x v="1"/>
    <s v="Paris Saint Germain - Guingamp"/>
    <n v="1.77"/>
    <x v="0"/>
    <s v="Full Event Over 3.5 (O/U)"/>
    <s v="9-0"/>
    <s v="PINNACLE"/>
    <n v="1.7689999999999999"/>
    <n v="1"/>
    <n v="0.77"/>
    <s v="https://aw-tipster.blogabet.com"/>
    <s v="Thu, Jan 17th, 2019, 08:22"/>
    <n v="25.189999999999991"/>
    <d v="2019-01-01T00:00:00"/>
    <m/>
    <n v="269"/>
    <s v="O/U"/>
    <s v="2018-19"/>
    <x v="17"/>
    <s v="Jan"/>
    <n v="1"/>
    <s v="2019"/>
    <s v="17:00"/>
    <d v="2019-01-19T00:00:00"/>
    <d v="2019-01-19T17:00:00"/>
    <d v="2019-01-01T00:00:00"/>
    <m/>
    <n v="288"/>
    <n v="24.589999999999993"/>
  </r>
  <r>
    <n v="289"/>
    <s v=" 19 Jan 2019, 18:30"/>
    <s v="Football"/>
    <x v="4"/>
    <s v="Arsenal - Chelsea"/>
    <n v="2.16"/>
    <x v="0"/>
    <s v="Full Event Home +0.00 (AH)"/>
    <s v="2-0"/>
    <s v="PINNACLE"/>
    <n v="2.16"/>
    <n v="1"/>
    <n v="1.1599999999999999"/>
    <s v="https://aw-tipster.blogabet.com"/>
    <s v="Sun, Jan 13th, 2019, 09:04"/>
    <n v="26.349999999999991"/>
    <d v="2019-01-01T00:00:00"/>
    <m/>
    <n v="291"/>
    <s v="AH"/>
    <s v="2018-19"/>
    <x v="17"/>
    <s v="Jan"/>
    <n v="1"/>
    <s v="2019"/>
    <s v="18:30"/>
    <d v="2019-01-19T00:00:00"/>
    <d v="2019-01-19T18:30:00"/>
    <d v="2019-01-01T00:00:00"/>
    <m/>
    <n v="289"/>
    <n v="25.749999999999993"/>
  </r>
  <r>
    <n v="290"/>
    <s v=" 19 Jan 2019, 18:30"/>
    <s v="Football"/>
    <x v="2"/>
    <s v="Huesca - Atletico Madrid"/>
    <n v="1.74"/>
    <x v="0"/>
    <s v="Full Event Away (1X2)"/>
    <s v="0-3"/>
    <s v="PINNACLE"/>
    <n v="1.74"/>
    <n v="1"/>
    <n v="0.74"/>
    <s v="https://aw-tipster.blogabet.com"/>
    <s v="Thu, Jan 17th, 2019, 08:21"/>
    <n v="27.089999999999989"/>
    <d v="2019-01-01T00:00:00"/>
    <m/>
    <n v="268"/>
    <s v="1X2"/>
    <s v="2018-19"/>
    <x v="17"/>
    <s v="Jan"/>
    <n v="1"/>
    <s v="2019"/>
    <s v="18:30"/>
    <d v="2019-01-19T00:00:00"/>
    <d v="2019-01-19T18:30:00"/>
    <d v="2019-01-01T00:00:00"/>
    <m/>
    <n v="290"/>
    <n v="26.489999999999991"/>
  </r>
  <r>
    <n v="291"/>
    <s v=" 19 Jan 2019, 18:30"/>
    <s v="Football"/>
    <x v="0"/>
    <s v="RB Leipzig - Borussia Dortmund"/>
    <n v="0"/>
    <x v="1"/>
    <s v="Full Event Over 2.5 (O/U)"/>
    <s v="0-1"/>
    <s v="PINNACLE"/>
    <n v="1.714"/>
    <n v="1"/>
    <n v="-1"/>
    <s v="https://aw-tipster.blogabet.com"/>
    <s v="Thu, Jan 17th, 2019, 18:46"/>
    <n v="26.089999999999989"/>
    <d v="2019-01-01T00:00:00"/>
    <m/>
    <n v="281"/>
    <s v="O/U"/>
    <s v="2018-19"/>
    <x v="17"/>
    <s v="Jan"/>
    <n v="1"/>
    <s v="2019"/>
    <s v="18:30"/>
    <d v="2019-01-19T00:00:00"/>
    <d v="2019-01-19T18:30:00"/>
    <d v="2019-01-01T00:00:00"/>
    <m/>
    <n v="291"/>
    <n v="25.489999999999991"/>
  </r>
  <r>
    <n v="292"/>
    <s v=" 19 Jan 2019, 20:00"/>
    <s v="Football"/>
    <x v="1"/>
    <s v="Bordeaux - Dijon"/>
    <n v="0"/>
    <x v="1"/>
    <s v="Full Event Away +0.50 (AH)"/>
    <s v="1-0"/>
    <s v="PINNACLE"/>
    <n v="2.2599999999999998"/>
    <n v="1"/>
    <n v="-1"/>
    <s v="https://aw-tipster.blogabet.com"/>
    <s v="Wed, Jan 16th, 2019, 07:48"/>
    <n v="25.089999999999989"/>
    <d v="2019-01-01T00:00:00"/>
    <m/>
    <n v="264"/>
    <s v="AH"/>
    <s v="2018-19"/>
    <x v="17"/>
    <s v="Jan"/>
    <n v="1"/>
    <s v="2019"/>
    <s v="20:00"/>
    <d v="2019-01-19T00:00:00"/>
    <d v="2019-01-19T20:00:00"/>
    <d v="2019-01-01T00:00:00"/>
    <m/>
    <n v="292"/>
    <n v="24.489999999999991"/>
  </r>
  <r>
    <n v="293"/>
    <s v=" 19 Jan 2019, 20:00"/>
    <s v="Football"/>
    <x v="1"/>
    <s v="AS Monaco - Strasbourg"/>
    <n v="1.94"/>
    <x v="0"/>
    <s v="Full Event Away +0.50 (AH)"/>
    <s v="1-5"/>
    <s v="PINNACLE"/>
    <n v="1.9430000000000001"/>
    <n v="1"/>
    <n v="0.94"/>
    <s v="https://aw-tipster.blogabet.com"/>
    <s v="Thu, Jan 17th, 2019, 08:23"/>
    <n v="26.02999999999999"/>
    <d v="2019-01-01T00:00:00"/>
    <m/>
    <n v="271"/>
    <s v="AH"/>
    <s v="2018-19"/>
    <x v="17"/>
    <s v="Jan"/>
    <n v="1"/>
    <s v="2019"/>
    <s v="20:00"/>
    <d v="2019-01-19T00:00:00"/>
    <d v="2019-01-19T20:00:00"/>
    <d v="2019-01-01T00:00:00"/>
    <m/>
    <n v="293"/>
    <n v="25.429999999999993"/>
  </r>
  <r>
    <n v="294"/>
    <s v=" 19 Jan 2019, 20:00"/>
    <s v="Football"/>
    <x v="1"/>
    <s v="Reims - Nice"/>
    <n v="1"/>
    <x v="2"/>
    <s v="Full Event Under 2 (O/U)"/>
    <s v="1-1"/>
    <s v="PINNACLE"/>
    <n v="2"/>
    <n v="1"/>
    <n v="0"/>
    <s v="https://aw-tipster.blogabet.com"/>
    <s v="Thu, Jan 17th, 2019, 08:23"/>
    <n v="26.02999999999999"/>
    <d v="2019-01-01T00:00:00"/>
    <m/>
    <n v="309"/>
    <s v="O/U"/>
    <s v="2018-19"/>
    <x v="17"/>
    <s v="Jan"/>
    <n v="1"/>
    <s v="2019"/>
    <s v="20:00"/>
    <d v="2019-01-19T00:00:00"/>
    <d v="2019-01-19T20:00:00"/>
    <d v="2019-01-01T00:00:00"/>
    <m/>
    <n v="294"/>
    <n v="25.429999999999993"/>
  </r>
  <r>
    <n v="295"/>
    <s v=" 19 Jan 2019, 20:30"/>
    <s v="Football"/>
    <x v="3"/>
    <s v="FC Internazionale - Sassuolo"/>
    <n v="0"/>
    <x v="1"/>
    <s v="Full Event Home -1.00 (AH)"/>
    <s v="0-0"/>
    <s v="PINNACLE"/>
    <n v="1.675"/>
    <n v="1"/>
    <n v="-1"/>
    <s v="https://aw-tipster.blogabet.com"/>
    <s v="Mon, Jan 14th, 2019, 09:03"/>
    <n v="25.02999999999999"/>
    <d v="2019-01-01T00:00:00"/>
    <m/>
    <n v="284"/>
    <s v="AH"/>
    <s v="2018-19"/>
    <x v="17"/>
    <s v="Jan"/>
    <n v="1"/>
    <s v="2019"/>
    <s v="20:30"/>
    <d v="2019-01-19T00:00:00"/>
    <d v="2019-01-19T20:30:00"/>
    <d v="2019-01-01T00:00:00"/>
    <m/>
    <n v="295"/>
    <n v="24.429999999999993"/>
  </r>
  <r>
    <n v="296"/>
    <s v=" 19 Jan 2019, 20:45"/>
    <s v="Football"/>
    <x v="2"/>
    <s v="Celta Vigo - Valencia"/>
    <n v="1.78"/>
    <x v="0"/>
    <s v="Full Event Away +0.00 (AH)"/>
    <s v="1-2"/>
    <s v="PINNACLE"/>
    <n v="1.7809999999999999"/>
    <n v="1"/>
    <n v="0.78"/>
    <s v="https://aw-tipster.blogabet.com"/>
    <s v="Wed, Jan 16th, 2019, 07:47"/>
    <n v="25.809999999999992"/>
    <d v="2019-01-01T00:00:00"/>
    <m/>
    <n v="285"/>
    <s v="AH"/>
    <s v="2018-19"/>
    <x v="17"/>
    <s v="Jan"/>
    <n v="1"/>
    <s v="2019"/>
    <s v="20:45"/>
    <d v="2019-01-19T00:00:00"/>
    <d v="2019-01-19T20:45:00"/>
    <d v="2019-01-01T00:00:00"/>
    <m/>
    <n v="296"/>
    <n v="25.209999999999994"/>
  </r>
  <r>
    <n v="297"/>
    <s v=" 20 Jan 2019, 12:00"/>
    <s v="Football"/>
    <x v="2"/>
    <s v="Real Betis - Girona"/>
    <n v="1"/>
    <x v="2"/>
    <s v="Full Event Away +1.00 (AH)"/>
    <s v="3-2"/>
    <s v="PINNACLE"/>
    <n v="1.7350000000000001"/>
    <n v="1"/>
    <n v="0"/>
    <s v="https://aw-tipster.blogabet.com"/>
    <s v="Fri, Jan 18th, 2019, 08:07"/>
    <n v="25.809999999999992"/>
    <d v="2019-01-01T00:00:00"/>
    <m/>
    <n v="300"/>
    <s v="AH"/>
    <s v="2018-19"/>
    <x v="26"/>
    <s v="Jan"/>
    <n v="1"/>
    <s v="2019"/>
    <s v="12:00"/>
    <d v="2019-01-20T00:00:00"/>
    <d v="2019-01-20T12:00:00"/>
    <d v="2019-01-01T00:00:00"/>
    <m/>
    <n v="297"/>
    <n v="25.209999999999994"/>
  </r>
  <r>
    <n v="298"/>
    <s v=" 20 Jan 2019, 12:30"/>
    <s v="Football"/>
    <x v="3"/>
    <s v="Frosinone - Atalanta BC"/>
    <n v="1.75"/>
    <x v="0"/>
    <s v="Full Event Away -1.00 (AH)"/>
    <s v="0-5"/>
    <s v="PINNACLE"/>
    <n v="1.746"/>
    <n v="1"/>
    <n v="0.75"/>
    <s v="https://aw-tipster.blogabet.com"/>
    <s v="Tue, Jan 15th, 2019, 07:38"/>
    <n v="26.559999999999992"/>
    <d v="2019-01-01T00:00:00"/>
    <m/>
    <n v="272"/>
    <s v="AH"/>
    <s v="2018-19"/>
    <x v="26"/>
    <s v="Jan"/>
    <n v="1"/>
    <s v="2019"/>
    <s v="12:30"/>
    <d v="2019-01-20T00:00:00"/>
    <d v="2019-01-20T12:30:00"/>
    <d v="2019-01-01T00:00:00"/>
    <m/>
    <n v="298"/>
    <n v="25.959999999999994"/>
  </r>
  <r>
    <n v="299"/>
    <s v=" 20 Jan 2019, 14:30"/>
    <s v="Football"/>
    <x v="4"/>
    <s v="Huddersfield Town - Manchester City"/>
    <n v="1.75"/>
    <x v="0"/>
    <s v="Full Event Away -2.00 (AH)"/>
    <s v="0-3"/>
    <s v="PINNACLE"/>
    <n v="1.746"/>
    <n v="1"/>
    <n v="0.75"/>
    <s v="https://aw-tipster.blogabet.com"/>
    <s v="Tue, Jan 15th, 2019, 07:39"/>
    <n v="27.309999999999992"/>
    <d v="2019-01-01T00:00:00"/>
    <m/>
    <n v="288"/>
    <s v="AH"/>
    <s v="2018-19"/>
    <x v="26"/>
    <s v="Jan"/>
    <n v="1"/>
    <s v="2019"/>
    <s v="14:30"/>
    <d v="2019-01-20T00:00:00"/>
    <d v="2019-01-20T14:30:00"/>
    <d v="2019-01-01T00:00:00"/>
    <m/>
    <n v="299"/>
    <n v="26.709999999999994"/>
  </r>
  <r>
    <n v="300"/>
    <s v=" 20 Jan 2019, 15:00"/>
    <s v="Football"/>
    <x v="3"/>
    <s v="Fiorentina - Sampdoria"/>
    <n v="0"/>
    <x v="1"/>
    <s v="Full Event Home (1X2)"/>
    <s v="3-3"/>
    <s v="PINNACLE"/>
    <n v="1.847"/>
    <n v="1"/>
    <n v="-1"/>
    <s v="https://aw-tipster.blogabet.com"/>
    <s v="Mon, Jan 14th, 2019, 09:03"/>
    <n v="26.309999999999992"/>
    <d v="2019-01-01T00:00:00"/>
    <m/>
    <n v="279"/>
    <s v="1X2"/>
    <s v="2018-19"/>
    <x v="26"/>
    <s v="Jan"/>
    <n v="1"/>
    <s v="2019"/>
    <s v="15:00"/>
    <d v="2019-01-20T00:00:00"/>
    <d v="2019-01-20T15:00:00"/>
    <d v="2019-01-01T00:00:00"/>
    <m/>
    <n v="300"/>
    <n v="25.709999999999994"/>
  </r>
  <r>
    <n v="301"/>
    <s v=" 20 Jan 2019, 15:00"/>
    <s v="Football"/>
    <x v="1"/>
    <s v="Rennes - Montpellier HSC"/>
    <n v="1.81"/>
    <x v="0"/>
    <s v="Full Event Away +0.50 (AH)"/>
    <s v="0-0"/>
    <s v="PINNACLE"/>
    <n v="1.8129999999999999"/>
    <n v="1"/>
    <n v="0.81"/>
    <s v="https://aw-tipster.blogabet.com"/>
    <s v="Thu, Jan 17th, 2019, 08:24"/>
    <n v="27.11999999999999"/>
    <d v="2019-01-01T00:00:00"/>
    <m/>
    <n v="270"/>
    <s v="AH"/>
    <s v="2018-19"/>
    <x v="26"/>
    <s v="Jan"/>
    <n v="1"/>
    <s v="2019"/>
    <s v="15:00"/>
    <d v="2019-01-20T00:00:00"/>
    <d v="2019-01-20T15:00:00"/>
    <d v="2019-01-01T00:00:00"/>
    <m/>
    <n v="301"/>
    <n v="26.519999999999992"/>
  </r>
  <r>
    <n v="302"/>
    <s v=" 20 Jan 2019, 16:15"/>
    <s v="Football"/>
    <x v="2"/>
    <s v="Villarreal CF - Athletic Club Bilbao"/>
    <n v="1.73"/>
    <x v="0"/>
    <s v="Full Event Away +0.50 (AH)"/>
    <s v="1-1"/>
    <s v="PINNACLE"/>
    <n v="1.7290000000000001"/>
    <n v="1"/>
    <n v="0.73"/>
    <s v="https://aw-tipster.blogabet.com"/>
    <s v="Fri, Jan 18th, 2019, 08:07"/>
    <n v="27.849999999999991"/>
    <d v="2019-01-01T00:00:00"/>
    <m/>
    <n v="305"/>
    <s v="AH"/>
    <s v="2018-19"/>
    <x v="26"/>
    <s v="Jan"/>
    <n v="1"/>
    <s v="2019"/>
    <s v="16:15"/>
    <d v="2019-01-20T00:00:00"/>
    <d v="2019-01-20T16:15:00"/>
    <d v="2019-01-01T00:00:00"/>
    <m/>
    <n v="302"/>
    <n v="27.249999999999993"/>
  </r>
  <r>
    <n v="303"/>
    <s v=" 20 Jan 2019, 17:00"/>
    <s v="Football"/>
    <x v="4"/>
    <s v="Fulham - Tottenham Hotspur"/>
    <n v="1.82"/>
    <x v="0"/>
    <s v="Full Event Over 2.5 (O/U)"/>
    <s v="1-2"/>
    <s v="PINNACLE"/>
    <n v="1.819"/>
    <n v="1"/>
    <n v="0.82"/>
    <s v="https://aw-tipster.blogabet.com"/>
    <s v="Mon, Jan 14th, 2019, 09:02"/>
    <n v="28.669999999999991"/>
    <d v="2019-01-01T00:00:00"/>
    <m/>
    <n v="282"/>
    <s v="O/U"/>
    <s v="2018-19"/>
    <x v="26"/>
    <s v="Jan"/>
    <n v="1"/>
    <s v="2019"/>
    <s v="17:00"/>
    <d v="2019-01-20T00:00:00"/>
    <d v="2019-01-20T17:00:00"/>
    <d v="2019-01-01T00:00:00"/>
    <m/>
    <n v="303"/>
    <n v="28.069999999999993"/>
  </r>
  <r>
    <n v="304"/>
    <s v=" 20 Jan 2019, 17:00"/>
    <s v="Football"/>
    <x v="1"/>
    <s v="Caen - Marseille"/>
    <n v="1.9"/>
    <x v="0"/>
    <s v="Full Event Away (1X2)"/>
    <s v="0-1"/>
    <s v="PINNACLE"/>
    <n v="1.9"/>
    <n v="1"/>
    <n v="0.9"/>
    <s v="https://aw-tipster.blogabet.com"/>
    <s v="Thu, Jan 17th, 2019, 08:24"/>
    <n v="29.56999999999999"/>
    <d v="2019-01-01T00:00:00"/>
    <m/>
    <n v="276"/>
    <s v="1X2"/>
    <s v="2018-19"/>
    <x v="26"/>
    <s v="Jan"/>
    <n v="1"/>
    <s v="2019"/>
    <s v="17:00"/>
    <d v="2019-01-20T00:00:00"/>
    <d v="2019-01-20T17:00:00"/>
    <d v="2019-01-01T00:00:00"/>
    <m/>
    <n v="304"/>
    <n v="28.969999999999992"/>
  </r>
  <r>
    <n v="305"/>
    <s v=" 20 Jan 2019, 18:00"/>
    <s v="Football"/>
    <x v="0"/>
    <s v="Schalke 04 - Wolfsburg"/>
    <n v="0"/>
    <x v="1"/>
    <s v="Full Event Away +0.50 (AH)"/>
    <s v="2-1"/>
    <s v="PINNACLE"/>
    <n v="1.7569999999999999"/>
    <n v="1"/>
    <n v="-1"/>
    <s v="https://aw-tipster.blogabet.com"/>
    <s v="Thu, Jan 17th, 2019, 18:47"/>
    <n v="28.56999999999999"/>
    <d v="2019-01-01T00:00:00"/>
    <m/>
    <n v="283"/>
    <s v="AH"/>
    <s v="2018-19"/>
    <x v="26"/>
    <s v="Jan"/>
    <n v="1"/>
    <s v="2019"/>
    <s v="18:00"/>
    <d v="2019-01-20T00:00:00"/>
    <d v="2019-01-20T18:00:00"/>
    <d v="2019-01-01T00:00:00"/>
    <m/>
    <n v="305"/>
    <n v="27.969999999999992"/>
  </r>
  <r>
    <n v="306"/>
    <s v=" 20 Jan 2019, 18:30"/>
    <s v="Football"/>
    <x v="2"/>
    <s v="Rayo Vallecano - Real Sociedad"/>
    <n v="1.84"/>
    <x v="0"/>
    <s v="Full Event Over 2.5 (O/U)"/>
    <s v="2-2"/>
    <s v="PINNACLE"/>
    <n v="1.84"/>
    <n v="1"/>
    <n v="0.84"/>
    <s v="https://aw-tipster.blogabet.com"/>
    <s v="Fri, Jan 18th, 2019, 08:08"/>
    <n v="29.409999999999989"/>
    <d v="2019-01-01T00:00:00"/>
    <m/>
    <n v="265"/>
    <s v="O/U"/>
    <s v="2018-19"/>
    <x v="26"/>
    <s v="Jan"/>
    <n v="1"/>
    <s v="2019"/>
    <s v="18:30"/>
    <d v="2019-01-20T00:00:00"/>
    <d v="2019-01-20T18:30:00"/>
    <d v="2019-01-01T00:00:00"/>
    <m/>
    <n v="306"/>
    <n v="28.809999999999992"/>
  </r>
  <r>
    <n v="307"/>
    <s v=" 20 Jan 2019, 20:30"/>
    <s v="Football"/>
    <x v="3"/>
    <s v="Napoli - Lazio"/>
    <n v="0"/>
    <x v="1"/>
    <s v="Full Event Away +0.50 (AH)"/>
    <s v="2-1"/>
    <s v="PINNACLE"/>
    <n v="2.0699999999999998"/>
    <n v="1"/>
    <n v="-1"/>
    <s v="https://aw-tipster.blogabet.com"/>
    <s v="Mon, Jan 14th, 2019, 09:04"/>
    <n v="28.409999999999989"/>
    <d v="2019-01-01T00:00:00"/>
    <m/>
    <n v="274"/>
    <s v="AH"/>
    <s v="2018-19"/>
    <x v="26"/>
    <s v="Jan"/>
    <n v="1"/>
    <s v="2019"/>
    <s v="20:30"/>
    <d v="2019-01-20T00:00:00"/>
    <d v="2019-01-20T20:30:00"/>
    <d v="2019-01-01T00:00:00"/>
    <m/>
    <n v="307"/>
    <n v="27.809999999999992"/>
  </r>
  <r>
    <n v="308"/>
    <s v=" 20 Jan 2019, 20:45"/>
    <s v="Football"/>
    <x v="2"/>
    <s v="Barcelona - Leganes"/>
    <n v="0"/>
    <x v="1"/>
    <s v="Full Event Home -2.50 (AH)"/>
    <s v="3-1"/>
    <s v="PINNACLE"/>
    <n v="2.08"/>
    <n v="1"/>
    <n v="-1"/>
    <s v="https://aw-tipster.blogabet.com"/>
    <s v="Fri, Jan 18th, 2019, 08:08"/>
    <n v="27.409999999999989"/>
    <d v="2019-01-01T00:00:00"/>
    <m/>
    <n v="278"/>
    <s v="AH"/>
    <s v="2018-19"/>
    <x v="26"/>
    <s v="Jan"/>
    <n v="1"/>
    <s v="2019"/>
    <s v="20:45"/>
    <d v="2019-01-20T00:00:00"/>
    <d v="2019-01-20T20:45:00"/>
    <d v="2019-01-01T00:00:00"/>
    <m/>
    <n v="308"/>
    <n v="26.809999999999992"/>
  </r>
  <r>
    <n v="309"/>
    <s v=" 20 Jan 2019, 21:00"/>
    <s v="Football"/>
    <x v="1"/>
    <s v="St Etienne - Lyon"/>
    <n v="1.69"/>
    <x v="0"/>
    <s v="Full Event Over 2.5 (O/U)"/>
    <s v="1-2"/>
    <s v="PINNACLE"/>
    <n v="1.694"/>
    <n v="1"/>
    <n v="0.69"/>
    <s v="https://aw-tipster.blogabet.com"/>
    <s v="Thu, Jan 17th, 2019, 08:25"/>
    <n v="28.099999999999991"/>
    <d v="2019-01-01T00:00:00"/>
    <m/>
    <n v="307"/>
    <s v="O/U"/>
    <s v="2018-19"/>
    <x v="26"/>
    <s v="Jan"/>
    <n v="1"/>
    <s v="2019"/>
    <s v="21:00"/>
    <d v="2019-01-20T00:00:00"/>
    <d v="2019-01-20T21:00:00"/>
    <d v="2019-01-01T00:00:00"/>
    <m/>
    <n v="309"/>
    <n v="27.499999999999993"/>
  </r>
  <r>
    <n v="310"/>
    <s v=" 21 Jan 2019, 15:00"/>
    <s v="Football"/>
    <x v="3"/>
    <s v="Genoa - AC Milan"/>
    <n v="2.34"/>
    <x v="0"/>
    <s v="Full Event Away (1X2)"/>
    <s v="0-2"/>
    <s v="PINNACLE"/>
    <n v="2.34"/>
    <n v="1"/>
    <n v="1.34"/>
    <s v="https://aw-tipster.blogabet.com"/>
    <s v="Thu, Jan 17th, 2019, 08:26"/>
    <n v="29.439999999999991"/>
    <d v="2019-01-01T00:00:00"/>
    <m/>
    <n v="267"/>
    <s v="1X2"/>
    <s v="2018-19"/>
    <x v="18"/>
    <s v="Jan"/>
    <n v="1"/>
    <s v="2019"/>
    <s v="15:00"/>
    <d v="2019-01-21T00:00:00"/>
    <d v="2019-01-21T15:00:00"/>
    <d v="2019-01-01T00:00:00"/>
    <m/>
    <n v="310"/>
    <n v="28.839999999999993"/>
  </r>
  <r>
    <n v="311"/>
    <s v=" 21 Jan 2019, 20:30"/>
    <s v="Football"/>
    <x v="3"/>
    <s v="Juventus - Chievo"/>
    <n v="0"/>
    <x v="1"/>
    <s v="Full Event Away +2.50 (AH)"/>
    <s v="3-0"/>
    <s v="PINNACLE"/>
    <n v="1.7689999999999999"/>
    <n v="1"/>
    <n v="-1"/>
    <s v="https://aw-tipster.blogabet.com"/>
    <s v="Thu, Jan 17th, 2019, 08:26"/>
    <n v="28.439999999999991"/>
    <d v="2019-01-01T00:00:00"/>
    <m/>
    <n v="280"/>
    <s v="AH"/>
    <s v="2018-19"/>
    <x v="18"/>
    <s v="Jan"/>
    <n v="1"/>
    <s v="2019"/>
    <s v="20:30"/>
    <d v="2019-01-21T00:00:00"/>
    <d v="2019-01-21T20:30:00"/>
    <d v="2019-01-01T00:00:00"/>
    <m/>
    <n v="311"/>
    <n v="27.839999999999993"/>
  </r>
  <r>
    <n v="312"/>
    <s v=" 21 Jan 2019, 21:00"/>
    <s v="Football"/>
    <x v="2"/>
    <s v="Eibar - Espanyol"/>
    <n v="0"/>
    <x v="1"/>
    <s v="Full Event Away +0.50 (AH)"/>
    <s v="3-0"/>
    <s v="PINNACLE"/>
    <n v="1.833"/>
    <n v="1"/>
    <n v="-1"/>
    <s v="https://aw-tipster.blogabet.com"/>
    <s v="Fri, Jan 18th, 2019, 08:09"/>
    <n v="27.439999999999991"/>
    <d v="2019-01-01T00:00:00"/>
    <m/>
    <n v="312"/>
    <s v="AH"/>
    <s v="2018-19"/>
    <x v="18"/>
    <s v="Jan"/>
    <n v="1"/>
    <s v="2019"/>
    <s v="21:00"/>
    <d v="2019-01-21T00:00:00"/>
    <d v="2019-01-21T21:00:00"/>
    <d v="2019-01-01T00:00:00"/>
    <m/>
    <n v="312"/>
    <n v="26.839999999999993"/>
  </r>
  <r>
    <n v="313"/>
    <s v=" 22 Jan 2019, 21:30"/>
    <s v="Football"/>
    <x v="10"/>
    <s v="Getafe - Valencia"/>
    <n v="1.81"/>
    <x v="0"/>
    <s v="Full Event Home +0.00 (AH)"/>
    <s v="1-0"/>
    <s v="PINNACLE"/>
    <n v="1.806"/>
    <n v="1"/>
    <n v="0.81"/>
    <s v="https://aw-tipster.blogabet.com"/>
    <s v="Mon, Jan 21st, 2019, 18:10"/>
    <n v="28.249999999999989"/>
    <d v="2019-01-01T00:00:00"/>
    <m/>
    <n v="349"/>
    <s v="AH"/>
    <s v="2018-19"/>
    <x v="19"/>
    <s v="Jan"/>
    <n v="1"/>
    <s v="2019"/>
    <s v="21:30"/>
    <d v="2019-01-22T00:00:00"/>
    <d v="2019-01-22T21:30:00"/>
    <d v="2019-01-01T00:00:00"/>
    <m/>
    <n v="313"/>
    <n v="27.649999999999991"/>
  </r>
  <r>
    <n v="314"/>
    <s v=" 23 Jan 2019, 21:30"/>
    <s v="Football"/>
    <x v="10"/>
    <s v="Sevilla - Barcelona"/>
    <n v="0"/>
    <x v="1"/>
    <s v="Full Event Away (1X2)"/>
    <s v="2-0"/>
    <s v="PINNACLE"/>
    <n v="1.8839999999999999"/>
    <n v="1"/>
    <n v="-1"/>
    <s v="https://aw-tipster.blogabet.com"/>
    <s v="Mon, Jan 21st, 2019, 18:10"/>
    <n v="27.249999999999989"/>
    <d v="2019-01-01T00:00:00"/>
    <m/>
    <n v="322"/>
    <s v="1X2"/>
    <s v="2018-19"/>
    <x v="20"/>
    <s v="Jan"/>
    <n v="1"/>
    <s v="2019"/>
    <s v="21:30"/>
    <d v="2019-01-23T00:00:00"/>
    <d v="2019-01-23T21:30:00"/>
    <d v="2019-01-01T00:00:00"/>
    <m/>
    <n v="314"/>
    <n v="26.649999999999991"/>
  </r>
  <r>
    <n v="315"/>
    <s v=" 24 Jan 2019, 19:30"/>
    <s v="Football"/>
    <x v="10"/>
    <s v="Espanyol - Real Betis"/>
    <n v="1"/>
    <x v="2"/>
    <s v="Full Event Away +0.00 (AH)"/>
    <s v="1-1"/>
    <s v="PINNACLE"/>
    <n v="2.2400000000000002"/>
    <n v="1"/>
    <n v="0"/>
    <s v="https://aw-tipster.blogabet.com"/>
    <s v="Wed, Jan 23rd, 2019, 10:58"/>
    <n v="27.249999999999989"/>
    <d v="2019-01-01T00:00:00"/>
    <m/>
    <n v="336"/>
    <s v="AH"/>
    <s v="2018-19"/>
    <x v="27"/>
    <s v="Jan"/>
    <n v="1"/>
    <s v="2019"/>
    <s v="19:30"/>
    <d v="2019-01-24T00:00:00"/>
    <d v="2019-01-24T19:30:00"/>
    <d v="2019-01-01T00:00:00"/>
    <m/>
    <n v="315"/>
    <n v="26.649999999999991"/>
  </r>
  <r>
    <n v="316"/>
    <s v=" 24 Jan 2019, 20:45"/>
    <s v="Football"/>
    <x v="7"/>
    <s v="Chelsea - Tottenham Hotspur"/>
    <n v="1"/>
    <x v="2"/>
    <s v="Full Event Away +1.00 (AH)"/>
    <s v="2-1"/>
    <s v="PINNACLE"/>
    <n v="1.7929999999999999"/>
    <n v="1"/>
    <n v="0"/>
    <s v="https://aw-tipster.blogabet.com"/>
    <s v="Mon, Jan 21st, 2019, 09:09"/>
    <n v="27.249999999999989"/>
    <d v="2019-01-01T00:00:00"/>
    <m/>
    <n v="324"/>
    <s v="AH"/>
    <s v="2018-19"/>
    <x v="27"/>
    <s v="Jan"/>
    <n v="1"/>
    <s v="2019"/>
    <s v="20:45"/>
    <d v="2019-01-24T00:00:00"/>
    <d v="2019-01-24T20:45:00"/>
    <d v="2019-01-01T00:00:00"/>
    <m/>
    <n v="316"/>
    <n v="26.649999999999991"/>
  </r>
  <r>
    <n v="317"/>
    <s v=" 24 Jan 2019, 21:30"/>
    <s v="Football"/>
    <x v="10"/>
    <s v="Real Madrid - Girona"/>
    <n v="0"/>
    <x v="1"/>
    <s v="Full Event Away +1.50 (AH)"/>
    <s v="4-2"/>
    <s v="PINNACLE"/>
    <n v="1.909"/>
    <n v="1"/>
    <n v="-1"/>
    <s v="https://aw-tipster.blogabet.com"/>
    <s v="Mon, Jan 21st, 2019, 18:12"/>
    <n v="26.249999999999989"/>
    <d v="2019-01-01T00:00:00"/>
    <m/>
    <n v="330"/>
    <s v="AH"/>
    <s v="2018-19"/>
    <x v="27"/>
    <s v="Jan"/>
    <n v="1"/>
    <s v="2019"/>
    <s v="21:30"/>
    <d v="2019-01-24T00:00:00"/>
    <d v="2019-01-24T21:30:00"/>
    <d v="2019-01-01T00:00:00"/>
    <m/>
    <n v="317"/>
    <n v="25.649999999999991"/>
  </r>
  <r>
    <n v="318"/>
    <s v=" 25 Jan 2019, 20:30"/>
    <s v="Football"/>
    <x v="0"/>
    <s v="Hertha Berlin - Schalke 04"/>
    <n v="1"/>
    <x v="2"/>
    <s v="Full Event Home +0.00 (AH)"/>
    <s v="2-2"/>
    <s v="PINNACLE"/>
    <n v="2.0099999999999998"/>
    <n v="1"/>
    <n v="0"/>
    <s v="https://aw-tipster.blogabet.com"/>
    <s v="Mon, Jan 21st, 2019, 09:09"/>
    <n v="26.249999999999989"/>
    <d v="2019-01-01T00:00:00"/>
    <m/>
    <n v="343"/>
    <s v="AH"/>
    <s v="2018-19"/>
    <x v="28"/>
    <s v="Jan"/>
    <n v="1"/>
    <s v="2019"/>
    <s v="20:30"/>
    <d v="2019-01-25T00:00:00"/>
    <d v="2019-01-25T20:30:00"/>
    <d v="2019-01-01T00:00:00"/>
    <m/>
    <n v="318"/>
    <n v="25.649999999999991"/>
  </r>
  <r>
    <n v="319"/>
    <s v=" 25 Jan 2019, 20:45"/>
    <s v="Football"/>
    <x v="1"/>
    <s v="Marseille - Lille"/>
    <n v="1.71"/>
    <x v="0"/>
    <s v="Full Event Away +0.50 (AH)"/>
    <s v="1-2"/>
    <s v="PINNACLE"/>
    <n v="1.714"/>
    <n v="1"/>
    <n v="0.71"/>
    <s v="https://aw-tipster.blogabet.com"/>
    <s v="Wed, Jan 23rd, 2019, 10:58"/>
    <n v="26.95999999999999"/>
    <d v="2019-01-01T00:00:00"/>
    <m/>
    <n v="326"/>
    <s v="AH"/>
    <s v="2018-19"/>
    <x v="28"/>
    <s v="Jan"/>
    <n v="1"/>
    <s v="2019"/>
    <s v="20:45"/>
    <d v="2019-01-25T00:00:00"/>
    <d v="2019-01-25T20:45:00"/>
    <d v="2019-01-01T00:00:00"/>
    <m/>
    <n v="319"/>
    <n v="26.359999999999992"/>
  </r>
  <r>
    <n v="320"/>
    <s v=" 25 Jan 2019, 20:55"/>
    <s v="Football"/>
    <x v="8"/>
    <s v="Arsenal - Manchester United"/>
    <n v="2.04"/>
    <x v="0"/>
    <s v="Full Event Away +0.00 (AH)"/>
    <s v="1-3"/>
    <s v="PINNACLE"/>
    <n v="2.04"/>
    <n v="1"/>
    <n v="1.04"/>
    <s v="https://aw-tipster.blogabet.com"/>
    <s v="Sun, Jan 20th, 2019, 08:31"/>
    <n v="27.999999999999989"/>
    <d v="2019-01-01T00:00:00"/>
    <m/>
    <n v="340"/>
    <s v="AH"/>
    <s v="2018-19"/>
    <x v="28"/>
    <s v="Jan"/>
    <n v="1"/>
    <s v="2019"/>
    <s v="20:55"/>
    <d v="2019-01-25T00:00:00"/>
    <d v="2019-01-25T20:55:00"/>
    <d v="2019-01-01T00:00:00"/>
    <m/>
    <n v="320"/>
    <n v="27.399999999999991"/>
  </r>
  <r>
    <n v="321"/>
    <s v=" 26 Jan 2019, 13:00"/>
    <s v="Football"/>
    <x v="2"/>
    <s v="Sevilla - Levante UD"/>
    <n v="1.95"/>
    <x v="0"/>
    <s v="Full Event Home -1.00 (AH)"/>
    <s v="5-0"/>
    <s v="PINNACLE"/>
    <n v="1.952"/>
    <n v="1"/>
    <n v="0.95"/>
    <s v="https://aw-tipster.blogabet.com"/>
    <s v="Thu, Jan 24th, 2019, 09:49"/>
    <n v="28.949999999999989"/>
    <d v="2019-01-01T00:00:00"/>
    <m/>
    <n v="335"/>
    <s v="AH"/>
    <s v="2018-19"/>
    <x v="21"/>
    <s v="Jan"/>
    <n v="1"/>
    <s v="2019"/>
    <s v="13:00"/>
    <d v="2019-01-26T00:00:00"/>
    <d v="2019-01-26T13:00:00"/>
    <d v="2019-01-01T00:00:00"/>
    <m/>
    <n v="321"/>
    <n v="28.349999999999991"/>
  </r>
  <r>
    <n v="322"/>
    <s v=" 26 Jan 2019, 15:30"/>
    <s v="Football"/>
    <x v="0"/>
    <s v="Borussia Dortmund - Hannover 96"/>
    <n v="1.89"/>
    <x v="0"/>
    <s v="Full Event Home -2.00 (AH)"/>
    <s v="5-1"/>
    <s v="PINNACLE"/>
    <n v="1.8919999999999999"/>
    <n v="1"/>
    <n v="0.89"/>
    <s v="https://aw-tipster.blogabet.com"/>
    <s v="Sun, Jan 20th, 2019, 08:32"/>
    <n v="29.839999999999989"/>
    <d v="2019-01-01T00:00:00"/>
    <m/>
    <n v="316"/>
    <s v="AH"/>
    <s v="2018-19"/>
    <x v="21"/>
    <s v="Jan"/>
    <n v="1"/>
    <s v="2019"/>
    <s v="15:30"/>
    <d v="2019-01-26T00:00:00"/>
    <d v="2019-01-26T15:30:00"/>
    <d v="2019-01-01T00:00:00"/>
    <m/>
    <n v="322"/>
    <n v="29.239999999999991"/>
  </r>
  <r>
    <n v="323"/>
    <s v=" 26 Jan 2019, 15:30"/>
    <s v="Football"/>
    <x v="0"/>
    <s v="Borussia Monchengladbach - Augsburg"/>
    <n v="2.11"/>
    <x v="0"/>
    <s v="Full Event Home -1.00 (AH)"/>
    <s v="2-0"/>
    <s v="PINNACLE"/>
    <n v="2.11"/>
    <n v="1"/>
    <n v="1.1100000000000001"/>
    <s v="https://aw-tipster.blogabet.com"/>
    <s v="Sun, Jan 20th, 2019, 08:32"/>
    <n v="30.949999999999989"/>
    <d v="2019-01-01T00:00:00"/>
    <m/>
    <n v="319"/>
    <s v="AH"/>
    <s v="2018-19"/>
    <x v="21"/>
    <s v="Jan"/>
    <n v="1"/>
    <s v="2019"/>
    <s v="15:30"/>
    <d v="2019-01-26T00:00:00"/>
    <d v="2019-01-26T15:30:00"/>
    <d v="2019-01-01T00:00:00"/>
    <m/>
    <n v="323"/>
    <n v="30.349999999999991"/>
  </r>
  <r>
    <n v="324"/>
    <s v=" 26 Jan 2019, 15:30"/>
    <s v="Football"/>
    <x v="0"/>
    <s v="Freiburg - Hoffenheim"/>
    <n v="0"/>
    <x v="1"/>
    <s v="Full Event Home +0.50 (AH)"/>
    <s v="2-4"/>
    <s v="PINNACLE"/>
    <n v="1.917"/>
    <n v="1"/>
    <n v="-1"/>
    <s v="https://aw-tipster.blogabet.com"/>
    <s v="Sun, Jan 20th, 2019, 08:33"/>
    <n v="29.949999999999989"/>
    <d v="2019-01-01T00:00:00"/>
    <m/>
    <n v="325"/>
    <s v="AH"/>
    <s v="2018-19"/>
    <x v="21"/>
    <s v="Jan"/>
    <n v="1"/>
    <s v="2019"/>
    <s v="15:30"/>
    <d v="2019-01-26T00:00:00"/>
    <d v="2019-01-26T15:30:00"/>
    <d v="2019-01-01T00:00:00"/>
    <m/>
    <n v="324"/>
    <n v="29.349999999999991"/>
  </r>
  <r>
    <n v="325"/>
    <s v=" 26 Jan 2019, 15:30"/>
    <s v="Football"/>
    <x v="0"/>
    <s v="Wolfsburg - Bayer Leverkusen"/>
    <n v="1.93"/>
    <x v="0"/>
    <s v="Full Event Away +0.00 (AH)"/>
    <s v="0-3"/>
    <s v="PINNACLE"/>
    <n v="1.9339999999999999"/>
    <n v="1"/>
    <n v="0.93"/>
    <s v="https://aw-tipster.blogabet.com"/>
    <s v="Mon, Jan 21st, 2019, 09:10"/>
    <n v="30.879999999999988"/>
    <d v="2019-01-01T00:00:00"/>
    <m/>
    <n v="329"/>
    <s v="AH"/>
    <s v="2018-19"/>
    <x v="21"/>
    <s v="Jan"/>
    <n v="1"/>
    <s v="2019"/>
    <s v="15:30"/>
    <d v="2019-01-26T00:00:00"/>
    <d v="2019-01-26T15:30:00"/>
    <d v="2019-01-01T00:00:00"/>
    <m/>
    <n v="325"/>
    <n v="30.27999999999999"/>
  </r>
  <r>
    <n v="326"/>
    <s v=" 26 Jan 2019, 16:00"/>
    <s v="Football"/>
    <x v="8"/>
    <s v="Manchester City - Burnley"/>
    <n v="1.72"/>
    <x v="0"/>
    <s v="Full Event Home -2.50 (AH)"/>
    <s v="5-0"/>
    <s v="PINNACLE"/>
    <n v="1.724"/>
    <n v="1"/>
    <n v="0.72"/>
    <s v="https://aw-tipster.blogabet.com"/>
    <s v="Fri, Jan 25th, 2019, 19:16"/>
    <n v="31.599999999999987"/>
    <d v="2019-01-01T00:00:00"/>
    <m/>
    <n v="353"/>
    <s v="AH"/>
    <s v="2018-19"/>
    <x v="21"/>
    <s v="Jan"/>
    <n v="1"/>
    <s v="2019"/>
    <s v="16:00"/>
    <d v="2019-01-26T00:00:00"/>
    <d v="2019-01-26T16:00:00"/>
    <d v="2019-01-01T00:00:00"/>
    <m/>
    <n v="326"/>
    <n v="30.999999999999989"/>
  </r>
  <r>
    <n v="327"/>
    <s v=" 26 Jan 2019, 16:00"/>
    <s v="Football"/>
    <x v="8"/>
    <s v="Newcastle United - Watford"/>
    <n v="1.83"/>
    <x v="0"/>
    <s v="Full Event Away +0.00 (AH)"/>
    <s v="0-2"/>
    <s v="PINNACLE"/>
    <n v="1.8260000000000001"/>
    <n v="1"/>
    <n v="0.83"/>
    <s v="https://aw-tipster.blogabet.com"/>
    <s v="Fri, Jan 25th, 2019, 19:17"/>
    <n v="32.429999999999986"/>
    <d v="2019-01-01T00:00:00"/>
    <m/>
    <n v="355"/>
    <s v="AH"/>
    <s v="2018-19"/>
    <x v="21"/>
    <s v="Jan"/>
    <n v="1"/>
    <s v="2019"/>
    <s v="16:00"/>
    <d v="2019-01-26T00:00:00"/>
    <d v="2019-01-26T16:00:00"/>
    <d v="2019-01-01T00:00:00"/>
    <m/>
    <n v="327"/>
    <n v="31.829999999999988"/>
  </r>
  <r>
    <n v="328"/>
    <s v=" 26 Jan 2019, 16:15"/>
    <s v="Football"/>
    <x v="2"/>
    <s v="Atletico Madrid - Getafe"/>
    <n v="0"/>
    <x v="1"/>
    <s v="Full Event Away +1.00 (AH)"/>
    <s v="2-0"/>
    <s v="PINNACLE"/>
    <n v="1.806"/>
    <n v="1"/>
    <n v="-1"/>
    <s v="https://aw-tipster.blogabet.com"/>
    <s v="Wed, Jan 23rd, 2019, 10:59"/>
    <n v="31.429999999999986"/>
    <d v="2019-01-01T00:00:00"/>
    <m/>
    <n v="344"/>
    <s v="AH"/>
    <s v="2018-19"/>
    <x v="21"/>
    <s v="Jan"/>
    <n v="1"/>
    <s v="2019"/>
    <s v="16:15"/>
    <d v="2019-01-26T00:00:00"/>
    <d v="2019-01-26T16:15:00"/>
    <d v="2019-01-01T00:00:00"/>
    <m/>
    <n v="328"/>
    <n v="30.829999999999988"/>
  </r>
  <r>
    <n v="329"/>
    <s v=" 26 Jan 2019, 18:00"/>
    <s v="Football"/>
    <x v="3"/>
    <s v="Sampdoria - Udinese"/>
    <n v="1.88"/>
    <x v="0"/>
    <s v="Full Event Home (1X2)"/>
    <s v="4-0"/>
    <s v="PINNACLE"/>
    <n v="1.877"/>
    <n v="1"/>
    <n v="0.88"/>
    <s v="https://aw-tipster.blogabet.com"/>
    <s v="Mon, Jan 21st, 2019, 09:11"/>
    <n v="32.309999999999988"/>
    <d v="2019-01-01T00:00:00"/>
    <m/>
    <n v="314"/>
    <s v="1X2"/>
    <s v="2018-19"/>
    <x v="21"/>
    <s v="Jan"/>
    <n v="1"/>
    <s v="2019"/>
    <s v="18:00"/>
    <d v="2019-01-26T00:00:00"/>
    <d v="2019-01-26T18:00:00"/>
    <d v="2019-01-01T00:00:00"/>
    <m/>
    <n v="329"/>
    <n v="31.709999999999987"/>
  </r>
  <r>
    <n v="330"/>
    <s v=" 26 Jan 2019, 18:30"/>
    <s v="Football"/>
    <x v="0"/>
    <s v="Werder Bremen - Eintracht Frankfurt"/>
    <n v="1"/>
    <x v="2"/>
    <s v="Full Event Away +0.00 (AH)"/>
    <s v="2-2"/>
    <s v="PINNACLE"/>
    <n v="1.9"/>
    <n v="1"/>
    <n v="0"/>
    <s v="https://aw-tipster.blogabet.com"/>
    <s v="Sun, Jan 20th, 2019, 08:34"/>
    <n v="32.309999999999988"/>
    <d v="2019-01-01T00:00:00"/>
    <m/>
    <n v="317"/>
    <s v="AH"/>
    <s v="2018-19"/>
    <x v="21"/>
    <s v="Jan"/>
    <n v="1"/>
    <s v="2019"/>
    <s v="18:30"/>
    <d v="2019-01-26T00:00:00"/>
    <d v="2019-01-26T18:30:00"/>
    <d v="2019-01-01T00:00:00"/>
    <m/>
    <n v="330"/>
    <n v="31.709999999999987"/>
  </r>
  <r>
    <n v="331"/>
    <s v=" 26 Jan 2019, 20:00"/>
    <s v="Football"/>
    <x v="1"/>
    <s v="Dijon - AS Monaco"/>
    <n v="2.2200000000000002"/>
    <x v="0"/>
    <s v="Full Event Home +0.00 (AH)"/>
    <s v="2-0"/>
    <s v="PINNACLE"/>
    <n v="2.2200000000000002"/>
    <n v="1"/>
    <n v="1.22"/>
    <s v="https://aw-tipster.blogabet.com"/>
    <s v="Thu, Jan 24th, 2019, 09:50"/>
    <n v="33.529999999999987"/>
    <d v="2019-01-01T00:00:00"/>
    <m/>
    <n v="313"/>
    <s v="AH"/>
    <s v="2018-19"/>
    <x v="21"/>
    <s v="Jan"/>
    <n v="1"/>
    <s v="2019"/>
    <s v="20:00"/>
    <d v="2019-01-26T00:00:00"/>
    <d v="2019-01-26T20:00:00"/>
    <d v="2019-01-01T00:00:00"/>
    <m/>
    <n v="331"/>
    <n v="32.929999999999986"/>
  </r>
  <r>
    <n v="332"/>
    <s v=" 26 Jan 2019, 20:00"/>
    <s v="Football"/>
    <x v="1"/>
    <s v="Nice - Nimes Olympique"/>
    <n v="0"/>
    <x v="1"/>
    <s v="Full Event Away +0.50 (AH)"/>
    <s v="2-0"/>
    <s v="PINNACLE"/>
    <n v="1.8540000000000001"/>
    <n v="1"/>
    <n v="-1"/>
    <s v="https://aw-tipster.blogabet.com"/>
    <s v="Thu, Jan 24th, 2019, 09:50"/>
    <n v="32.529999999999987"/>
    <d v="2019-01-01T00:00:00"/>
    <m/>
    <n v="332"/>
    <s v="AH"/>
    <s v="2018-19"/>
    <x v="21"/>
    <s v="Jan"/>
    <n v="1"/>
    <s v="2019"/>
    <s v="20:00"/>
    <d v="2019-01-26T00:00:00"/>
    <d v="2019-01-26T20:00:00"/>
    <d v="2019-01-01T00:00:00"/>
    <m/>
    <n v="332"/>
    <n v="31.929999999999986"/>
  </r>
  <r>
    <n v="333"/>
    <s v=" 26 Jan 2019, 20:00"/>
    <s v="Football"/>
    <x v="1"/>
    <s v="Strasbourg - Bordeaux"/>
    <n v="0"/>
    <x v="1"/>
    <s v="Full Event Away +0.00 (AH)"/>
    <s v="1-0"/>
    <s v="PINNACLE"/>
    <n v="2.34"/>
    <n v="1"/>
    <n v="-1"/>
    <s v="https://aw-tipster.blogabet.com"/>
    <s v="Thu, Jan 24th, 2019, 09:51"/>
    <n v="31.529999999999987"/>
    <d v="2019-01-01T00:00:00"/>
    <m/>
    <n v="327"/>
    <s v="AH"/>
    <s v="2018-19"/>
    <x v="21"/>
    <s v="Jan"/>
    <n v="1"/>
    <s v="2019"/>
    <s v="20:00"/>
    <d v="2019-01-26T00:00:00"/>
    <d v="2019-01-26T20:00:00"/>
    <d v="2019-01-01T00:00:00"/>
    <m/>
    <n v="333"/>
    <n v="30.929999999999986"/>
  </r>
  <r>
    <n v="334"/>
    <s v=" 26 Jan 2019, 20:30"/>
    <s v="Football"/>
    <x v="3"/>
    <s v="AC Milan - Napoli"/>
    <n v="0"/>
    <x v="1"/>
    <s v="Full Event Away (1X2)"/>
    <s v="0-0"/>
    <s v="PINNACLE"/>
    <n v="2.04"/>
    <n v="1"/>
    <n v="-1"/>
    <s v="https://aw-tipster.blogabet.com"/>
    <s v="Tue, Jan 22nd, 2019, 16:42"/>
    <n v="30.529999999999987"/>
    <d v="2019-01-01T00:00:00"/>
    <m/>
    <n v="334"/>
    <s v="1X2"/>
    <s v="2018-19"/>
    <x v="21"/>
    <s v="Jan"/>
    <n v="1"/>
    <s v="2019"/>
    <s v="20:30"/>
    <d v="2019-01-26T00:00:00"/>
    <d v="2019-01-26T20:30:00"/>
    <d v="2019-01-01T00:00:00"/>
    <m/>
    <n v="334"/>
    <n v="29.929999999999986"/>
  </r>
  <r>
    <n v="335"/>
    <s v=" 26 Jan 2019, 20:45"/>
    <s v="Football"/>
    <x v="2"/>
    <s v="Valencia - Villarreal"/>
    <n v="0"/>
    <x v="1"/>
    <s v="Full Event Away +0.50 (AH)"/>
    <s v="3-0"/>
    <s v="PINNACLE"/>
    <n v="1.952"/>
    <n v="1"/>
    <n v="-1"/>
    <s v="https://aw-tipster.blogabet.com"/>
    <s v="Wed, Jan 23rd, 2019, 11:00"/>
    <n v="29.529999999999987"/>
    <d v="2019-01-01T00:00:00"/>
    <m/>
    <n v="333"/>
    <s v="AH"/>
    <s v="2018-19"/>
    <x v="21"/>
    <s v="Jan"/>
    <n v="1"/>
    <s v="2019"/>
    <s v="20:45"/>
    <d v="2019-01-26T00:00:00"/>
    <d v="2019-01-26T20:45:00"/>
    <d v="2019-01-01T00:00:00"/>
    <m/>
    <n v="335"/>
    <n v="28.929999999999986"/>
  </r>
  <r>
    <n v="336"/>
    <s v=" 27 Jan 2019, 12:30"/>
    <s v="Football"/>
    <x v="3"/>
    <s v="Chievo - Fiorentina"/>
    <n v="1.95"/>
    <x v="0"/>
    <s v="Full Event Away (1X2)"/>
    <s v="3-4"/>
    <s v="PINNACLE"/>
    <n v="1.952"/>
    <n v="1"/>
    <n v="0.95"/>
    <s v="https://aw-tipster.blogabet.com"/>
    <s v="Tue, Jan 22nd, 2019, 16:43"/>
    <n v="30.479999999999986"/>
    <d v="2019-01-01T00:00:00"/>
    <m/>
    <n v="350"/>
    <s v="1X2"/>
    <s v="2018-19"/>
    <x v="22"/>
    <s v="Jan"/>
    <n v="1"/>
    <s v="2019"/>
    <s v="12:30"/>
    <d v="2019-01-27T00:00:00"/>
    <d v="2019-01-27T12:30:00"/>
    <d v="2019-01-01T00:00:00"/>
    <m/>
    <n v="336"/>
    <n v="29.879999999999985"/>
  </r>
  <r>
    <n v="337"/>
    <s v=" 27 Jan 2019, 15:00"/>
    <s v="Football"/>
    <x v="3"/>
    <s v="Atalanta BC - AS Roma"/>
    <n v="0"/>
    <x v="1"/>
    <s v="Full Event Home (1X2)"/>
    <s v="3-3"/>
    <s v="PINNACLE"/>
    <n v="2.2599999999999998"/>
    <n v="1"/>
    <n v="-1"/>
    <s v="https://aw-tipster.blogabet.com"/>
    <s v="Mon, Jan 21st, 2019, 18:12"/>
    <n v="29.479999999999986"/>
    <d v="2019-01-01T00:00:00"/>
    <m/>
    <n v="320"/>
    <s v="1X2"/>
    <s v="2018-19"/>
    <x v="22"/>
    <s v="Jan"/>
    <n v="1"/>
    <s v="2019"/>
    <s v="15:00"/>
    <d v="2019-01-27T00:00:00"/>
    <d v="2019-01-27T15:00:00"/>
    <d v="2019-01-01T00:00:00"/>
    <m/>
    <n v="337"/>
    <n v="28.879999999999985"/>
  </r>
  <r>
    <n v="338"/>
    <s v=" 27 Jan 2019, 15:00"/>
    <s v="Football"/>
    <x v="1"/>
    <s v="Montpellier HSC - Caen"/>
    <n v="1.68"/>
    <x v="0"/>
    <s v="Full Event Home (1X2)"/>
    <s v="2-0"/>
    <s v="PINNACLE"/>
    <n v="1.675"/>
    <n v="1"/>
    <n v="0.68"/>
    <s v="https://aw-tipster.blogabet.com"/>
    <s v="Thu, Jan 24th, 2019, 09:52"/>
    <n v="30.159999999999986"/>
    <d v="2019-01-01T00:00:00"/>
    <m/>
    <n v="342"/>
    <s v="1X2"/>
    <s v="2018-19"/>
    <x v="22"/>
    <s v="Jan"/>
    <n v="1"/>
    <s v="2019"/>
    <s v="15:00"/>
    <d v="2019-01-27T00:00:00"/>
    <d v="2019-01-27T15:00:00"/>
    <d v="2019-01-01T00:00:00"/>
    <m/>
    <n v="338"/>
    <n v="29.559999999999985"/>
  </r>
  <r>
    <n v="339"/>
    <s v=" 27 Jan 2019, 15:30"/>
    <s v="Football"/>
    <x v="0"/>
    <s v="Bayern Munich - Stuttgart"/>
    <n v="1.76"/>
    <x v="0"/>
    <s v="Full Event Home -2.50 (AH)"/>
    <s v="4-1"/>
    <s v="PINNACLE"/>
    <n v="1.7629999999999999"/>
    <n v="1"/>
    <n v="0.76"/>
    <s v="https://aw-tipster.blogabet.com"/>
    <s v="Sun, Jan 20th, 2019, 08:34"/>
    <n v="30.919999999999987"/>
    <d v="2019-01-01T00:00:00"/>
    <m/>
    <n v="338"/>
    <s v="AH"/>
    <s v="2018-19"/>
    <x v="22"/>
    <s v="Jan"/>
    <n v="1"/>
    <s v="2019"/>
    <s v="15:30"/>
    <d v="2019-01-27T00:00:00"/>
    <d v="2019-01-27T15:30:00"/>
    <d v="2019-01-01T00:00:00"/>
    <m/>
    <n v="339"/>
    <n v="30.319999999999986"/>
  </r>
  <r>
    <n v="340"/>
    <s v=" 27 Jan 2019, 16:00"/>
    <s v="Football"/>
    <x v="8"/>
    <s v="Crystal Palace - Tottenham Hotspur"/>
    <n v="2.0099999999999998"/>
    <x v="0"/>
    <s v="Full Event Home +0.00 (AH)"/>
    <s v="2-0"/>
    <s v="PINNACLE"/>
    <n v="2.0099999999999998"/>
    <n v="1"/>
    <n v="1.01"/>
    <s v="https://aw-tipster.blogabet.com"/>
    <s v="Fri, Jan 25th, 2019, 11:10"/>
    <n v="31.929999999999989"/>
    <d v="2019-01-01T00:00:00"/>
    <m/>
    <n v="328"/>
    <s v="AH"/>
    <s v="2018-19"/>
    <x v="22"/>
    <s v="Jan"/>
    <n v="1"/>
    <s v="2019"/>
    <s v="16:00"/>
    <d v="2019-01-27T00:00:00"/>
    <d v="2019-01-27T16:00:00"/>
    <d v="2019-01-01T00:00:00"/>
    <m/>
    <n v="340"/>
    <n v="31.329999999999988"/>
  </r>
  <r>
    <n v="341"/>
    <s v=" 27 Jan 2019, 16:15"/>
    <s v="Football"/>
    <x v="2"/>
    <s v="Girona - Barcelona"/>
    <n v="0"/>
    <x v="1"/>
    <s v="Full Event Home +1.50 (AH)"/>
    <s v="0-2"/>
    <s v="PINNACLE"/>
    <n v="1.9430000000000001"/>
    <n v="1"/>
    <n v="-1"/>
    <s v="https://aw-tipster.blogabet.com"/>
    <s v="Fri, Jan 25th, 2019, 11:08"/>
    <n v="30.929999999999989"/>
    <d v="2019-01-01T00:00:00"/>
    <m/>
    <n v="341"/>
    <s v="AH"/>
    <s v="2018-19"/>
    <x v="22"/>
    <s v="Jan"/>
    <n v="1"/>
    <s v="2019"/>
    <s v="16:15"/>
    <d v="2019-01-27T00:00:00"/>
    <d v="2019-01-27T16:15:00"/>
    <d v="2019-01-01T00:00:00"/>
    <m/>
    <n v="341"/>
    <n v="30.329999999999988"/>
  </r>
  <r>
    <n v="342"/>
    <s v=" 27 Jan 2019, 17:00"/>
    <s v="Football"/>
    <x v="1"/>
    <s v="Amiens - Lyon"/>
    <n v="1"/>
    <x v="2"/>
    <s v="Full Event Away -1.00 (AH)"/>
    <s v="0-1"/>
    <s v="PINNACLE"/>
    <n v="2.0099999999999998"/>
    <n v="1"/>
    <n v="0"/>
    <s v="https://aw-tipster.blogabet.com"/>
    <s v="Fri, Jan 25th, 2019, 11:07"/>
    <n v="30.929999999999989"/>
    <d v="2019-01-01T00:00:00"/>
    <m/>
    <n v="351"/>
    <s v="AH"/>
    <s v="2018-19"/>
    <x v="22"/>
    <s v="Jan"/>
    <n v="1"/>
    <s v="2019"/>
    <s v="17:00"/>
    <d v="2019-01-27T00:00:00"/>
    <d v="2019-01-27T17:00:00"/>
    <d v="2019-01-01T00:00:00"/>
    <m/>
    <n v="342"/>
    <n v="30.329999999999988"/>
  </r>
  <r>
    <n v="343"/>
    <s v=" 27 Jan 2019, 18:00"/>
    <s v="Football"/>
    <x v="0"/>
    <s v="Fortuna Dusseldorf - RB Leipzig"/>
    <n v="0"/>
    <x v="1"/>
    <s v="Full Event Home +0.50 (AH)"/>
    <s v="0-4"/>
    <s v="PINNACLE"/>
    <n v="2.04"/>
    <n v="1"/>
    <n v="-1"/>
    <s v="https://aw-tipster.blogabet.com"/>
    <s v="Sun, Jan 20th, 2019, 08:35"/>
    <n v="29.929999999999989"/>
    <d v="2019-01-01T00:00:00"/>
    <m/>
    <n v="345"/>
    <s v="AH"/>
    <s v="2018-19"/>
    <x v="22"/>
    <s v="Jan"/>
    <n v="1"/>
    <s v="2019"/>
    <s v="18:00"/>
    <d v="2019-01-27T00:00:00"/>
    <d v="2019-01-27T18:00:00"/>
    <d v="2019-01-01T00:00:00"/>
    <m/>
    <n v="343"/>
    <n v="29.329999999999988"/>
  </r>
  <r>
    <n v="344"/>
    <s v=" 27 Jan 2019, 18:00"/>
    <s v="Football"/>
    <x v="3"/>
    <s v="Torino - FC Internazionale"/>
    <n v="1.77"/>
    <x v="0"/>
    <s v="Full Event Home +0.50 (AH)"/>
    <s v="1-0"/>
    <s v="PINNACLE"/>
    <n v="1.7689999999999999"/>
    <n v="1"/>
    <n v="0.77"/>
    <s v="https://aw-tipster.blogabet.com"/>
    <s v="Sun, Jan 20th, 2019, 08:35"/>
    <n v="30.699999999999989"/>
    <d v="2019-01-01T00:00:00"/>
    <m/>
    <n v="331"/>
    <s v="AH"/>
    <s v="2018-19"/>
    <x v="22"/>
    <s v="Jan"/>
    <n v="1"/>
    <s v="2019"/>
    <s v="18:00"/>
    <d v="2019-01-27T00:00:00"/>
    <d v="2019-01-27T18:00:00"/>
    <d v="2019-01-01T00:00:00"/>
    <m/>
    <n v="344"/>
    <n v="30.099999999999987"/>
  </r>
  <r>
    <n v="345"/>
    <s v=" 27 Jan 2019, 18:30"/>
    <s v="Football"/>
    <x v="2"/>
    <s v="Real Sociedad - Huesca"/>
    <n v="0"/>
    <x v="1"/>
    <s v="Full Event Home -1.00 (AH)"/>
    <s v="0-0"/>
    <s v="PINNACLE"/>
    <n v="2.16"/>
    <n v="1"/>
    <n v="-1"/>
    <s v="https://aw-tipster.blogabet.com"/>
    <s v="Mon, Jan 21st, 2019, 09:11"/>
    <n v="29.699999999999989"/>
    <d v="2019-01-01T00:00:00"/>
    <m/>
    <n v="352"/>
    <s v="AH"/>
    <s v="2018-19"/>
    <x v="22"/>
    <s v="Jan"/>
    <n v="1"/>
    <s v="2019"/>
    <s v="18:30"/>
    <d v="2019-01-27T00:00:00"/>
    <d v="2019-01-27T18:30:00"/>
    <d v="2019-01-01T00:00:00"/>
    <m/>
    <n v="345"/>
    <n v="29.099999999999987"/>
  </r>
  <r>
    <n v="346"/>
    <s v=" 27 Jan 2019, 18:30"/>
    <s v="Football"/>
    <x v="2"/>
    <s v="Athletic Club Bilbao - Real Betis"/>
    <n v="0"/>
    <x v="1"/>
    <s v="Full Event Away +0.50 (AH)"/>
    <s v="1-0"/>
    <s v="PINNACLE"/>
    <n v="1.819"/>
    <n v="1"/>
    <n v="-1"/>
    <s v="https://aw-tipster.blogabet.com"/>
    <s v="Fri, Jan 25th, 2019, 11:08"/>
    <n v="28.699999999999989"/>
    <d v="2019-01-01T00:00:00"/>
    <m/>
    <n v="346"/>
    <s v="AH"/>
    <s v="2018-19"/>
    <x v="22"/>
    <s v="Jan"/>
    <n v="1"/>
    <s v="2019"/>
    <s v="18:30"/>
    <d v="2019-01-27T00:00:00"/>
    <d v="2019-01-27T18:30:00"/>
    <d v="2019-01-01T00:00:00"/>
    <m/>
    <n v="346"/>
    <n v="28.099999999999987"/>
  </r>
  <r>
    <n v="347"/>
    <s v=" 27 Jan 2019, 20:30"/>
    <s v="Football"/>
    <x v="3"/>
    <s v="Lazio - Juventus"/>
    <n v="1.86"/>
    <x v="0"/>
    <s v="Full Event Away (1X2)"/>
    <s v="1-2"/>
    <s v="PINNACLE"/>
    <n v="1.8620000000000001"/>
    <n v="1"/>
    <n v="0.86"/>
    <s v="https://aw-tipster.blogabet.com"/>
    <s v="Tue, Jan 22nd, 2019, 16:43"/>
    <n v="29.559999999999988"/>
    <d v="2019-01-01T00:00:00"/>
    <m/>
    <n v="347"/>
    <s v="1X2"/>
    <s v="2018-19"/>
    <x v="22"/>
    <s v="Jan"/>
    <n v="1"/>
    <s v="2019"/>
    <s v="20:30"/>
    <d v="2019-01-27T00:00:00"/>
    <d v="2019-01-27T20:30:00"/>
    <d v="2019-01-01T00:00:00"/>
    <m/>
    <n v="347"/>
    <n v="28.959999999999987"/>
  </r>
  <r>
    <n v="348"/>
    <s v=" 27 Jan 2019, 20:45"/>
    <s v="Football"/>
    <x v="2"/>
    <s v="Espanyol - Real Madrid"/>
    <n v="1.83"/>
    <x v="0"/>
    <s v="Full Event Away (1X2)"/>
    <s v="2-4"/>
    <s v="PINNACLE"/>
    <n v="1.8260000000000001"/>
    <n v="1"/>
    <n v="0.83"/>
    <s v="https://aw-tipster.blogabet.com"/>
    <s v="Fri, Jan 25th, 2019, 11:09"/>
    <n v="30.389999999999986"/>
    <d v="2019-01-01T00:00:00"/>
    <m/>
    <n v="348"/>
    <s v="1X2"/>
    <s v="2018-19"/>
    <x v="22"/>
    <s v="Jan"/>
    <n v="1"/>
    <s v="2019"/>
    <s v="20:45"/>
    <d v="2019-01-27T00:00:00"/>
    <d v="2019-01-27T20:45:00"/>
    <d v="2019-01-01T00:00:00"/>
    <m/>
    <n v="348"/>
    <n v="29.789999999999985"/>
  </r>
  <r>
    <n v="349"/>
    <s v=" 27 Jan 2019, 21:00"/>
    <s v="Football"/>
    <x v="1"/>
    <s v="Paris Saint Germain - Rennes"/>
    <n v="0"/>
    <x v="1"/>
    <s v="Full Event Away +2.00 (AH)"/>
    <s v="4-1"/>
    <s v="PINNACLE"/>
    <n v="1.847"/>
    <n v="1"/>
    <n v="-1"/>
    <s v="https://aw-tipster.blogabet.com"/>
    <s v="Thu, Jan 24th, 2019, 09:52"/>
    <n v="29.389999999999986"/>
    <d v="2019-01-01T00:00:00"/>
    <m/>
    <n v="337"/>
    <s v="AH"/>
    <s v="2018-19"/>
    <x v="22"/>
    <s v="Jan"/>
    <n v="1"/>
    <s v="2019"/>
    <s v="21:00"/>
    <d v="2019-01-27T00:00:00"/>
    <d v="2019-01-27T21:00:00"/>
    <d v="2019-01-01T00:00:00"/>
    <m/>
    <n v="349"/>
    <n v="28.789999999999985"/>
  </r>
  <r>
    <n v="350"/>
    <s v=" 28 Jan 2019, 21:00"/>
    <s v="Football"/>
    <x v="2"/>
    <s v="Alaves - Rayo Vallecano"/>
    <n v="1.75"/>
    <x v="0"/>
    <s v="Full Event Away +0.50 (AH)"/>
    <s v="0-1"/>
    <s v="PINNACLE"/>
    <n v="1.7509999999999999"/>
    <n v="1"/>
    <n v="0.75"/>
    <s v="https://aw-tipster.blogabet.com"/>
    <s v="Mon, Jan 21st, 2019, 09:12"/>
    <n v="30.139999999999986"/>
    <d v="2019-01-01T00:00:00"/>
    <m/>
    <n v="356"/>
    <s v="AH"/>
    <s v="2018-19"/>
    <x v="29"/>
    <s v="Jan"/>
    <n v="1"/>
    <s v="2019"/>
    <s v="21:00"/>
    <d v="2019-01-28T00:00:00"/>
    <d v="2019-01-28T21:00:00"/>
    <d v="2019-01-01T00:00:00"/>
    <m/>
    <n v="350"/>
    <n v="29.539999999999985"/>
  </r>
  <r>
    <n v="351"/>
    <s v=" 29 Jan 2019, 20:45"/>
    <s v="Football"/>
    <x v="4"/>
    <s v="Fulham - Brighton and Hove Albion"/>
    <n v="0"/>
    <x v="1"/>
    <s v="Full Event Away +0.00 (AH)"/>
    <s v="4-2"/>
    <s v="PINNACLE"/>
    <n v="2.4300000000000002"/>
    <n v="1"/>
    <n v="-1"/>
    <s v="https://aw-tipster.blogabet.com"/>
    <s v="Sun, Jan 27th, 2019, 09:28"/>
    <n v="29.139999999999986"/>
    <d v="2019-01-01T00:00:00"/>
    <m/>
    <n v="354"/>
    <s v="AH"/>
    <s v="2018-19"/>
    <x v="23"/>
    <s v="Jan"/>
    <n v="1"/>
    <s v="2019"/>
    <s v="20:45"/>
    <d v="2019-01-29T00:00:00"/>
    <d v="2019-01-29T20:45:00"/>
    <d v="2019-01-01T00:00:00"/>
    <m/>
    <n v="351"/>
    <n v="28.539999999999985"/>
  </r>
  <r>
    <n v="352"/>
    <s v=" 29 Jan 2019, 20:45"/>
    <s v="Football"/>
    <x v="4"/>
    <s v="Wolverhampton Wanderers - West Ham United"/>
    <n v="2.08"/>
    <x v="0"/>
    <s v="Full Event Home (1X2)"/>
    <s v="3-0"/>
    <s v="PINNACLE"/>
    <n v="2.08"/>
    <n v="1"/>
    <n v="1.08"/>
    <s v="https://aw-tipster.blogabet.com"/>
    <s v="Sun, Jan 27th, 2019, 09:28"/>
    <n v="30.219999999999985"/>
    <d v="2019-01-01T00:00:00"/>
    <m/>
    <n v="374"/>
    <s v="1X2"/>
    <s v="2018-19"/>
    <x v="23"/>
    <s v="Jan"/>
    <n v="1"/>
    <s v="2019"/>
    <s v="20:45"/>
    <d v="2019-01-29T00:00:00"/>
    <d v="2019-01-29T20:45:00"/>
    <d v="2019-01-01T00:00:00"/>
    <m/>
    <n v="352"/>
    <n v="29.619999999999983"/>
  </r>
  <r>
    <n v="353"/>
    <s v=" 29 Jan 2019, 20:45"/>
    <s v="Football"/>
    <x v="4"/>
    <s v="Huddersfield Town - Everton"/>
    <n v="0"/>
    <x v="1"/>
    <s v="Full Event Home +0.50 (AH)"/>
    <s v="0-1"/>
    <s v="PINNACLE"/>
    <n v="1.9430000000000001"/>
    <n v="1"/>
    <n v="-1"/>
    <s v="https://aw-tipster.blogabet.com"/>
    <s v="Sun, Jan 27th, 2019, 09:30"/>
    <n v="29.219999999999985"/>
    <d v="2019-01-01T00:00:00"/>
    <m/>
    <n v="357"/>
    <s v="AH"/>
    <s v="2018-19"/>
    <x v="23"/>
    <s v="Jan"/>
    <n v="1"/>
    <s v="2019"/>
    <s v="20:45"/>
    <d v="2019-01-29T00:00:00"/>
    <d v="2019-01-29T20:45:00"/>
    <d v="2019-01-01T00:00:00"/>
    <m/>
    <n v="353"/>
    <n v="28.619999999999983"/>
  </r>
  <r>
    <n v="354"/>
    <s v=" 29 Jan 2019, 20:45"/>
    <s v="Football"/>
    <x v="11"/>
    <s v="AC Milan - Napoli"/>
    <n v="2.35"/>
    <x v="0"/>
    <s v="Full Event Home +0.00 (AH)"/>
    <s v="2-0"/>
    <s v="PINNACLE"/>
    <n v="2.35"/>
    <n v="1"/>
    <n v="1.35"/>
    <s v="https://aw-tipster.blogabet.com"/>
    <s v="Mon, Jan 28th, 2019, 18:10"/>
    <n v="30.569999999999986"/>
    <d v="2019-01-01T00:00:00"/>
    <m/>
    <n v="373"/>
    <s v="AH"/>
    <s v="2018-19"/>
    <x v="23"/>
    <s v="Jan"/>
    <n v="1"/>
    <s v="2019"/>
    <s v="20:45"/>
    <d v="2019-01-29T00:00:00"/>
    <d v="2019-01-29T20:45:00"/>
    <d v="2019-01-01T00:00:00"/>
    <m/>
    <n v="354"/>
    <n v="29.969999999999985"/>
  </r>
  <r>
    <n v="355"/>
    <s v=" 29 Jan 2019, 21:00"/>
    <s v="Football"/>
    <x v="4"/>
    <s v="Manchester United - Burnley"/>
    <n v="0"/>
    <x v="1"/>
    <s v="First Half Home (1X2)"/>
    <s v="0-0"/>
    <s v="PINNACLE"/>
    <n v="1.671"/>
    <n v="1"/>
    <n v="-1"/>
    <s v="https://aw-tipster.blogabet.com"/>
    <s v="Sun, Jan 27th, 2019, 09:29"/>
    <n v="29.569999999999986"/>
    <d v="2019-01-01T00:00:00"/>
    <m/>
    <n v="358"/>
    <s v="1X2"/>
    <s v="2018-19"/>
    <x v="23"/>
    <s v="Jan"/>
    <n v="1"/>
    <s v="2019"/>
    <s v="21:00"/>
    <d v="2019-01-29T00:00:00"/>
    <d v="2019-01-29T21:00:00"/>
    <d v="2019-01-01T00:00:00"/>
    <m/>
    <n v="355"/>
    <n v="28.969999999999985"/>
  </r>
  <r>
    <n v="356"/>
    <s v=" 29 Jan 2019, 21:00"/>
    <s v="Football"/>
    <x v="4"/>
    <s v="Newcastle United - Manchester City"/>
    <n v="0"/>
    <x v="1"/>
    <s v="Full Event Away -2.00 (AH)"/>
    <s v="2-1"/>
    <s v="PINNACLE"/>
    <n v="2.04"/>
    <n v="1"/>
    <n v="-1"/>
    <s v="https://aw-tipster.blogabet.com"/>
    <s v="Sun, Jan 27th, 2019, 09:30"/>
    <n v="28.569999999999986"/>
    <d v="2019-01-01T00:00:00"/>
    <m/>
    <n v="375"/>
    <s v="AH"/>
    <s v="2018-19"/>
    <x v="23"/>
    <s v="Jan"/>
    <n v="1"/>
    <s v="2019"/>
    <s v="21:00"/>
    <d v="2019-01-29T00:00:00"/>
    <d v="2019-01-29T21:00:00"/>
    <d v="2019-01-01T00:00:00"/>
    <m/>
    <n v="356"/>
    <n v="27.969999999999985"/>
  </r>
  <r>
    <n v="357"/>
    <s v=" 29 Jan 2019, 21:05"/>
    <s v="Football"/>
    <x v="9"/>
    <s v="Guingamp - AS Monaco"/>
    <n v="1"/>
    <x v="2"/>
    <s v="Full Event Away +0.00 (AH)"/>
    <s v="2-2"/>
    <s v="PINNACLE"/>
    <n v="1.8620000000000001"/>
    <n v="1"/>
    <n v="0"/>
    <s v="https://aw-tipster.blogabet.com"/>
    <s v="Mon, Jan 28th, 2019, 18:11"/>
    <n v="28.569999999999986"/>
    <d v="2019-01-01T00:00:00"/>
    <m/>
    <n v="365"/>
    <s v="AH"/>
    <s v="2018-19"/>
    <x v="23"/>
    <s v="Jan"/>
    <n v="1"/>
    <s v="2019"/>
    <s v="21:05"/>
    <d v="2019-01-29T00:00:00"/>
    <d v="2019-01-29T21:05:00"/>
    <d v="2019-01-01T00:00:00"/>
    <m/>
    <n v="357"/>
    <n v="27.969999999999985"/>
  </r>
  <r>
    <n v="358"/>
    <s v=" 29 Jan 2019, 21:30"/>
    <s v="Football"/>
    <x v="10"/>
    <s v="Valencia - Getafe"/>
    <n v="1.88"/>
    <x v="0"/>
    <s v="Full Event Home (1X2)"/>
    <s v="3-1"/>
    <s v="PINNACLE"/>
    <n v="1.8839999999999999"/>
    <n v="1"/>
    <n v="0.88"/>
    <s v="https://aw-tipster.blogabet.com"/>
    <s v="Mon, Jan 28th, 2019, 18:10"/>
    <n v="29.449999999999985"/>
    <d v="2019-01-01T00:00:00"/>
    <m/>
    <n v="339"/>
    <s v="1X2"/>
    <s v="2018-19"/>
    <x v="23"/>
    <s v="Jan"/>
    <n v="1"/>
    <s v="2019"/>
    <s v="21:30"/>
    <d v="2019-01-29T00:00:00"/>
    <d v="2019-01-29T21:30:00"/>
    <d v="2019-01-01T00:00:00"/>
    <m/>
    <n v="358"/>
    <n v="28.849999999999984"/>
  </r>
  <r>
    <n v="359"/>
    <s v=" 30 Jan 2019, 18:15"/>
    <s v="Football"/>
    <x v="11"/>
    <s v="Fiorentina - AS Roma"/>
    <n v="1.78"/>
    <x v="0"/>
    <s v="Full Event Over 2.5 (O/U)"/>
    <s v="7-1"/>
    <s v="PINNACLE"/>
    <n v="1.7809999999999999"/>
    <n v="1"/>
    <n v="0.78"/>
    <s v="https://aw-tipster.blogabet.com"/>
    <s v="Mon, Jan 28th, 2019, 18:13"/>
    <n v="30.229999999999986"/>
    <d v="2019-01-01T00:00:00"/>
    <m/>
    <n v="397"/>
    <s v="O/U"/>
    <s v="2018-19"/>
    <x v="24"/>
    <s v="Jan"/>
    <n v="1"/>
    <s v="2019"/>
    <s v="18:15"/>
    <d v="2019-01-30T00:00:00"/>
    <d v="2019-01-30T18:15:00"/>
    <d v="2019-01-01T00:00:00"/>
    <m/>
    <n v="359"/>
    <n v="29.629999999999985"/>
  </r>
  <r>
    <n v="360"/>
    <s v=" 30 Jan 2019, 18:45"/>
    <s v="Football"/>
    <x v="9"/>
    <s v="Strasbourg - Bordeaux"/>
    <n v="1.75"/>
    <x v="0"/>
    <s v="Full Event Home +0.00 (AH)"/>
    <s v="3-2"/>
    <s v="PINNACLE"/>
    <n v="1.746"/>
    <n v="1"/>
    <n v="0.75"/>
    <s v="https://aw-tipster.blogabet.com"/>
    <s v="Mon, Jan 28th, 2019, 18:12"/>
    <n v="30.979999999999986"/>
    <d v="2019-01-01T00:00:00"/>
    <m/>
    <n v="400"/>
    <s v="AH"/>
    <s v="2018-19"/>
    <x v="24"/>
    <s v="Jan"/>
    <n v="1"/>
    <s v="2019"/>
    <s v="18:45"/>
    <d v="2019-01-30T00:00:00"/>
    <d v="2019-01-30T18:45:00"/>
    <d v="2019-01-01T00:00:00"/>
    <m/>
    <n v="360"/>
    <n v="30.379999999999985"/>
  </r>
  <r>
    <n v="361"/>
    <s v=" 30 Jan 2019, 19:30"/>
    <s v="Football"/>
    <x v="10"/>
    <s v="Real Betis - Espanyol"/>
    <n v="0"/>
    <x v="1"/>
    <s v="Full Event Home (1X2)"/>
    <s v="1-1"/>
    <s v="PINNACLE"/>
    <n v="1.9430000000000001"/>
    <n v="1"/>
    <n v="-1"/>
    <s v="https://aw-tipster.blogabet.com"/>
    <s v="Mon, Jan 28th, 2019, 18:14"/>
    <n v="29.979999999999986"/>
    <d v="2019-01-01T00:00:00"/>
    <m/>
    <n v="382"/>
    <s v="1X2"/>
    <s v="2018-19"/>
    <x v="24"/>
    <s v="Jan"/>
    <n v="1"/>
    <s v="2019"/>
    <s v="19:30"/>
    <d v="2019-01-30T00:00:00"/>
    <d v="2019-01-30T19:30:00"/>
    <d v="2019-01-01T00:00:00"/>
    <m/>
    <n v="361"/>
    <n v="29.379999999999985"/>
  </r>
  <r>
    <n v="362"/>
    <s v=" 30 Jan 2019, 20:45"/>
    <s v="Football"/>
    <x v="4"/>
    <s v="Southampton - Crystal Palace"/>
    <n v="1"/>
    <x v="2"/>
    <s v="Full Event Home +0.00 (AH)"/>
    <s v="1-1"/>
    <s v="PINNACLE"/>
    <n v="1.68"/>
    <n v="1"/>
    <n v="0"/>
    <s v="https://aw-tipster.blogabet.com"/>
    <s v="Mon, Jan 28th, 2019, 10:04"/>
    <n v="29.979999999999986"/>
    <d v="2019-01-01T00:00:00"/>
    <m/>
    <n v="390"/>
    <s v="AH"/>
    <s v="2018-19"/>
    <x v="24"/>
    <s v="Jan"/>
    <n v="1"/>
    <s v="2019"/>
    <s v="20:45"/>
    <d v="2019-01-30T00:00:00"/>
    <d v="2019-01-30T20:45:00"/>
    <d v="2019-01-01T00:00:00"/>
    <m/>
    <n v="362"/>
    <n v="29.379999999999985"/>
  </r>
  <r>
    <n v="363"/>
    <s v=" 30 Jan 2019, 20:45"/>
    <s v="Football"/>
    <x v="4"/>
    <s v="Bournemouth - Chelsea"/>
    <n v="0"/>
    <x v="1"/>
    <s v="Full Event Away (1X2)"/>
    <s v="4-0"/>
    <s v="PINNACLE"/>
    <n v="1.671"/>
    <n v="1"/>
    <n v="-1"/>
    <s v="https://aw-tipster.blogabet.com"/>
    <s v="Mon, Jan 28th, 2019, 10:04"/>
    <n v="28.979999999999986"/>
    <d v="2019-01-01T00:00:00"/>
    <m/>
    <n v="369"/>
    <s v="1X2"/>
    <s v="2018-19"/>
    <x v="24"/>
    <s v="Jan"/>
    <n v="1"/>
    <s v="2019"/>
    <s v="20:45"/>
    <d v="2019-01-30T00:00:00"/>
    <d v="2019-01-30T20:45:00"/>
    <d v="2019-01-01T00:00:00"/>
    <m/>
    <n v="363"/>
    <n v="28.379999999999985"/>
  </r>
  <r>
    <n v="364"/>
    <s v=" 30 Jan 2019, 20:45"/>
    <s v="Football"/>
    <x v="11"/>
    <s v="Atalanta BC - Juventus"/>
    <n v="1.81"/>
    <x v="0"/>
    <s v="Full Event Home +0.50 (AH)"/>
    <s v="3-0"/>
    <s v="PINNACLE"/>
    <n v="1.8129999999999999"/>
    <n v="1"/>
    <n v="0.81"/>
    <s v="https://aw-tipster.blogabet.com"/>
    <s v="Mon, Jan 28th, 2019, 18:13"/>
    <n v="29.789999999999985"/>
    <d v="2019-01-01T00:00:00"/>
    <m/>
    <n v="368"/>
    <s v="AH"/>
    <s v="2018-19"/>
    <x v="24"/>
    <s v="Jan"/>
    <n v="1"/>
    <s v="2019"/>
    <s v="20:45"/>
    <d v="2019-01-30T00:00:00"/>
    <d v="2019-01-30T20:45:00"/>
    <d v="2019-01-01T00:00:00"/>
    <m/>
    <n v="364"/>
    <n v="29.189999999999984"/>
  </r>
  <r>
    <n v="365"/>
    <s v=" 30 Jan 2019, 21:00"/>
    <s v="Football"/>
    <x v="4"/>
    <s v="Liverpool - Leicester City"/>
    <n v="0"/>
    <x v="1"/>
    <s v="Full Event Home -2.00 (AH)"/>
    <s v="1-1"/>
    <s v="PINNACLE"/>
    <n v="2.1"/>
    <n v="1"/>
    <n v="-1"/>
    <s v="https://aw-tipster.blogabet.com"/>
    <s v="Sun, Jan 20th, 2019, 08:36"/>
    <n v="28.789999999999985"/>
    <d v="2019-01-01T00:00:00"/>
    <m/>
    <n v="315"/>
    <s v="AH"/>
    <s v="2018-19"/>
    <x v="24"/>
    <s v="Jan"/>
    <n v="1"/>
    <s v="2019"/>
    <s v="21:00"/>
    <d v="2019-01-30T00:00:00"/>
    <d v="2019-01-30T21:00:00"/>
    <d v="2019-01-01T00:00:00"/>
    <m/>
    <n v="365"/>
    <n v="28.189999999999984"/>
  </r>
  <r>
    <n v="366"/>
    <s v=" 30 Jan 2019, 21:00"/>
    <s v="Football"/>
    <x v="4"/>
    <s v="Tottenham Hotspur - Watford"/>
    <n v="1"/>
    <x v="2"/>
    <s v="Full Event Away +1.00 (AH)"/>
    <s v="2-1"/>
    <s v="PINNACLE"/>
    <n v="1.7569999999999999"/>
    <n v="1"/>
    <n v="0"/>
    <s v="https://aw-tipster.blogabet.com"/>
    <s v="Mon, Jan 28th, 2019, 10:05"/>
    <n v="28.789999999999985"/>
    <d v="2019-01-01T00:00:00"/>
    <m/>
    <n v="380"/>
    <s v="AH"/>
    <s v="2018-19"/>
    <x v="24"/>
    <s v="Jan"/>
    <n v="1"/>
    <s v="2019"/>
    <s v="21:00"/>
    <d v="2019-01-30T00:00:00"/>
    <d v="2019-01-30T21:00:00"/>
    <d v="2019-01-01T00:00:00"/>
    <m/>
    <n v="366"/>
    <n v="28.189999999999984"/>
  </r>
  <r>
    <n v="367"/>
    <s v=" 30 Jan 2019, 21:30"/>
    <s v="Football"/>
    <x v="10"/>
    <s v="Barcelona - Sevilla"/>
    <n v="0"/>
    <x v="1"/>
    <s v="Full Event Away +2.00 (AH)"/>
    <s v="6-1"/>
    <s v="PINNACLE"/>
    <n v="1.724"/>
    <n v="1"/>
    <n v="-1"/>
    <s v="https://aw-tipster.blogabet.com"/>
    <s v="Mon, Jan 28th, 2019, 18:14"/>
    <n v="27.789999999999985"/>
    <d v="2019-01-01T00:00:00"/>
    <m/>
    <n v="396"/>
    <s v="AH"/>
    <s v="2018-19"/>
    <x v="24"/>
    <s v="Jan"/>
    <n v="1"/>
    <s v="2019"/>
    <s v="21:30"/>
    <d v="2019-01-30T00:00:00"/>
    <d v="2019-01-30T21:30:00"/>
    <d v="2019-01-01T00:00:00"/>
    <m/>
    <n v="367"/>
    <n v="27.189999999999984"/>
  </r>
  <r>
    <n v="368"/>
    <s v=" 31 Jan 2019, 21:00"/>
    <s v="Football"/>
    <x v="11"/>
    <s v="FC Internazionale - Lazio"/>
    <n v="1.77"/>
    <x v="0"/>
    <s v="Full Event Away +0.50 (AH)"/>
    <s v="0-0"/>
    <s v="PINNACLE"/>
    <n v="1.7689999999999999"/>
    <n v="1"/>
    <n v="0.77"/>
    <s v="https://aw-tipster.blogabet.com"/>
    <s v="Mon, Jan 28th, 2019, 18:15"/>
    <n v="28.559999999999985"/>
    <d v="2019-01-01T00:00:00"/>
    <m/>
    <n v="372"/>
    <s v="AH"/>
    <s v="2018-19"/>
    <x v="30"/>
    <s v="Jan"/>
    <n v="1"/>
    <s v="2019"/>
    <s v="21:00"/>
    <d v="2019-01-31T00:00:00"/>
    <d v="2019-01-31T21:00:00"/>
    <d v="2019-01-01T00:00:00"/>
    <m/>
    <n v="368"/>
    <n v="27.959999999999983"/>
  </r>
  <r>
    <n v="369"/>
    <s v=" 31 Jan 2019, 21:30"/>
    <s v="Football"/>
    <x v="10"/>
    <s v="Girona - Real Madrid"/>
    <n v="1.89"/>
    <x v="0"/>
    <s v="Full Event Over 3 (O/U)"/>
    <s v="1-3"/>
    <s v="PINNACLE"/>
    <n v="1.8919999999999999"/>
    <n v="1"/>
    <n v="0.89"/>
    <s v="https://aw-tipster.blogabet.com"/>
    <s v="Mon, Jan 28th, 2019, 18:16"/>
    <n v="29.449999999999985"/>
    <d v="2019-01-01T00:00:00"/>
    <m/>
    <n v="360"/>
    <s v="O/U"/>
    <s v="2018-19"/>
    <x v="30"/>
    <s v="Jan"/>
    <n v="1"/>
    <s v="2019"/>
    <s v="21:30"/>
    <d v="2019-01-31T00:00:00"/>
    <d v="2019-01-31T21:30:00"/>
    <d v="2019-01-01T00:00:00"/>
    <m/>
    <n v="369"/>
    <n v="28.849999999999984"/>
  </r>
  <r>
    <n v="370"/>
    <s v=" 01 Feb 2019, 20:30"/>
    <s v="Football"/>
    <x v="0"/>
    <s v="Hannover 96 - RB Leipzig"/>
    <n v="1.99"/>
    <x v="0"/>
    <s v="Full Event Away -1.00 (AH)"/>
    <s v="0-3"/>
    <s v="PINNACLE"/>
    <n v="1.99"/>
    <n v="1"/>
    <n v="0.99"/>
    <s v="https://aw-tipster.blogabet.com"/>
    <s v="Mon, Jan 28th, 2019, 10:06"/>
    <n v="30.439999999999984"/>
    <d v="2019-01-01T00:00:00"/>
    <m/>
    <n v="377"/>
    <s v="AH"/>
    <s v="2018-19"/>
    <x v="0"/>
    <s v="Feb"/>
    <n v="2"/>
    <s v="2019"/>
    <s v="20:30"/>
    <d v="2019-02-01T00:00:00"/>
    <d v="2019-02-01T20:30:00"/>
    <d v="2019-02-01T00:00:00"/>
    <d v="2019-02-01T00:00:00"/>
    <n v="370"/>
    <n v="29.839999999999982"/>
  </r>
  <r>
    <n v="371"/>
    <s v=" 01 Feb 2019, 20:45"/>
    <s v="Football"/>
    <x v="1"/>
    <s v="Lille - Nice"/>
    <n v="0"/>
    <x v="1"/>
    <s v="Full Event Away +0.50 (AH)"/>
    <s v="4-0"/>
    <s v="PINNACLE"/>
    <n v="2.08"/>
    <n v="1"/>
    <n v="-1"/>
    <s v="https://aw-tipster.blogabet.com"/>
    <s v="Mon, Jan 28th, 2019, 10:06"/>
    <n v="29.439999999999984"/>
    <d v="2019-01-01T00:00:00"/>
    <m/>
    <n v="383"/>
    <s v="AH"/>
    <s v="2018-19"/>
    <x v="0"/>
    <s v="Feb"/>
    <n v="2"/>
    <s v="2019"/>
    <s v="20:45"/>
    <d v="2019-02-01T00:00:00"/>
    <d v="2019-02-01T20:45:00"/>
    <d v="2019-02-01T00:00:00"/>
    <m/>
    <n v="371"/>
    <n v="28.839999999999982"/>
  </r>
  <r>
    <n v="372"/>
    <s v=" 02 Feb 2019, 13:00"/>
    <s v="Football"/>
    <x v="2"/>
    <s v="Levante UD - Getafe"/>
    <n v="0"/>
    <x v="1"/>
    <s v="Full Event Over 2.5 (O/U)"/>
    <s v="0-0"/>
    <s v="PINNACLE"/>
    <n v="2.0699999999999998"/>
    <n v="1"/>
    <n v="-1"/>
    <s v="https://aw-tipster.blogabet.com"/>
    <s v="Wed, Jan 30th, 2019, 08:54"/>
    <n v="28.439999999999984"/>
    <d v="2019-01-01T00:00:00"/>
    <m/>
    <n v="399"/>
    <s v="O/U"/>
    <s v="2018-19"/>
    <x v="1"/>
    <s v="Feb"/>
    <n v="2"/>
    <s v="2019"/>
    <s v="13:00"/>
    <d v="2019-02-02T00:00:00"/>
    <d v="2019-02-02T13:00:00"/>
    <d v="2019-02-01T00:00:00"/>
    <m/>
    <n v="372"/>
    <n v="27.839999999999982"/>
  </r>
  <r>
    <n v="373"/>
    <s v=" 02 Feb 2019, 13:30"/>
    <s v="Football"/>
    <x v="4"/>
    <s v="Tottenham Hotspur - Newcastle United"/>
    <n v="1.7"/>
    <x v="0"/>
    <s v="Full Event Away +1.50 (AH)"/>
    <s v="1-0"/>
    <s v="PINNACLE"/>
    <n v="1.6990000000000001"/>
    <n v="1"/>
    <n v="0.7"/>
    <s v="https://aw-tipster.blogabet.com"/>
    <s v="Thu, Jan 31st, 2019, 09:10"/>
    <n v="29.139999999999983"/>
    <d v="2019-01-01T00:00:00"/>
    <m/>
    <n v="318"/>
    <s v="AH"/>
    <s v="2018-19"/>
    <x v="1"/>
    <s v="Feb"/>
    <n v="2"/>
    <s v="2019"/>
    <s v="13:30"/>
    <d v="2019-02-02T00:00:00"/>
    <d v="2019-02-02T13:30:00"/>
    <d v="2019-02-01T00:00:00"/>
    <m/>
    <n v="373"/>
    <n v="28.539999999999981"/>
  </r>
  <r>
    <n v="374"/>
    <s v=" 02 Feb 2019, 15:30"/>
    <s v="Football"/>
    <x v="0"/>
    <s v="Eintracht Frankfurt - Borussia Dortmund"/>
    <n v="0"/>
    <x v="1"/>
    <s v="Full Event Away (1X2)"/>
    <s v="1-1"/>
    <s v="PINNACLE"/>
    <n v="2.1"/>
    <n v="1"/>
    <n v="-1"/>
    <s v="https://aw-tipster.blogabet.com"/>
    <s v="Sun, Jan 27th, 2019, 09:31"/>
    <n v="28.139999999999983"/>
    <d v="2019-01-01T00:00:00"/>
    <m/>
    <n v="388"/>
    <s v="1X2"/>
    <s v="2018-19"/>
    <x v="1"/>
    <s v="Feb"/>
    <n v="2"/>
    <s v="2019"/>
    <s v="15:30"/>
    <d v="2019-02-02T00:00:00"/>
    <d v="2019-02-02T15:30:00"/>
    <d v="2019-02-01T00:00:00"/>
    <m/>
    <n v="374"/>
    <n v="27.539999999999981"/>
  </r>
  <r>
    <n v="375"/>
    <s v=" 02 Feb 2019, 15:30"/>
    <s v="Football"/>
    <x v="0"/>
    <s v="Hertha Berlin - Wolfsburg"/>
    <n v="0"/>
    <x v="1"/>
    <s v="Full Event Home +0.00 (AH)"/>
    <s v="0-1"/>
    <s v="PINNACLE"/>
    <n v="1.806"/>
    <n v="1"/>
    <n v="-1"/>
    <s v="https://aw-tipster.blogabet.com"/>
    <s v="Sun, Jan 27th, 2019, 09:32"/>
    <n v="27.139999999999983"/>
    <d v="2019-01-01T00:00:00"/>
    <m/>
    <n v="321"/>
    <s v="AH"/>
    <s v="2018-19"/>
    <x v="1"/>
    <s v="Feb"/>
    <n v="2"/>
    <s v="2019"/>
    <s v="15:30"/>
    <d v="2019-02-02T00:00:00"/>
    <d v="2019-02-02T15:30:00"/>
    <d v="2019-02-01T00:00:00"/>
    <m/>
    <n v="375"/>
    <n v="26.539999999999981"/>
  </r>
  <r>
    <n v="376"/>
    <s v=" 02 Feb 2019, 15:30"/>
    <s v="Football"/>
    <x v="0"/>
    <s v="Bayer Leverkusen - Bayern Munich"/>
    <n v="2.09"/>
    <x v="0"/>
    <s v="Full Event Home +1.00 (AH)"/>
    <s v="3-1"/>
    <s v="PINNACLE"/>
    <n v="2.09"/>
    <n v="1"/>
    <n v="1.0900000000000001"/>
    <s v="https://aw-tipster.blogabet.com"/>
    <s v="Mon, Jan 28th, 2019, 10:09"/>
    <n v="28.229999999999983"/>
    <d v="2019-01-01T00:00:00"/>
    <m/>
    <n v="387"/>
    <s v="AH"/>
    <s v="2018-19"/>
    <x v="1"/>
    <s v="Feb"/>
    <n v="2"/>
    <s v="2019"/>
    <s v="15:30"/>
    <d v="2019-02-02T00:00:00"/>
    <d v="2019-02-02T15:30:00"/>
    <d v="2019-02-01T00:00:00"/>
    <m/>
    <n v="376"/>
    <n v="27.629999999999981"/>
  </r>
  <r>
    <n v="377"/>
    <s v=" 02 Feb 2019, 15:30"/>
    <s v="Football"/>
    <x v="0"/>
    <s v="Hoffenheim - Fortuna Dusseldorf"/>
    <n v="0"/>
    <x v="1"/>
    <s v="Full Event Home -1.00 (AH)"/>
    <s v="1-1"/>
    <s v="PINNACLE"/>
    <n v="1.746"/>
    <n v="1"/>
    <n v="-1"/>
    <s v="https://aw-tipster.blogabet.com"/>
    <s v="Mon, Jan 28th, 2019, 10:10"/>
    <n v="27.229999999999983"/>
    <d v="2019-01-01T00:00:00"/>
    <m/>
    <n v="394"/>
    <s v="AH"/>
    <s v="2018-19"/>
    <x v="1"/>
    <s v="Feb"/>
    <n v="2"/>
    <s v="2019"/>
    <s v="15:30"/>
    <d v="2019-02-02T00:00:00"/>
    <d v="2019-02-02T15:30:00"/>
    <d v="2019-02-01T00:00:00"/>
    <m/>
    <n v="377"/>
    <n v="26.629999999999981"/>
  </r>
  <r>
    <n v="378"/>
    <s v=" 02 Feb 2019, 16:00"/>
    <s v="Football"/>
    <x v="4"/>
    <s v="Everton - Wolverhampton Wanderers"/>
    <n v="2.31"/>
    <x v="0"/>
    <s v="Full Event Away +0.00 (AH)"/>
    <s v="1-3"/>
    <s v="PINNACLE"/>
    <n v="2.31"/>
    <n v="1"/>
    <n v="1.31"/>
    <s v="https://aw-tipster.blogabet.com"/>
    <s v="Wed, Jan 30th, 2019, 08:54"/>
    <n v="28.539999999999981"/>
    <d v="2019-01-01T00:00:00"/>
    <m/>
    <n v="381"/>
    <s v="AH"/>
    <s v="2018-19"/>
    <x v="1"/>
    <s v="Feb"/>
    <n v="2"/>
    <s v="2019"/>
    <s v="16:00"/>
    <d v="2019-02-02T00:00:00"/>
    <d v="2019-02-02T16:00:00"/>
    <d v="2019-02-01T00:00:00"/>
    <m/>
    <n v="378"/>
    <n v="27.93999999999998"/>
  </r>
  <r>
    <n v="379"/>
    <s v=" 02 Feb 2019, 16:00"/>
    <s v="Football"/>
    <x v="4"/>
    <s v="Brighton and Hove Albion - Watford"/>
    <n v="1"/>
    <x v="2"/>
    <s v="Full Event Home +0.00 (AH)"/>
    <s v="0-0"/>
    <s v="PINNACLE"/>
    <n v="1.8620000000000001"/>
    <n v="1"/>
    <n v="0"/>
    <s v="https://aw-tipster.blogabet.com"/>
    <s v="Thu, Jan 31st, 2019, 09:11"/>
    <n v="28.539999999999981"/>
    <d v="2019-01-01T00:00:00"/>
    <m/>
    <n v="392"/>
    <s v="AH"/>
    <s v="2018-19"/>
    <x v="1"/>
    <s v="Feb"/>
    <n v="2"/>
    <s v="2019"/>
    <s v="16:00"/>
    <d v="2019-02-02T00:00:00"/>
    <d v="2019-02-02T16:00:00"/>
    <d v="2019-02-01T00:00:00"/>
    <m/>
    <n v="379"/>
    <n v="27.93999999999998"/>
  </r>
  <r>
    <n v="380"/>
    <s v=" 02 Feb 2019, 16:00"/>
    <s v="Football"/>
    <x v="4"/>
    <s v="Burnley - Southampton"/>
    <n v="1"/>
    <x v="2"/>
    <s v="Full Event Home +0.00 (AH)"/>
    <s v="1-1"/>
    <s v="PINNACLE"/>
    <n v="1.8540000000000001"/>
    <n v="1"/>
    <n v="0"/>
    <s v="https://aw-tipster.blogabet.com"/>
    <s v="Thu, Jan 31st, 2019, 09:11"/>
    <n v="28.539999999999981"/>
    <d v="2019-01-01T00:00:00"/>
    <m/>
    <n v="401"/>
    <s v="AH"/>
    <s v="2018-19"/>
    <x v="1"/>
    <s v="Feb"/>
    <n v="2"/>
    <s v="2019"/>
    <s v="16:00"/>
    <d v="2019-02-02T00:00:00"/>
    <d v="2019-02-02T16:00:00"/>
    <d v="2019-02-01T00:00:00"/>
    <m/>
    <n v="380"/>
    <n v="27.93999999999998"/>
  </r>
  <r>
    <n v="381"/>
    <s v=" 02 Feb 2019, 16:00"/>
    <s v="Football"/>
    <x v="4"/>
    <s v="Chelsea - Huddersfield Town"/>
    <n v="0"/>
    <x v="1"/>
    <s v="Full Event Away +2.00 (AH)"/>
    <s v="5-0"/>
    <s v="PINNACLE"/>
    <n v="1.9430000000000001"/>
    <n v="1"/>
    <n v="-1"/>
    <s v="https://aw-tipster.blogabet.com"/>
    <s v="Thu, Jan 31st, 2019, 09:11"/>
    <n v="27.539999999999981"/>
    <d v="2019-01-01T00:00:00"/>
    <m/>
    <n v="384"/>
    <s v="AH"/>
    <s v="2018-19"/>
    <x v="1"/>
    <s v="Feb"/>
    <n v="2"/>
    <s v="2019"/>
    <s v="16:00"/>
    <d v="2019-02-02T00:00:00"/>
    <d v="2019-02-02T16:00:00"/>
    <d v="2019-02-01T00:00:00"/>
    <m/>
    <n v="381"/>
    <n v="26.93999999999998"/>
  </r>
  <r>
    <n v="382"/>
    <s v=" 02 Feb 2019, 16:00"/>
    <s v="Football"/>
    <x v="4"/>
    <s v="Crystal Palace - Fulham"/>
    <n v="0"/>
    <x v="1"/>
    <s v="Full Event Away +0.50 (AH)"/>
    <s v="2-0"/>
    <s v="PINNACLE"/>
    <n v="1.847"/>
    <n v="1"/>
    <n v="-1"/>
    <s v="https://aw-tipster.blogabet.com"/>
    <s v="Thu, Jan 31st, 2019, 09:12"/>
    <n v="26.539999999999981"/>
    <d v="2019-01-01T00:00:00"/>
    <m/>
    <n v="376"/>
    <s v="AH"/>
    <s v="2018-19"/>
    <x v="1"/>
    <s v="Feb"/>
    <n v="2"/>
    <s v="2019"/>
    <s v="16:00"/>
    <d v="2019-02-02T00:00:00"/>
    <d v="2019-02-02T16:00:00"/>
    <d v="2019-02-01T00:00:00"/>
    <m/>
    <n v="382"/>
    <n v="25.93999999999998"/>
  </r>
  <r>
    <n v="383"/>
    <s v=" 02 Feb 2019, 16:15"/>
    <s v="Football"/>
    <x v="2"/>
    <s v="Real Sociedad - Athletic Club Bilbao"/>
    <n v="0"/>
    <x v="1"/>
    <s v="Full Event Away +0.50 (AH)"/>
    <s v="2-1"/>
    <s v="PINNACLE"/>
    <n v="1.68"/>
    <n v="1"/>
    <n v="-1"/>
    <s v="https://aw-tipster.blogabet.com"/>
    <s v="Mon, Jan 28th, 2019, 10:11"/>
    <n v="25.539999999999981"/>
    <d v="2019-01-01T00:00:00"/>
    <m/>
    <n v="362"/>
    <s v="AH"/>
    <s v="2018-19"/>
    <x v="1"/>
    <s v="Feb"/>
    <n v="2"/>
    <s v="2019"/>
    <s v="16:15"/>
    <d v="2019-02-02T00:00:00"/>
    <d v="2019-02-02T16:15:00"/>
    <d v="2019-02-01T00:00:00"/>
    <m/>
    <n v="383"/>
    <n v="24.93999999999998"/>
  </r>
  <r>
    <n v="384"/>
    <s v=" 02 Feb 2019, 18:00"/>
    <s v="Football"/>
    <x v="3"/>
    <s v="Napoli - Sampdoria"/>
    <n v="0"/>
    <x v="1"/>
    <s v="Full Event Away +1.50 (AH)"/>
    <s v="3-0"/>
    <s v="PINNACLE"/>
    <n v="1.8129999999999999"/>
    <n v="1"/>
    <n v="-1"/>
    <s v="https://aw-tipster.blogabet.com"/>
    <s v="Wed, Jan 30th, 2019, 08:56"/>
    <n v="24.539999999999981"/>
    <d v="2019-01-01T00:00:00"/>
    <m/>
    <n v="404"/>
    <s v="AH"/>
    <s v="2018-19"/>
    <x v="1"/>
    <s v="Feb"/>
    <n v="2"/>
    <s v="2019"/>
    <s v="18:00"/>
    <d v="2019-02-02T00:00:00"/>
    <d v="2019-02-02T18:00:00"/>
    <d v="2019-02-01T00:00:00"/>
    <m/>
    <n v="384"/>
    <n v="23.93999999999998"/>
  </r>
  <r>
    <n v="385"/>
    <s v=" 02 Feb 2019, 18:30"/>
    <s v="Football"/>
    <x v="0"/>
    <s v="Schalke 04 - Borussia Monchengladbach"/>
    <n v="2.2200000000000002"/>
    <x v="0"/>
    <s v="Full Event Away +0.00 (AH)"/>
    <s v="0-2"/>
    <s v="PINNACLE"/>
    <n v="2.2200000000000002"/>
    <n v="1"/>
    <n v="1.22"/>
    <s v="https://aw-tipster.blogabet.com"/>
    <s v="Sun, Jan 27th, 2019, 09:32"/>
    <n v="25.75999999999998"/>
    <d v="2019-01-01T00:00:00"/>
    <m/>
    <n v="391"/>
    <s v="AH"/>
    <s v="2018-19"/>
    <x v="1"/>
    <s v="Feb"/>
    <n v="2"/>
    <s v="2019"/>
    <s v="18:30"/>
    <d v="2019-02-02T00:00:00"/>
    <d v="2019-02-02T18:30:00"/>
    <d v="2019-02-01T00:00:00"/>
    <m/>
    <n v="385"/>
    <n v="25.159999999999979"/>
  </r>
  <r>
    <n v="386"/>
    <s v=" 02 Feb 2019, 18:30"/>
    <s v="Football"/>
    <x v="4"/>
    <s v="Cardiff City - Bournemouth"/>
    <n v="2.2000000000000002"/>
    <x v="0"/>
    <s v="Full Event Home +0.00 (AH)"/>
    <s v="2-0"/>
    <s v="PINNACLE"/>
    <n v="2.2000000000000002"/>
    <n v="1"/>
    <n v="1.2"/>
    <s v="https://aw-tipster.blogabet.com"/>
    <s v="Thu, Jan 31st, 2019, 09:13"/>
    <n v="26.95999999999998"/>
    <d v="2019-01-01T00:00:00"/>
    <m/>
    <n v="371"/>
    <s v="AH"/>
    <s v="2018-19"/>
    <x v="1"/>
    <s v="Feb"/>
    <n v="2"/>
    <s v="2019"/>
    <s v="18:30"/>
    <d v="2019-02-02T00:00:00"/>
    <d v="2019-02-02T18:30:00"/>
    <d v="2019-02-01T00:00:00"/>
    <m/>
    <n v="386"/>
    <n v="26.359999999999978"/>
  </r>
  <r>
    <n v="387"/>
    <s v=" 02 Feb 2019, 18:30"/>
    <s v="Football"/>
    <x v="2"/>
    <s v="Barcelona - Valencia"/>
    <n v="0"/>
    <x v="1"/>
    <s v="Full Event Home -1.50 (AH)"/>
    <s v="2-2"/>
    <s v="PINNACLE"/>
    <n v="1.8"/>
    <n v="1"/>
    <n v="-1"/>
    <s v="https://aw-tipster.blogabet.com"/>
    <s v="Thu, Jan 31st, 2019, 09:15"/>
    <n v="25.95999999999998"/>
    <d v="2019-01-01T00:00:00"/>
    <m/>
    <n v="370"/>
    <s v="AH"/>
    <s v="2018-19"/>
    <x v="1"/>
    <s v="Feb"/>
    <n v="2"/>
    <s v="2019"/>
    <s v="18:30"/>
    <d v="2019-02-02T00:00:00"/>
    <d v="2019-02-02T18:30:00"/>
    <d v="2019-02-01T00:00:00"/>
    <m/>
    <n v="387"/>
    <n v="25.359999999999978"/>
  </r>
  <r>
    <n v="388"/>
    <s v=" 02 Feb 2019, 20:00"/>
    <s v="Football"/>
    <x v="1"/>
    <s v="Rennes - Amiens"/>
    <n v="1"/>
    <x v="2"/>
    <s v="Full Event Home -1.00 (AH)"/>
    <s v="1-0"/>
    <s v="PINNACLE"/>
    <n v="2.2000000000000002"/>
    <n v="1"/>
    <n v="0"/>
    <s v="https://aw-tipster.blogabet.com"/>
    <s v="Mon, Jan 28th, 2019, 10:08"/>
    <n v="25.95999999999998"/>
    <d v="2019-01-01T00:00:00"/>
    <m/>
    <n v="323"/>
    <s v="AH"/>
    <s v="2018-19"/>
    <x v="1"/>
    <s v="Feb"/>
    <n v="2"/>
    <s v="2019"/>
    <s v="20:00"/>
    <d v="2019-02-02T00:00:00"/>
    <d v="2019-02-02T20:00:00"/>
    <d v="2019-02-01T00:00:00"/>
    <m/>
    <n v="388"/>
    <n v="25.359999999999978"/>
  </r>
  <r>
    <n v="389"/>
    <s v=" 02 Feb 2019, 20:00"/>
    <s v="Football"/>
    <x v="1"/>
    <s v="AS Monaco - Toulouse FC"/>
    <n v="0"/>
    <x v="1"/>
    <s v="Full Event Away +0.50 (AH)"/>
    <s v="2-1"/>
    <s v="PINNACLE"/>
    <n v="2.1"/>
    <n v="1"/>
    <n v="-1"/>
    <s v="https://aw-tipster.blogabet.com"/>
    <s v="Wed, Jan 30th, 2019, 08:53"/>
    <n v="24.95999999999998"/>
    <d v="2019-01-01T00:00:00"/>
    <m/>
    <n v="366"/>
    <s v="AH"/>
    <s v="2018-19"/>
    <x v="1"/>
    <s v="Feb"/>
    <n v="2"/>
    <s v="2019"/>
    <s v="20:00"/>
    <d v="2019-02-02T00:00:00"/>
    <d v="2019-02-02T20:00:00"/>
    <d v="2019-02-01T00:00:00"/>
    <m/>
    <n v="389"/>
    <n v="24.359999999999978"/>
  </r>
  <r>
    <n v="390"/>
    <s v=" 02 Feb 2019, 20:30"/>
    <s v="Football"/>
    <x v="3"/>
    <s v="Juventus - Parma FC"/>
    <n v="1.91"/>
    <x v="0"/>
    <s v="Full Event Away +2.00 (AH)"/>
    <s v="3-3"/>
    <s v="PINNACLE"/>
    <n v="1.909"/>
    <n v="1"/>
    <n v="0.91"/>
    <s v="https://aw-tipster.blogabet.com"/>
    <s v="Thu, Jan 31st, 2019, 09:18"/>
    <n v="25.86999999999998"/>
    <d v="2019-02-01T00:00:00"/>
    <m/>
    <n v="406"/>
    <s v="AH"/>
    <s v="2018-19"/>
    <x v="1"/>
    <s v="Feb"/>
    <n v="2"/>
    <s v="2019"/>
    <s v="20:30"/>
    <d v="2019-02-02T00:00:00"/>
    <d v="2019-02-02T20:30:00"/>
    <d v="2019-02-01T00:00:00"/>
    <m/>
    <n v="390"/>
    <n v="25.269999999999978"/>
  </r>
  <r>
    <n v="391"/>
    <s v=" 02 Feb 2019, 20:45"/>
    <s v="Football"/>
    <x v="2"/>
    <s v="Celta Vigo - Sevilla"/>
    <n v="0"/>
    <x v="1"/>
    <s v="Full Event Over 2.5 (O/U)"/>
    <s v="1-0"/>
    <s v="PINNACLE"/>
    <n v="1.8620000000000001"/>
    <n v="1"/>
    <n v="-1"/>
    <s v="https://aw-tipster.blogabet.com"/>
    <s v="Thu, Jan 31st, 2019, 09:16"/>
    <n v="24.86999999999998"/>
    <d v="2019-01-01T00:00:00"/>
    <m/>
    <n v="386"/>
    <s v="O/U"/>
    <s v="2018-19"/>
    <x v="1"/>
    <s v="Feb"/>
    <n v="2"/>
    <s v="2019"/>
    <s v="20:45"/>
    <d v="2019-02-02T00:00:00"/>
    <d v="2019-02-02T20:45:00"/>
    <d v="2019-02-01T00:00:00"/>
    <m/>
    <n v="391"/>
    <n v="24.269999999999978"/>
  </r>
  <r>
    <n v="392"/>
    <s v=" 02 Feb 2019, 21:00"/>
    <s v="Football"/>
    <x v="1"/>
    <s v="Reims - Marseille"/>
    <n v="1.9"/>
    <x v="0"/>
    <s v="Full Event Home +0.00 (AH)"/>
    <s v="2-1"/>
    <s v="PINNACLE"/>
    <n v="1.9"/>
    <n v="1"/>
    <n v="0.9"/>
    <s v="https://aw-tipster.blogabet.com"/>
    <s v="Mon, Jan 28th, 2019, 10:08"/>
    <n v="25.769999999999978"/>
    <d v="2019-01-01T00:00:00"/>
    <m/>
    <n v="367"/>
    <s v="AH"/>
    <s v="2018-19"/>
    <x v="1"/>
    <s v="Feb"/>
    <n v="2"/>
    <s v="2019"/>
    <s v="21:00"/>
    <d v="2019-02-02T00:00:00"/>
    <d v="2019-02-02T21:00:00"/>
    <d v="2019-02-01T00:00:00"/>
    <m/>
    <n v="392"/>
    <n v="25.169999999999977"/>
  </r>
  <r>
    <n v="393"/>
    <s v=" 03 Feb 2019, 12:00"/>
    <s v="Football"/>
    <x v="2"/>
    <s v="Villarreal CF - Espanyol"/>
    <n v="2.14"/>
    <x v="0"/>
    <s v="Full Event Away +0.50 (AH)"/>
    <s v="2-2"/>
    <s v="PINNACLE"/>
    <n v="2.14"/>
    <n v="1"/>
    <n v="1.1399999999999999"/>
    <s v="https://aw-tipster.blogabet.com"/>
    <s v="Thu, Jan 31st, 2019, 09:16"/>
    <n v="26.909999999999979"/>
    <d v="2019-01-01T00:00:00"/>
    <m/>
    <n v="363"/>
    <s v="AH"/>
    <s v="2018-19"/>
    <x v="2"/>
    <s v="Feb"/>
    <n v="2"/>
    <s v="2019"/>
    <s v="12:00"/>
    <d v="2019-02-03T00:00:00"/>
    <d v="2019-02-03T12:00:00"/>
    <d v="2019-02-01T00:00:00"/>
    <m/>
    <n v="393"/>
    <n v="26.309999999999977"/>
  </r>
  <r>
    <n v="394"/>
    <s v=" 03 Feb 2019, 12:30"/>
    <s v="Football"/>
    <x v="3"/>
    <s v="SPAL - Torino"/>
    <n v="1.72"/>
    <x v="0"/>
    <s v="Full Event Home +0.50 (AH)"/>
    <s v="0-0"/>
    <s v="PINNACLE"/>
    <n v="1.7190000000000001"/>
    <n v="1"/>
    <n v="0.72"/>
    <s v="https://aw-tipster.blogabet.com"/>
    <s v="Mon, Jan 28th, 2019, 10:13"/>
    <n v="27.629999999999978"/>
    <d v="2019-01-01T00:00:00"/>
    <m/>
    <n v="398"/>
    <s v="AH"/>
    <s v="2018-19"/>
    <x v="2"/>
    <s v="Feb"/>
    <n v="2"/>
    <s v="2019"/>
    <s v="12:30"/>
    <d v="2019-02-03T00:00:00"/>
    <d v="2019-02-03T12:30:00"/>
    <d v="2019-02-01T00:00:00"/>
    <m/>
    <n v="394"/>
    <n v="27.029999999999976"/>
  </r>
  <r>
    <n v="395"/>
    <s v=" 03 Feb 2019, 15:00"/>
    <s v="Football"/>
    <x v="1"/>
    <s v="Nimes Olympique - Montpellier HSC"/>
    <n v="1"/>
    <x v="2"/>
    <s v="Full Event Away +0.00 (AH)"/>
    <s v="1-1"/>
    <s v="PINNACLE"/>
    <n v="2.02"/>
    <n v="1"/>
    <n v="0"/>
    <s v="https://aw-tipster.blogabet.com"/>
    <s v="Mon, Jan 28th, 2019, 10:11"/>
    <n v="27.629999999999978"/>
    <d v="2019-01-01T00:00:00"/>
    <m/>
    <n v="359"/>
    <s v="AH"/>
    <s v="2018-19"/>
    <x v="2"/>
    <s v="Feb"/>
    <n v="2"/>
    <s v="2019"/>
    <s v="15:00"/>
    <d v="2019-02-03T00:00:00"/>
    <d v="2019-02-03T15:00:00"/>
    <d v="2019-02-01T00:00:00"/>
    <m/>
    <n v="395"/>
    <n v="27.029999999999976"/>
  </r>
  <r>
    <n v="396"/>
    <s v=" 03 Feb 2019, 15:00"/>
    <s v="Football"/>
    <x v="3"/>
    <s v="Udinese - Fiorentina"/>
    <n v="0"/>
    <x v="1"/>
    <s v="Full Event Away (1X2)"/>
    <s v="1-1"/>
    <s v="PINNACLE"/>
    <n v="2.27"/>
    <n v="1"/>
    <n v="-1"/>
    <s v="https://aw-tipster.blogabet.com"/>
    <s v="Thu, Jan 31st, 2019, 09:19"/>
    <n v="26.629999999999978"/>
    <d v="2019-01-01T00:00:00"/>
    <m/>
    <n v="364"/>
    <s v="1X2"/>
    <s v="2018-19"/>
    <x v="2"/>
    <s v="Feb"/>
    <n v="2"/>
    <s v="2019"/>
    <s v="15:00"/>
    <d v="2019-02-03T00:00:00"/>
    <d v="2019-02-03T15:00:00"/>
    <d v="2019-02-01T00:00:00"/>
    <m/>
    <n v="396"/>
    <n v="26.029999999999976"/>
  </r>
  <r>
    <n v="397"/>
    <s v=" 03 Feb 2019, 15:05"/>
    <s v="Football"/>
    <x v="4"/>
    <s v="Leicester City - Manchester United"/>
    <n v="2.06"/>
    <x v="0"/>
    <s v="Full Event Away (1X2)"/>
    <s v="0-1"/>
    <s v="PINNACLE"/>
    <n v="2.06"/>
    <n v="1"/>
    <n v="1.06"/>
    <s v="https://aw-tipster.blogabet.com"/>
    <s v="Thu, Jan 31st, 2019, 09:13"/>
    <n v="27.689999999999976"/>
    <d v="2019-01-01T00:00:00"/>
    <m/>
    <n v="393"/>
    <s v="1X2"/>
    <s v="2018-19"/>
    <x v="2"/>
    <s v="Feb"/>
    <n v="2"/>
    <s v="2019"/>
    <s v="15:05"/>
    <d v="2019-02-03T00:00:00"/>
    <d v="2019-02-03T15:05:00"/>
    <d v="2019-02-01T00:00:00"/>
    <m/>
    <n v="397"/>
    <n v="27.089999999999975"/>
  </r>
  <r>
    <n v="398"/>
    <s v=" 03 Feb 2019, 16:15"/>
    <s v="Football"/>
    <x v="2"/>
    <s v="Real Betis - Atletico Madrid"/>
    <n v="0"/>
    <x v="1"/>
    <s v="Full Event Away (1X2)"/>
    <s v="1-0"/>
    <s v="PINNACLE"/>
    <n v="2.11"/>
    <n v="1"/>
    <n v="-1"/>
    <s v="https://aw-tipster.blogabet.com"/>
    <s v="Thu, Jan 31st, 2019, 09:17"/>
    <n v="26.689999999999976"/>
    <d v="2019-01-01T00:00:00"/>
    <m/>
    <n v="361"/>
    <s v="1X2"/>
    <s v="2018-19"/>
    <x v="2"/>
    <s v="Feb"/>
    <n v="2"/>
    <s v="2019"/>
    <s v="16:15"/>
    <d v="2019-02-03T00:00:00"/>
    <d v="2019-02-03T16:15:00"/>
    <d v="2019-02-01T00:00:00"/>
    <m/>
    <n v="398"/>
    <n v="26.089999999999975"/>
  </r>
  <r>
    <n v="399"/>
    <s v=" 03 Feb 2019, 17:00"/>
    <s v="Football"/>
    <x v="1"/>
    <s v="St Etienne - Strasbourg"/>
    <n v="1"/>
    <x v="2"/>
    <s v="Full Event Away +0.50 (AH)"/>
    <s v="Postponed"/>
    <s v="PINNACLE"/>
    <n v="1.98"/>
    <n v="1"/>
    <n v="0"/>
    <s v="https://aw-tipster.blogabet.com"/>
    <s v="Thu, Jan 31st, 2019, 09:21"/>
    <n v="26.689999999999976"/>
    <d v="2019-01-01T00:00:00"/>
    <m/>
    <n v="379"/>
    <s v="AH"/>
    <s v="2018-19"/>
    <x v="2"/>
    <s v="Feb"/>
    <n v="2"/>
    <s v="2019"/>
    <s v="17:00"/>
    <d v="2019-02-03T00:00:00"/>
    <d v="2019-02-03T17:00:00"/>
    <d v="2019-02-01T00:00:00"/>
    <m/>
    <n v="399"/>
    <n v="26.089999999999975"/>
  </r>
  <r>
    <n v="400"/>
    <s v=" 03 Feb 2019, 17:30"/>
    <s v="Football"/>
    <x v="4"/>
    <s v="Manchester City - Arsenal"/>
    <n v="1.76"/>
    <x v="0"/>
    <s v="First Half Home (1X2)"/>
    <s v="2-1"/>
    <s v="PINNACLE"/>
    <n v="1.7569999999999999"/>
    <n v="1"/>
    <n v="0.76"/>
    <s v="https://aw-tipster.blogabet.com"/>
    <s v="Wed, Jan 30th, 2019, 08:57"/>
    <n v="27.449999999999978"/>
    <d v="2019-01-01T00:00:00"/>
    <m/>
    <n v="395"/>
    <s v="1X2"/>
    <s v="2018-19"/>
    <x v="2"/>
    <s v="Feb"/>
    <n v="2"/>
    <s v="2019"/>
    <s v="17:30"/>
    <d v="2019-02-03T00:00:00"/>
    <d v="2019-02-03T17:30:00"/>
    <d v="2019-02-01T00:00:00"/>
    <m/>
    <n v="400"/>
    <n v="26.849999999999977"/>
  </r>
  <r>
    <n v="401"/>
    <s v=" 03 Feb 2019, 18:00"/>
    <s v="Football"/>
    <x v="3"/>
    <s v="FC Internazionale - Bologna"/>
    <n v="1.93"/>
    <x v="0"/>
    <s v="Full Event Away +1.50 (AH)"/>
    <s v="0-1"/>
    <s v="PINNACLE"/>
    <n v="1.925"/>
    <n v="1"/>
    <n v="0.93"/>
    <s v="https://aw-tipster.blogabet.com"/>
    <s v="Fri, Feb 1st, 2019, 09:45"/>
    <n v="28.379999999999978"/>
    <d v="2019-01-01T00:00:00"/>
    <m/>
    <n v="378"/>
    <s v="AH"/>
    <s v="2018-19"/>
    <x v="2"/>
    <s v="Feb"/>
    <n v="2"/>
    <s v="2019"/>
    <s v="18:00"/>
    <d v="2019-02-03T00:00:00"/>
    <d v="2019-02-03T18:00:00"/>
    <d v="2019-02-01T00:00:00"/>
    <m/>
    <n v="401"/>
    <n v="27.779999999999976"/>
  </r>
  <r>
    <n v="402"/>
    <s v=" 03 Feb 2019, 20:30"/>
    <s v="Football"/>
    <x v="3"/>
    <s v="AS Roma - AC Milan"/>
    <n v="1.7"/>
    <x v="0"/>
    <s v="Full Event Away +0.50 (AH)"/>
    <s v="1-1"/>
    <s v="PINNACLE"/>
    <n v="1.6990000000000001"/>
    <n v="1"/>
    <n v="0.7"/>
    <s v="https://aw-tipster.blogabet.com"/>
    <s v="Thu, Jan 31st, 2019, 09:19"/>
    <n v="29.079999999999977"/>
    <d v="2019-01-01T00:00:00"/>
    <m/>
    <n v="402"/>
    <s v="AH"/>
    <s v="2018-19"/>
    <x v="2"/>
    <s v="Feb"/>
    <n v="2"/>
    <s v="2019"/>
    <s v="20:30"/>
    <d v="2019-02-03T00:00:00"/>
    <d v="2019-02-03T20:30:00"/>
    <d v="2019-02-01T00:00:00"/>
    <m/>
    <n v="402"/>
    <n v="28.479999999999976"/>
  </r>
  <r>
    <n v="403"/>
    <s v=" 03 Feb 2019, 20:45"/>
    <s v="Football"/>
    <x v="2"/>
    <s v="Real Madrid - Alaves"/>
    <n v="0"/>
    <x v="1"/>
    <s v="Full Event Away +2.00 (AH)"/>
    <s v="3-0"/>
    <s v="PINNACLE"/>
    <n v="1.8260000000000001"/>
    <n v="1"/>
    <n v="-1"/>
    <s v="https://aw-tipster.blogabet.com"/>
    <s v="Fri, Feb 1st, 2019, 09:43"/>
    <n v="28.079999999999977"/>
    <d v="2019-02-01T00:00:00"/>
    <m/>
    <n v="407"/>
    <s v="AH"/>
    <s v="2018-19"/>
    <x v="2"/>
    <s v="Feb"/>
    <n v="2"/>
    <s v="2019"/>
    <s v="20:45"/>
    <d v="2019-02-03T00:00:00"/>
    <d v="2019-02-03T20:45:00"/>
    <d v="2019-02-01T00:00:00"/>
    <m/>
    <n v="403"/>
    <n v="27.479999999999976"/>
  </r>
  <r>
    <n v="404"/>
    <s v=" 03 Feb 2019, 21:00"/>
    <s v="Football"/>
    <x v="1"/>
    <s v="Lyon - Paris Saint Germain"/>
    <n v="1.7"/>
    <x v="0"/>
    <s v="Full Event Home +1.00 (AH)"/>
    <s v="2-1"/>
    <s v="PINNACLE"/>
    <n v="1.6990000000000001"/>
    <n v="1"/>
    <n v="0.7"/>
    <s v="https://aw-tipster.blogabet.com"/>
    <s v="Mon, Jan 28th, 2019, 10:12"/>
    <n v="28.779999999999976"/>
    <d v="2019-01-01T00:00:00"/>
    <m/>
    <n v="389"/>
    <s v="AH"/>
    <s v="2018-19"/>
    <x v="2"/>
    <s v="Feb"/>
    <n v="2"/>
    <s v="2019"/>
    <s v="21:00"/>
    <d v="2019-02-03T00:00:00"/>
    <d v="2019-02-03T21:00:00"/>
    <d v="2019-02-01T00:00:00"/>
    <m/>
    <n v="404"/>
    <n v="28.179999999999975"/>
  </r>
  <r>
    <n v="405"/>
    <s v=" 04 Feb 2019, 19:00"/>
    <s v="Football"/>
    <x v="3"/>
    <s v="Frosinone - Lazio"/>
    <n v="1"/>
    <x v="2"/>
    <s v="Full Event Away -1.00 (AH)"/>
    <s v="0-1"/>
    <s v="PINNACLE"/>
    <n v="1.671"/>
    <n v="1"/>
    <n v="0"/>
    <s v="https://aw-tipster.blogabet.com"/>
    <s v="Fri, Feb 1st, 2019, 09:45"/>
    <n v="28.779999999999976"/>
    <d v="2019-01-01T00:00:00"/>
    <m/>
    <n v="403"/>
    <s v="AH"/>
    <s v="2018-19"/>
    <x v="3"/>
    <s v="Feb"/>
    <n v="2"/>
    <s v="2019"/>
    <s v="19:00"/>
    <d v="2019-02-04T00:00:00"/>
    <d v="2019-02-04T19:00:00"/>
    <d v="2019-02-01T00:00:00"/>
    <m/>
    <n v="405"/>
    <n v="28.179999999999975"/>
  </r>
  <r>
    <n v="406"/>
    <s v=" 04 Feb 2019, 21:00"/>
    <s v="Football"/>
    <x v="4"/>
    <s v="West Ham United - Liverpool"/>
    <n v="0"/>
    <x v="1"/>
    <s v="Full Event Away -1.50 (AH)"/>
    <s v="1-1"/>
    <s v="PINNACLE"/>
    <n v="2.04"/>
    <n v="1"/>
    <n v="-1"/>
    <s v="https://aw-tipster.blogabet.com"/>
    <s v="Thu, Jan 31st, 2019, 09:14"/>
    <n v="27.779999999999976"/>
    <d v="2019-01-01T00:00:00"/>
    <m/>
    <n v="385"/>
    <s v="AH"/>
    <s v="2018-19"/>
    <x v="3"/>
    <s v="Feb"/>
    <n v="2"/>
    <s v="2019"/>
    <s v="21:00"/>
    <d v="2019-02-04T00:00:00"/>
    <d v="2019-02-04T21:00:00"/>
    <d v="2019-02-01T00:00:00"/>
    <m/>
    <n v="406"/>
    <n v="27.179999999999975"/>
  </r>
  <r>
    <n v="407"/>
    <s v=" 04 Feb 2019, 21:00"/>
    <s v="Football"/>
    <x v="3"/>
    <s v="Cagliari - Atalanta BC"/>
    <n v="1.69"/>
    <x v="0"/>
    <s v="Full Event Away (1X2)"/>
    <s v="0-1"/>
    <s v="PINNACLE"/>
    <n v="1.6890000000000001"/>
    <n v="1"/>
    <n v="0.69"/>
    <s v="https://aw-tipster.blogabet.com"/>
    <s v="Thu, Jan 31st, 2019, 09:20"/>
    <n v="28.469999999999978"/>
    <d v="2019-02-01T00:00:00"/>
    <d v="2019-02-01T00:00:00"/>
    <n v="405"/>
    <s v="1X2"/>
    <s v="2018-19"/>
    <x v="3"/>
    <s v="Feb"/>
    <n v="2"/>
    <s v="2019"/>
    <s v="21:00"/>
    <d v="2019-02-04T00:00:00"/>
    <d v="2019-02-04T21:00:00"/>
    <d v="2019-02-01T00:00:00"/>
    <m/>
    <n v="407"/>
    <n v="27.869999999999976"/>
  </r>
  <r>
    <n v="408"/>
    <s v=" 05 Feb 2019, 19:00"/>
    <s v="Football"/>
    <x v="1"/>
    <s v="Marseille - Bordeaux"/>
    <n v="0"/>
    <x v="1"/>
    <s v="Full Event Away +0.50 (AH)"/>
    <s v="1-0"/>
    <s v="PINNACLE"/>
    <n v="1.7809999999999999"/>
    <n v="1"/>
    <n v="-1"/>
    <s v="https://aw-tipster.blogabet.com"/>
    <s v="Sun, Feb 3rd, 2019, 09:47"/>
    <n v="27.469999999999978"/>
    <d v="2019-02-01T00:00:00"/>
    <m/>
    <n v="408"/>
    <s v="AH"/>
    <s v="2018-19"/>
    <x v="4"/>
    <s v="Feb"/>
    <n v="2"/>
    <s v="2019"/>
    <s v="19:00"/>
    <d v="2019-02-05T00:00:00"/>
    <d v="2019-02-05T19:00:00"/>
    <d v="2019-02-01T00:00:00"/>
    <m/>
    <n v="408"/>
    <n v="26.869999999999976"/>
  </r>
  <r>
    <n v="409"/>
    <s v=" 05 Feb 2019, 20:45"/>
    <s v="Football"/>
    <x v="13"/>
    <s v="Borussia Dortmund - Werder Bremen"/>
    <n v="0"/>
    <x v="1"/>
    <s v="Full Event Home -1.00 (AH)"/>
    <s v="1-1"/>
    <s v="PINNACLE"/>
    <n v="1.819"/>
    <n v="1"/>
    <n v="-1"/>
    <s v="https://aw-tipster.blogabet.com"/>
    <s v="Mon, Feb 4th, 2019, 18:45"/>
    <n v="26.469999999999978"/>
    <d v="2019-02-01T00:00:00"/>
    <m/>
    <n v="431"/>
    <s v="AH"/>
    <s v="2018-19"/>
    <x v="4"/>
    <s v="Feb"/>
    <n v="2"/>
    <s v="2019"/>
    <s v="20:45"/>
    <d v="2019-02-05T00:00:00"/>
    <d v="2019-02-05T20:45:00"/>
    <d v="2019-02-01T00:00:00"/>
    <m/>
    <n v="409"/>
    <n v="25.869999999999976"/>
  </r>
  <r>
    <n v="410"/>
    <s v=" 06 Feb 2019, 18:30"/>
    <s v="Football"/>
    <x v="13"/>
    <s v="RB Leipzig - Wolfsburg"/>
    <n v="0"/>
    <x v="1"/>
    <s v="Full Event Away +0.50 (AH)"/>
    <s v="1-0"/>
    <s v="PINNACLE"/>
    <n v="2.11"/>
    <n v="1"/>
    <n v="-1"/>
    <s v="https://aw-tipster.blogabet.com"/>
    <s v="Wed, Feb 6th, 2019, 09:04"/>
    <n v="25.469999999999978"/>
    <d v="2019-02-01T00:00:00"/>
    <m/>
    <n v="449"/>
    <s v="AH"/>
    <s v="2018-19"/>
    <x v="25"/>
    <s v="Feb"/>
    <n v="2"/>
    <s v="2019"/>
    <s v="18:30"/>
    <d v="2019-02-06T00:00:00"/>
    <d v="2019-02-06T18:30:00"/>
    <d v="2019-02-01T00:00:00"/>
    <m/>
    <n v="410"/>
    <n v="24.869999999999976"/>
  </r>
  <r>
    <n v="411"/>
    <s v=" 06 Feb 2019, 20:45"/>
    <s v="Football"/>
    <x v="4"/>
    <s v="Everton - Manchester City"/>
    <n v="1.84"/>
    <x v="0"/>
    <s v="First Half Away (1X2)"/>
    <s v="0-1"/>
    <s v="PINNACLE"/>
    <n v="1.84"/>
    <n v="1"/>
    <n v="0.84"/>
    <s v="https://aw-tipster.blogabet.com"/>
    <s v="Mon, Feb 4th, 2019, 12:26"/>
    <n v="26.309999999999977"/>
    <d v="2019-02-01T00:00:00"/>
    <m/>
    <n v="435"/>
    <s v="1X2"/>
    <s v="2018-19"/>
    <x v="25"/>
    <s v="Feb"/>
    <n v="2"/>
    <s v="2019"/>
    <s v="20:45"/>
    <d v="2019-02-06T00:00:00"/>
    <d v="2019-02-06T20:45:00"/>
    <d v="2019-02-01T00:00:00"/>
    <m/>
    <n v="411"/>
    <n v="25.709999999999976"/>
  </r>
  <r>
    <n v="412"/>
    <s v=" 06 Feb 2019, 20:45"/>
    <s v="Football"/>
    <x v="13"/>
    <s v="Hertha Berlin - Bayern Munich"/>
    <n v="1.95"/>
    <x v="0"/>
    <s v="Full Event Home +1.50 (AH)"/>
    <s v="2-2"/>
    <s v="PINNACLE"/>
    <n v="1.952"/>
    <n v="1"/>
    <n v="0.95"/>
    <s v="https://aw-tipster.blogabet.com"/>
    <s v="Mon, Feb 4th, 2019, 18:45"/>
    <n v="27.259999999999977"/>
    <d v="2019-02-01T00:00:00"/>
    <m/>
    <n v="452"/>
    <s v="AH"/>
    <s v="2018-19"/>
    <x v="25"/>
    <s v="Feb"/>
    <n v="2"/>
    <s v="2019"/>
    <s v="20:45"/>
    <d v="2019-02-06T00:00:00"/>
    <d v="2019-02-06T20:45:00"/>
    <d v="2019-02-01T00:00:00"/>
    <m/>
    <n v="412"/>
    <n v="26.659999999999975"/>
  </r>
  <r>
    <n v="413"/>
    <s v=" 06 Feb 2019, 20:45"/>
    <s v="Football"/>
    <x v="13"/>
    <s v="Schalke 04 - Fortuna Dusseldorf"/>
    <n v="0"/>
    <x v="1"/>
    <s v="Full Event Away +0.50 (AH)"/>
    <s v="4-1"/>
    <s v="PINNACLE"/>
    <n v="2.09"/>
    <n v="1"/>
    <n v="-1"/>
    <s v="https://aw-tipster.blogabet.com"/>
    <s v="Wed, Feb 6th, 2019, 09:04"/>
    <n v="26.259999999999977"/>
    <d v="2019-02-01T00:00:00"/>
    <m/>
    <n v="426"/>
    <s v="AH"/>
    <s v="2018-19"/>
    <x v="25"/>
    <s v="Feb"/>
    <n v="2"/>
    <s v="2019"/>
    <s v="20:45"/>
    <d v="2019-02-06T00:00:00"/>
    <d v="2019-02-06T20:45:00"/>
    <d v="2019-02-01T00:00:00"/>
    <m/>
    <n v="413"/>
    <n v="25.659999999999975"/>
  </r>
  <r>
    <n v="414"/>
    <s v=" 06 Feb 2019, 21:00"/>
    <s v="Football"/>
    <x v="10"/>
    <s v="Barcelona - Real Madrid"/>
    <n v="2.06"/>
    <x v="0"/>
    <s v="Full Event Away +0.50 (AH)"/>
    <s v="1-1"/>
    <s v="PINNACLE"/>
    <n v="2.06"/>
    <n v="1"/>
    <n v="1.06"/>
    <s v="https://aw-tipster.blogabet.com"/>
    <s v="Mon, Feb 4th, 2019, 12:31"/>
    <n v="27.319999999999975"/>
    <d v="2019-02-01T00:00:00"/>
    <m/>
    <n v="414"/>
    <s v="AH"/>
    <s v="2018-19"/>
    <x v="25"/>
    <s v="Feb"/>
    <n v="2"/>
    <s v="2019"/>
    <s v="21:00"/>
    <d v="2019-02-06T00:00:00"/>
    <d v="2019-02-06T21:00:00"/>
    <d v="2019-02-01T00:00:00"/>
    <m/>
    <n v="414"/>
    <n v="26.719999999999974"/>
  </r>
  <r>
    <n v="415"/>
    <s v=" 07 Feb 2019, 20:30"/>
    <s v="Football"/>
    <x v="3"/>
    <s v="Lazio - Empoli"/>
    <n v="1.94"/>
    <x v="0"/>
    <s v="Full Event Away +1.50 (AH)"/>
    <s v="1-0"/>
    <s v="PINNACLE"/>
    <n v="1.9430000000000001"/>
    <n v="1"/>
    <n v="0.94"/>
    <s v="https://aw-tipster.blogabet.com"/>
    <s v="Tue, Feb 5th, 2019, 08:55"/>
    <n v="28.259999999999977"/>
    <d v="2019-02-01T00:00:00"/>
    <m/>
    <n v="450"/>
    <s v="AH"/>
    <s v="2018-19"/>
    <x v="5"/>
    <s v="Feb"/>
    <n v="2"/>
    <s v="2019"/>
    <s v="20:30"/>
    <d v="2019-02-07T00:00:00"/>
    <d v="2019-02-07T20:30:00"/>
    <d v="2019-02-01T00:00:00"/>
    <m/>
    <n v="415"/>
    <n v="27.659999999999975"/>
  </r>
  <r>
    <n v="416"/>
    <s v=" 07 Feb 2019, 21:00"/>
    <s v="Football"/>
    <x v="10"/>
    <s v="Real Betis - Valencia"/>
    <n v="1"/>
    <x v="2"/>
    <s v="Full Event Away +0.00 (AH)"/>
    <s v="2-2"/>
    <s v="PINNACLE"/>
    <n v="2.19"/>
    <n v="1"/>
    <n v="0"/>
    <s v="https://aw-tipster.blogabet.com"/>
    <s v="Mon, Feb 4th, 2019, 12:31"/>
    <n v="28.259999999999977"/>
    <d v="2019-02-01T00:00:00"/>
    <m/>
    <n v="447"/>
    <s v="AH"/>
    <s v="2018-19"/>
    <x v="5"/>
    <s v="Feb"/>
    <n v="2"/>
    <s v="2019"/>
    <s v="21:00"/>
    <d v="2019-02-07T00:00:00"/>
    <d v="2019-02-07T21:00:00"/>
    <d v="2019-02-01T00:00:00"/>
    <m/>
    <n v="416"/>
    <n v="27.659999999999975"/>
  </r>
  <r>
    <n v="417"/>
    <s v=" 08 Feb 2019, 20:30"/>
    <s v="Football"/>
    <x v="3"/>
    <s v="Chievo - AS Roma"/>
    <n v="0"/>
    <x v="1"/>
    <s v="Full Event Home +1.00 (AH)"/>
    <s v="0-3"/>
    <s v="PINNACLE"/>
    <n v="1.746"/>
    <n v="1"/>
    <n v="-1"/>
    <s v="https://aw-tipster.blogabet.com"/>
    <s v="Mon, Feb 4th, 2019, 12:35"/>
    <n v="27.259999999999977"/>
    <d v="2019-02-01T00:00:00"/>
    <m/>
    <n v="412"/>
    <s v="AH"/>
    <s v="2018-19"/>
    <x v="6"/>
    <s v="Feb"/>
    <n v="2"/>
    <s v="2019"/>
    <s v="20:30"/>
    <d v="2019-02-08T00:00:00"/>
    <d v="2019-02-08T20:30:00"/>
    <d v="2019-02-01T00:00:00"/>
    <m/>
    <n v="417"/>
    <n v="26.659999999999975"/>
  </r>
  <r>
    <n v="418"/>
    <s v=" 08 Feb 2019, 20:30"/>
    <s v="Football"/>
    <x v="0"/>
    <s v="Mainz 05 - Bayer Leverkusen"/>
    <n v="0"/>
    <x v="1"/>
    <s v="Full Event Home +0.50 (AH)"/>
    <s v="1-5"/>
    <s v="PINNACLE"/>
    <n v="2.06"/>
    <n v="1"/>
    <n v="-1"/>
    <s v="https://aw-tipster.blogabet.com"/>
    <s v="Wed, Feb 6th, 2019, 09:07"/>
    <n v="26.259999999999977"/>
    <d v="2019-02-01T00:00:00"/>
    <m/>
    <n v="434"/>
    <s v="AH"/>
    <s v="2018-19"/>
    <x v="6"/>
    <s v="Feb"/>
    <n v="2"/>
    <s v="2019"/>
    <s v="20:30"/>
    <d v="2019-02-08T00:00:00"/>
    <d v="2019-02-08T20:30:00"/>
    <d v="2019-02-01T00:00:00"/>
    <m/>
    <n v="418"/>
    <n v="25.659999999999975"/>
  </r>
  <r>
    <n v="419"/>
    <s v=" 08 Feb 2019, 20:45"/>
    <s v="Football"/>
    <x v="1"/>
    <s v="Dijon - Marseille"/>
    <n v="2.2200000000000002"/>
    <x v="0"/>
    <s v="Full Event Away (1X2)"/>
    <s v="1-2"/>
    <s v="PINNACLE"/>
    <n v="2.2200000000000002"/>
    <n v="1"/>
    <n v="1.22"/>
    <s v="https://aw-tipster.blogabet.com"/>
    <s v="Wed, Feb 6th, 2019, 09:05"/>
    <n v="27.479999999999976"/>
    <d v="2019-02-01T00:00:00"/>
    <m/>
    <n v="425"/>
    <s v="1X2"/>
    <s v="2018-19"/>
    <x v="6"/>
    <s v="Feb"/>
    <n v="2"/>
    <s v="2019"/>
    <s v="20:45"/>
    <d v="2019-02-08T00:00:00"/>
    <d v="2019-02-08T20:45:00"/>
    <d v="2019-02-01T00:00:00"/>
    <m/>
    <n v="419"/>
    <n v="26.879999999999974"/>
  </r>
  <r>
    <n v="420"/>
    <s v=" 08 Feb 2019, 21:00"/>
    <s v="Football"/>
    <x v="2"/>
    <s v="Real Valladolid CF - Villarreal CF"/>
    <n v="1"/>
    <x v="2"/>
    <s v="Full Event Away +0.00 (AH)"/>
    <s v="0-0"/>
    <s v="PINNACLE"/>
    <n v="1.74"/>
    <n v="1"/>
    <n v="0"/>
    <s v="https://aw-tipster.blogabet.com"/>
    <s v="Mon, Feb 4th, 2019, 12:32"/>
    <n v="27.479999999999976"/>
    <d v="2019-02-01T00:00:00"/>
    <m/>
    <n v="424"/>
    <s v="AH"/>
    <s v="2018-19"/>
    <x v="6"/>
    <s v="Feb"/>
    <n v="2"/>
    <s v="2019"/>
    <s v="21:00"/>
    <d v="2019-02-08T00:00:00"/>
    <d v="2019-02-08T21:00:00"/>
    <d v="2019-02-01T00:00:00"/>
    <m/>
    <n v="420"/>
    <n v="26.879999999999974"/>
  </r>
  <r>
    <n v="421"/>
    <s v=" 09 Feb 2019, 13:00"/>
    <s v="Football"/>
    <x v="2"/>
    <s v="Getafe - Celta Vigo"/>
    <n v="0"/>
    <x v="1"/>
    <s v="Full Event Away +0.50 (AH)"/>
    <s v="3-1"/>
    <s v="PINNACLE"/>
    <n v="1.952"/>
    <n v="1"/>
    <n v="-1"/>
    <s v="https://aw-tipster.blogabet.com"/>
    <s v="Mon, Feb 4th, 2019, 12:33"/>
    <n v="26.479999999999976"/>
    <d v="2019-02-01T00:00:00"/>
    <m/>
    <n v="427"/>
    <s v="AH"/>
    <s v="2018-19"/>
    <x v="7"/>
    <s v="Feb"/>
    <n v="2"/>
    <s v="2019"/>
    <s v="13:00"/>
    <d v="2019-02-09T00:00:00"/>
    <d v="2019-02-09T13:00:00"/>
    <d v="2019-02-01T00:00:00"/>
    <m/>
    <n v="421"/>
    <n v="25.879999999999974"/>
  </r>
  <r>
    <n v="422"/>
    <s v=" 09 Feb 2019, 13:30"/>
    <s v="Football"/>
    <x v="4"/>
    <s v="Fulham - Manchester United"/>
    <n v="1.68"/>
    <x v="0"/>
    <s v="Full Event Away (1X2)"/>
    <s v="0-3"/>
    <s v="PINNACLE"/>
    <n v="1.68"/>
    <n v="1"/>
    <n v="0.68"/>
    <s v="https://aw-tipster.blogabet.com"/>
    <s v="Mon, Feb 4th, 2019, 12:27"/>
    <n v="27.159999999999975"/>
    <d v="2019-02-01T00:00:00"/>
    <m/>
    <n v="436"/>
    <s v="1X2"/>
    <s v="2018-19"/>
    <x v="7"/>
    <s v="Feb"/>
    <n v="2"/>
    <s v="2019"/>
    <s v="13:30"/>
    <d v="2019-02-09T00:00:00"/>
    <d v="2019-02-09T13:30:00"/>
    <d v="2019-02-01T00:00:00"/>
    <m/>
    <n v="422"/>
    <n v="26.559999999999974"/>
  </r>
  <r>
    <n v="423"/>
    <s v=" 09 Feb 2019, 15:30"/>
    <s v="Football"/>
    <x v="0"/>
    <s v="Borussia Dortmund - Hoffenheim"/>
    <n v="1.81"/>
    <x v="0"/>
    <s v="Full Event Away +1.00 (AH)"/>
    <s v="3-3"/>
    <s v="PINNACLE"/>
    <n v="1.806"/>
    <n v="1"/>
    <n v="0.81"/>
    <s v="https://aw-tipster.blogabet.com"/>
    <s v="Wed, Feb 6th, 2019, 09:07"/>
    <n v="27.969999999999974"/>
    <d v="2019-02-01T00:00:00"/>
    <m/>
    <n v="444"/>
    <s v="AH"/>
    <s v="2018-19"/>
    <x v="7"/>
    <s v="Feb"/>
    <n v="2"/>
    <s v="2019"/>
    <s v="15:30"/>
    <d v="2019-02-09T00:00:00"/>
    <d v="2019-02-09T15:30:00"/>
    <d v="2019-02-01T00:00:00"/>
    <m/>
    <n v="423"/>
    <n v="27.369999999999973"/>
  </r>
  <r>
    <n v="424"/>
    <s v=" 09 Feb 2019, 15:30"/>
    <s v="Football"/>
    <x v="0"/>
    <s v="Borussia Monchengladbach - Hertha Berlin"/>
    <n v="0"/>
    <x v="1"/>
    <s v="Full Event Home -1.00 (AH)"/>
    <s v="0-3"/>
    <s v="PINNACLE"/>
    <n v="2.12"/>
    <n v="1"/>
    <n v="-1"/>
    <s v="https://aw-tipster.blogabet.com"/>
    <s v="Thu, Feb 7th, 2019, 09:00"/>
    <n v="26.969999999999974"/>
    <d v="2019-02-01T00:00:00"/>
    <m/>
    <n v="445"/>
    <s v="AH"/>
    <s v="2018-19"/>
    <x v="7"/>
    <s v="Feb"/>
    <n v="2"/>
    <s v="2019"/>
    <s v="15:30"/>
    <d v="2019-02-09T00:00:00"/>
    <d v="2019-02-09T15:30:00"/>
    <d v="2019-02-01T00:00:00"/>
    <m/>
    <n v="424"/>
    <n v="26.369999999999973"/>
  </r>
  <r>
    <n v="425"/>
    <s v=" 09 Feb 2019, 15:30"/>
    <s v="Football"/>
    <x v="0"/>
    <s v="RB Leipzig - Eintracht Frankfurt"/>
    <n v="2.11"/>
    <x v="0"/>
    <s v="Full Event Away +0.50 (AH)"/>
    <s v="0-0"/>
    <s v="PINNACLE"/>
    <n v="2.11"/>
    <n v="1"/>
    <n v="1.1100000000000001"/>
    <s v="https://aw-tipster.blogabet.com"/>
    <s v="Thu, Feb 7th, 2019, 09:00"/>
    <n v="28.079999999999973"/>
    <d v="2019-02-01T00:00:00"/>
    <m/>
    <n v="451"/>
    <s v="AH"/>
    <s v="2018-19"/>
    <x v="7"/>
    <s v="Feb"/>
    <n v="2"/>
    <s v="2019"/>
    <s v="15:30"/>
    <d v="2019-02-09T00:00:00"/>
    <d v="2019-02-09T15:30:00"/>
    <d v="2019-02-01T00:00:00"/>
    <m/>
    <n v="425"/>
    <n v="27.479999999999972"/>
  </r>
  <r>
    <n v="426"/>
    <s v=" 09 Feb 2019, 16:00"/>
    <s v="Football"/>
    <x v="4"/>
    <s v="Southampton - Cardiff City"/>
    <n v="2.16"/>
    <x v="0"/>
    <s v="Full Event Away +0.50 (AH)"/>
    <s v="1-2"/>
    <s v="PINNACLE"/>
    <n v="2.16"/>
    <n v="1"/>
    <n v="1.1599999999999999"/>
    <s v="https://aw-tipster.blogabet.com"/>
    <s v="Sun, Feb 3rd, 2019, 09:48"/>
    <n v="29.239999999999974"/>
    <d v="2019-02-01T00:00:00"/>
    <m/>
    <n v="429"/>
    <s v="AH"/>
    <s v="2018-19"/>
    <x v="7"/>
    <s v="Feb"/>
    <n v="2"/>
    <s v="2019"/>
    <s v="16:00"/>
    <d v="2019-02-09T00:00:00"/>
    <d v="2019-02-09T16:00:00"/>
    <d v="2019-02-01T00:00:00"/>
    <m/>
    <n v="426"/>
    <n v="28.639999999999972"/>
  </r>
  <r>
    <n v="427"/>
    <s v=" 09 Feb 2019, 16:00"/>
    <s v="Football"/>
    <x v="4"/>
    <s v="Huddersfield Town - Arsenal"/>
    <n v="1"/>
    <x v="2"/>
    <s v="Full Event Away -1.00 (AH)"/>
    <s v="1-2"/>
    <s v="PINNACLE"/>
    <n v="1.9610000000000001"/>
    <n v="1"/>
    <n v="0"/>
    <s v="https://aw-tipster.blogabet.com"/>
    <s v="Mon, Feb 4th, 2019, 12:27"/>
    <n v="29.239999999999974"/>
    <d v="2019-02-01T00:00:00"/>
    <m/>
    <n v="438"/>
    <s v="AH"/>
    <s v="2018-19"/>
    <x v="7"/>
    <s v="Feb"/>
    <n v="2"/>
    <s v="2019"/>
    <s v="16:00"/>
    <d v="2019-02-09T00:00:00"/>
    <d v="2019-02-09T16:00:00"/>
    <d v="2019-02-01T00:00:00"/>
    <m/>
    <n v="427"/>
    <n v="28.639999999999972"/>
  </r>
  <r>
    <n v="428"/>
    <s v=" 09 Feb 2019, 16:00"/>
    <s v="Football"/>
    <x v="4"/>
    <s v="Crystal Palace - West Ham United"/>
    <n v="1.88"/>
    <x v="0"/>
    <s v="Full Event Away +0.50 (AH)"/>
    <s v="1-1"/>
    <s v="PINNACLE"/>
    <n v="1.877"/>
    <n v="1"/>
    <n v="0.88"/>
    <s v="https://aw-tipster.blogabet.com"/>
    <s v="Tue, Feb 5th, 2019, 08:57"/>
    <n v="30.119999999999973"/>
    <d v="2019-02-01T00:00:00"/>
    <m/>
    <n v="410"/>
    <s v="AH"/>
    <s v="2018-19"/>
    <x v="7"/>
    <s v="Feb"/>
    <n v="2"/>
    <s v="2019"/>
    <s v="16:00"/>
    <d v="2019-02-09T00:00:00"/>
    <d v="2019-02-09T16:00:00"/>
    <d v="2019-02-01T00:00:00"/>
    <m/>
    <n v="428"/>
    <n v="29.519999999999971"/>
  </r>
  <r>
    <n v="429"/>
    <s v=" 09 Feb 2019, 16:00"/>
    <s v="Football"/>
    <x v="4"/>
    <s v="Liverpool - Bournemouth"/>
    <n v="0"/>
    <x v="1"/>
    <s v="Full Event Away +2.00 (AH)"/>
    <s v="3-0"/>
    <s v="PINNACLE"/>
    <n v="1.909"/>
    <n v="1"/>
    <n v="-1"/>
    <s v="https://aw-tipster.blogabet.com"/>
    <s v="Tue, Feb 5th, 2019, 08:58"/>
    <n v="29.119999999999973"/>
    <d v="2019-02-01T00:00:00"/>
    <m/>
    <n v="430"/>
    <s v="AH"/>
    <s v="2018-19"/>
    <x v="7"/>
    <s v="Feb"/>
    <n v="2"/>
    <s v="2019"/>
    <s v="16:00"/>
    <d v="2019-02-09T00:00:00"/>
    <d v="2019-02-09T16:00:00"/>
    <d v="2019-02-01T00:00:00"/>
    <m/>
    <n v="429"/>
    <n v="28.519999999999971"/>
  </r>
  <r>
    <n v="430"/>
    <s v=" 09 Feb 2019, 16:00"/>
    <s v="Football"/>
    <x v="4"/>
    <s v="Watford - Everton"/>
    <n v="2.29"/>
    <x v="0"/>
    <s v="Full Event Home (1X2)"/>
    <s v="1-0"/>
    <s v="PINNACLE"/>
    <n v="2.29"/>
    <n v="1"/>
    <n v="1.29"/>
    <s v="https://aw-tipster.blogabet.com"/>
    <s v="Thu, Feb 7th, 2019, 08:56"/>
    <n v="30.409999999999972"/>
    <d v="2019-02-01T00:00:00"/>
    <m/>
    <n v="432"/>
    <s v="1X2"/>
    <s v="2018-19"/>
    <x v="7"/>
    <s v="Feb"/>
    <n v="2"/>
    <s v="2019"/>
    <s v="16:00"/>
    <d v="2019-02-09T00:00:00"/>
    <d v="2019-02-09T16:00:00"/>
    <d v="2019-02-01T00:00:00"/>
    <m/>
    <n v="430"/>
    <n v="29.80999999999997"/>
  </r>
  <r>
    <n v="431"/>
    <s v=" 09 Feb 2019, 16:15"/>
    <s v="Football"/>
    <x v="2"/>
    <s v="Atletico Madrid - Real Madrid"/>
    <n v="2.2999999999999998"/>
    <x v="0"/>
    <s v="Full Event Away +0.00 (AH)"/>
    <s v="1-3"/>
    <s v="PINNACLE"/>
    <n v="2.2999999999999998"/>
    <n v="1"/>
    <n v="1.3"/>
    <s v="https://aw-tipster.blogabet.com"/>
    <s v="Thu, Feb 7th, 2019, 08:59"/>
    <n v="31.709999999999972"/>
    <d v="2019-02-01T00:00:00"/>
    <m/>
    <n v="440"/>
    <s v="AH"/>
    <s v="2018-19"/>
    <x v="7"/>
    <s v="Feb"/>
    <n v="2"/>
    <s v="2019"/>
    <s v="16:15"/>
    <d v="2019-02-09T00:00:00"/>
    <d v="2019-02-09T16:15:00"/>
    <d v="2019-02-01T00:00:00"/>
    <m/>
    <n v="431"/>
    <n v="31.109999999999971"/>
  </r>
  <r>
    <n v="432"/>
    <s v=" 09 Feb 2019, 17:00"/>
    <s v="Football"/>
    <x v="1"/>
    <s v="Paris Saint Germain - Bordeaux"/>
    <n v="0"/>
    <x v="1"/>
    <s v="Full Event Home -1.50 (AH)"/>
    <s v="1-0"/>
    <s v="PINNACLE"/>
    <n v="1.7869999999999999"/>
    <n v="1"/>
    <n v="-1"/>
    <s v="https://aw-tipster.blogabet.com"/>
    <s v="Thu, Feb 7th, 2019, 08:58"/>
    <n v="30.709999999999972"/>
    <d v="2019-02-01T00:00:00"/>
    <m/>
    <n v="418"/>
    <s v="AH"/>
    <s v="2018-19"/>
    <x v="7"/>
    <s v="Feb"/>
    <n v="2"/>
    <s v="2019"/>
    <s v="17:00"/>
    <d v="2019-02-09T00:00:00"/>
    <d v="2019-02-09T17:00:00"/>
    <d v="2019-02-01T00:00:00"/>
    <m/>
    <n v="432"/>
    <n v="30.109999999999971"/>
  </r>
  <r>
    <n v="433"/>
    <s v=" 09 Feb 2019, 18:00"/>
    <s v="Football"/>
    <x v="3"/>
    <s v="Fiorentina - Napoli"/>
    <n v="0"/>
    <x v="1"/>
    <s v="Full Event Away (1X2)"/>
    <s v="0-0"/>
    <s v="PINNACLE"/>
    <n v="1.909"/>
    <n v="1"/>
    <n v="-1"/>
    <s v="https://aw-tipster.blogabet.com"/>
    <s v="Mon, Feb 4th, 2019, 12:35"/>
    <n v="29.709999999999972"/>
    <d v="2019-02-01T00:00:00"/>
    <m/>
    <n v="409"/>
    <s v="1X2"/>
    <s v="2018-19"/>
    <x v="7"/>
    <s v="Feb"/>
    <n v="2"/>
    <s v="2019"/>
    <s v="18:00"/>
    <d v="2019-02-09T00:00:00"/>
    <d v="2019-02-09T18:00:00"/>
    <d v="2019-02-01T00:00:00"/>
    <m/>
    <n v="433"/>
    <n v="29.109999999999971"/>
  </r>
  <r>
    <n v="434"/>
    <s v=" 09 Feb 2019, 18:30"/>
    <s v="Football"/>
    <x v="4"/>
    <s v="Brighton and Hove Albion - Burnley"/>
    <n v="0"/>
    <x v="1"/>
    <s v="Full Event Home (1X2)"/>
    <s v="1-3"/>
    <s v="PINNACLE"/>
    <n v="2.15"/>
    <n v="1"/>
    <n v="-1"/>
    <s v="https://aw-tipster.blogabet.com"/>
    <s v="Thu, Feb 7th, 2019, 08:56"/>
    <n v="28.709999999999972"/>
    <d v="2019-02-01T00:00:00"/>
    <m/>
    <n v="448"/>
    <s v="1X2"/>
    <s v="2018-19"/>
    <x v="7"/>
    <s v="Feb"/>
    <n v="2"/>
    <s v="2019"/>
    <s v="18:30"/>
    <d v="2019-02-09T00:00:00"/>
    <d v="2019-02-09T18:30:00"/>
    <d v="2019-02-01T00:00:00"/>
    <m/>
    <n v="434"/>
    <n v="28.109999999999971"/>
  </r>
  <r>
    <n v="435"/>
    <s v=" 09 Feb 2019, 18:30"/>
    <s v="Football"/>
    <x v="0"/>
    <s v="Bayern Munich - Schalke 04"/>
    <n v="1"/>
    <x v="2"/>
    <s v="Full Event Away +2.00 (AH)"/>
    <s v="3-1"/>
    <s v="PINNACLE"/>
    <n v="1.847"/>
    <n v="1"/>
    <n v="0"/>
    <s v="https://aw-tipster.blogabet.com"/>
    <s v="Thu, Feb 7th, 2019, 09:01"/>
    <n v="28.709999999999972"/>
    <d v="2019-02-01T00:00:00"/>
    <m/>
    <n v="417"/>
    <s v="AH"/>
    <s v="2018-19"/>
    <x v="7"/>
    <s v="Feb"/>
    <n v="2"/>
    <s v="2019"/>
    <s v="18:30"/>
    <d v="2019-02-09T00:00:00"/>
    <d v="2019-02-09T18:30:00"/>
    <d v="2019-02-01T00:00:00"/>
    <m/>
    <n v="435"/>
    <n v="28.109999999999971"/>
  </r>
  <r>
    <n v="436"/>
    <s v=" 09 Feb 2019, 20:00"/>
    <s v="Football"/>
    <x v="1"/>
    <s v="Strasbourg - Angers SCO"/>
    <n v="1.88"/>
    <x v="0"/>
    <s v="Full Event Away +0.50 (AH)"/>
    <s v="1-2"/>
    <s v="PINNACLE"/>
    <n v="1.8839999999999999"/>
    <n v="1"/>
    <n v="0.88"/>
    <s v="https://aw-tipster.blogabet.com"/>
    <s v="Wed, Feb 6th, 2019, 09:05"/>
    <n v="29.589999999999971"/>
    <d v="2019-02-01T00:00:00"/>
    <m/>
    <n v="421"/>
    <s v="AH"/>
    <s v="2018-19"/>
    <x v="7"/>
    <s v="Feb"/>
    <n v="2"/>
    <s v="2019"/>
    <s v="20:00"/>
    <d v="2019-02-09T00:00:00"/>
    <d v="2019-02-09T20:00:00"/>
    <d v="2019-02-01T00:00:00"/>
    <m/>
    <n v="436"/>
    <n v="28.98999999999997"/>
  </r>
  <r>
    <n v="437"/>
    <s v=" 09 Feb 2019, 20:30"/>
    <s v="Football"/>
    <x v="3"/>
    <s v="Parma FC - FC Internazionale"/>
    <n v="0"/>
    <x v="1"/>
    <s v="Full Event Home +0.50 (AH)"/>
    <s v="0-1"/>
    <s v="PINNACLE"/>
    <n v="2.2000000000000002"/>
    <n v="1"/>
    <n v="-1"/>
    <s v="https://aw-tipster.blogabet.com"/>
    <s v="Mon, Feb 4th, 2019, 12:36"/>
    <n v="28.589999999999971"/>
    <d v="2019-02-01T00:00:00"/>
    <m/>
    <n v="441"/>
    <s v="AH"/>
    <s v="2018-19"/>
    <x v="7"/>
    <s v="Feb"/>
    <n v="2"/>
    <s v="2019"/>
    <s v="20:30"/>
    <d v="2019-02-09T00:00:00"/>
    <d v="2019-02-09T20:30:00"/>
    <d v="2019-02-01T00:00:00"/>
    <m/>
    <n v="437"/>
    <n v="27.98999999999997"/>
  </r>
  <r>
    <n v="438"/>
    <s v=" 10 Feb 2019, 12:00"/>
    <s v="Football"/>
    <x v="2"/>
    <s v="Leganes - Real Betis"/>
    <n v="2.39"/>
    <x v="0"/>
    <s v="Full Event Home (1X2)"/>
    <s v="3-0"/>
    <s v="PINNACLE"/>
    <n v="2.39"/>
    <n v="1"/>
    <n v="1.39"/>
    <s v="https://aw-tipster.blogabet.com"/>
    <s v="Fri, Feb 8th, 2019, 08:09"/>
    <n v="29.979999999999972"/>
    <d v="2019-02-01T00:00:00"/>
    <m/>
    <n v="453"/>
    <s v="1X2"/>
    <s v="2018-19"/>
    <x v="8"/>
    <s v="Feb"/>
    <n v="2"/>
    <s v="2019"/>
    <s v="12:00"/>
    <d v="2019-02-10T00:00:00"/>
    <d v="2019-02-10T12:00:00"/>
    <d v="2019-02-01T00:00:00"/>
    <m/>
    <n v="438"/>
    <n v="29.379999999999971"/>
  </r>
  <r>
    <n v="439"/>
    <s v=" 10 Feb 2019, 14:30"/>
    <s v="Football"/>
    <x v="4"/>
    <s v="Tottenham Hotspur - Leicester City"/>
    <n v="0"/>
    <x v="1"/>
    <s v="Full Event Away +1.00 (AH)"/>
    <s v="3-1"/>
    <s v="PINNACLE"/>
    <n v="1.806"/>
    <n v="1"/>
    <n v="-1"/>
    <s v="https://aw-tipster.blogabet.com"/>
    <s v="Mon, Feb 4th, 2019, 12:28"/>
    <n v="28.979999999999972"/>
    <d v="2019-02-01T00:00:00"/>
    <m/>
    <n v="415"/>
    <s v="AH"/>
    <s v="2018-19"/>
    <x v="8"/>
    <s v="Feb"/>
    <n v="2"/>
    <s v="2019"/>
    <s v="14:30"/>
    <d v="2019-02-10T00:00:00"/>
    <d v="2019-02-10T14:30:00"/>
    <d v="2019-02-01T00:00:00"/>
    <m/>
    <n v="439"/>
    <n v="28.379999999999971"/>
  </r>
  <r>
    <n v="440"/>
    <s v=" 10 Feb 2019, 15:00"/>
    <s v="Football"/>
    <x v="3"/>
    <s v="Torino - Udinese"/>
    <n v="0"/>
    <x v="1"/>
    <s v="Full Event Away +0.50 (AH)"/>
    <s v="1-0"/>
    <s v="PINNACLE"/>
    <n v="2.1800000000000002"/>
    <n v="1"/>
    <n v="-1"/>
    <s v="https://aw-tipster.blogabet.com"/>
    <s v="Mon, Feb 4th, 2019, 12:37"/>
    <n v="27.979999999999972"/>
    <d v="2019-02-01T00:00:00"/>
    <m/>
    <n v="443"/>
    <s v="AH"/>
    <s v="2018-19"/>
    <x v="8"/>
    <s v="Feb"/>
    <n v="2"/>
    <s v="2019"/>
    <s v="15:00"/>
    <d v="2019-02-10T00:00:00"/>
    <d v="2019-02-10T15:00:00"/>
    <d v="2019-02-01T00:00:00"/>
    <m/>
    <n v="440"/>
    <n v="27.379999999999971"/>
  </r>
  <r>
    <n v="441"/>
    <s v=" 10 Feb 2019, 15:00"/>
    <s v="Football"/>
    <x v="3"/>
    <s v="Atalanta BC - SPAL"/>
    <n v="0"/>
    <x v="1"/>
    <s v="First Half Home (1X2)"/>
    <s v="0-1"/>
    <s v="PINNACLE"/>
    <n v="1.8620000000000001"/>
    <n v="1"/>
    <n v="-1"/>
    <s v="https://aw-tipster.blogabet.com"/>
    <s v="Tue, Feb 5th, 2019, 08:56"/>
    <n v="26.979999999999972"/>
    <d v="2019-02-01T00:00:00"/>
    <m/>
    <n v="423"/>
    <s v="1X2"/>
    <s v="2018-19"/>
    <x v="8"/>
    <s v="Feb"/>
    <n v="2"/>
    <s v="2019"/>
    <s v="15:00"/>
    <d v="2019-02-10T00:00:00"/>
    <d v="2019-02-10T15:00:00"/>
    <d v="2019-02-01T00:00:00"/>
    <m/>
    <n v="441"/>
    <n v="26.379999999999971"/>
  </r>
  <r>
    <n v="442"/>
    <s v=" 10 Feb 2019, 15:00"/>
    <s v="Football"/>
    <x v="3"/>
    <s v="Sampdoria - Frosinone"/>
    <n v="0"/>
    <x v="1"/>
    <s v="Full Event Home -1.00 (AH)"/>
    <s v="0-1"/>
    <s v="PINNACLE"/>
    <n v="1.9610000000000001"/>
    <n v="1"/>
    <n v="-1"/>
    <s v="https://aw-tipster.blogabet.com"/>
    <s v="Tue, Feb 5th, 2019, 08:56"/>
    <n v="25.979999999999972"/>
    <d v="2019-02-01T00:00:00"/>
    <m/>
    <n v="411"/>
    <s v="AH"/>
    <s v="2018-19"/>
    <x v="8"/>
    <s v="Feb"/>
    <n v="2"/>
    <s v="2019"/>
    <s v="15:00"/>
    <d v="2019-02-10T00:00:00"/>
    <d v="2019-02-10T15:00:00"/>
    <d v="2019-02-01T00:00:00"/>
    <m/>
    <n v="442"/>
    <n v="25.379999999999971"/>
  </r>
  <r>
    <n v="443"/>
    <s v=" 10 Feb 2019, 15:00"/>
    <s v="Football"/>
    <x v="1"/>
    <s v="Montpellier HSC - AS Monaco"/>
    <n v="1"/>
    <x v="2"/>
    <s v="Full Event Home +0.00 (AH)"/>
    <s v="2-2"/>
    <s v="PINNACLE"/>
    <n v="1.746"/>
    <n v="1"/>
    <n v="0"/>
    <s v="https://aw-tipster.blogabet.com"/>
    <s v="Wed, Feb 6th, 2019, 09:06"/>
    <n v="25.979999999999972"/>
    <d v="2019-02-01T00:00:00"/>
    <m/>
    <n v="437"/>
    <s v="AH"/>
    <s v="2018-19"/>
    <x v="8"/>
    <s v="Feb"/>
    <n v="2"/>
    <s v="2019"/>
    <s v="15:00"/>
    <d v="2019-02-10T00:00:00"/>
    <d v="2019-02-10T15:00:00"/>
    <d v="2019-02-01T00:00:00"/>
    <m/>
    <n v="443"/>
    <n v="25.379999999999971"/>
  </r>
  <r>
    <n v="444"/>
    <s v=" 10 Feb 2019, 16:15"/>
    <s v="Football"/>
    <x v="2"/>
    <s v="Valencia - Real Sociedad"/>
    <n v="2.09"/>
    <x v="0"/>
    <s v="Full Event Away +0.50 (AH)"/>
    <s v="0-0"/>
    <s v="PINNACLE"/>
    <n v="2.09"/>
    <n v="1"/>
    <n v="1.0900000000000001"/>
    <s v="https://aw-tipster.blogabet.com"/>
    <s v="Fri, Feb 8th, 2019, 08:10"/>
    <n v="27.069999999999972"/>
    <d v="2019-02-01T00:00:00"/>
    <m/>
    <n v="420"/>
    <s v="AH"/>
    <s v="2018-19"/>
    <x v="8"/>
    <s v="Feb"/>
    <n v="2"/>
    <s v="2019"/>
    <s v="16:15"/>
    <d v="2019-02-10T00:00:00"/>
    <d v="2019-02-10T16:15:00"/>
    <d v="2019-02-01T00:00:00"/>
    <m/>
    <n v="444"/>
    <n v="26.46999999999997"/>
  </r>
  <r>
    <n v="445"/>
    <s v=" 10 Feb 2019, 17:00"/>
    <s v="Football"/>
    <x v="4"/>
    <s v="Manchester City - Chelsea"/>
    <n v="1.85"/>
    <x v="0"/>
    <s v="Full Event Home -1.00 (AH)"/>
    <s v="6-0"/>
    <s v="PINNACLE"/>
    <n v="1.847"/>
    <n v="1"/>
    <n v="0.85"/>
    <s v="https://aw-tipster.blogabet.com"/>
    <s v="Thu, Feb 7th, 2019, 08:57"/>
    <n v="27.919999999999973"/>
    <d v="2019-02-01T00:00:00"/>
    <m/>
    <n v="422"/>
    <s v="AH"/>
    <s v="2018-19"/>
    <x v="8"/>
    <s v="Feb"/>
    <n v="2"/>
    <s v="2019"/>
    <s v="17:00"/>
    <d v="2019-02-10T00:00:00"/>
    <d v="2019-02-10T17:00:00"/>
    <d v="2019-02-01T00:00:00"/>
    <m/>
    <n v="445"/>
    <n v="27.319999999999972"/>
  </r>
  <r>
    <n v="446"/>
    <s v=" 10 Feb 2019, 17:00"/>
    <s v="Football"/>
    <x v="1"/>
    <s v="Rennes - St Etienne"/>
    <n v="0"/>
    <x v="1"/>
    <s v="Full Event Away +0.50 (AH)"/>
    <s v="3-0"/>
    <s v="PINNACLE"/>
    <n v="1.7809999999999999"/>
    <n v="1"/>
    <n v="-1"/>
    <s v="https://aw-tipster.blogabet.com"/>
    <s v="Thu, Feb 7th, 2019, 08:58"/>
    <n v="26.919999999999973"/>
    <d v="2019-02-01T00:00:00"/>
    <m/>
    <n v="433"/>
    <s v="AH"/>
    <s v="2018-19"/>
    <x v="8"/>
    <s v="Feb"/>
    <n v="2"/>
    <s v="2019"/>
    <s v="17:00"/>
    <d v="2019-02-10T00:00:00"/>
    <d v="2019-02-10T17:00:00"/>
    <d v="2019-02-01T00:00:00"/>
    <m/>
    <n v="446"/>
    <n v="26.319999999999972"/>
  </r>
  <r>
    <n v="447"/>
    <s v=" 10 Feb 2019, 17:00"/>
    <s v="Football"/>
    <x v="1"/>
    <s v="Guingamp - Lille"/>
    <n v="2.2400000000000002"/>
    <x v="0"/>
    <s v="Full Event Away (1X2)"/>
    <s v="0-2"/>
    <s v="PINNACLE"/>
    <n v="2.2400000000000002"/>
    <n v="1"/>
    <n v="1.24"/>
    <s v="https://aw-tipster.blogabet.com"/>
    <s v="Fri, Feb 8th, 2019, 08:08"/>
    <n v="28.159999999999972"/>
    <d v="2019-02-01T00:00:00"/>
    <m/>
    <n v="442"/>
    <s v="1X2"/>
    <s v="2018-19"/>
    <x v="8"/>
    <s v="Feb"/>
    <n v="2"/>
    <s v="2019"/>
    <s v="17:00"/>
    <d v="2019-02-10T00:00:00"/>
    <d v="2019-02-10T17:00:00"/>
    <d v="2019-02-01T00:00:00"/>
    <m/>
    <n v="447"/>
    <n v="27.55999999999997"/>
  </r>
  <r>
    <n v="448"/>
    <s v=" 10 Feb 2019, 18:00"/>
    <s v="Football"/>
    <x v="3"/>
    <s v="Sassuolo - Juventus"/>
    <n v="2.0499999999999998"/>
    <x v="0"/>
    <s v="Full Event Away -1.00 (AH)"/>
    <s v="0-3"/>
    <s v="PINNACLE"/>
    <n v="2.0499999999999998"/>
    <n v="1"/>
    <n v="1.05"/>
    <s v="https://aw-tipster.blogabet.com"/>
    <s v="Mon, Feb 4th, 2019, 12:37"/>
    <n v="29.209999999999972"/>
    <d v="2019-02-01T00:00:00"/>
    <m/>
    <n v="446"/>
    <s v="AH"/>
    <s v="2018-19"/>
    <x v="8"/>
    <s v="Feb"/>
    <n v="2"/>
    <s v="2019"/>
    <s v="18:00"/>
    <d v="2019-02-10T00:00:00"/>
    <d v="2019-02-10T18:00:00"/>
    <d v="2019-02-01T00:00:00"/>
    <m/>
    <n v="448"/>
    <n v="28.609999999999971"/>
  </r>
  <r>
    <n v="449"/>
    <s v=" 10 Feb 2019, 18:30"/>
    <s v="Football"/>
    <x v="2"/>
    <s v="Sevilla - Eibar"/>
    <n v="1.68"/>
    <x v="0"/>
    <s v="Full Event Away +1.00 (AH)"/>
    <s v="2-2"/>
    <s v="PINNACLE"/>
    <n v="1.68"/>
    <n v="1"/>
    <n v="0.68"/>
    <s v="https://aw-tipster.blogabet.com"/>
    <s v="Mon, Feb 4th, 2019, 12:33"/>
    <n v="29.889999999999972"/>
    <d v="2019-02-01T00:00:00"/>
    <m/>
    <n v="419"/>
    <s v="AH"/>
    <s v="2018-19"/>
    <x v="8"/>
    <s v="Feb"/>
    <n v="2"/>
    <s v="2019"/>
    <s v="18:30"/>
    <d v="2019-02-10T00:00:00"/>
    <d v="2019-02-10T18:30:00"/>
    <d v="2019-02-01T00:00:00"/>
    <m/>
    <n v="449"/>
    <n v="29.289999999999971"/>
  </r>
  <r>
    <n v="450"/>
    <s v=" 10 Feb 2019, 20:30"/>
    <s v="Football"/>
    <x v="3"/>
    <s v="AC Milan - Cagliari"/>
    <n v="1.74"/>
    <x v="0"/>
    <s v="Full Event Home -1.00 (AH)"/>
    <s v="3-0"/>
    <s v="PINNACLE"/>
    <n v="1.7350000000000001"/>
    <n v="1"/>
    <n v="0.74"/>
    <s v="https://aw-tipster.blogabet.com"/>
    <s v="Tue, Feb 5th, 2019, 08:57"/>
    <n v="30.629999999999971"/>
    <d v="2019-02-01T00:00:00"/>
    <m/>
    <n v="428"/>
    <s v="AH"/>
    <s v="2018-19"/>
    <x v="8"/>
    <s v="Feb"/>
    <n v="2"/>
    <s v="2019"/>
    <s v="20:30"/>
    <d v="2019-02-10T00:00:00"/>
    <d v="2019-02-10T20:30:00"/>
    <d v="2019-02-01T00:00:00"/>
    <m/>
    <n v="450"/>
    <n v="30.029999999999969"/>
  </r>
  <r>
    <n v="451"/>
    <s v=" 10 Feb 2019, 20:45"/>
    <s v="Football"/>
    <x v="2"/>
    <s v="Athletic Club Bilbao - Barcelona"/>
    <n v="1.72"/>
    <x v="0"/>
    <s v="Full Event Home +1.00 (AH)"/>
    <s v="0-0"/>
    <s v="PINNACLE"/>
    <n v="1.724"/>
    <n v="1"/>
    <n v="0.72"/>
    <s v="https://aw-tipster.blogabet.com"/>
    <s v="Thu, Feb 7th, 2019, 08:59"/>
    <n v="31.349999999999969"/>
    <d v="2019-02-01T00:00:00"/>
    <m/>
    <n v="413"/>
    <s v="AH"/>
    <s v="2018-19"/>
    <x v="8"/>
    <s v="Feb"/>
    <n v="2"/>
    <s v="2019"/>
    <s v="20:45"/>
    <d v="2019-02-10T00:00:00"/>
    <d v="2019-02-10T20:45:00"/>
    <d v="2019-02-01T00:00:00"/>
    <m/>
    <n v="451"/>
    <n v="30.749999999999968"/>
  </r>
  <r>
    <n v="452"/>
    <s v=" 10 Feb 2019, 21:00"/>
    <s v="Football"/>
    <x v="1"/>
    <s v="Nice - Lyon"/>
    <n v="0"/>
    <x v="1"/>
    <s v="Full Event Away (1X2)"/>
    <s v="1-0"/>
    <s v="PINNACLE"/>
    <n v="1.7190000000000001"/>
    <n v="1"/>
    <n v="-1"/>
    <s v="https://aw-tipster.blogabet.com"/>
    <s v="Fri, Feb 8th, 2019, 08:09"/>
    <n v="30.349999999999969"/>
    <d v="2019-02-01T00:00:00"/>
    <m/>
    <n v="439"/>
    <s v="1X2"/>
    <s v="2018-19"/>
    <x v="8"/>
    <s v="Feb"/>
    <n v="2"/>
    <s v="2019"/>
    <s v="21:00"/>
    <d v="2019-02-10T00:00:00"/>
    <d v="2019-02-10T21:00:00"/>
    <d v="2019-02-01T00:00:00"/>
    <m/>
    <n v="452"/>
    <n v="29.749999999999968"/>
  </r>
  <r>
    <n v="453"/>
    <s v=" 11 Feb 2019, 21:00"/>
    <s v="Football"/>
    <x v="4"/>
    <s v="Wolverhampton Wanderers - Newcastle United"/>
    <n v="2.2200000000000002"/>
    <x v="0"/>
    <s v="Full Event Away +0.50 (AH)"/>
    <s v="1-1"/>
    <s v="PINNACLE"/>
    <n v="2.2200000000000002"/>
    <n v="1"/>
    <n v="1.22"/>
    <s v="https://aw-tipster.blogabet.com"/>
    <s v="Wed, Feb 6th, 2019, 09:08"/>
    <n v="31.569999999999968"/>
    <d v="2019-02-01T00:00:00"/>
    <m/>
    <n v="416"/>
    <s v="AH"/>
    <s v="2018-19"/>
    <x v="9"/>
    <s v="Feb"/>
    <n v="2"/>
    <s v="2019"/>
    <s v="21:00"/>
    <d v="2019-02-11T00:00:00"/>
    <d v="2019-02-11T21:00:00"/>
    <d v="2019-02-01T00:00:00"/>
    <m/>
    <n v="453"/>
    <n v="30.969999999999967"/>
  </r>
  <r>
    <n v="454"/>
    <s v=" 12 Feb 2019, 21:00"/>
    <s v="Football"/>
    <x v="5"/>
    <s v="AS Roma - FC Porto"/>
    <n v="2.11"/>
    <x v="0"/>
    <s v="Full Event Home (1X2)"/>
    <s v="2-1"/>
    <s v="PINNACLE"/>
    <n v="2.11"/>
    <n v="1"/>
    <n v="1.1100000000000001"/>
    <s v="https://aw-tipster.blogabet.com"/>
    <s v="Sat, Feb 9th, 2019, 09:58"/>
    <n v="32.679999999999971"/>
    <d v="2019-02-01T00:00:00"/>
    <m/>
    <n v="454"/>
    <s v="1X2"/>
    <s v="2018-19"/>
    <x v="10"/>
    <s v="Feb"/>
    <n v="2"/>
    <s v="2019"/>
    <s v="21:00"/>
    <d v="2019-02-12T00:00:00"/>
    <d v="2019-02-12T21:00:00"/>
    <d v="2019-02-01T00:00:00"/>
    <m/>
    <n v="454"/>
    <n v="32.07999999999997"/>
  </r>
  <r>
    <n v="455"/>
    <s v=" 12 Feb 2019, 21:00"/>
    <s v="Football"/>
    <x v="5"/>
    <s v="Manchester United - Paris Saint Germain"/>
    <n v="0"/>
    <x v="1"/>
    <s v="Full Event Home +0.00 (AH)"/>
    <s v="0-2"/>
    <s v="PINNACLE"/>
    <n v="1.714"/>
    <n v="1"/>
    <n v="-1"/>
    <s v="https://aw-tipster.blogabet.com"/>
    <s v="Sun, Feb 10th, 2019, 12:19"/>
    <n v="31.679999999999971"/>
    <d v="2019-02-01T00:00:00"/>
    <m/>
    <n v="464"/>
    <s v="AH"/>
    <s v="2018-19"/>
    <x v="10"/>
    <s v="Feb"/>
    <n v="2"/>
    <s v="2019"/>
    <s v="21:00"/>
    <d v="2019-02-12T00:00:00"/>
    <d v="2019-02-12T21:00:00"/>
    <d v="2019-02-01T00:00:00"/>
    <m/>
    <n v="455"/>
    <n v="31.07999999999997"/>
  </r>
  <r>
    <n v="456"/>
    <s v=" 13 Feb 2019, 19:00"/>
    <s v="Football"/>
    <x v="1"/>
    <s v="St Etienne - Strasbourg"/>
    <n v="0"/>
    <x v="1"/>
    <s v="Full Event Away +0.50 (AH)"/>
    <s v="2-1"/>
    <s v="PINNACLE"/>
    <n v="1.9339999999999999"/>
    <n v="1"/>
    <n v="-1"/>
    <s v="https://aw-tipster.blogabet.com"/>
    <s v="Mon, Feb 11th, 2019, 17:27"/>
    <n v="30.679999999999971"/>
    <d v="2019-02-01T00:00:00"/>
    <m/>
    <n v="460"/>
    <s v="AH"/>
    <s v="2018-19"/>
    <x v="11"/>
    <s v="Feb"/>
    <n v="2"/>
    <s v="2019"/>
    <s v="19:00"/>
    <d v="2019-02-13T00:00:00"/>
    <d v="2019-02-13T19:00:00"/>
    <d v="2019-02-01T00:00:00"/>
    <m/>
    <n v="456"/>
    <n v="30.07999999999997"/>
  </r>
  <r>
    <n v="457"/>
    <s v=" 13 Feb 2019, 21:00"/>
    <s v="Football"/>
    <x v="5"/>
    <s v="Ajax - Real Madrid"/>
    <n v="1.92"/>
    <x v="0"/>
    <s v="Full Event Away (1X2)"/>
    <s v="1-2"/>
    <s v="PINNACLE"/>
    <n v="1.917"/>
    <n v="1"/>
    <n v="0.92"/>
    <s v="https://aw-tipster.blogabet.com"/>
    <s v="Sun, Feb 10th, 2019, 12:19"/>
    <n v="31.599999999999973"/>
    <d v="2019-02-01T00:00:00"/>
    <m/>
    <n v="457"/>
    <s v="1X2"/>
    <s v="2018-19"/>
    <x v="11"/>
    <s v="Feb"/>
    <n v="2"/>
    <s v="2019"/>
    <s v="21:00"/>
    <d v="2019-02-13T00:00:00"/>
    <d v="2019-02-13T21:00:00"/>
    <d v="2019-02-01T00:00:00"/>
    <m/>
    <n v="457"/>
    <n v="30.999999999999972"/>
  </r>
  <r>
    <n v="458"/>
    <s v=" 13 Feb 2019, 21:00"/>
    <s v="Football"/>
    <x v="5"/>
    <s v="Tottenham Hotspur - Borussia Dortmund"/>
    <n v="1.68"/>
    <x v="0"/>
    <s v="Full Event Home +0.00 (AH)"/>
    <s v="3-0"/>
    <s v="PINNACLE"/>
    <n v="1.6839999999999999"/>
    <n v="1"/>
    <n v="0.68"/>
    <s v="https://aw-tipster.blogabet.com"/>
    <s v="Mon, Feb 11th, 2019, 09:38"/>
    <n v="32.279999999999973"/>
    <d v="2019-02-01T00:00:00"/>
    <m/>
    <n v="468"/>
    <s v="AH"/>
    <s v="2018-19"/>
    <x v="11"/>
    <s v="Feb"/>
    <n v="2"/>
    <s v="2019"/>
    <s v="21:00"/>
    <d v="2019-02-13T00:00:00"/>
    <d v="2019-02-13T21:00:00"/>
    <d v="2019-02-01T00:00:00"/>
    <m/>
    <n v="458"/>
    <n v="31.679999999999971"/>
  </r>
  <r>
    <n v="459"/>
    <s v=" 14 Feb 2019, 18:55"/>
    <s v="Football"/>
    <x v="6"/>
    <s v="FK Krasnodar - Bayer Leverkusen"/>
    <n v="0"/>
    <x v="1"/>
    <s v="Full Event Away (1X2)"/>
    <s v="0-0"/>
    <s v="PINNACLE"/>
    <n v="2.12"/>
    <n v="1"/>
    <n v="-1"/>
    <s v="https://aw-tipster.blogabet.com"/>
    <s v="Sat, Feb 9th, 2019, 09:59"/>
    <n v="31.279999999999973"/>
    <d v="2019-02-01T00:00:00"/>
    <m/>
    <n v="477"/>
    <s v="1X2"/>
    <s v="2018-19"/>
    <x v="12"/>
    <s v="Feb"/>
    <n v="2"/>
    <s v="2019"/>
    <s v="18:55"/>
    <d v="2019-02-14T00:00:00"/>
    <d v="2019-02-14T18:55:00"/>
    <d v="2019-02-01T00:00:00"/>
    <m/>
    <n v="459"/>
    <n v="30.679999999999971"/>
  </r>
  <r>
    <n v="460"/>
    <s v=" 14 Feb 2019, 18:55"/>
    <s v="Football"/>
    <x v="6"/>
    <s v="Bate Borisov - Arsenal"/>
    <n v="0"/>
    <x v="1"/>
    <s v="Full Event Away -1.00 (AH)"/>
    <s v="1-0"/>
    <s v="PINNACLE"/>
    <n v="1.7350000000000001"/>
    <n v="1"/>
    <n v="-1"/>
    <s v="https://aw-tipster.blogabet.com"/>
    <s v="Sun, Feb 10th, 2019, 12:20"/>
    <n v="30.279999999999973"/>
    <d v="2019-02-01T00:00:00"/>
    <m/>
    <n v="462"/>
    <s v="AH"/>
    <s v="2018-19"/>
    <x v="12"/>
    <s v="Feb"/>
    <n v="2"/>
    <s v="2019"/>
    <s v="18:55"/>
    <d v="2019-02-14T00:00:00"/>
    <d v="2019-02-14T18:55:00"/>
    <d v="2019-02-01T00:00:00"/>
    <m/>
    <n v="460"/>
    <n v="29.679999999999971"/>
  </r>
  <r>
    <n v="461"/>
    <s v=" 14 Feb 2019, 18:55"/>
    <s v="Football"/>
    <x v="6"/>
    <s v="Rapid Vienna - FC Internazionale"/>
    <n v="1"/>
    <x v="2"/>
    <s v="Full Event Away -1.00 (AH)"/>
    <s v="0-1"/>
    <s v="PINNACLE"/>
    <n v="2.15"/>
    <n v="1"/>
    <n v="0"/>
    <s v="https://aw-tipster.blogabet.com"/>
    <s v="Sun, Feb 10th, 2019, 12:21"/>
    <n v="30.279999999999973"/>
    <d v="2019-02-01T00:00:00"/>
    <m/>
    <n v="475"/>
    <s v="AH"/>
    <s v="2018-19"/>
    <x v="12"/>
    <s v="Feb"/>
    <n v="2"/>
    <s v="2019"/>
    <s v="18:55"/>
    <d v="2019-02-14T00:00:00"/>
    <d v="2019-02-14T18:55:00"/>
    <d v="2019-02-01T00:00:00"/>
    <m/>
    <n v="461"/>
    <n v="29.679999999999971"/>
  </r>
  <r>
    <n v="462"/>
    <s v=" 14 Feb 2019, 18:55"/>
    <s v="Football"/>
    <x v="6"/>
    <s v="Lazio - Sevilla"/>
    <n v="2.21"/>
    <x v="0"/>
    <s v="Full Event Away +0.00 (AH)"/>
    <s v="0-1"/>
    <s v="PINNACLE"/>
    <n v="2.21"/>
    <n v="1"/>
    <n v="1.21"/>
    <s v="https://aw-tipster.blogabet.com"/>
    <s v="Mon, Feb 11th, 2019, 09:38"/>
    <n v="31.489999999999974"/>
    <d v="2019-02-01T00:00:00"/>
    <m/>
    <n v="474"/>
    <s v="AH"/>
    <s v="2018-19"/>
    <x v="12"/>
    <s v="Feb"/>
    <n v="2"/>
    <s v="2019"/>
    <s v="18:55"/>
    <d v="2019-02-14T00:00:00"/>
    <d v="2019-02-14T18:55:00"/>
    <d v="2019-02-01T00:00:00"/>
    <m/>
    <n v="462"/>
    <n v="30.889999999999972"/>
  </r>
  <r>
    <n v="463"/>
    <s v=" 14 Feb 2019, 18:55"/>
    <s v="Football"/>
    <x v="6"/>
    <s v="Rennes - Real Betis"/>
    <n v="1"/>
    <x v="2"/>
    <s v="Full Event Home +0.00 (AH)"/>
    <s v="3-3"/>
    <s v="PINNACLE"/>
    <n v="1.98"/>
    <n v="1"/>
    <n v="0"/>
    <s v="https://aw-tipster.blogabet.com"/>
    <s v="Mon, Feb 11th, 2019, 09:39"/>
    <n v="31.489999999999974"/>
    <d v="2019-02-01T00:00:00"/>
    <m/>
    <n v="459"/>
    <s v="AH"/>
    <s v="2018-19"/>
    <x v="12"/>
    <s v="Feb"/>
    <n v="2"/>
    <s v="2019"/>
    <s v="18:55"/>
    <d v="2019-02-14T00:00:00"/>
    <d v="2019-02-14T18:55:00"/>
    <d v="2019-02-01T00:00:00"/>
    <m/>
    <n v="463"/>
    <n v="30.889999999999972"/>
  </r>
  <r>
    <n v="464"/>
    <s v=" 14 Feb 2019, 21:00"/>
    <s v="Football"/>
    <x v="6"/>
    <s v="Shakhtar Donetsk - Eintracht Frankfurt"/>
    <n v="1.68"/>
    <x v="0"/>
    <s v="Full Event Away +0.50 (AH)"/>
    <s v="2-2"/>
    <s v="PINNACLE"/>
    <n v="1.675"/>
    <n v="1"/>
    <n v="0.68"/>
    <s v="https://aw-tipster.blogabet.com"/>
    <s v="Sun, Feb 10th, 2019, 12:21"/>
    <n v="32.169999999999973"/>
    <d v="2019-02-01T00:00:00"/>
    <m/>
    <n v="473"/>
    <s v="AH"/>
    <s v="2018-19"/>
    <x v="12"/>
    <s v="Feb"/>
    <n v="2"/>
    <s v="2019"/>
    <s v="21:00"/>
    <d v="2019-02-14T00:00:00"/>
    <d v="2019-02-14T21:00:00"/>
    <d v="2019-02-01T00:00:00"/>
    <m/>
    <n v="464"/>
    <n v="31.569999999999972"/>
  </r>
  <r>
    <n v="465"/>
    <s v=" 14 Feb 2019, 21:00"/>
    <s v="Football"/>
    <x v="6"/>
    <s v="FC Zurich - Napoli"/>
    <n v="2.2000000000000002"/>
    <x v="0"/>
    <s v="Full Event Away -1.50 (AH)"/>
    <s v="1-3"/>
    <s v="PINNACLE"/>
    <n v="2.2000000000000002"/>
    <n v="1"/>
    <n v="1.2"/>
    <s v="https://aw-tipster.blogabet.com"/>
    <s v="Sun, Feb 10th, 2019, 12:22"/>
    <n v="33.369999999999976"/>
    <d v="2019-02-01T00:00:00"/>
    <m/>
    <n v="486"/>
    <s v="AH"/>
    <s v="2018-19"/>
    <x v="12"/>
    <s v="Feb"/>
    <n v="2"/>
    <s v="2019"/>
    <s v="21:00"/>
    <d v="2019-02-14T00:00:00"/>
    <d v="2019-02-14T21:00:00"/>
    <d v="2019-02-01T00:00:00"/>
    <m/>
    <n v="465"/>
    <n v="32.769999999999975"/>
  </r>
  <r>
    <n v="466"/>
    <s v=" 14 Feb 2019, 21:00"/>
    <s v="Football"/>
    <x v="6"/>
    <s v="Celtic - Valencia"/>
    <n v="2.19"/>
    <x v="0"/>
    <s v="Full Event Away (1X2)"/>
    <s v="0-2"/>
    <s v="PINNACLE"/>
    <n v="2.19"/>
    <n v="1"/>
    <n v="1.19"/>
    <s v="https://aw-tipster.blogabet.com"/>
    <s v="Mon, Feb 11th, 2019, 09:39"/>
    <n v="34.559999999999974"/>
    <d v="2019-02-01T00:00:00"/>
    <m/>
    <n v="491"/>
    <s v="1X2"/>
    <s v="2018-19"/>
    <x v="12"/>
    <s v="Feb"/>
    <n v="2"/>
    <s v="2019"/>
    <s v="21:00"/>
    <d v="2019-02-14T00:00:00"/>
    <d v="2019-02-14T21:00:00"/>
    <d v="2019-02-01T00:00:00"/>
    <m/>
    <n v="466"/>
    <n v="33.959999999999972"/>
  </r>
  <r>
    <n v="467"/>
    <s v=" 14 Feb 2019, 21:00"/>
    <s v="Football"/>
    <x v="6"/>
    <s v="Malmo FF - Chelsea"/>
    <n v="1.89"/>
    <x v="0"/>
    <s v="Full Event Home +1.50 (AH)"/>
    <s v="1-2"/>
    <s v="PINNACLE"/>
    <n v="1.8919999999999999"/>
    <n v="1"/>
    <n v="0.89"/>
    <s v="https://aw-tipster.blogabet.com"/>
    <s v="Mon, Feb 11th, 2019, 09:40"/>
    <n v="35.449999999999974"/>
    <d v="2019-02-01T00:00:00"/>
    <m/>
    <n v="472"/>
    <s v="AH"/>
    <s v="2018-19"/>
    <x v="12"/>
    <s v="Feb"/>
    <n v="2"/>
    <s v="2019"/>
    <s v="21:00"/>
    <d v="2019-02-14T00:00:00"/>
    <d v="2019-02-14T21:00:00"/>
    <d v="2019-02-01T00:00:00"/>
    <m/>
    <n v="467"/>
    <n v="34.849999999999973"/>
  </r>
  <r>
    <n v="468"/>
    <s v=" 14 Feb 2019, 21:00"/>
    <s v="Football"/>
    <x v="6"/>
    <s v="Sporting Lisbon - Villarreal CF"/>
    <n v="0"/>
    <x v="1"/>
    <s v="Full Event Home (1X2)"/>
    <s v="0-1"/>
    <s v="PINNACLE"/>
    <n v="2.19"/>
    <n v="1"/>
    <n v="-1"/>
    <s v="https://aw-tipster.blogabet.com"/>
    <s v="Mon, Feb 11th, 2019, 09:40"/>
    <n v="34.449999999999974"/>
    <d v="2019-02-01T00:00:00"/>
    <m/>
    <n v="463"/>
    <s v="1X2"/>
    <s v="2018-19"/>
    <x v="12"/>
    <s v="Feb"/>
    <n v="2"/>
    <s v="2019"/>
    <s v="21:00"/>
    <d v="2019-02-14T00:00:00"/>
    <d v="2019-02-14T21:00:00"/>
    <d v="2019-02-01T00:00:00"/>
    <m/>
    <n v="468"/>
    <n v="33.849999999999973"/>
  </r>
  <r>
    <n v="469"/>
    <s v=" 15 Feb 2019, 20:30"/>
    <s v="Football"/>
    <x v="0"/>
    <s v="Augsburg - Bayern Munich"/>
    <n v="0"/>
    <x v="1"/>
    <s v="First Half Away (1X2)"/>
    <s v="2-2"/>
    <s v="PINNACLE"/>
    <n v="1.746"/>
    <n v="1"/>
    <n v="-1"/>
    <s v="https://aw-tipster.blogabet.com"/>
    <s v="Mon, Feb 11th, 2019, 09:43"/>
    <n v="33.449999999999974"/>
    <d v="2019-02-01T00:00:00"/>
    <m/>
    <n v="455"/>
    <s v="1X2"/>
    <s v="2018-19"/>
    <x v="13"/>
    <s v="Feb"/>
    <n v="2"/>
    <s v="2019"/>
    <s v="20:30"/>
    <d v="2019-02-15T00:00:00"/>
    <d v="2019-02-15T20:30:00"/>
    <d v="2019-02-01T00:00:00"/>
    <m/>
    <n v="469"/>
    <n v="32.849999999999973"/>
  </r>
  <r>
    <n v="470"/>
    <s v=" 15 Feb 2019, 20:30"/>
    <s v="Football"/>
    <x v="3"/>
    <s v="Juventus - Frosinone"/>
    <n v="0"/>
    <x v="1"/>
    <s v="Full Event Away +2.50 (AH)"/>
    <s v="3-0"/>
    <s v="PINNACLE"/>
    <n v="1.84"/>
    <n v="1"/>
    <n v="-1"/>
    <s v="https://aw-tipster.blogabet.com"/>
    <s v="Mon, Feb 11th, 2019, 09:44"/>
    <n v="32.449999999999974"/>
    <d v="2019-02-01T00:00:00"/>
    <m/>
    <n v="498"/>
    <s v="AH"/>
    <s v="2018-19"/>
    <x v="13"/>
    <s v="Feb"/>
    <n v="2"/>
    <s v="2019"/>
    <s v="20:30"/>
    <d v="2019-02-15T00:00:00"/>
    <d v="2019-02-15T20:30:00"/>
    <d v="2019-02-01T00:00:00"/>
    <m/>
    <n v="470"/>
    <n v="31.849999999999973"/>
  </r>
  <r>
    <n v="471"/>
    <s v=" 15 Feb 2019, 20:45"/>
    <s v="Football"/>
    <x v="1"/>
    <s v="Lyon - Guingamp"/>
    <n v="2"/>
    <x v="0"/>
    <s v="Full Event Away +1.50 (AH)"/>
    <s v="2-1"/>
    <s v="PINNACLE"/>
    <n v="2"/>
    <n v="1"/>
    <n v="1"/>
    <s v="https://aw-tipster.blogabet.com"/>
    <s v="Mon, Feb 11th, 2019, 09:42"/>
    <n v="33.449999999999974"/>
    <d v="2019-02-01T00:00:00"/>
    <m/>
    <n v="482"/>
    <s v="AH"/>
    <s v="2018-19"/>
    <x v="13"/>
    <s v="Feb"/>
    <n v="2"/>
    <s v="2019"/>
    <s v="20:45"/>
    <d v="2019-02-15T00:00:00"/>
    <d v="2019-02-15T20:45:00"/>
    <d v="2019-02-01T00:00:00"/>
    <m/>
    <n v="471"/>
    <n v="32.849999999999973"/>
  </r>
  <r>
    <n v="472"/>
    <s v=" 15 Feb 2019, 21:00"/>
    <s v="Football"/>
    <x v="2"/>
    <s v="Eibar - Getafe"/>
    <n v="1.9"/>
    <x v="0"/>
    <s v="Full Event Away +0.50 (AH)"/>
    <s v="2-2"/>
    <s v="PINNACLE"/>
    <n v="1.9"/>
    <n v="1"/>
    <n v="0.9"/>
    <s v="https://aw-tipster.blogabet.com"/>
    <s v="Mon, Feb 11th, 2019, 09:46"/>
    <n v="34.349999999999973"/>
    <d v="2019-02-01T00:00:00"/>
    <m/>
    <n v="469"/>
    <s v="AH"/>
    <s v="2018-19"/>
    <x v="13"/>
    <s v="Feb"/>
    <n v="2"/>
    <s v="2019"/>
    <s v="21:00"/>
    <d v="2019-02-15T00:00:00"/>
    <d v="2019-02-15T21:00:00"/>
    <d v="2019-02-01T00:00:00"/>
    <m/>
    <n v="472"/>
    <n v="33.749999999999972"/>
  </r>
  <r>
    <n v="473"/>
    <s v=" 16 Feb 2019, 15:30"/>
    <s v="Football"/>
    <x v="0"/>
    <s v="Hoffenheim - Hannover 96"/>
    <n v="0"/>
    <x v="1"/>
    <s v="Full Event Away +1.50 (AH)"/>
    <s v="3-0"/>
    <s v="PINNACLE"/>
    <n v="2.09"/>
    <n v="1"/>
    <n v="-1"/>
    <s v="https://aw-tipster.blogabet.com"/>
    <s v="Sun, Feb 10th, 2019, 12:22"/>
    <n v="33.349999999999973"/>
    <d v="2019-02-01T00:00:00"/>
    <m/>
    <n v="480"/>
    <s v="AH"/>
    <s v="2018-19"/>
    <x v="14"/>
    <s v="Feb"/>
    <n v="2"/>
    <s v="2019"/>
    <s v="15:30"/>
    <d v="2019-02-16T00:00:00"/>
    <d v="2019-02-16T15:30:00"/>
    <d v="2019-02-01T00:00:00"/>
    <m/>
    <n v="473"/>
    <n v="32.749999999999972"/>
  </r>
  <r>
    <n v="474"/>
    <s v=" 16 Feb 2019, 15:30"/>
    <s v="Football"/>
    <x v="0"/>
    <s v="Schalke 04 - Freiburg"/>
    <n v="1.73"/>
    <x v="0"/>
    <s v="Full Event Away +1.00 (AH)"/>
    <s v="0-0"/>
    <s v="PINNACLE"/>
    <n v="1.7290000000000001"/>
    <n v="1"/>
    <n v="0.73"/>
    <s v="https://aw-tipster.blogabet.com"/>
    <s v="Sun, Feb 10th, 2019, 12:23"/>
    <n v="34.07999999999997"/>
    <d v="2019-02-01T00:00:00"/>
    <m/>
    <n v="461"/>
    <s v="AH"/>
    <s v="2018-19"/>
    <x v="14"/>
    <s v="Feb"/>
    <n v="2"/>
    <s v="2019"/>
    <s v="15:30"/>
    <d v="2019-02-16T00:00:00"/>
    <d v="2019-02-16T15:30:00"/>
    <d v="2019-02-01T00:00:00"/>
    <m/>
    <n v="474"/>
    <n v="33.479999999999968"/>
  </r>
  <r>
    <n v="475"/>
    <s v=" 16 Feb 2019, 15:30"/>
    <s v="Football"/>
    <x v="0"/>
    <s v="Stuttgart - RB Leipzig"/>
    <n v="1.71"/>
    <x v="0"/>
    <s v="Full Event Away (1X2)"/>
    <s v="1-3"/>
    <s v="PINNACLE"/>
    <n v="1.714"/>
    <n v="1"/>
    <n v="0.71"/>
    <s v="https://aw-tipster.blogabet.com"/>
    <s v="Mon, Feb 11th, 2019, 09:44"/>
    <n v="34.789999999999971"/>
    <d v="2019-02-01T00:00:00"/>
    <m/>
    <n v="467"/>
    <s v="1X2"/>
    <s v="2018-19"/>
    <x v="14"/>
    <s v="Feb"/>
    <n v="2"/>
    <s v="2019"/>
    <s v="15:30"/>
    <d v="2019-02-16T00:00:00"/>
    <d v="2019-02-16T15:30:00"/>
    <d v="2019-02-01T00:00:00"/>
    <m/>
    <n v="475"/>
    <n v="34.189999999999969"/>
  </r>
  <r>
    <n v="476"/>
    <s v=" 16 Feb 2019, 16:15"/>
    <s v="Football"/>
    <x v="2"/>
    <s v="Rayo Vallecano - Atletico Madrid"/>
    <n v="1.81"/>
    <x v="0"/>
    <s v="Full Event Away (1X2)"/>
    <s v="0-1"/>
    <s v="PINNACLE"/>
    <n v="1.8129999999999999"/>
    <n v="1"/>
    <n v="0.81"/>
    <s v="https://aw-tipster.blogabet.com"/>
    <s v="Sun, Feb 10th, 2019, 12:24"/>
    <n v="35.599999999999973"/>
    <d v="2019-02-01T00:00:00"/>
    <m/>
    <n v="456"/>
    <s v="1X2"/>
    <s v="2018-19"/>
    <x v="14"/>
    <s v="Feb"/>
    <n v="2"/>
    <s v="2019"/>
    <s v="16:15"/>
    <d v="2019-02-16T00:00:00"/>
    <d v="2019-02-16T16:15:00"/>
    <d v="2019-02-01T00:00:00"/>
    <m/>
    <n v="476"/>
    <n v="34.999999999999972"/>
  </r>
  <r>
    <n v="477"/>
    <s v=" 16 Feb 2019, 17:00"/>
    <s v="Football"/>
    <x v="1"/>
    <s v="Marseille - Amiens"/>
    <n v="1.9"/>
    <x v="0"/>
    <s v="Full Event Home -1.00 (AH)"/>
    <s v="2-0"/>
    <s v="PINNACLE"/>
    <n v="1.9"/>
    <n v="1"/>
    <n v="0.9"/>
    <s v="https://aw-tipster.blogabet.com"/>
    <s v="Sun, Feb 10th, 2019, 12:23"/>
    <n v="36.499999999999972"/>
    <d v="2019-02-01T00:00:00"/>
    <m/>
    <n v="471"/>
    <s v="AH"/>
    <s v="2018-19"/>
    <x v="14"/>
    <s v="Feb"/>
    <n v="2"/>
    <s v="2019"/>
    <s v="17:00"/>
    <d v="2019-02-16T00:00:00"/>
    <d v="2019-02-16T17:00:00"/>
    <d v="2019-02-01T00:00:00"/>
    <m/>
    <n v="477"/>
    <n v="35.89999999999997"/>
  </r>
  <r>
    <n v="478"/>
    <s v=" 16 Feb 2019, 18:30"/>
    <s v="Football"/>
    <x v="0"/>
    <s v="Hertha Berlin - Werder Bremen"/>
    <n v="1"/>
    <x v="2"/>
    <s v="Full Event Home +0.00 (AH)"/>
    <s v="1-1"/>
    <s v="PINNACLE"/>
    <n v="1.7749999999999999"/>
    <n v="1"/>
    <n v="0"/>
    <s v="https://aw-tipster.blogabet.com"/>
    <s v="Mon, Feb 11th, 2019, 09:44"/>
    <n v="36.499999999999972"/>
    <d v="2019-02-01T00:00:00"/>
    <m/>
    <n v="478"/>
    <s v="AH"/>
    <s v="2018-19"/>
    <x v="14"/>
    <s v="Feb"/>
    <n v="2"/>
    <s v="2019"/>
    <s v="18:30"/>
    <d v="2019-02-16T00:00:00"/>
    <d v="2019-02-16T18:30:00"/>
    <d v="2019-02-01T00:00:00"/>
    <m/>
    <n v="478"/>
    <n v="35.89999999999997"/>
  </r>
  <r>
    <n v="479"/>
    <s v=" 16 Feb 2019, 18:30"/>
    <s v="Football"/>
    <x v="2"/>
    <s v="Real Sociedad - Leganes"/>
    <n v="0"/>
    <x v="1"/>
    <s v="Full Event Away +0.50 (AH)"/>
    <s v="3-0"/>
    <s v="PINNACLE"/>
    <n v="1.917"/>
    <n v="1"/>
    <n v="-1"/>
    <s v="https://aw-tipster.blogabet.com"/>
    <s v="Mon, Feb 11th, 2019, 09:46"/>
    <n v="35.499999999999972"/>
    <d v="2019-02-01T00:00:00"/>
    <m/>
    <n v="492"/>
    <s v="AH"/>
    <s v="2018-19"/>
    <x v="14"/>
    <s v="Feb"/>
    <n v="2"/>
    <s v="2019"/>
    <s v="18:30"/>
    <d v="2019-02-16T00:00:00"/>
    <d v="2019-02-16T18:30:00"/>
    <d v="2019-02-01T00:00:00"/>
    <m/>
    <n v="479"/>
    <n v="34.89999999999997"/>
  </r>
  <r>
    <n v="480"/>
    <s v=" 16 Feb 2019, 20:00"/>
    <s v="Football"/>
    <x v="1"/>
    <s v="Angers SCO - Nice"/>
    <n v="1.74"/>
    <x v="0"/>
    <s v="Full Event Home +0.00 (AH)"/>
    <s v="3-0"/>
    <s v="PINNACLE"/>
    <n v="1.7350000000000001"/>
    <n v="1"/>
    <n v="0.74"/>
    <s v="https://aw-tipster.blogabet.com"/>
    <s v="Mon, Feb 11th, 2019, 09:42"/>
    <n v="36.239999999999974"/>
    <d v="2019-02-01T00:00:00"/>
    <m/>
    <n v="465"/>
    <s v="AH"/>
    <s v="2018-19"/>
    <x v="14"/>
    <s v="Feb"/>
    <n v="2"/>
    <s v="2019"/>
    <s v="20:00"/>
    <d v="2019-02-16T00:00:00"/>
    <d v="2019-02-16T20:00:00"/>
    <d v="2019-02-01T00:00:00"/>
    <m/>
    <n v="480"/>
    <n v="35.639999999999972"/>
  </r>
  <r>
    <n v="481"/>
    <s v=" 16 Feb 2019, 20:00"/>
    <s v="Football"/>
    <x v="1"/>
    <s v="AS Monaco - Nantes"/>
    <n v="0"/>
    <x v="1"/>
    <s v="Full Event Away +0.50 (AH)"/>
    <s v="1-0"/>
    <s v="PINNACLE"/>
    <n v="2.17"/>
    <n v="1"/>
    <n v="-1"/>
    <s v="https://aw-tipster.blogabet.com"/>
    <s v="Thu, Feb 14th, 2019, 08:19"/>
    <n v="35.239999999999974"/>
    <d v="2019-02-01T00:00:00"/>
    <m/>
    <n v="513"/>
    <s v="AH"/>
    <s v="2018-19"/>
    <x v="14"/>
    <s v="Feb"/>
    <n v="2"/>
    <s v="2019"/>
    <s v="20:00"/>
    <d v="2019-02-16T00:00:00"/>
    <d v="2019-02-16T20:00:00"/>
    <d v="2019-02-01T00:00:00"/>
    <m/>
    <n v="481"/>
    <n v="34.639999999999972"/>
  </r>
  <r>
    <n v="482"/>
    <s v=" 16 Feb 2019, 20:30"/>
    <s v="Football"/>
    <x v="3"/>
    <s v="Atalanta BC - AC Milan"/>
    <n v="1.93"/>
    <x v="0"/>
    <s v="Full Event Away +0.50 (AH)"/>
    <s v="1-3"/>
    <s v="PINNACLE"/>
    <n v="1.9339999999999999"/>
    <n v="1"/>
    <n v="0.93"/>
    <s v="https://aw-tipster.blogabet.com"/>
    <s v="Mon, Feb 11th, 2019, 09:45"/>
    <n v="36.169999999999973"/>
    <d v="2019-02-01T00:00:00"/>
    <m/>
    <n v="476"/>
    <s v="AH"/>
    <s v="2018-19"/>
    <x v="14"/>
    <s v="Feb"/>
    <n v="2"/>
    <s v="2019"/>
    <s v="20:30"/>
    <d v="2019-02-16T00:00:00"/>
    <d v="2019-02-16T20:30:00"/>
    <d v="2019-02-01T00:00:00"/>
    <m/>
    <n v="482"/>
    <n v="35.569999999999972"/>
  </r>
  <r>
    <n v="483"/>
    <s v=" 16 Feb 2019, 20:45"/>
    <s v="Football"/>
    <x v="2"/>
    <s v="Barcelona - Real Valladolid CF"/>
    <n v="1"/>
    <x v="2"/>
    <s v="First Half Home -1.00 (AH)"/>
    <s v="1-0"/>
    <s v="PINNACLE"/>
    <n v="1.925"/>
    <n v="1"/>
    <n v="0"/>
    <s v="https://aw-tipster.blogabet.com"/>
    <s v="Mon, Feb 11th, 2019, 09:47"/>
    <n v="36.169999999999973"/>
    <d v="2019-02-01T00:00:00"/>
    <m/>
    <n v="501"/>
    <s v="AH"/>
    <s v="2018-19"/>
    <x v="14"/>
    <s v="Feb"/>
    <n v="2"/>
    <s v="2019"/>
    <s v="20:45"/>
    <d v="2019-02-16T00:00:00"/>
    <d v="2019-02-16T20:45:00"/>
    <d v="2019-02-01T00:00:00"/>
    <m/>
    <n v="483"/>
    <n v="35.569999999999972"/>
  </r>
  <r>
    <n v="484"/>
    <s v=" 17 Feb 2019, 12:00"/>
    <s v="Football"/>
    <x v="2"/>
    <s v="Real Madrid - Girona"/>
    <n v="0"/>
    <x v="1"/>
    <s v="Full Event Home -2.00 (AH)"/>
    <s v="1-2"/>
    <s v="PINNACLE"/>
    <n v="1.97"/>
    <n v="1"/>
    <n v="-1"/>
    <s v="https://aw-tipster.blogabet.com"/>
    <s v="Thu, Feb 14th, 2019, 08:20"/>
    <n v="35.169999999999973"/>
    <d v="2019-02-01T00:00:00"/>
    <m/>
    <n v="504"/>
    <s v="AH"/>
    <s v="2018-19"/>
    <x v="15"/>
    <s v="Feb"/>
    <n v="2"/>
    <s v="2019"/>
    <s v="12:00"/>
    <d v="2019-02-17T00:00:00"/>
    <d v="2019-02-17T12:00:00"/>
    <d v="2019-02-01T00:00:00"/>
    <m/>
    <n v="484"/>
    <n v="34.569999999999972"/>
  </r>
  <r>
    <n v="485"/>
    <s v=" 17 Feb 2019, 12:30"/>
    <s v="Football"/>
    <x v="3"/>
    <s v="SPAL - Fiorentina"/>
    <n v="2.27"/>
    <x v="0"/>
    <s v="Full Event Away (1X2)"/>
    <s v="1-4"/>
    <s v="PINNACLE"/>
    <n v="2.27"/>
    <n v="1"/>
    <n v="1.27"/>
    <s v="https://aw-tipster.blogabet.com"/>
    <s v="Mon, Feb 11th, 2019, 09:45"/>
    <n v="36.439999999999976"/>
    <d v="2019-02-01T00:00:00"/>
    <m/>
    <n v="503"/>
    <s v="1X2"/>
    <s v="2018-19"/>
    <x v="15"/>
    <s v="Feb"/>
    <n v="2"/>
    <s v="2019"/>
    <s v="12:30"/>
    <d v="2019-02-17T00:00:00"/>
    <d v="2019-02-17T12:30:00"/>
    <d v="2019-02-01T00:00:00"/>
    <m/>
    <n v="485"/>
    <n v="35.839999999999975"/>
  </r>
  <r>
    <n v="486"/>
    <s v=" 17 Feb 2019, 15:00"/>
    <s v="Football"/>
    <x v="1"/>
    <s v="Lille - Montpellier HSC"/>
    <n v="0"/>
    <x v="1"/>
    <s v="Full Event Home (1X2)"/>
    <s v="0-0"/>
    <s v="PINNACLE"/>
    <n v="2.0499999999999998"/>
    <n v="1"/>
    <n v="-1"/>
    <s v="https://aw-tipster.blogabet.com"/>
    <s v="Mon, Feb 11th, 2019, 09:43"/>
    <n v="35.439999999999976"/>
    <d v="2019-02-01T00:00:00"/>
    <m/>
    <n v="458"/>
    <s v="1X2"/>
    <s v="2018-19"/>
    <x v="15"/>
    <s v="Feb"/>
    <n v="2"/>
    <s v="2019"/>
    <s v="15:00"/>
    <d v="2019-02-17T00:00:00"/>
    <d v="2019-02-17T15:00:00"/>
    <d v="2019-02-01T00:00:00"/>
    <m/>
    <n v="486"/>
    <n v="34.839999999999975"/>
  </r>
  <r>
    <n v="487"/>
    <s v=" 17 Feb 2019, 15:00"/>
    <s v="Football"/>
    <x v="3"/>
    <s v="Genoa - Lazio"/>
    <n v="1.68"/>
    <x v="0"/>
    <s v="Full Event Home +0.50 (AH)"/>
    <s v="2-1"/>
    <s v="PINNACLE"/>
    <n v="1.6839999999999999"/>
    <n v="1"/>
    <n v="0.68"/>
    <s v="https://aw-tipster.blogabet.com"/>
    <s v="Fri, Feb 15th, 2019, 09:01"/>
    <n v="36.119999999999976"/>
    <d v="2019-02-01T00:00:00"/>
    <m/>
    <n v="481"/>
    <s v="AH"/>
    <s v="2018-19"/>
    <x v="15"/>
    <s v="Feb"/>
    <n v="2"/>
    <s v="2019"/>
    <s v="15:00"/>
    <d v="2019-02-17T00:00:00"/>
    <d v="2019-02-17T15:00:00"/>
    <d v="2019-02-01T00:00:00"/>
    <m/>
    <n v="487"/>
    <n v="35.519999999999975"/>
  </r>
  <r>
    <n v="488"/>
    <s v=" 17 Feb 2019, 15:30"/>
    <s v="Football"/>
    <x v="0"/>
    <s v="Eintracht Frankfurt - Borussia Monchengladbach"/>
    <n v="1"/>
    <x v="2"/>
    <s v="Full Event Away +0.00 (AH)"/>
    <s v="1-1"/>
    <s v="PINNACLE"/>
    <n v="2.25"/>
    <n v="1"/>
    <n v="0"/>
    <s v="https://aw-tipster.blogabet.com"/>
    <s v="Fri, Feb 15th, 2019, 09:02"/>
    <n v="36.119999999999976"/>
    <d v="2019-02-01T00:00:00"/>
    <m/>
    <n v="494"/>
    <s v="AH"/>
    <s v="2018-19"/>
    <x v="15"/>
    <s v="Feb"/>
    <n v="2"/>
    <s v="2019"/>
    <s v="15:30"/>
    <d v="2019-02-17T00:00:00"/>
    <d v="2019-02-17T15:30:00"/>
    <d v="2019-02-01T00:00:00"/>
    <m/>
    <n v="488"/>
    <n v="35.519999999999975"/>
  </r>
  <r>
    <n v="489"/>
    <s v=" 17 Feb 2019, 16:15"/>
    <s v="Football"/>
    <x v="2"/>
    <s v="Valencia - Espanyol"/>
    <n v="2.12"/>
    <x v="0"/>
    <s v="Full Event Away +0.50 (AH)"/>
    <s v="0-0"/>
    <s v="PINNACLE"/>
    <n v="2.12"/>
    <n v="1"/>
    <n v="1.1200000000000001"/>
    <s v="https://aw-tipster.blogabet.com"/>
    <s v="Fri, Feb 15th, 2019, 08:59"/>
    <n v="37.239999999999974"/>
    <d v="2019-02-01T00:00:00"/>
    <m/>
    <n v="519"/>
    <s v="AH"/>
    <s v="2018-19"/>
    <x v="15"/>
    <s v="Feb"/>
    <n v="2"/>
    <s v="2019"/>
    <s v="16:15"/>
    <d v="2019-02-17T00:00:00"/>
    <d v="2019-02-17T16:15:00"/>
    <d v="2019-02-01T00:00:00"/>
    <m/>
    <n v="489"/>
    <n v="36.639999999999972"/>
  </r>
  <r>
    <n v="490"/>
    <s v=" 17 Feb 2019, 17:00"/>
    <s v="Football"/>
    <x v="1"/>
    <s v="Reims - Rennes"/>
    <n v="1.72"/>
    <x v="0"/>
    <s v="Full Event Home +0.00 (AH)"/>
    <s v="2-0"/>
    <s v="PINNACLE"/>
    <n v="1.7190000000000001"/>
    <n v="1"/>
    <n v="0.72"/>
    <s v="https://aw-tipster.blogabet.com"/>
    <s v="Fri, Feb 15th, 2019, 09:03"/>
    <n v="37.959999999999972"/>
    <d v="2019-02-01T00:00:00"/>
    <m/>
    <n v="515"/>
    <s v="AH"/>
    <s v="2018-19"/>
    <x v="15"/>
    <s v="Feb"/>
    <n v="2"/>
    <s v="2019"/>
    <s v="17:00"/>
    <d v="2019-02-17T00:00:00"/>
    <d v="2019-02-17T17:00:00"/>
    <d v="2019-02-01T00:00:00"/>
    <m/>
    <n v="490"/>
    <n v="37.359999999999971"/>
  </r>
  <r>
    <n v="491"/>
    <s v=" 17 Feb 2019, 18:00"/>
    <s v="Football"/>
    <x v="3"/>
    <s v="FC Internazionale - Sampdoria"/>
    <n v="1"/>
    <x v="2"/>
    <s v="Full Event Away +1.00 (AH)"/>
    <s v="2-1"/>
    <s v="PINNACLE"/>
    <n v="1.9"/>
    <n v="1"/>
    <n v="0"/>
    <s v="https://aw-tipster.blogabet.com"/>
    <s v="Fri, Feb 15th, 2019, 09:01"/>
    <n v="37.959999999999972"/>
    <d v="2019-02-01T00:00:00"/>
    <m/>
    <n v="508"/>
    <s v="AH"/>
    <s v="2018-19"/>
    <x v="15"/>
    <s v="Feb"/>
    <n v="2"/>
    <s v="2019"/>
    <s v="18:00"/>
    <d v="2019-02-17T00:00:00"/>
    <d v="2019-02-17T18:00:00"/>
    <d v="2019-02-01T00:00:00"/>
    <m/>
    <n v="491"/>
    <n v="37.359999999999971"/>
  </r>
  <r>
    <n v="492"/>
    <s v=" 17 Feb 2019, 18:00"/>
    <s v="Football"/>
    <x v="0"/>
    <s v="Bayer Leverkusen - Fortuna Dusseldorf"/>
    <n v="1.71"/>
    <x v="0"/>
    <s v="Full Event Home -1.00 (AH)"/>
    <s v="2-0"/>
    <s v="PINNACLE"/>
    <n v="1.7090000000000001"/>
    <n v="1"/>
    <n v="0.71"/>
    <s v="https://aw-tipster.blogabet.com"/>
    <s v="Fri, Feb 15th, 2019, 09:02"/>
    <n v="38.669999999999973"/>
    <d v="2019-02-01T00:00:00"/>
    <m/>
    <n v="520"/>
    <s v="AH"/>
    <s v="2018-19"/>
    <x v="15"/>
    <s v="Feb"/>
    <n v="2"/>
    <s v="2019"/>
    <s v="18:00"/>
    <d v="2019-02-17T00:00:00"/>
    <d v="2019-02-17T18:00:00"/>
    <d v="2019-02-01T00:00:00"/>
    <m/>
    <n v="492"/>
    <n v="38.069999999999972"/>
  </r>
  <r>
    <n v="493"/>
    <s v=" 17 Feb 2019, 18:30"/>
    <s v="Football"/>
    <x v="2"/>
    <s v="Villarreal CF - Sevilla"/>
    <n v="0"/>
    <x v="1"/>
    <s v="Full Event Away +0.00 (AH)"/>
    <s v="3-0"/>
    <s v="PINNACLE"/>
    <n v="2.08"/>
    <n v="1"/>
    <n v="-1"/>
    <s v="https://aw-tipster.blogabet.com"/>
    <s v="Fri, Feb 15th, 2019, 09:00"/>
    <n v="37.669999999999973"/>
    <d v="2019-02-01T00:00:00"/>
    <m/>
    <n v="507"/>
    <s v="AH"/>
    <s v="2018-19"/>
    <x v="15"/>
    <s v="Feb"/>
    <n v="2"/>
    <s v="2019"/>
    <s v="18:30"/>
    <d v="2019-02-17T00:00:00"/>
    <d v="2019-02-17T18:30:00"/>
    <d v="2019-02-01T00:00:00"/>
    <m/>
    <n v="493"/>
    <n v="37.069999999999972"/>
  </r>
  <r>
    <n v="494"/>
    <s v=" 17 Feb 2019, 20:30"/>
    <s v="Football"/>
    <x v="3"/>
    <s v="Napoli - Torino"/>
    <n v="0"/>
    <x v="1"/>
    <s v="Full Event Home -1.00 (AH)"/>
    <s v="0-0"/>
    <s v="PINNACLE"/>
    <n v="1.714"/>
    <n v="1"/>
    <n v="-1"/>
    <s v="https://aw-tipster.blogabet.com"/>
    <s v="Fri, Feb 15th, 2019, 09:01"/>
    <n v="36.669999999999973"/>
    <d v="2019-02-01T00:00:00"/>
    <m/>
    <n v="506"/>
    <s v="AH"/>
    <s v="2018-19"/>
    <x v="15"/>
    <s v="Feb"/>
    <n v="2"/>
    <s v="2019"/>
    <s v="20:30"/>
    <d v="2019-02-17T00:00:00"/>
    <d v="2019-02-17T20:30:00"/>
    <d v="2019-02-01T00:00:00"/>
    <m/>
    <n v="494"/>
    <n v="36.069999999999972"/>
  </r>
  <r>
    <n v="495"/>
    <s v=" 17 Feb 2019, 20:45"/>
    <s v="Football"/>
    <x v="2"/>
    <s v="Real Betis - Alaves"/>
    <n v="2.15"/>
    <x v="0"/>
    <s v="Full Event Away +0.50 (AH)"/>
    <s v="1-1"/>
    <s v="PINNACLE"/>
    <n v="2.15"/>
    <n v="1"/>
    <n v="1.1499999999999999"/>
    <s v="https://aw-tipster.blogabet.com"/>
    <s v="Fri, Feb 15th, 2019, 09:00"/>
    <n v="37.819999999999972"/>
    <d v="2019-02-01T00:00:00"/>
    <m/>
    <n v="505"/>
    <s v="AH"/>
    <s v="2018-19"/>
    <x v="15"/>
    <s v="Feb"/>
    <n v="2"/>
    <s v="2019"/>
    <s v="20:45"/>
    <d v="2019-02-17T00:00:00"/>
    <d v="2019-02-17T20:45:00"/>
    <d v="2019-02-01T00:00:00"/>
    <m/>
    <n v="495"/>
    <n v="37.21999999999997"/>
  </r>
  <r>
    <n v="496"/>
    <s v=" 17 Feb 2019, 21:00"/>
    <s v="Football"/>
    <x v="1"/>
    <s v="St Etienne - Paris Saint Germain"/>
    <n v="1"/>
    <x v="2"/>
    <s v="Full Event Home +1.00 (AH)"/>
    <s v="0-1"/>
    <s v="PINNACLE"/>
    <n v="1.8540000000000001"/>
    <n v="1"/>
    <n v="0"/>
    <s v="https://aw-tipster.blogabet.com"/>
    <s v="Thu, Feb 14th, 2019, 08:20"/>
    <n v="37.819999999999972"/>
    <d v="2019-02-01T00:00:00"/>
    <m/>
    <n v="509"/>
    <s v="AH"/>
    <s v="2018-19"/>
    <x v="15"/>
    <s v="Feb"/>
    <n v="2"/>
    <s v="2019"/>
    <s v="21:00"/>
    <d v="2019-02-17T00:00:00"/>
    <d v="2019-02-17T21:00:00"/>
    <d v="2019-02-01T00:00:00"/>
    <m/>
    <n v="496"/>
    <n v="37.21999999999997"/>
  </r>
  <r>
    <n v="497"/>
    <s v=" 18 Feb 2019, 20:30"/>
    <s v="Football"/>
    <x v="3"/>
    <s v="AS Roma - Bologna"/>
    <n v="1"/>
    <x v="2"/>
    <s v="Full Event Home -1.00 (AH)"/>
    <s v="2-1"/>
    <s v="PINNACLE"/>
    <n v="1.7629999999999999"/>
    <n v="1"/>
    <n v="0"/>
    <s v="https://aw-tipster.blogabet.com"/>
    <s v="Wed, Feb 13th, 2019, 08:58"/>
    <n v="37.819999999999972"/>
    <d v="2019-02-01T00:00:00"/>
    <m/>
    <n v="489"/>
    <s v="AH"/>
    <s v="2018-19"/>
    <x v="16"/>
    <s v="Feb"/>
    <n v="2"/>
    <s v="2019"/>
    <s v="20:30"/>
    <d v="2019-02-18T00:00:00"/>
    <d v="2019-02-18T20:30:00"/>
    <d v="2019-02-01T00:00:00"/>
    <m/>
    <n v="497"/>
    <n v="37.21999999999997"/>
  </r>
  <r>
    <n v="498"/>
    <s v=" 18 Feb 2019, 20:30"/>
    <s v="Football"/>
    <x v="0"/>
    <s v="Nurnberg - Borussia Dortmund"/>
    <n v="0"/>
    <x v="1"/>
    <s v="Full Event Away -1.50 (AH)"/>
    <s v="0-0"/>
    <s v="PINNACLE"/>
    <n v="2.1800000000000002"/>
    <n v="1"/>
    <n v="-1"/>
    <s v="https://aw-tipster.blogabet.com"/>
    <s v="Thu, Feb 14th, 2019, 08:21"/>
    <n v="36.819999999999972"/>
    <d v="2019-02-01T00:00:00"/>
    <m/>
    <n v="514"/>
    <s v="AH"/>
    <s v="2018-19"/>
    <x v="16"/>
    <s v="Feb"/>
    <n v="2"/>
    <s v="2019"/>
    <s v="20:30"/>
    <d v="2019-02-18T00:00:00"/>
    <d v="2019-02-18T20:30:00"/>
    <d v="2019-02-01T00:00:00"/>
    <m/>
    <n v="498"/>
    <n v="36.21999999999997"/>
  </r>
  <r>
    <n v="499"/>
    <s v=" 18 Feb 2019, 20:30"/>
    <s v="Football"/>
    <x v="8"/>
    <s v="Chelsea - Manchester United"/>
    <n v="0"/>
    <x v="1"/>
    <s v="Full Event Home (1X2)"/>
    <s v="0-2"/>
    <s v="PINNACLE"/>
    <n v="2.1"/>
    <n v="1"/>
    <n v="-1"/>
    <s v="https://aw-tipster.blogabet.com"/>
    <s v="Fri, Feb 15th, 2019, 09:03"/>
    <n v="35.819999999999972"/>
    <d v="2019-02-01T00:00:00"/>
    <m/>
    <n v="521"/>
    <s v="1X2"/>
    <s v="2018-19"/>
    <x v="16"/>
    <s v="Feb"/>
    <n v="2"/>
    <s v="2019"/>
    <s v="20:30"/>
    <d v="2019-02-18T00:00:00"/>
    <d v="2019-02-18T20:30:00"/>
    <d v="2019-02-01T00:00:00"/>
    <m/>
    <n v="499"/>
    <n v="35.21999999999997"/>
  </r>
  <r>
    <n v="500"/>
    <s v=" 18 Feb 2019, 21:00"/>
    <s v="Football"/>
    <x v="2"/>
    <s v="Huesca - Athletic Club Bilbao"/>
    <n v="1.72"/>
    <x v="0"/>
    <s v="Full Event Away +0.00 (AH)"/>
    <s v="0-1"/>
    <s v="PINNACLE"/>
    <n v="1.724"/>
    <n v="1"/>
    <n v="0.72"/>
    <s v="https://aw-tipster.blogabet.com"/>
    <s v="Mon, Feb 11th, 2019, 09:48"/>
    <n v="36.539999999999971"/>
    <d v="2019-02-01T00:00:00"/>
    <m/>
    <n v="499"/>
    <s v="AH"/>
    <s v="2018-19"/>
    <x v="16"/>
    <s v="Feb"/>
    <n v="2"/>
    <s v="2019"/>
    <s v="21:00"/>
    <d v="2019-02-18T00:00:00"/>
    <d v="2019-02-18T21:00:00"/>
    <d v="2019-02-01T00:00:00"/>
    <m/>
    <n v="500"/>
    <n v="35.939999999999969"/>
  </r>
  <r>
    <n v="501"/>
    <s v=" 19 Feb 2019, 21:00"/>
    <s v="Football"/>
    <x v="5"/>
    <s v="Liverpool - Bayern Munich"/>
    <n v="0"/>
    <x v="1"/>
    <s v="Full Event Home (1X2)"/>
    <s v="0-0"/>
    <s v="PINNACLE"/>
    <n v="1.97"/>
    <n v="1"/>
    <n v="-1"/>
    <s v="https://aw-tipster.blogabet.com"/>
    <s v="Sat, Feb 16th, 2019, 09:25"/>
    <n v="35.539999999999971"/>
    <d v="2019-02-01T00:00:00"/>
    <m/>
    <n v="523"/>
    <s v="1X2"/>
    <s v="2018-19"/>
    <x v="17"/>
    <s v="Feb"/>
    <n v="2"/>
    <s v="2019"/>
    <s v="21:00"/>
    <d v="2019-02-19T00:00:00"/>
    <d v="2019-02-19T21:00:00"/>
    <d v="2019-02-01T00:00:00"/>
    <m/>
    <n v="501"/>
    <n v="34.939999999999969"/>
  </r>
  <r>
    <n v="502"/>
    <s v=" 19 Feb 2019, 21:00"/>
    <s v="Football"/>
    <x v="5"/>
    <s v="Lyon - Barcelona"/>
    <n v="0"/>
    <x v="1"/>
    <s v="Full Event Away (1X2)"/>
    <s v="0-0"/>
    <s v="PINNACLE"/>
    <n v="1.806"/>
    <n v="1"/>
    <n v="-1"/>
    <s v="https://aw-tipster.blogabet.com"/>
    <s v="Sun, Feb 17th, 2019, 08:56"/>
    <n v="34.539999999999971"/>
    <d v="2019-02-01T00:00:00"/>
    <m/>
    <n v="533"/>
    <s v="1X2"/>
    <s v="2018-19"/>
    <x v="17"/>
    <s v="Feb"/>
    <n v="2"/>
    <s v="2019"/>
    <s v="21:00"/>
    <d v="2019-02-19T00:00:00"/>
    <d v="2019-02-19T21:00:00"/>
    <d v="2019-02-01T00:00:00"/>
    <m/>
    <n v="502"/>
    <n v="33.939999999999969"/>
  </r>
  <r>
    <n v="503"/>
    <s v=" 20 Feb 2019, 18:00"/>
    <s v="Football"/>
    <x v="6"/>
    <s v="Sevilla - Lazio"/>
    <n v="1.77"/>
    <x v="0"/>
    <s v="Full Event Home (1X2)"/>
    <s v="2-0"/>
    <s v="PINNACLE"/>
    <n v="1.7689999999999999"/>
    <n v="1"/>
    <n v="0.77"/>
    <s v="https://aw-tipster.blogabet.com"/>
    <s v="Mon, Feb 18th, 2019, 09:06"/>
    <n v="35.309999999999974"/>
    <d v="2019-02-01T00:00:00"/>
    <m/>
    <n v="512"/>
    <s v="1X2"/>
    <s v="2018-19"/>
    <x v="26"/>
    <s v="Feb"/>
    <n v="2"/>
    <s v="2019"/>
    <s v="18:00"/>
    <d v="2019-02-20T00:00:00"/>
    <d v="2019-02-20T18:00:00"/>
    <d v="2019-02-01T00:00:00"/>
    <m/>
    <n v="503"/>
    <n v="34.709999999999972"/>
  </r>
  <r>
    <n v="504"/>
    <s v=" 20 Feb 2019, 21:00"/>
    <s v="Football"/>
    <x v="5"/>
    <s v="Atletico Madrid - Juventus"/>
    <n v="0"/>
    <x v="1"/>
    <s v="Full Event Away +0.00 (AH)"/>
    <s v="2-0"/>
    <s v="PINNACLE"/>
    <n v="1.97"/>
    <n v="1"/>
    <n v="-1"/>
    <s v="https://aw-tipster.blogabet.com"/>
    <s v="Sun, Feb 17th, 2019, 08:57"/>
    <n v="34.309999999999974"/>
    <d v="2019-02-01T00:00:00"/>
    <m/>
    <n v="525"/>
    <s v="AH"/>
    <s v="2018-19"/>
    <x v="26"/>
    <s v="Feb"/>
    <n v="2"/>
    <s v="2019"/>
    <s v="21:00"/>
    <d v="2019-02-20T00:00:00"/>
    <d v="2019-02-20T21:00:00"/>
    <d v="2019-02-01T00:00:00"/>
    <m/>
    <n v="504"/>
    <n v="33.709999999999972"/>
  </r>
  <r>
    <n v="505"/>
    <s v=" 20 Feb 2019, 21:00"/>
    <s v="Football"/>
    <x v="5"/>
    <s v="Schalke 04 - Manchester City"/>
    <n v="0"/>
    <x v="1"/>
    <s v="Full Event Away -1.50 (AH)"/>
    <s v="2-3"/>
    <s v="PINNACLE"/>
    <n v="1.806"/>
    <n v="1"/>
    <n v="-1"/>
    <s v="https://aw-tipster.blogabet.com"/>
    <s v="Sun, Feb 17th, 2019, 08:57"/>
    <n v="33.309999999999974"/>
    <d v="2019-02-01T00:00:00"/>
    <m/>
    <n v="517"/>
    <s v="AH"/>
    <s v="2018-19"/>
    <x v="26"/>
    <s v="Feb"/>
    <n v="2"/>
    <s v="2019"/>
    <s v="21:00"/>
    <d v="2019-02-20T00:00:00"/>
    <d v="2019-02-20T21:00:00"/>
    <d v="2019-02-01T00:00:00"/>
    <m/>
    <n v="505"/>
    <n v="32.709999999999972"/>
  </r>
  <r>
    <n v="506"/>
    <s v=" 20 Feb 2019, 21:00"/>
    <s v="Football"/>
    <x v="1"/>
    <s v="Paris Saint Germain - Montpellier HSC"/>
    <n v="1.85"/>
    <x v="0"/>
    <s v="Full Event Home -1.50 (AH)"/>
    <s v="5-1"/>
    <s v="PINNACLE"/>
    <n v="1.8540000000000001"/>
    <n v="1"/>
    <n v="0.85"/>
    <s v="https://aw-tipster.blogabet.com"/>
    <s v="Mon, Feb 18th, 2019, 09:12"/>
    <n v="34.159999999999975"/>
    <d v="2019-02-01T00:00:00"/>
    <m/>
    <n v="470"/>
    <s v="AH"/>
    <s v="2018-19"/>
    <x v="26"/>
    <s v="Feb"/>
    <n v="2"/>
    <s v="2019"/>
    <s v="21:00"/>
    <d v="2019-02-20T00:00:00"/>
    <d v="2019-02-20T21:00:00"/>
    <d v="2019-02-01T00:00:00"/>
    <m/>
    <n v="506"/>
    <n v="33.559999999999974"/>
  </r>
  <r>
    <n v="507"/>
    <s v=" 21 Feb 2019, 18:55"/>
    <s v="Football"/>
    <x v="6"/>
    <s v="Arsenal - Bate Borisov"/>
    <n v="1.76"/>
    <x v="0"/>
    <s v="Full Event Home -2.00 (AH)"/>
    <s v="3-0"/>
    <s v="PINNACLE"/>
    <n v="1.7629999999999999"/>
    <n v="1"/>
    <n v="0.76"/>
    <s v="https://aw-tipster.blogabet.com"/>
    <s v="Sat, Feb 16th, 2019, 09:26"/>
    <n v="34.919999999999973"/>
    <d v="2019-02-01T00:00:00"/>
    <m/>
    <n v="511"/>
    <s v="AH"/>
    <s v="2018-19"/>
    <x v="18"/>
    <s v="Feb"/>
    <n v="2"/>
    <s v="2019"/>
    <s v="18:55"/>
    <d v="2019-02-21T00:00:00"/>
    <d v="2019-02-21T18:55:00"/>
    <d v="2019-02-01T00:00:00"/>
    <m/>
    <n v="507"/>
    <n v="34.319999999999972"/>
  </r>
  <r>
    <n v="508"/>
    <s v=" 21 Feb 2019, 18:55"/>
    <s v="Football"/>
    <x v="6"/>
    <s v="Villarreal CF - Sporting Lisbon"/>
    <n v="2.04"/>
    <x v="0"/>
    <s v="Full Event Away +0.50 (AH)"/>
    <s v="1-1"/>
    <s v="PINNACLE"/>
    <n v="2.04"/>
    <n v="1"/>
    <n v="1.04"/>
    <s v="https://aw-tipster.blogabet.com"/>
    <s v="Mon, Feb 18th, 2019, 09:08"/>
    <n v="35.959999999999972"/>
    <d v="2019-02-01T00:00:00"/>
    <m/>
    <n v="536"/>
    <s v="AH"/>
    <s v="2018-19"/>
    <x v="18"/>
    <s v="Feb"/>
    <n v="2"/>
    <s v="2019"/>
    <s v="18:55"/>
    <d v="2019-02-21T00:00:00"/>
    <d v="2019-02-21T18:55:00"/>
    <d v="2019-02-01T00:00:00"/>
    <m/>
    <n v="508"/>
    <n v="35.359999999999971"/>
  </r>
  <r>
    <n v="509"/>
    <s v=" 21 Feb 2019, 18:55"/>
    <s v="Football"/>
    <x v="6"/>
    <s v="Napoli - FC Zurich"/>
    <n v="1"/>
    <x v="2"/>
    <s v="Full Event Away +2.00 (AH)"/>
    <s v="2-0"/>
    <s v="PINNACLE"/>
    <n v="1.8540000000000001"/>
    <n v="1"/>
    <n v="0"/>
    <s v="https://aw-tipster.blogabet.com"/>
    <s v="Mon, Feb 18th, 2019, 09:09"/>
    <n v="35.959999999999972"/>
    <d v="2019-02-01T00:00:00"/>
    <m/>
    <n v="524"/>
    <s v="AH"/>
    <s v="2018-19"/>
    <x v="18"/>
    <s v="Feb"/>
    <n v="2"/>
    <s v="2019"/>
    <s v="18:55"/>
    <d v="2019-02-21T00:00:00"/>
    <d v="2019-02-21T18:55:00"/>
    <d v="2019-02-01T00:00:00"/>
    <m/>
    <n v="509"/>
    <n v="35.359999999999971"/>
  </r>
  <r>
    <n v="510"/>
    <s v=" 21 Feb 2019, 18:55"/>
    <s v="Football"/>
    <x v="6"/>
    <s v="Valencia - Celtic"/>
    <n v="1"/>
    <x v="2"/>
    <s v="Full Event Away +1.00 (AH)"/>
    <s v="1-0"/>
    <s v="PINNACLE"/>
    <n v="1.869"/>
    <n v="1"/>
    <n v="0"/>
    <s v="https://aw-tipster.blogabet.com"/>
    <s v="Mon, Feb 18th, 2019, 09:09"/>
    <n v="35.959999999999972"/>
    <d v="2019-02-01T00:00:00"/>
    <m/>
    <n v="496"/>
    <s v="AH"/>
    <s v="2018-19"/>
    <x v="18"/>
    <s v="Feb"/>
    <n v="2"/>
    <s v="2019"/>
    <s v="18:55"/>
    <d v="2019-02-21T00:00:00"/>
    <d v="2019-02-21T18:55:00"/>
    <d v="2019-02-01T00:00:00"/>
    <m/>
    <n v="510"/>
    <n v="35.359999999999971"/>
  </r>
  <r>
    <n v="511"/>
    <s v=" 21 Feb 2019, 18:55"/>
    <s v="Football"/>
    <x v="6"/>
    <s v="Eintracht Frankfurt - Shakhtar Donetsk"/>
    <n v="1.98"/>
    <x v="0"/>
    <s v="Full Event Home (1X2)"/>
    <s v="4-1"/>
    <s v="PINNACLE"/>
    <n v="1.98"/>
    <n v="1"/>
    <n v="0.98"/>
    <s v="https://aw-tipster.blogabet.com"/>
    <s v="Mon, Feb 18th, 2019, 09:09"/>
    <n v="36.939999999999969"/>
    <d v="2019-02-01T00:00:00"/>
    <m/>
    <n v="527"/>
    <s v="1X2"/>
    <s v="2018-19"/>
    <x v="18"/>
    <s v="Feb"/>
    <n v="2"/>
    <s v="2019"/>
    <s v="18:55"/>
    <d v="2019-02-21T00:00:00"/>
    <d v="2019-02-21T18:55:00"/>
    <d v="2019-02-01T00:00:00"/>
    <m/>
    <n v="511"/>
    <n v="36.339999999999968"/>
  </r>
  <r>
    <n v="512"/>
    <s v=" 21 Feb 2019, 21:00"/>
    <s v="Football"/>
    <x v="6"/>
    <s v="FC Internazionale - Rapid Vienna"/>
    <n v="0"/>
    <x v="1"/>
    <s v="Full Event Away +1.50 (AH)"/>
    <s v="4-0"/>
    <s v="PINNACLE"/>
    <n v="1.869"/>
    <n v="1"/>
    <n v="-1"/>
    <s v="https://aw-tipster.blogabet.com"/>
    <s v="Mon, Feb 18th, 2019, 09:10"/>
    <n v="35.939999999999969"/>
    <d v="2019-02-01T00:00:00"/>
    <m/>
    <n v="483"/>
    <s v="AH"/>
    <s v="2018-19"/>
    <x v="18"/>
    <s v="Feb"/>
    <n v="2"/>
    <s v="2019"/>
    <s v="21:00"/>
    <d v="2019-02-21T00:00:00"/>
    <d v="2019-02-21T21:00:00"/>
    <d v="2019-02-01T00:00:00"/>
    <m/>
    <n v="512"/>
    <n v="35.339999999999968"/>
  </r>
  <r>
    <n v="513"/>
    <s v=" 21 Feb 2019, 21:00"/>
    <s v="Football"/>
    <x v="6"/>
    <s v="Bayer Leverkusen - FK Krasnodar"/>
    <n v="1.68"/>
    <x v="0"/>
    <s v="Full Event Away +1.50 (AH)"/>
    <s v="1-1"/>
    <s v="PINNACLE"/>
    <n v="1.6839999999999999"/>
    <n v="1"/>
    <n v="0.68"/>
    <s v="https://aw-tipster.blogabet.com"/>
    <s v="Mon, Feb 18th, 2019, 09:11"/>
    <n v="36.619999999999969"/>
    <d v="2019-02-01T00:00:00"/>
    <m/>
    <n v="518"/>
    <s v="AH"/>
    <s v="2018-19"/>
    <x v="18"/>
    <s v="Feb"/>
    <n v="2"/>
    <s v="2019"/>
    <s v="21:00"/>
    <d v="2019-02-21T00:00:00"/>
    <d v="2019-02-21T21:00:00"/>
    <d v="2019-02-01T00:00:00"/>
    <m/>
    <n v="513"/>
    <n v="36.019999999999968"/>
  </r>
  <r>
    <n v="514"/>
    <s v=" 21 Feb 2019, 21:00"/>
    <s v="Football"/>
    <x v="6"/>
    <s v="Real Betis - Rennes"/>
    <n v="0"/>
    <x v="1"/>
    <s v="Full Event Home -1.00 (AH)"/>
    <s v="1-3"/>
    <s v="PINNACLE"/>
    <n v="2.27"/>
    <n v="1"/>
    <n v="-1"/>
    <s v="https://aw-tipster.blogabet.com"/>
    <s v="Mon, Feb 18th, 2019, 09:12"/>
    <n v="35.619999999999969"/>
    <d v="2019-02-01T00:00:00"/>
    <m/>
    <n v="547"/>
    <s v="AH"/>
    <s v="2018-19"/>
    <x v="18"/>
    <s v="Feb"/>
    <n v="2"/>
    <s v="2019"/>
    <s v="21:00"/>
    <d v="2019-02-21T00:00:00"/>
    <d v="2019-02-21T21:00:00"/>
    <d v="2019-02-01T00:00:00"/>
    <m/>
    <n v="514"/>
    <n v="35.019999999999968"/>
  </r>
  <r>
    <n v="515"/>
    <s v=" 21 Feb 2019, 21:00"/>
    <s v="Football"/>
    <x v="6"/>
    <s v="Chelsea - Malmo FF"/>
    <n v="0"/>
    <x v="1"/>
    <s v="Full Event Away +2.00 (AH)"/>
    <s v="3-0"/>
    <s v="PINNACLE"/>
    <n v="1.6890000000000001"/>
    <n v="1"/>
    <n v="-1"/>
    <s v="https://aw-tipster.blogabet.com"/>
    <s v="Tue, Feb 19th, 2019, 08:58"/>
    <n v="34.619999999999969"/>
    <d v="2019-02-01T00:00:00"/>
    <m/>
    <n v="532"/>
    <s v="AH"/>
    <s v="2018-19"/>
    <x v="18"/>
    <s v="Feb"/>
    <n v="2"/>
    <s v="2019"/>
    <s v="21:00"/>
    <d v="2019-02-21T00:00:00"/>
    <d v="2019-02-21T21:00:00"/>
    <d v="2019-02-01T00:00:00"/>
    <m/>
    <n v="515"/>
    <n v="34.019999999999968"/>
  </r>
  <r>
    <n v="516"/>
    <s v=" 22 Feb 2019, 19:00"/>
    <s v="Football"/>
    <x v="1"/>
    <s v="Dijon - St Etienne"/>
    <n v="2.29"/>
    <x v="0"/>
    <s v="Full Event Away (1X2)"/>
    <s v="0-1"/>
    <s v="PINNACLE"/>
    <n v="2.29"/>
    <n v="1"/>
    <n v="1.29"/>
    <s v="https://aw-tipster.blogabet.com"/>
    <s v="Mon, Feb 18th, 2019, 09:12"/>
    <n v="35.909999999999968"/>
    <d v="2019-02-01T00:00:00"/>
    <m/>
    <n v="490"/>
    <s v="1X2"/>
    <s v="2018-19"/>
    <x v="19"/>
    <s v="Feb"/>
    <n v="2"/>
    <s v="2019"/>
    <s v="19:00"/>
    <d v="2019-02-22T00:00:00"/>
    <d v="2019-02-22T19:00:00"/>
    <d v="2019-02-01T00:00:00"/>
    <m/>
    <n v="516"/>
    <n v="35.309999999999967"/>
  </r>
  <r>
    <n v="517"/>
    <s v=" 22 Feb 2019, 20:30"/>
    <s v="Football"/>
    <x v="3"/>
    <s v="AC Milan - Empoli"/>
    <n v="0"/>
    <x v="1"/>
    <s v="Full Event Away +1.50 (AH)"/>
    <s v="3-0"/>
    <s v="PINNACLE"/>
    <n v="1.7869999999999999"/>
    <n v="1"/>
    <n v="-1"/>
    <s v="https://aw-tipster.blogabet.com"/>
    <s v="Mon, Feb 18th, 2019, 09:13"/>
    <n v="34.909999999999968"/>
    <d v="2019-02-01T00:00:00"/>
    <m/>
    <n v="487"/>
    <s v="AH"/>
    <s v="2018-19"/>
    <x v="19"/>
    <s v="Feb"/>
    <n v="2"/>
    <s v="2019"/>
    <s v="20:30"/>
    <d v="2019-02-22T00:00:00"/>
    <d v="2019-02-22T20:30:00"/>
    <d v="2019-02-01T00:00:00"/>
    <m/>
    <n v="517"/>
    <n v="34.309999999999967"/>
  </r>
  <r>
    <n v="518"/>
    <s v=" 22 Feb 2019, 20:45"/>
    <s v="Football"/>
    <x v="4"/>
    <s v="West Ham United - Fulham"/>
    <n v="1.86"/>
    <x v="0"/>
    <s v="Full Event Home (1X2)"/>
    <s v="3-1"/>
    <s v="PINNACLE"/>
    <n v="1.8620000000000001"/>
    <n v="1"/>
    <n v="0.86"/>
    <s v="https://aw-tipster.blogabet.com"/>
    <s v="Sun, Feb 10th, 2019, 12:25"/>
    <n v="35.769999999999968"/>
    <d v="2019-02-01T00:00:00"/>
    <m/>
    <n v="484"/>
    <s v="1X2"/>
    <s v="2018-19"/>
    <x v="19"/>
    <s v="Feb"/>
    <n v="2"/>
    <s v="2019"/>
    <s v="20:45"/>
    <d v="2019-02-22T00:00:00"/>
    <d v="2019-02-22T20:45:00"/>
    <d v="2019-02-01T00:00:00"/>
    <m/>
    <n v="518"/>
    <n v="35.169999999999966"/>
  </r>
  <r>
    <n v="519"/>
    <s v=" 22 Feb 2019, 20:45"/>
    <s v="Football"/>
    <x v="4"/>
    <s v="Cardiff City - Watford"/>
    <n v="0"/>
    <x v="1"/>
    <s v="Full Event Home +0.00 (AH)"/>
    <s v="1-5"/>
    <s v="PINNACLE"/>
    <n v="2.2599999999999998"/>
    <n v="1"/>
    <n v="-1"/>
    <s v="https://aw-tipster.blogabet.com"/>
    <s v="Sat, Feb 16th, 2019, 09:26"/>
    <n v="34.769999999999968"/>
    <d v="2019-02-01T00:00:00"/>
    <m/>
    <n v="466"/>
    <s v="AH"/>
    <s v="2018-19"/>
    <x v="19"/>
    <s v="Feb"/>
    <n v="2"/>
    <s v="2019"/>
    <s v="20:45"/>
    <d v="2019-02-22T00:00:00"/>
    <d v="2019-02-22T20:45:00"/>
    <d v="2019-02-01T00:00:00"/>
    <m/>
    <n v="519"/>
    <n v="34.169999999999966"/>
  </r>
  <r>
    <n v="520"/>
    <s v=" 22 Feb 2019, 20:45"/>
    <s v="Football"/>
    <x v="1"/>
    <s v="Strasbourg - Lille"/>
    <n v="1"/>
    <x v="2"/>
    <s v="Full Event Away +0.00 (AH)"/>
    <s v="1-1"/>
    <s v="PINNACLE"/>
    <n v="2.02"/>
    <n v="1"/>
    <n v="0"/>
    <s v="https://aw-tipster.blogabet.com"/>
    <s v="Mon, Feb 18th, 2019, 09:13"/>
    <n v="34.769999999999968"/>
    <d v="2019-02-01T00:00:00"/>
    <m/>
    <n v="553"/>
    <s v="AH"/>
    <s v="2018-19"/>
    <x v="19"/>
    <s v="Feb"/>
    <n v="2"/>
    <s v="2019"/>
    <s v="20:45"/>
    <d v="2019-02-22T00:00:00"/>
    <d v="2019-02-22T20:45:00"/>
    <d v="2019-02-01T00:00:00"/>
    <m/>
    <n v="520"/>
    <n v="34.169999999999966"/>
  </r>
  <r>
    <n v="521"/>
    <s v=" 23 Feb 2019, 13:00"/>
    <s v="Football"/>
    <x v="2"/>
    <s v="Getafe - Rayo Vallecano"/>
    <n v="1.77"/>
    <x v="0"/>
    <s v="Full Event Home (1X2)"/>
    <s v="2-1"/>
    <s v="PINNACLE"/>
    <n v="1.7689999999999999"/>
    <n v="1"/>
    <n v="0.77"/>
    <s v="https://aw-tipster.blogabet.com"/>
    <s v="Sun, Feb 17th, 2019, 08:59"/>
    <n v="35.539999999999971"/>
    <d v="2019-02-01T00:00:00"/>
    <m/>
    <n v="479"/>
    <s v="1X2"/>
    <s v="2018-19"/>
    <x v="20"/>
    <s v="Feb"/>
    <n v="2"/>
    <s v="2019"/>
    <s v="13:00"/>
    <d v="2019-02-23T00:00:00"/>
    <d v="2019-02-23T13:00:00"/>
    <d v="2019-02-01T00:00:00"/>
    <m/>
    <n v="521"/>
    <n v="34.939999999999969"/>
  </r>
  <r>
    <n v="522"/>
    <s v=" 23 Feb 2019, 13:30"/>
    <s v="Football"/>
    <x v="4"/>
    <s v="Burnley - Tottenham Hotspur"/>
    <n v="0"/>
    <x v="1"/>
    <s v="Full Event Away (1X2)"/>
    <s v="2-1"/>
    <s v="PINNACLE"/>
    <n v="1.68"/>
    <n v="1"/>
    <n v="-1"/>
    <s v="https://aw-tipster.blogabet.com"/>
    <s v="Thu, Feb 14th, 2019, 08:22"/>
    <n v="34.539999999999971"/>
    <d v="2019-02-01T00:00:00"/>
    <m/>
    <n v="502"/>
    <s v="1X2"/>
    <s v="2018-19"/>
    <x v="20"/>
    <s v="Feb"/>
    <n v="2"/>
    <s v="2019"/>
    <s v="13:30"/>
    <d v="2019-02-23T00:00:00"/>
    <d v="2019-02-23T13:30:00"/>
    <d v="2019-02-01T00:00:00"/>
    <m/>
    <n v="522"/>
    <n v="33.939999999999969"/>
  </r>
  <r>
    <n v="523"/>
    <s v=" 23 Feb 2019, 15:00"/>
    <s v="Football"/>
    <x v="3"/>
    <s v="Torino - Atalanta BC"/>
    <n v="1.72"/>
    <x v="0"/>
    <s v="Full Event Home +0.50 (AH)"/>
    <s v="2-0"/>
    <s v="PINNACLE"/>
    <n v="1.7190000000000001"/>
    <n v="1"/>
    <n v="0.72"/>
    <s v="https://aw-tipster.blogabet.com"/>
    <s v="Mon, Feb 18th, 2019, 09:14"/>
    <n v="35.25999999999997"/>
    <d v="2019-02-01T00:00:00"/>
    <m/>
    <n v="529"/>
    <s v="AH"/>
    <s v="2018-19"/>
    <x v="20"/>
    <s v="Feb"/>
    <n v="2"/>
    <s v="2019"/>
    <s v="15:00"/>
    <d v="2019-02-23T00:00:00"/>
    <d v="2019-02-23T15:00:00"/>
    <d v="2019-02-01T00:00:00"/>
    <m/>
    <n v="523"/>
    <n v="34.659999999999968"/>
  </r>
  <r>
    <n v="524"/>
    <s v=" 23 Feb 2019, 15:30"/>
    <s v="Football"/>
    <x v="0"/>
    <s v="Borussia Monchengladbach - Wolfsburg"/>
    <n v="0"/>
    <x v="1"/>
    <s v="Full Event Home (1X2)"/>
    <s v="0-3"/>
    <s v="PINNACLE"/>
    <n v="1.877"/>
    <n v="1"/>
    <n v="-1"/>
    <s v="https://aw-tipster.blogabet.com"/>
    <s v="Mon, Feb 18th, 2019, 09:17"/>
    <n v="34.25999999999997"/>
    <d v="2019-02-01T00:00:00"/>
    <m/>
    <n v="497"/>
    <s v="1X2"/>
    <s v="2018-19"/>
    <x v="20"/>
    <s v="Feb"/>
    <n v="2"/>
    <s v="2019"/>
    <s v="15:30"/>
    <d v="2019-02-23T00:00:00"/>
    <d v="2019-02-23T15:30:00"/>
    <d v="2019-02-01T00:00:00"/>
    <m/>
    <n v="524"/>
    <n v="33.659999999999968"/>
  </r>
  <r>
    <n v="525"/>
    <s v=" 23 Feb 2019, 15:30"/>
    <s v="Football"/>
    <x v="0"/>
    <s v="Bayern Munich - Hertha Berlin"/>
    <n v="2"/>
    <x v="0"/>
    <s v="Full Event Away +2.00 (AH)"/>
    <s v="1-0"/>
    <s v="PINNACLE"/>
    <n v="2"/>
    <n v="1"/>
    <n v="1"/>
    <s v="https://aw-tipster.blogabet.com"/>
    <s v="Wed, Feb 20th, 2019, 08:40"/>
    <n v="35.25999999999997"/>
    <d v="2019-02-01T00:00:00"/>
    <m/>
    <n v="541"/>
    <s v="AH"/>
    <s v="2018-19"/>
    <x v="20"/>
    <s v="Feb"/>
    <n v="2"/>
    <s v="2019"/>
    <s v="15:30"/>
    <d v="2019-02-23T00:00:00"/>
    <d v="2019-02-23T15:30:00"/>
    <d v="2019-02-01T00:00:00"/>
    <m/>
    <n v="525"/>
    <n v="34.659999999999968"/>
  </r>
  <r>
    <n v="526"/>
    <s v=" 23 Feb 2019, 15:30"/>
    <s v="Football"/>
    <x v="0"/>
    <s v="Mainz 05 - Schalke 04"/>
    <n v="2.06"/>
    <x v="0"/>
    <s v="Full Event Home +0.00 (AH)"/>
    <s v="3-0"/>
    <s v="PINNACLE"/>
    <n v="2.06"/>
    <n v="1"/>
    <n v="1.06"/>
    <s v="https://aw-tipster.blogabet.com"/>
    <s v="Thu, Feb 21st, 2019, 08:55"/>
    <n v="36.319999999999972"/>
    <d v="2019-02-01T00:00:00"/>
    <m/>
    <n v="522"/>
    <s v="AH"/>
    <s v="2018-19"/>
    <x v="20"/>
    <s v="Feb"/>
    <n v="2"/>
    <s v="2019"/>
    <s v="15:30"/>
    <d v="2019-02-23T00:00:00"/>
    <d v="2019-02-23T15:30:00"/>
    <d v="2019-02-01T00:00:00"/>
    <m/>
    <n v="526"/>
    <n v="35.71999999999997"/>
  </r>
  <r>
    <n v="527"/>
    <s v=" 23 Feb 2019, 16:00"/>
    <s v="Football"/>
    <x v="4"/>
    <s v="Newcastle United - Huddersfield Town"/>
    <n v="1.81"/>
    <x v="0"/>
    <s v="Full Event Home (1X2)"/>
    <s v="2-0"/>
    <s v="PINNACLE"/>
    <n v="1.8129999999999999"/>
    <n v="1"/>
    <n v="0.81"/>
    <s v="https://aw-tipster.blogabet.com"/>
    <s v="Tue, Feb 12th, 2019, 08:42"/>
    <n v="37.129999999999974"/>
    <d v="2019-02-01T00:00:00"/>
    <m/>
    <n v="485"/>
    <s v="1X2"/>
    <s v="2018-19"/>
    <x v="20"/>
    <s v="Feb"/>
    <n v="2"/>
    <s v="2019"/>
    <s v="16:00"/>
    <d v="2019-02-23T00:00:00"/>
    <d v="2019-02-23T16:00:00"/>
    <d v="2019-02-01T00:00:00"/>
    <m/>
    <n v="527"/>
    <n v="36.529999999999973"/>
  </r>
  <r>
    <n v="528"/>
    <s v=" 23 Feb 2019, 16:00"/>
    <s v="Football"/>
    <x v="4"/>
    <s v="Bournemouth - Wolverhampton Wanderers"/>
    <n v="1"/>
    <x v="2"/>
    <s v="Full Event Away +0.00 (AH)"/>
    <s v="1-1"/>
    <s v="PINNACLE"/>
    <n v="1.877"/>
    <n v="1"/>
    <n v="0"/>
    <s v="https://aw-tipster.blogabet.com"/>
    <s v="Mon, Feb 18th, 2019, 09:16"/>
    <n v="37.129999999999974"/>
    <d v="2019-02-01T00:00:00"/>
    <m/>
    <n v="549"/>
    <s v="AH"/>
    <s v="2018-19"/>
    <x v="20"/>
    <s v="Feb"/>
    <n v="2"/>
    <s v="2019"/>
    <s v="16:00"/>
    <d v="2019-02-23T00:00:00"/>
    <d v="2019-02-23T16:00:00"/>
    <d v="2019-02-01T00:00:00"/>
    <m/>
    <n v="528"/>
    <n v="36.529999999999973"/>
  </r>
  <r>
    <n v="529"/>
    <s v=" 23 Feb 2019, 16:15"/>
    <s v="Football"/>
    <x v="2"/>
    <s v="Sevilla - Barcelona"/>
    <n v="2.02"/>
    <x v="0"/>
    <s v="Full Event Away (1X2)"/>
    <s v="2-4"/>
    <s v="PINNACLE"/>
    <n v="2.02"/>
    <n v="1"/>
    <n v="1.02"/>
    <s v="https://aw-tipster.blogabet.com"/>
    <s v="Thu, Feb 21st, 2019, 08:54"/>
    <n v="38.149999999999977"/>
    <d v="2019-02-01T00:00:00"/>
    <m/>
    <n v="528"/>
    <s v="1X2"/>
    <s v="2018-19"/>
    <x v="20"/>
    <s v="Feb"/>
    <n v="2"/>
    <s v="2019"/>
    <s v="16:15"/>
    <d v="2019-02-23T00:00:00"/>
    <d v="2019-02-23T16:15:00"/>
    <d v="2019-02-01T00:00:00"/>
    <m/>
    <n v="529"/>
    <n v="37.549999999999976"/>
  </r>
  <r>
    <n v="530"/>
    <s v=" 23 Feb 2019, 17:00"/>
    <s v="Football"/>
    <x v="1"/>
    <s v="Paris Saint Germain - Nimes Olympique"/>
    <n v="0"/>
    <x v="1"/>
    <s v="Full Event Away +2.00 (AH)"/>
    <s v="3-0"/>
    <s v="PINNACLE"/>
    <n v="1.84"/>
    <n v="1"/>
    <n v="-1"/>
    <s v="https://aw-tipster.blogabet.com"/>
    <s v="Thu, Feb 21st, 2019, 08:53"/>
    <n v="37.149999999999977"/>
    <d v="2019-02-01T00:00:00"/>
    <m/>
    <n v="551"/>
    <s v="AH"/>
    <s v="2018-19"/>
    <x v="20"/>
    <s v="Feb"/>
    <n v="2"/>
    <s v="2019"/>
    <s v="17:00"/>
    <d v="2019-02-23T00:00:00"/>
    <d v="2019-02-23T17:00:00"/>
    <d v="2019-02-01T00:00:00"/>
    <m/>
    <n v="530"/>
    <n v="36.549999999999976"/>
  </r>
  <r>
    <n v="531"/>
    <s v=" 23 Feb 2019, 18:30"/>
    <s v="Football"/>
    <x v="2"/>
    <s v="Alaves - Celta Vigo"/>
    <n v="1"/>
    <x v="2"/>
    <s v="Full Event Home +0.00 (AH)"/>
    <s v="0-0"/>
    <s v="PINNACLE"/>
    <n v="1.7290000000000001"/>
    <n v="1"/>
    <n v="0"/>
    <s v="https://aw-tipster.blogabet.com"/>
    <s v="Mon, Feb 18th, 2019, 09:15"/>
    <n v="37.149999999999977"/>
    <d v="2019-02-01T00:00:00"/>
    <m/>
    <n v="500"/>
    <s v="AH"/>
    <s v="2018-19"/>
    <x v="20"/>
    <s v="Feb"/>
    <n v="2"/>
    <s v="2019"/>
    <s v="18:30"/>
    <d v="2019-02-23T00:00:00"/>
    <d v="2019-02-23T18:30:00"/>
    <d v="2019-02-01T00:00:00"/>
    <m/>
    <n v="531"/>
    <n v="36.549999999999976"/>
  </r>
  <r>
    <n v="532"/>
    <s v=" 23 Feb 2019, 18:30"/>
    <s v="Football"/>
    <x v="4"/>
    <s v="Leicester City - Crystal Palace"/>
    <n v="1.75"/>
    <x v="0"/>
    <s v="Full Event Away +0.50 (AH)"/>
    <s v="1-4"/>
    <s v="PINNACLE"/>
    <n v="1.746"/>
    <n v="1"/>
    <n v="0.75"/>
    <s v="https://aw-tipster.blogabet.com"/>
    <s v="Mon, Feb 18th, 2019, 09:16"/>
    <n v="37.899999999999977"/>
    <d v="2019-02-01T00:00:00"/>
    <m/>
    <n v="488"/>
    <s v="AH"/>
    <s v="2018-19"/>
    <x v="20"/>
    <s v="Feb"/>
    <n v="2"/>
    <s v="2019"/>
    <s v="18:30"/>
    <d v="2019-02-23T00:00:00"/>
    <d v="2019-02-23T18:30:00"/>
    <d v="2019-02-01T00:00:00"/>
    <m/>
    <n v="532"/>
    <n v="37.299999999999976"/>
  </r>
  <r>
    <n v="533"/>
    <s v=" 23 Feb 2019, 20:00"/>
    <s v="Football"/>
    <x v="1"/>
    <s v="Amiens - Nice"/>
    <n v="1.85"/>
    <x v="0"/>
    <s v="Full Event Home +0.00 (AH)"/>
    <s v="1-0"/>
    <s v="PINNACLE"/>
    <n v="1.8540000000000001"/>
    <n v="1"/>
    <n v="0.85"/>
    <s v="https://aw-tipster.blogabet.com"/>
    <s v="Sun, Feb 17th, 2019, 08:58"/>
    <n v="38.749999999999979"/>
    <d v="2019-02-01T00:00:00"/>
    <m/>
    <n v="531"/>
    <s v="AH"/>
    <s v="2018-19"/>
    <x v="20"/>
    <s v="Feb"/>
    <n v="2"/>
    <s v="2019"/>
    <s v="20:00"/>
    <d v="2019-02-23T00:00:00"/>
    <d v="2019-02-23T20:00:00"/>
    <d v="2019-02-01T00:00:00"/>
    <m/>
    <n v="533"/>
    <n v="38.149999999999977"/>
  </r>
  <r>
    <n v="534"/>
    <s v=" 23 Feb 2019, 20:30"/>
    <s v="Football"/>
    <x v="3"/>
    <s v="Frosinone - AS Roma"/>
    <n v="1"/>
    <x v="2"/>
    <s v="Full Event Away -1.00 (AH)"/>
    <s v="2-3"/>
    <s v="PINNACLE"/>
    <n v="1.7569999999999999"/>
    <n v="1"/>
    <n v="0"/>
    <s v="https://aw-tipster.blogabet.com"/>
    <s v="Tue, Feb 19th, 2019, 09:00"/>
    <n v="38.749999999999979"/>
    <d v="2019-02-01T00:00:00"/>
    <m/>
    <n v="535"/>
    <s v="AH"/>
    <s v="2018-19"/>
    <x v="20"/>
    <s v="Feb"/>
    <n v="2"/>
    <s v="2019"/>
    <s v="20:30"/>
    <d v="2019-02-23T00:00:00"/>
    <d v="2019-02-23T20:30:00"/>
    <d v="2019-02-01T00:00:00"/>
    <m/>
    <n v="534"/>
    <n v="38.149999999999977"/>
  </r>
  <r>
    <n v="535"/>
    <s v=" 23 Feb 2019, 20:45"/>
    <s v="Football"/>
    <x v="2"/>
    <s v="Athletic Club Bilbao - Eibar"/>
    <n v="2.12"/>
    <x v="0"/>
    <s v="Full Event Home (1X2)"/>
    <s v="1-0"/>
    <s v="PINNACLE"/>
    <n v="2.12"/>
    <n v="1"/>
    <n v="1.1200000000000001"/>
    <s v="https://aw-tipster.blogabet.com"/>
    <s v="Tue, Feb 19th, 2019, 08:59"/>
    <n v="39.869999999999976"/>
    <d v="2019-02-01T00:00:00"/>
    <m/>
    <n v="534"/>
    <s v="1X2"/>
    <s v="2018-19"/>
    <x v="20"/>
    <s v="Feb"/>
    <n v="2"/>
    <s v="2019"/>
    <s v="20:45"/>
    <d v="2019-02-23T00:00:00"/>
    <d v="2019-02-23T20:45:00"/>
    <d v="2019-02-01T00:00:00"/>
    <m/>
    <n v="535"/>
    <n v="39.269999999999975"/>
  </r>
  <r>
    <n v="536"/>
    <s v=" 24 Feb 2019, 12:00"/>
    <s v="Football"/>
    <x v="2"/>
    <s v="Leganes - Valencia"/>
    <n v="1"/>
    <x v="2"/>
    <s v="Full Event Away +0.00 (AH)"/>
    <s v="1-1"/>
    <s v="PINNACLE"/>
    <n v="1.9339999999999999"/>
    <n v="1"/>
    <n v="0"/>
    <s v="https://aw-tipster.blogabet.com"/>
    <s v="Fri, Feb 22nd, 2019, 08:54"/>
    <n v="39.869999999999976"/>
    <d v="2019-02-01T00:00:00"/>
    <m/>
    <n v="544"/>
    <s v="AH"/>
    <s v="2018-19"/>
    <x v="27"/>
    <s v="Feb"/>
    <n v="2"/>
    <s v="2019"/>
    <s v="12:00"/>
    <d v="2019-02-24T00:00:00"/>
    <d v="2019-02-24T12:00:00"/>
    <d v="2019-02-01T00:00:00"/>
    <m/>
    <n v="536"/>
    <n v="39.269999999999975"/>
  </r>
  <r>
    <n v="537"/>
    <s v=" 24 Feb 2019, 12:30"/>
    <s v="Football"/>
    <x v="3"/>
    <s v="Sampdoria - Cagliari"/>
    <n v="1.88"/>
    <x v="0"/>
    <s v="Full Event Home (1X2)"/>
    <s v="1-0"/>
    <s v="PINNACLE"/>
    <n v="1.877"/>
    <n v="1"/>
    <n v="0.88"/>
    <s v="https://aw-tipster.blogabet.com"/>
    <s v="Mon, Feb 18th, 2019, 09:14"/>
    <n v="40.749999999999979"/>
    <d v="2019-02-01T00:00:00"/>
    <m/>
    <n v="516"/>
    <s v="1X2"/>
    <s v="2018-19"/>
    <x v="27"/>
    <s v="Feb"/>
    <n v="2"/>
    <s v="2019"/>
    <s v="12:30"/>
    <d v="2019-02-24T00:00:00"/>
    <d v="2019-02-24T12:30:00"/>
    <d v="2019-02-01T00:00:00"/>
    <m/>
    <n v="537"/>
    <n v="40.149999999999977"/>
  </r>
  <r>
    <n v="538"/>
    <s v=" 24 Feb 2019, 15:00"/>
    <s v="Football"/>
    <x v="1"/>
    <s v="Montpellier HSC - Reims"/>
    <n v="1.72"/>
    <x v="0"/>
    <s v="Full Event Away +0.50 (AH)"/>
    <s v="2-4"/>
    <s v="PINNACLE"/>
    <n v="1.7190000000000001"/>
    <n v="1"/>
    <n v="0.72"/>
    <s v="https://aw-tipster.blogabet.com"/>
    <s v="Thu, Feb 21st, 2019, 08:53"/>
    <n v="41.469999999999978"/>
    <d v="2019-02-01T00:00:00"/>
    <m/>
    <n v="552"/>
    <s v="AH"/>
    <s v="2018-19"/>
    <x v="27"/>
    <s v="Feb"/>
    <n v="2"/>
    <s v="2019"/>
    <s v="15:00"/>
    <d v="2019-02-24T00:00:00"/>
    <d v="2019-02-24T15:00:00"/>
    <d v="2019-02-01T00:00:00"/>
    <m/>
    <n v="538"/>
    <n v="40.869999999999976"/>
  </r>
  <r>
    <n v="539"/>
    <s v=" 24 Feb 2019, 15:00"/>
    <s v="Football"/>
    <x v="3"/>
    <s v="Bologna - Juventus"/>
    <n v="1"/>
    <x v="2"/>
    <s v="Full Event Home +1.00 (AH)"/>
    <s v="0-1"/>
    <s v="PINNACLE"/>
    <n v="2.1"/>
    <n v="1"/>
    <n v="0"/>
    <s v="https://aw-tipster.blogabet.com"/>
    <s v="Thu, Feb 21st, 2019, 08:56"/>
    <n v="41.469999999999978"/>
    <d v="2019-02-01T00:00:00"/>
    <m/>
    <n v="538"/>
    <s v="AH"/>
    <s v="2018-19"/>
    <x v="27"/>
    <s v="Feb"/>
    <n v="2"/>
    <s v="2019"/>
    <s v="15:00"/>
    <d v="2019-02-24T00:00:00"/>
    <d v="2019-02-24T15:00:00"/>
    <d v="2019-02-01T00:00:00"/>
    <m/>
    <n v="539"/>
    <n v="40.869999999999976"/>
  </r>
  <r>
    <n v="540"/>
    <s v=" 24 Feb 2019, 15:05"/>
    <s v="Football"/>
    <x v="4"/>
    <s v="Manchester United - Liverpool"/>
    <n v="1.68"/>
    <x v="0"/>
    <s v="Full Event Home +0.50 (AH)"/>
    <s v="0-0"/>
    <s v="PINNACLE"/>
    <n v="1.68"/>
    <n v="1"/>
    <n v="0.68"/>
    <s v="https://aw-tipster.blogabet.com"/>
    <s v="Wed, Feb 20th, 2019, 08:41"/>
    <n v="42.149999999999977"/>
    <d v="2019-02-01T00:00:00"/>
    <m/>
    <n v="510"/>
    <s v="AH"/>
    <s v="2018-19"/>
    <x v="27"/>
    <s v="Feb"/>
    <n v="2"/>
    <s v="2019"/>
    <s v="15:05"/>
    <d v="2019-02-24T00:00:00"/>
    <d v="2019-02-24T15:05:00"/>
    <d v="2019-02-01T00:00:00"/>
    <m/>
    <n v="540"/>
    <n v="41.549999999999976"/>
  </r>
  <r>
    <n v="541"/>
    <s v=" 24 Feb 2019, 15:05"/>
    <s v="Football"/>
    <x v="4"/>
    <s v="Arsenal - Southampton"/>
    <n v="1.85"/>
    <x v="0"/>
    <s v="Full Event Home -1.00 (AH)"/>
    <s v="2-0"/>
    <s v="PINNACLE"/>
    <n v="1.847"/>
    <n v="1"/>
    <n v="0.85"/>
    <s v="https://aw-tipster.blogabet.com"/>
    <s v="Fri, Feb 22nd, 2019, 08:51"/>
    <n v="42.999999999999979"/>
    <d v="2019-02-01T00:00:00"/>
    <m/>
    <n v="530"/>
    <s v="AH"/>
    <s v="2018-19"/>
    <x v="27"/>
    <s v="Feb"/>
    <n v="2"/>
    <s v="2019"/>
    <s v="15:05"/>
    <d v="2019-02-24T00:00:00"/>
    <d v="2019-02-24T15:05:00"/>
    <d v="2019-02-01T00:00:00"/>
    <m/>
    <n v="541"/>
    <n v="42.399999999999977"/>
  </r>
  <r>
    <n v="542"/>
    <s v=" 24 Feb 2019, 15:30"/>
    <s v="Football"/>
    <x v="0"/>
    <s v="Hannover 96 - Eintracht Frankfurt"/>
    <n v="1.82"/>
    <x v="0"/>
    <s v="Full Event Away (1X2)"/>
    <s v="0-3"/>
    <s v="PINNACLE"/>
    <n v="1.819"/>
    <n v="1"/>
    <n v="0.82"/>
    <s v="https://aw-tipster.blogabet.com"/>
    <s v="Fri, Feb 22nd, 2019, 08:56"/>
    <n v="43.819999999999979"/>
    <d v="2019-02-01T00:00:00"/>
    <m/>
    <n v="493"/>
    <s v="1X2"/>
    <s v="2018-19"/>
    <x v="27"/>
    <s v="Feb"/>
    <n v="2"/>
    <s v="2019"/>
    <s v="15:30"/>
    <d v="2019-02-24T00:00:00"/>
    <d v="2019-02-24T15:30:00"/>
    <d v="2019-02-01T00:00:00"/>
    <m/>
    <n v="542"/>
    <n v="43.219999999999978"/>
  </r>
  <r>
    <n v="543"/>
    <s v=" 24 Feb 2019, 16:15"/>
    <s v="Football"/>
    <x v="2"/>
    <s v="Atletico Madrid - Villarreal CF"/>
    <n v="2.0699999999999998"/>
    <x v="0"/>
    <s v="Full Event Home -1.00 (AH)"/>
    <s v="2-0"/>
    <s v="PINNACLE"/>
    <n v="2.0699999999999998"/>
    <n v="1"/>
    <n v="1.07"/>
    <s v="https://aw-tipster.blogabet.com"/>
    <s v="Fri, Feb 22nd, 2019, 08:54"/>
    <n v="44.889999999999979"/>
    <d v="2019-02-01T00:00:00"/>
    <m/>
    <n v="540"/>
    <s v="AH"/>
    <s v="2018-19"/>
    <x v="27"/>
    <s v="Feb"/>
    <n v="2"/>
    <s v="2019"/>
    <s v="16:15"/>
    <d v="2019-02-24T00:00:00"/>
    <d v="2019-02-24T16:15:00"/>
    <d v="2019-02-01T00:00:00"/>
    <m/>
    <n v="543"/>
    <n v="44.289999999999978"/>
  </r>
  <r>
    <n v="544"/>
    <s v=" 24 Feb 2019, 17:00"/>
    <s v="Football"/>
    <x v="1"/>
    <s v="Rennes - Marseille"/>
    <n v="1"/>
    <x v="2"/>
    <s v="Full Event Away +0.00 (AH)"/>
    <s v="1-1"/>
    <s v="PINNACLE"/>
    <n v="1.819"/>
    <n v="1"/>
    <n v="0"/>
    <s v="https://aw-tipster.blogabet.com"/>
    <s v="Fri, Feb 22nd, 2019, 08:53"/>
    <n v="44.889999999999979"/>
    <d v="2019-02-01T00:00:00"/>
    <m/>
    <n v="539"/>
    <s v="AH"/>
    <s v="2018-19"/>
    <x v="27"/>
    <s v="Feb"/>
    <n v="2"/>
    <s v="2019"/>
    <s v="17:00"/>
    <d v="2019-02-24T00:00:00"/>
    <d v="2019-02-24T17:00:00"/>
    <d v="2019-02-01T00:00:00"/>
    <m/>
    <n v="544"/>
    <n v="44.289999999999978"/>
  </r>
  <r>
    <n v="545"/>
    <s v=" 24 Feb 2019, 17:30"/>
    <s v="Football"/>
    <x v="7"/>
    <s v="Manchester City (n) - Chelsea"/>
    <n v="0"/>
    <x v="1"/>
    <s v="Full Event Home -1.00 (AH)"/>
    <s v="0-0"/>
    <s v="PINNACLE"/>
    <n v="1.98"/>
    <n v="1"/>
    <n v="-1"/>
    <s v="https://aw-tipster.blogabet.com"/>
    <s v="Fri, Feb 22nd, 2019, 08:53"/>
    <n v="43.889999999999979"/>
    <d v="2019-02-01T00:00:00"/>
    <m/>
    <n v="545"/>
    <s v="AH"/>
    <s v="2018-19"/>
    <x v="27"/>
    <s v="Feb"/>
    <n v="2"/>
    <s v="2019"/>
    <s v="17:30"/>
    <d v="2019-02-24T00:00:00"/>
    <d v="2019-02-24T17:30:00"/>
    <d v="2019-02-01T00:00:00"/>
    <m/>
    <n v="545"/>
    <n v="43.289999999999978"/>
  </r>
  <r>
    <n v="546"/>
    <s v=" 24 Feb 2019, 18:00"/>
    <s v="Football"/>
    <x v="3"/>
    <s v="Parma FC - Napoli"/>
    <n v="0"/>
    <x v="1"/>
    <s v="Full Event Home +1.50 (AH)"/>
    <s v="0-4"/>
    <s v="PINNACLE"/>
    <n v="1.671"/>
    <n v="1"/>
    <n v="-1"/>
    <s v="https://aw-tipster.blogabet.com"/>
    <s v="Fri, Feb 22nd, 2019, 08:55"/>
    <n v="42.889999999999979"/>
    <d v="2019-02-01T00:00:00"/>
    <m/>
    <n v="543"/>
    <s v="AH"/>
    <s v="2018-19"/>
    <x v="27"/>
    <s v="Feb"/>
    <n v="2"/>
    <s v="2019"/>
    <s v="18:00"/>
    <d v="2019-02-24T00:00:00"/>
    <d v="2019-02-24T18:00:00"/>
    <d v="2019-02-01T00:00:00"/>
    <m/>
    <n v="546"/>
    <n v="42.289999999999978"/>
  </r>
  <r>
    <n v="547"/>
    <s v=" 24 Feb 2019, 18:00"/>
    <s v="Football"/>
    <x v="0"/>
    <s v="Borussia Dortmund - Bayer Leverkusen"/>
    <n v="0"/>
    <x v="1"/>
    <s v="Full Event Away +0.50 (AH)"/>
    <s v="3-2"/>
    <s v="PINNACLE"/>
    <n v="2.02"/>
    <n v="1"/>
    <n v="-1"/>
    <s v="https://aw-tipster.blogabet.com"/>
    <s v="Fri, Feb 22nd, 2019, 08:57"/>
    <n v="41.889999999999979"/>
    <d v="2019-02-01T00:00:00"/>
    <m/>
    <n v="546"/>
    <s v="AH"/>
    <s v="2018-19"/>
    <x v="27"/>
    <s v="Feb"/>
    <n v="2"/>
    <s v="2019"/>
    <s v="18:00"/>
    <d v="2019-02-24T00:00:00"/>
    <d v="2019-02-24T18:00:00"/>
    <d v="2019-02-01T00:00:00"/>
    <m/>
    <n v="547"/>
    <n v="41.289999999999978"/>
  </r>
  <r>
    <n v="548"/>
    <s v=" 24 Feb 2019, 18:30"/>
    <s v="Football"/>
    <x v="2"/>
    <s v="Real Valladolid CF - Real Betis"/>
    <n v="0"/>
    <x v="1"/>
    <s v="Full Event Home +0.00 (AH)"/>
    <s v="0-2"/>
    <s v="PINNACLE"/>
    <n v="1.8839999999999999"/>
    <n v="1"/>
    <n v="-1"/>
    <s v="https://aw-tipster.blogabet.com"/>
    <s v="Fri, Feb 22nd, 2019, 08:55"/>
    <n v="40.889999999999979"/>
    <d v="2019-02-01T00:00:00"/>
    <m/>
    <n v="537"/>
    <s v="AH"/>
    <s v="2018-19"/>
    <x v="27"/>
    <s v="Feb"/>
    <n v="2"/>
    <s v="2019"/>
    <s v="18:30"/>
    <d v="2019-02-24T00:00:00"/>
    <d v="2019-02-24T18:30:00"/>
    <d v="2019-02-01T00:00:00"/>
    <m/>
    <n v="548"/>
    <n v="40.289999999999978"/>
  </r>
  <r>
    <n v="549"/>
    <s v=" 24 Feb 2019, 20:30"/>
    <s v="Football"/>
    <x v="3"/>
    <s v="Fiorentina - FC Internazionale"/>
    <n v="1"/>
    <x v="2"/>
    <s v="Full Event Away +0.00 (AH)"/>
    <s v="3-3"/>
    <s v="PINNACLE"/>
    <n v="1.925"/>
    <n v="1"/>
    <n v="0"/>
    <s v="https://aw-tipster.blogabet.com"/>
    <s v="Fri, Feb 22nd, 2019, 08:56"/>
    <n v="40.889999999999979"/>
    <d v="2019-02-01T00:00:00"/>
    <m/>
    <n v="526"/>
    <s v="AH"/>
    <s v="2018-19"/>
    <x v="27"/>
    <s v="Feb"/>
    <n v="2"/>
    <s v="2019"/>
    <s v="20:30"/>
    <d v="2019-02-24T00:00:00"/>
    <d v="2019-02-24T20:30:00"/>
    <d v="2019-02-01T00:00:00"/>
    <m/>
    <n v="549"/>
    <n v="40.289999999999978"/>
  </r>
  <r>
    <n v="550"/>
    <s v=" 24 Feb 2019, 20:45"/>
    <s v="Football"/>
    <x v="2"/>
    <s v="Levante UD - Real Madrid"/>
    <n v="1"/>
    <x v="2"/>
    <s v="Full Event Home +1.00 (AH)"/>
    <s v="1-2"/>
    <s v="PINNACLE"/>
    <n v="1.99"/>
    <n v="1"/>
    <n v="0"/>
    <s v="https://aw-tipster.blogabet.com"/>
    <s v="Mon, Feb 18th, 2019, 09:15"/>
    <n v="40.889999999999979"/>
    <d v="2019-02-01T00:00:00"/>
    <m/>
    <n v="548"/>
    <s v="AH"/>
    <s v="2018-19"/>
    <x v="27"/>
    <s v="Feb"/>
    <n v="2"/>
    <s v="2019"/>
    <s v="20:45"/>
    <d v="2019-02-24T00:00:00"/>
    <d v="2019-02-24T20:45:00"/>
    <d v="2019-02-01T00:00:00"/>
    <m/>
    <n v="550"/>
    <n v="40.289999999999978"/>
  </r>
  <r>
    <n v="551"/>
    <s v=" 24 Feb 2019, 21:00"/>
    <s v="Football"/>
    <x v="1"/>
    <s v="AS Monaco - Lyon"/>
    <n v="0"/>
    <x v="1"/>
    <s v="Full Event Away (1X2)"/>
    <s v="2-0"/>
    <s v="PINNACLE"/>
    <n v="2.17"/>
    <n v="1"/>
    <n v="-1"/>
    <s v="https://aw-tipster.blogabet.com"/>
    <s v="Wed, Feb 20th, 2019, 08:41"/>
    <n v="39.889999999999979"/>
    <d v="2019-02-01T00:00:00"/>
    <m/>
    <n v="542"/>
    <s v="1X2"/>
    <s v="2018-19"/>
    <x v="27"/>
    <s v="Feb"/>
    <n v="2"/>
    <s v="2019"/>
    <s v="21:00"/>
    <d v="2019-02-24T00:00:00"/>
    <d v="2019-02-24T21:00:00"/>
    <d v="2019-02-01T00:00:00"/>
    <m/>
    <n v="551"/>
    <n v="39.289999999999978"/>
  </r>
  <r>
    <n v="552"/>
    <s v=" 25 Feb 2019, 20:30"/>
    <s v="Football"/>
    <x v="0"/>
    <s v="RB Leipzig - Hoffenheim"/>
    <n v="0"/>
    <x v="1"/>
    <s v="Full Event Home (1X2)"/>
    <s v="1-1"/>
    <s v="PINNACLE"/>
    <n v="1.8839999999999999"/>
    <n v="1"/>
    <n v="-1"/>
    <s v="https://aw-tipster.blogabet.com"/>
    <s v="Sun, Feb 17th, 2019, 08:58"/>
    <n v="38.889999999999979"/>
    <d v="2019-02-01T00:00:00"/>
    <m/>
    <n v="495"/>
    <s v="1X2"/>
    <s v="2018-19"/>
    <x v="28"/>
    <s v="Feb"/>
    <n v="2"/>
    <s v="2019"/>
    <s v="20:30"/>
    <d v="2019-02-25T00:00:00"/>
    <d v="2019-02-25T20:30:00"/>
    <d v="2019-02-01T00:00:00"/>
    <m/>
    <n v="552"/>
    <n v="38.289999999999978"/>
  </r>
  <r>
    <n v="553"/>
    <s v=" 25 Feb 2019, 21:00"/>
    <s v="Football"/>
    <x v="2"/>
    <s v="Girona - Real Sociedad"/>
    <n v="1"/>
    <x v="2"/>
    <s v="Full Event Home +0.00 (AH)"/>
    <s v="0-0"/>
    <s v="PINNACLE"/>
    <n v="1.9"/>
    <n v="1"/>
    <n v="0"/>
    <s v="https://aw-tipster.blogabet.com"/>
    <s v="Mon, Feb 18th, 2019, 09:15"/>
    <n v="38.889999999999979"/>
    <d v="2019-02-01T00:00:00"/>
    <m/>
    <n v="550"/>
    <s v="AH"/>
    <s v="2018-19"/>
    <x v="28"/>
    <s v="Feb"/>
    <n v="2"/>
    <s v="2019"/>
    <s v="21:00"/>
    <d v="2019-02-25T00:00:00"/>
    <d v="2019-02-25T21:00:00"/>
    <d v="2019-02-01T00:00:00"/>
    <m/>
    <n v="553"/>
    <n v="38.289999999999978"/>
  </r>
  <r>
    <n v="554"/>
    <s v=" 26 Feb 2019, 20:45"/>
    <s v="Football"/>
    <x v="4"/>
    <s v="Cardiff City - Everton"/>
    <n v="0"/>
    <x v="1"/>
    <s v="Full Event Home +0.50 (AH)"/>
    <s v="0-3"/>
    <s v="PINNACLE"/>
    <n v="1.7809999999999999"/>
    <n v="1"/>
    <n v="-1"/>
    <s v="https://aw-tipster.blogabet.com"/>
    <s v="Sat, Feb 23rd, 2019, 09:18"/>
    <n v="37.889999999999979"/>
    <d v="2019-02-01T00:00:00"/>
    <m/>
    <n v="555"/>
    <s v="AH"/>
    <s v="2018-19"/>
    <x v="21"/>
    <s v="Feb"/>
    <n v="2"/>
    <s v="2019"/>
    <s v="20:45"/>
    <d v="2019-02-26T00:00:00"/>
    <d v="2019-02-26T20:45:00"/>
    <d v="2019-02-01T00:00:00"/>
    <m/>
    <n v="554"/>
    <n v="37.289999999999978"/>
  </r>
  <r>
    <n v="555"/>
    <s v=" 26 Feb 2019, 20:45"/>
    <s v="Football"/>
    <x v="4"/>
    <s v="Huddersfield Town - Wolverhampton Wanderers"/>
    <n v="0"/>
    <x v="1"/>
    <s v="Full Event Away (1X2)"/>
    <s v="1-0"/>
    <s v="PINNACLE"/>
    <n v="1.819"/>
    <n v="1"/>
    <n v="-1"/>
    <s v="https://aw-tipster.blogabet.com"/>
    <s v="Sun, Feb 24th, 2019, 09:53"/>
    <n v="36.889999999999979"/>
    <d v="2019-02-01T00:00:00"/>
    <m/>
    <n v="556"/>
    <s v="1X2"/>
    <s v="2018-19"/>
    <x v="21"/>
    <s v="Feb"/>
    <n v="2"/>
    <s v="2019"/>
    <s v="20:45"/>
    <d v="2019-02-26T00:00:00"/>
    <d v="2019-02-26T20:45:00"/>
    <d v="2019-02-01T00:00:00"/>
    <m/>
    <n v="555"/>
    <n v="36.289999999999978"/>
  </r>
  <r>
    <n v="556"/>
    <s v=" 26 Feb 2019, 20:45"/>
    <s v="Football"/>
    <x v="4"/>
    <s v="Leicester City - Brighton and Hove Albion"/>
    <n v="1.89"/>
    <x v="0"/>
    <s v="Full Event Home (1X2)"/>
    <s v="2-1"/>
    <s v="PINNACLE"/>
    <n v="1.8919999999999999"/>
    <n v="1"/>
    <n v="0.89"/>
    <s v="https://aw-tipster.blogabet.com"/>
    <s v="Sun, Feb 24th, 2019, 09:53"/>
    <n v="37.77999999999998"/>
    <d v="2019-02-01T00:00:00"/>
    <m/>
    <n v="557"/>
    <s v="1X2"/>
    <s v="2018-19"/>
    <x v="21"/>
    <s v="Feb"/>
    <n v="2"/>
    <s v="2019"/>
    <s v="20:45"/>
    <d v="2019-02-26T00:00:00"/>
    <d v="2019-02-26T20:45:00"/>
    <d v="2019-02-01T00:00:00"/>
    <m/>
    <n v="556"/>
    <n v="37.179999999999978"/>
  </r>
  <r>
    <n v="557"/>
    <s v=" 26 Feb 2019, 21:00"/>
    <s v="Football"/>
    <x v="11"/>
    <s v="Lazio - AC Milan"/>
    <n v="1"/>
    <x v="2"/>
    <s v="Full Event Away +0.00 (AH)"/>
    <s v="0-0"/>
    <s v="PINNACLE"/>
    <n v="2.0099999999999998"/>
    <n v="1"/>
    <n v="0"/>
    <s v="https://aw-tipster.blogabet.com"/>
    <s v="Sat, Feb 23rd, 2019, 09:18"/>
    <n v="37.77999999999998"/>
    <d v="2019-02-01T00:00:00"/>
    <m/>
    <n v="554"/>
    <s v="AH"/>
    <s v="2018-19"/>
    <x v="21"/>
    <s v="Feb"/>
    <n v="2"/>
    <s v="2019"/>
    <s v="21:00"/>
    <d v="2019-02-26T00:00:00"/>
    <d v="2019-02-26T21:00:00"/>
    <d v="2019-02-01T00:00:00"/>
    <m/>
    <n v="557"/>
    <n v="37.179999999999978"/>
  </r>
  <r>
    <n v="558"/>
    <s v=" 26 Feb 2019, 21:00"/>
    <s v="Football"/>
    <x v="4"/>
    <s v="Newcastle United - Burnley"/>
    <n v="0"/>
    <x v="1"/>
    <s v="Full Event Away +0.50 (AH)"/>
    <s v="2-0"/>
    <s v="PINNACLE"/>
    <n v="1.833"/>
    <n v="1"/>
    <n v="-1"/>
    <s v="https://aw-tipster.blogabet.com"/>
    <s v="Sun, Feb 24th, 2019, 09:54"/>
    <n v="36.77999999999998"/>
    <d v="2019-02-01T00:00:00"/>
    <m/>
    <n v="558"/>
    <s v="AH"/>
    <s v="2018-19"/>
    <x v="21"/>
    <s v="Feb"/>
    <n v="2"/>
    <s v="2019"/>
    <s v="21:00"/>
    <d v="2019-02-26T00:00:00"/>
    <d v="2019-02-26T21:00:00"/>
    <d v="2019-02-01T00:00:00"/>
    <m/>
    <n v="558"/>
    <n v="36.179999999999978"/>
  </r>
  <r>
    <n v="559"/>
    <s v=" 26 Feb 2019, 21:10"/>
    <s v="Football"/>
    <x v="14"/>
    <s v="Paris Saint Germain - Dijon"/>
    <n v="2.1"/>
    <x v="0"/>
    <s v="Full Event Home -2.50 (AH)"/>
    <s v="3-0"/>
    <s v="PINNACLE"/>
    <n v="2.1"/>
    <n v="1"/>
    <n v="1.1000000000000001"/>
    <s v="https://aw-tipster.blogabet.com"/>
    <s v="Sun, Feb 24th, 2019, 09:54"/>
    <n v="37.879999999999981"/>
    <d v="2019-02-01T00:00:00"/>
    <m/>
    <n v="559"/>
    <s v="AH"/>
    <s v="2018-19"/>
    <x v="21"/>
    <s v="Feb"/>
    <n v="2"/>
    <s v="2019"/>
    <s v="21:10"/>
    <d v="2019-02-26T00:00:00"/>
    <d v="2019-02-26T21:10:00"/>
    <d v="2019-02-01T00:00:00"/>
    <m/>
    <n v="559"/>
    <n v="37.27999999999998"/>
  </r>
  <r>
    <n v="560"/>
    <s v=" 27 Feb 2019, 20:45"/>
    <s v="Football"/>
    <x v="4"/>
    <s v="Arsenal - Bournemouth"/>
    <n v="0"/>
    <x v="1"/>
    <s v="Full Event Away +1.50 (AH)"/>
    <s v="5-1"/>
    <s v="PINNACLE"/>
    <n v="1.7509999999999999"/>
    <n v="1"/>
    <n v="-1"/>
    <s v="https://aw-tipster.blogabet.com"/>
    <s v="Mon, Feb 25th, 2019, 09:23"/>
    <n v="36.879999999999981"/>
    <d v="2019-02-01T00:00:00"/>
    <m/>
    <n v="563"/>
    <s v="AH"/>
    <s v="2018-19"/>
    <x v="22"/>
    <s v="Feb"/>
    <n v="2"/>
    <s v="2019"/>
    <s v="20:45"/>
    <d v="2019-02-27T00:00:00"/>
    <d v="2019-02-27T20:45:00"/>
    <d v="2019-02-01T00:00:00"/>
    <m/>
    <n v="560"/>
    <n v="36.27999999999998"/>
  </r>
  <r>
    <n v="561"/>
    <s v=" 27 Feb 2019, 20:45"/>
    <s v="Football"/>
    <x v="4"/>
    <s v="Southampton - Fulham"/>
    <n v="1.94"/>
    <x v="0"/>
    <s v="Full Event Home (1X2)"/>
    <s v="2-0"/>
    <s v="PINNACLE"/>
    <n v="1.9430000000000001"/>
    <n v="1"/>
    <n v="0.94"/>
    <s v="https://aw-tipster.blogabet.com"/>
    <s v="Mon, Feb 25th, 2019, 09:24"/>
    <n v="37.819999999999979"/>
    <d v="2019-02-01T00:00:00"/>
    <m/>
    <n v="583"/>
    <s v="1X2"/>
    <s v="2018-19"/>
    <x v="22"/>
    <s v="Feb"/>
    <n v="2"/>
    <s v="2019"/>
    <s v="20:45"/>
    <d v="2019-02-27T00:00:00"/>
    <d v="2019-02-27T20:45:00"/>
    <d v="2019-02-01T00:00:00"/>
    <m/>
    <n v="561"/>
    <n v="37.219999999999978"/>
  </r>
  <r>
    <n v="562"/>
    <s v=" 27 Feb 2019, 21:00"/>
    <s v="Football"/>
    <x v="4"/>
    <s v="Crystal Palace - Manchester United"/>
    <n v="0"/>
    <x v="1"/>
    <s v="Full Event Home +0.00 (AH)"/>
    <s v="1-3"/>
    <s v="PINNACLE"/>
    <n v="2.2999999999999998"/>
    <n v="1"/>
    <n v="-1"/>
    <s v="https://aw-tipster.blogabet.com"/>
    <s v="Mon, Feb 25th, 2019, 09:24"/>
    <n v="36.819999999999979"/>
    <d v="2019-02-01T00:00:00"/>
    <m/>
    <n v="573"/>
    <s v="AH"/>
    <s v="2018-19"/>
    <x v="22"/>
    <s v="Feb"/>
    <n v="2"/>
    <s v="2019"/>
    <s v="21:00"/>
    <d v="2019-02-27T00:00:00"/>
    <d v="2019-02-27T21:00:00"/>
    <d v="2019-02-01T00:00:00"/>
    <m/>
    <n v="562"/>
    <n v="36.219999999999978"/>
  </r>
  <r>
    <n v="563"/>
    <s v=" 27 Feb 2019, 21:00"/>
    <s v="Football"/>
    <x v="4"/>
    <s v="Chelsea - Tottenham Hotspur"/>
    <n v="0"/>
    <x v="1"/>
    <s v="Full Event Away +0.00 (AH)"/>
    <s v="2-0"/>
    <s v="PINNACLE"/>
    <n v="2.17"/>
    <n v="1"/>
    <n v="-1"/>
    <s v="https://aw-tipster.blogabet.com"/>
    <s v="Mon, Feb 25th, 2019, 09:25"/>
    <n v="35.819999999999979"/>
    <d v="2019-02-01T00:00:00"/>
    <m/>
    <n v="574"/>
    <s v="AH"/>
    <s v="2018-19"/>
    <x v="22"/>
    <s v="Feb"/>
    <n v="2"/>
    <s v="2019"/>
    <s v="21:00"/>
    <d v="2019-02-27T00:00:00"/>
    <d v="2019-02-27T21:00:00"/>
    <d v="2019-02-01T00:00:00"/>
    <m/>
    <n v="563"/>
    <n v="35.219999999999978"/>
  </r>
  <r>
    <n v="564"/>
    <s v=" 27 Feb 2019, 21:00"/>
    <s v="Football"/>
    <x v="4"/>
    <s v="Liverpool - Watford"/>
    <n v="0"/>
    <x v="1"/>
    <s v="Full Event Away +1.50 (AH)"/>
    <s v="5-0"/>
    <s v="PINNACLE"/>
    <n v="2.13"/>
    <n v="1"/>
    <n v="-1"/>
    <s v="https://aw-tipster.blogabet.com"/>
    <s v="Mon, Feb 25th, 2019, 09:25"/>
    <n v="34.819999999999979"/>
    <d v="2019-02-01T00:00:00"/>
    <m/>
    <n v="560"/>
    <s v="AH"/>
    <s v="2018-19"/>
    <x v="22"/>
    <s v="Feb"/>
    <n v="2"/>
    <s v="2019"/>
    <s v="21:00"/>
    <d v="2019-02-27T00:00:00"/>
    <d v="2019-02-27T21:00:00"/>
    <d v="2019-02-01T00:00:00"/>
    <m/>
    <n v="564"/>
    <n v="34.219999999999978"/>
  </r>
  <r>
    <n v="565"/>
    <s v=" 27 Feb 2019, 21:00"/>
    <s v="Football"/>
    <x v="4"/>
    <s v="Manchester City - West Ham United"/>
    <n v="1.68"/>
    <x v="0"/>
    <s v="Full Event Away +2.50 (AH)"/>
    <s v="1-0"/>
    <s v="PINNACLE"/>
    <n v="1.6839999999999999"/>
    <n v="1"/>
    <n v="0.68"/>
    <s v="https://aw-tipster.blogabet.com"/>
    <s v="Mon, Feb 25th, 2019, 09:25"/>
    <n v="35.499999999999979"/>
    <d v="2019-03-01T00:00:00"/>
    <m/>
    <n v="608"/>
    <s v="AH"/>
    <s v="2018-19"/>
    <x v="22"/>
    <s v="Feb"/>
    <n v="2"/>
    <s v="2019"/>
    <s v="21:00"/>
    <d v="2019-02-27T00:00:00"/>
    <d v="2019-02-27T21:00:00"/>
    <d v="2019-02-01T00:00:00"/>
    <m/>
    <n v="565"/>
    <n v="34.899999999999977"/>
  </r>
  <r>
    <n v="566"/>
    <s v=" 27 Feb 2019, 21:00"/>
    <s v="Football"/>
    <x v="14"/>
    <s v="Lyon - Caen"/>
    <n v="2"/>
    <x v="0"/>
    <s v="Full Event Home -1.50 (AH)"/>
    <s v="3-1"/>
    <s v="PINNACLE"/>
    <n v="2"/>
    <n v="1"/>
    <n v="1"/>
    <s v="https://aw-tipster.blogabet.com"/>
    <s v="Mon, Feb 25th, 2019, 09:26"/>
    <n v="36.499999999999979"/>
    <d v="2019-02-01T00:00:00"/>
    <m/>
    <n v="569"/>
    <s v="AH"/>
    <s v="2018-19"/>
    <x v="22"/>
    <s v="Feb"/>
    <n v="2"/>
    <s v="2019"/>
    <s v="21:00"/>
    <d v="2019-02-27T00:00:00"/>
    <d v="2019-02-27T21:00:00"/>
    <d v="2019-02-01T00:00:00"/>
    <m/>
    <n v="566"/>
    <n v="35.899999999999977"/>
  </r>
  <r>
    <n v="567"/>
    <s v=" 27 Feb 2019, 21:00"/>
    <s v="Football"/>
    <x v="11"/>
    <s v="Fiorentina - Atalanta BC"/>
    <n v="1"/>
    <x v="2"/>
    <s v="Full Event Home +0.00 (AH)"/>
    <s v="3-3"/>
    <s v="PINNACLE"/>
    <n v="1.8620000000000001"/>
    <n v="1"/>
    <n v="0"/>
    <s v="https://aw-tipster.blogabet.com"/>
    <s v="Mon, Feb 25th, 2019, 09:26"/>
    <n v="36.499999999999979"/>
    <d v="2019-02-01T00:00:00"/>
    <m/>
    <n v="601"/>
    <s v="AH"/>
    <s v="2018-19"/>
    <x v="22"/>
    <s v="Feb"/>
    <n v="2"/>
    <s v="2019"/>
    <s v="21:00"/>
    <d v="2019-02-27T00:00:00"/>
    <d v="2019-02-27T21:00:00"/>
    <d v="2019-02-01T00:00:00"/>
    <m/>
    <n v="567"/>
    <n v="35.899999999999977"/>
  </r>
  <r>
    <n v="568"/>
    <s v=" 27 Feb 2019, 21:00"/>
    <s v="Football"/>
    <x v="10"/>
    <s v="Real Madrid - Barcelona"/>
    <n v="1.85"/>
    <x v="0"/>
    <s v="Full Event Away +0.00 (AH)"/>
    <s v="0-3"/>
    <s v="PINNACLE"/>
    <n v="1.847"/>
    <n v="1"/>
    <n v="0.85"/>
    <s v="https://aw-tipster.blogabet.com"/>
    <s v="Mon, Feb 25th, 2019, 09:27"/>
    <n v="37.34999999999998"/>
    <d v="2019-02-01T00:00:00"/>
    <m/>
    <n v="598"/>
    <s v="AH"/>
    <s v="2018-19"/>
    <x v="22"/>
    <s v="Feb"/>
    <n v="2"/>
    <s v="2019"/>
    <s v="21:00"/>
    <d v="2019-02-27T00:00:00"/>
    <d v="2019-02-27T21:00:00"/>
    <d v="2019-02-01T00:00:00"/>
    <m/>
    <n v="568"/>
    <n v="36.749999999999979"/>
  </r>
  <r>
    <n v="569"/>
    <s v=" 28 Feb 2019, 21:00"/>
    <s v="Football"/>
    <x v="10"/>
    <s v="Valencia - Real Betis"/>
    <n v="0"/>
    <x v="1"/>
    <s v="Full Event Away +0.50 (AH)"/>
    <s v="1-0"/>
    <s v="PINNACLE"/>
    <n v="2.14"/>
    <n v="1"/>
    <n v="-1"/>
    <s v="https://aw-tipster.blogabet.com"/>
    <s v="Mon, Feb 25th, 2019, 09:27"/>
    <n v="36.34999999999998"/>
    <d v="2019-02-01T00:00:00"/>
    <m/>
    <n v="561"/>
    <s v="AH"/>
    <s v="2018-19"/>
    <x v="29"/>
    <s v="Feb"/>
    <n v="2"/>
    <s v="2019"/>
    <s v="21:00"/>
    <d v="2019-02-28T00:00:00"/>
    <d v="2019-02-28T21:00:00"/>
    <d v="2019-02-01T00:00:00"/>
    <m/>
    <n v="569"/>
    <n v="35.749999999999979"/>
  </r>
  <r>
    <n v="570"/>
    <s v=" 01 Mar 2019, 20:30"/>
    <s v="Football"/>
    <x v="0"/>
    <s v="Augsburg - Borussia Dortmund"/>
    <n v="0"/>
    <x v="1"/>
    <s v="Full Event Away (1X2)"/>
    <s v="2-1"/>
    <s v="PINNACLE"/>
    <n v="1.7190000000000001"/>
    <n v="1"/>
    <n v="-1"/>
    <s v="https://aw-tipster.blogabet.com"/>
    <s v="Mon, Feb 25th, 2019, 09:28"/>
    <n v="35.34999999999998"/>
    <d v="2019-02-01T00:00:00"/>
    <m/>
    <n v="566"/>
    <s v="1X2"/>
    <s v="2018-19"/>
    <x v="0"/>
    <s v="Mar"/>
    <n v="3"/>
    <s v="2019"/>
    <s v="20:30"/>
    <d v="2019-03-01T00:00:00"/>
    <d v="2019-03-01T20:30:00"/>
    <d v="2019-03-01T00:00:00"/>
    <d v="2019-03-01T00:00:00"/>
    <n v="570"/>
    <n v="34.749999999999979"/>
  </r>
  <r>
    <n v="571"/>
    <s v=" 01 Mar 2019, 20:30"/>
    <s v="Football"/>
    <x v="3"/>
    <s v="Cagliari - FC Internazionale"/>
    <n v="0"/>
    <x v="1"/>
    <s v="Full Event Away (1X2)"/>
    <s v="2-1"/>
    <s v="PINNACLE"/>
    <n v="1.819"/>
    <n v="1"/>
    <n v="-1"/>
    <s v="https://aw-tipster.blogabet.com"/>
    <s v="Mon, Feb 25th, 2019, 09:31"/>
    <n v="34.34999999999998"/>
    <d v="2019-02-01T00:00:00"/>
    <m/>
    <n v="581"/>
    <s v="1X2"/>
    <s v="2018-19"/>
    <x v="0"/>
    <s v="Mar"/>
    <n v="3"/>
    <s v="2019"/>
    <s v="20:30"/>
    <d v="2019-03-01T00:00:00"/>
    <d v="2019-03-01T20:30:00"/>
    <d v="2019-03-01T00:00:00"/>
    <m/>
    <n v="571"/>
    <n v="33.749999999999979"/>
  </r>
  <r>
    <n v="572"/>
    <s v=" 01 Mar 2019, 20:45"/>
    <s v="Football"/>
    <x v="1"/>
    <s v="Bordeaux - Montpellier HSC"/>
    <n v="1"/>
    <x v="2"/>
    <s v="Full Event Away +0.00 (AH)"/>
    <s v="Postponed"/>
    <s v="PINNACLE"/>
    <n v="2.1"/>
    <n v="1"/>
    <n v="0"/>
    <s v="https://aw-tipster.blogabet.com"/>
    <s v="Mon, Feb 25th, 2019, 09:29"/>
    <n v="34.34999999999998"/>
    <d v="2019-02-01T00:00:00"/>
    <m/>
    <n v="575"/>
    <s v="AH"/>
    <s v="2018-19"/>
    <x v="0"/>
    <s v="Mar"/>
    <n v="3"/>
    <s v="2019"/>
    <s v="20:45"/>
    <d v="2019-03-01T00:00:00"/>
    <d v="2019-03-01T20:45:00"/>
    <d v="2019-03-01T00:00:00"/>
    <m/>
    <n v="572"/>
    <n v="33.749999999999979"/>
  </r>
  <r>
    <n v="573"/>
    <s v=" 02 Mar 2019, 13:30"/>
    <s v="Football"/>
    <x v="4"/>
    <s v="Tottenham Hotspur - Arsenal"/>
    <n v="1.83"/>
    <x v="0"/>
    <s v="Full Event Away +0.50 (AH)"/>
    <s v="1-1"/>
    <s v="PINNACLE"/>
    <n v="1.8260000000000001"/>
    <n v="1"/>
    <n v="0.83"/>
    <s v="https://aw-tipster.blogabet.com"/>
    <s v="Thu, Feb 28th, 2019, 13:36"/>
    <n v="35.179999999999978"/>
    <d v="2019-02-01T00:00:00"/>
    <m/>
    <n v="597"/>
    <s v="AH"/>
    <s v="2018-19"/>
    <x v="1"/>
    <s v="Mar"/>
    <n v="3"/>
    <s v="2019"/>
    <s v="13:30"/>
    <d v="2019-03-02T00:00:00"/>
    <d v="2019-03-02T13:30:00"/>
    <d v="2019-03-01T00:00:00"/>
    <m/>
    <n v="573"/>
    <n v="34.579999999999977"/>
  </r>
  <r>
    <n v="574"/>
    <s v=" 02 Mar 2019, 15:30"/>
    <s v="Football"/>
    <x v="0"/>
    <s v="Hertha Berlin - Mainz 05"/>
    <n v="0"/>
    <x v="1"/>
    <s v="Full Event Away +0.50 (AH)"/>
    <s v="2-1"/>
    <s v="PINNACLE"/>
    <n v="2.11"/>
    <n v="1"/>
    <n v="-1"/>
    <s v="https://aw-tipster.blogabet.com"/>
    <s v="Sun, Feb 24th, 2019, 09:56"/>
    <n v="34.179999999999978"/>
    <d v="2019-02-01T00:00:00"/>
    <m/>
    <n v="594"/>
    <s v="AH"/>
    <s v="2018-19"/>
    <x v="1"/>
    <s v="Mar"/>
    <n v="3"/>
    <s v="2019"/>
    <s v="15:30"/>
    <d v="2019-03-02T00:00:00"/>
    <d v="2019-03-02T15:30:00"/>
    <d v="2019-03-01T00:00:00"/>
    <m/>
    <n v="574"/>
    <n v="33.579999999999977"/>
  </r>
  <r>
    <n v="575"/>
    <s v=" 02 Mar 2019, 15:30"/>
    <s v="Football"/>
    <x v="0"/>
    <s v="Schalke 04 - Fortuna Dusseldorf"/>
    <n v="2.1"/>
    <x v="0"/>
    <s v="Full Event Away +0.50 (AH)"/>
    <s v="0-4"/>
    <s v="PINNACLE"/>
    <n v="2.1"/>
    <n v="1"/>
    <n v="1.1000000000000001"/>
    <s v="https://aw-tipster.blogabet.com"/>
    <s v="Sun, Feb 24th, 2019, 09:56"/>
    <n v="35.27999999999998"/>
    <d v="2019-02-01T00:00:00"/>
    <m/>
    <n v="567"/>
    <s v="AH"/>
    <s v="2018-19"/>
    <x v="1"/>
    <s v="Mar"/>
    <n v="3"/>
    <s v="2019"/>
    <s v="15:30"/>
    <d v="2019-03-02T00:00:00"/>
    <d v="2019-03-02T15:30:00"/>
    <d v="2019-03-01T00:00:00"/>
    <m/>
    <n v="575"/>
    <n v="34.679999999999978"/>
  </r>
  <r>
    <n v="576"/>
    <s v=" 02 Mar 2019, 15:30"/>
    <s v="Football"/>
    <x v="0"/>
    <s v="Bayer Leverkusen - Freiburg"/>
    <n v="1.68"/>
    <x v="0"/>
    <s v="Full Event Home -1.00 (AH)"/>
    <s v="2-0"/>
    <s v="PINNACLE"/>
    <n v="1.6839999999999999"/>
    <n v="1"/>
    <n v="0.68"/>
    <s v="https://aw-tipster.blogabet.com"/>
    <s v="Mon, Feb 25th, 2019, 09:28"/>
    <n v="35.95999999999998"/>
    <d v="2019-02-01T00:00:00"/>
    <m/>
    <n v="572"/>
    <s v="AH"/>
    <s v="2018-19"/>
    <x v="1"/>
    <s v="Mar"/>
    <n v="3"/>
    <s v="2019"/>
    <s v="15:30"/>
    <d v="2019-03-02T00:00:00"/>
    <d v="2019-03-02T15:30:00"/>
    <d v="2019-03-01T00:00:00"/>
    <m/>
    <n v="576"/>
    <n v="35.359999999999978"/>
  </r>
  <r>
    <n v="577"/>
    <s v=" 02 Mar 2019, 15:30"/>
    <s v="Football"/>
    <x v="0"/>
    <s v="Eintracht Frankfurt - Hoffenheim"/>
    <n v="1.68"/>
    <x v="0"/>
    <s v="Full Event Over 3 (O/U)"/>
    <s v="3-2"/>
    <s v="PINNACLE"/>
    <n v="1.675"/>
    <n v="1"/>
    <n v="0.68"/>
    <s v="https://aw-tipster.blogabet.com"/>
    <s v="Tue, Feb 26th, 2019, 08:39"/>
    <n v="36.639999999999979"/>
    <d v="2019-02-01T00:00:00"/>
    <m/>
    <n v="578"/>
    <s v="O/U"/>
    <s v="2018-19"/>
    <x v="1"/>
    <s v="Mar"/>
    <n v="3"/>
    <s v="2019"/>
    <s v="15:30"/>
    <d v="2019-03-02T00:00:00"/>
    <d v="2019-03-02T15:30:00"/>
    <d v="2019-03-01T00:00:00"/>
    <m/>
    <n v="577"/>
    <n v="36.039999999999978"/>
  </r>
  <r>
    <n v="578"/>
    <s v=" 02 Mar 2019, 15:30"/>
    <s v="Football"/>
    <x v="0"/>
    <s v="Nurnberg - RB Leipzig"/>
    <n v="1"/>
    <x v="2"/>
    <s v="Full Event Away -1.00 (AH)"/>
    <s v="0-1"/>
    <s v="PINNACLE"/>
    <n v="1.9610000000000001"/>
    <n v="1"/>
    <n v="0"/>
    <s v="https://aw-tipster.blogabet.com"/>
    <s v="Tue, Feb 26th, 2019, 08:39"/>
    <n v="36.639999999999979"/>
    <d v="2019-02-01T00:00:00"/>
    <m/>
    <n v="562"/>
    <s v="AH"/>
    <s v="2018-19"/>
    <x v="1"/>
    <s v="Mar"/>
    <n v="3"/>
    <s v="2019"/>
    <s v="15:30"/>
    <d v="2019-03-02T00:00:00"/>
    <d v="2019-03-02T15:30:00"/>
    <d v="2019-03-01T00:00:00"/>
    <m/>
    <n v="578"/>
    <n v="36.039999999999978"/>
  </r>
  <r>
    <n v="579"/>
    <s v=" 02 Mar 2019, 16:00"/>
    <s v="Football"/>
    <x v="4"/>
    <s v="Brighton and Hove Albion - Huddersfield Town"/>
    <n v="1.8"/>
    <x v="0"/>
    <s v="Full Event Home (1X2)"/>
    <s v="1-0"/>
    <s v="PINNACLE"/>
    <n v="1.8"/>
    <n v="1"/>
    <n v="0.8"/>
    <s v="https://aw-tipster.blogabet.com"/>
    <s v="Wed, Feb 27th, 2019, 09:56"/>
    <n v="37.439999999999976"/>
    <d v="2019-02-01T00:00:00"/>
    <m/>
    <n v="590"/>
    <s v="1X2"/>
    <s v="2018-19"/>
    <x v="1"/>
    <s v="Mar"/>
    <n v="3"/>
    <s v="2019"/>
    <s v="16:00"/>
    <d v="2019-03-02T00:00:00"/>
    <d v="2019-03-02T16:00:00"/>
    <d v="2019-03-01T00:00:00"/>
    <m/>
    <n v="579"/>
    <n v="36.839999999999975"/>
  </r>
  <r>
    <n v="580"/>
    <s v=" 02 Mar 2019, 16:00"/>
    <s v="Football"/>
    <x v="4"/>
    <s v="Wolverhampton Wanderers - Cardiff City"/>
    <n v="1.88"/>
    <x v="0"/>
    <s v="Full Event Home -1.00 (AH)"/>
    <s v="2-0"/>
    <s v="PINNACLE"/>
    <n v="1.8839999999999999"/>
    <n v="1"/>
    <n v="0.88"/>
    <s v="https://aw-tipster.blogabet.com"/>
    <s v="Wed, Feb 27th, 2019, 09:57"/>
    <n v="38.319999999999979"/>
    <d v="2019-02-01T00:00:00"/>
    <m/>
    <n v="591"/>
    <s v="AH"/>
    <s v="2018-19"/>
    <x v="1"/>
    <s v="Mar"/>
    <n v="3"/>
    <s v="2019"/>
    <s v="16:00"/>
    <d v="2019-03-02T00:00:00"/>
    <d v="2019-03-02T16:00:00"/>
    <d v="2019-03-01T00:00:00"/>
    <m/>
    <n v="580"/>
    <n v="37.719999999999978"/>
  </r>
  <r>
    <n v="581"/>
    <s v=" 02 Mar 2019, 16:00"/>
    <s v="Football"/>
    <x v="4"/>
    <s v="Bournemouth - Manchester City"/>
    <n v="0"/>
    <x v="1"/>
    <s v="First Half Away -1.00 (AH)"/>
    <s v="0-0"/>
    <s v="PINNACLE"/>
    <n v="2.44"/>
    <n v="1"/>
    <n v="-1"/>
    <s v="https://aw-tipster.blogabet.com"/>
    <s v="Thu, Feb 28th, 2019, 13:36"/>
    <n v="37.319999999999979"/>
    <d v="2019-02-01T00:00:00"/>
    <m/>
    <n v="596"/>
    <s v="AH"/>
    <s v="2018-19"/>
    <x v="1"/>
    <s v="Mar"/>
    <n v="3"/>
    <s v="2019"/>
    <s v="16:00"/>
    <d v="2019-03-02T00:00:00"/>
    <d v="2019-03-02T16:00:00"/>
    <d v="2019-03-01T00:00:00"/>
    <m/>
    <n v="581"/>
    <n v="36.719999999999978"/>
  </r>
  <r>
    <n v="582"/>
    <s v=" 02 Mar 2019, 16:00"/>
    <s v="Football"/>
    <x v="4"/>
    <s v="Burnley - Crystal Palace"/>
    <n v="0"/>
    <x v="1"/>
    <s v="Full Event Home +0.00 (AH)"/>
    <s v="1-3"/>
    <s v="PINNACLE"/>
    <n v="2.0099999999999998"/>
    <n v="1"/>
    <n v="-1"/>
    <s v="https://aw-tipster.blogabet.com"/>
    <s v="Thu, Feb 28th, 2019, 13:37"/>
    <n v="36.319999999999979"/>
    <d v="2019-02-01T00:00:00"/>
    <m/>
    <n v="599"/>
    <s v="AH"/>
    <s v="2018-19"/>
    <x v="1"/>
    <s v="Mar"/>
    <n v="3"/>
    <s v="2019"/>
    <s v="16:00"/>
    <d v="2019-03-02T00:00:00"/>
    <d v="2019-03-02T16:00:00"/>
    <d v="2019-03-01T00:00:00"/>
    <m/>
    <n v="582"/>
    <n v="35.719999999999978"/>
  </r>
  <r>
    <n v="583"/>
    <s v=" 02 Mar 2019, 16:00"/>
    <s v="Football"/>
    <x v="4"/>
    <s v="Manchester United - Southampton"/>
    <n v="1"/>
    <x v="2"/>
    <s v="Full Event Away +1.00 (AH)"/>
    <s v="3-2"/>
    <s v="PINNACLE"/>
    <n v="2.11"/>
    <n v="1"/>
    <n v="0"/>
    <s v="https://aw-tipster.blogabet.com"/>
    <s v="Thu, Feb 28th, 2019, 13:37"/>
    <n v="36.319999999999979"/>
    <d v="2019-02-01T00:00:00"/>
    <m/>
    <n v="592"/>
    <s v="AH"/>
    <s v="2018-19"/>
    <x v="1"/>
    <s v="Mar"/>
    <n v="3"/>
    <s v="2019"/>
    <s v="16:00"/>
    <d v="2019-03-02T00:00:00"/>
    <d v="2019-03-02T16:00:00"/>
    <d v="2019-03-01T00:00:00"/>
    <m/>
    <n v="583"/>
    <n v="35.719999999999978"/>
  </r>
  <r>
    <n v="584"/>
    <s v=" 02 Mar 2019, 16:15"/>
    <s v="Football"/>
    <x v="2"/>
    <s v="Villarreal CF - Alaves"/>
    <n v="0"/>
    <x v="1"/>
    <s v="Full Event Home (1X2)"/>
    <s v="1-2"/>
    <s v="PINNACLE"/>
    <n v="1.7929999999999999"/>
    <n v="1"/>
    <n v="-1"/>
    <s v="https://aw-tipster.blogabet.com"/>
    <s v="Mon, Feb 25th, 2019, 09:32"/>
    <n v="35.319999999999979"/>
    <d v="2019-02-01T00:00:00"/>
    <m/>
    <n v="603"/>
    <s v="1X2"/>
    <s v="2018-19"/>
    <x v="1"/>
    <s v="Mar"/>
    <n v="3"/>
    <s v="2019"/>
    <s v="16:15"/>
    <d v="2019-03-02T00:00:00"/>
    <d v="2019-03-02T16:15:00"/>
    <d v="2019-03-01T00:00:00"/>
    <m/>
    <n v="584"/>
    <n v="34.719999999999978"/>
  </r>
  <r>
    <n v="585"/>
    <s v=" 02 Mar 2019, 17:00"/>
    <s v="Football"/>
    <x v="1"/>
    <s v="Caen - Paris Saint Germain"/>
    <n v="0"/>
    <x v="1"/>
    <s v="Full Event Away -1.50 (AH)"/>
    <s v="1-2"/>
    <s v="PINNACLE"/>
    <n v="1.7929999999999999"/>
    <n v="1"/>
    <n v="-1"/>
    <s v="https://aw-tipster.blogabet.com"/>
    <s v="Thu, Feb 28th, 2019, 13:35"/>
    <n v="34.319999999999979"/>
    <d v="2019-02-01T00:00:00"/>
    <m/>
    <n v="600"/>
    <s v="AH"/>
    <s v="2018-19"/>
    <x v="1"/>
    <s v="Mar"/>
    <n v="3"/>
    <s v="2019"/>
    <s v="17:00"/>
    <d v="2019-03-02T00:00:00"/>
    <d v="2019-03-02T17:00:00"/>
    <d v="2019-03-01T00:00:00"/>
    <m/>
    <n v="585"/>
    <n v="33.719999999999978"/>
  </r>
  <r>
    <n v="586"/>
    <s v=" 02 Mar 2019, 18:00"/>
    <s v="Football"/>
    <x v="3"/>
    <s v="AC Milan - Sassuolo"/>
    <n v="1"/>
    <x v="2"/>
    <s v="Full Event Home -1.00 (AH)"/>
    <s v="1-0"/>
    <s v="PINNACLE"/>
    <n v="1.833"/>
    <n v="1"/>
    <n v="0"/>
    <s v="https://aw-tipster.blogabet.com"/>
    <s v="Wed, Feb 27th, 2019, 09:57"/>
    <n v="34.319999999999979"/>
    <d v="2019-02-01T00:00:00"/>
    <m/>
    <n v="564"/>
    <s v="AH"/>
    <s v="2018-19"/>
    <x v="1"/>
    <s v="Mar"/>
    <n v="3"/>
    <s v="2019"/>
    <s v="18:00"/>
    <d v="2019-03-02T00:00:00"/>
    <d v="2019-03-02T18:00:00"/>
    <d v="2019-03-01T00:00:00"/>
    <m/>
    <n v="586"/>
    <n v="33.719999999999978"/>
  </r>
  <r>
    <n v="587"/>
    <s v=" 02 Mar 2019, 18:30"/>
    <s v="Football"/>
    <x v="2"/>
    <s v="Huesca - Sevilla"/>
    <n v="1.88"/>
    <x v="0"/>
    <s v="Full Event Home +0.50 (AH)"/>
    <s v="2-1"/>
    <s v="PINNACLE"/>
    <n v="1.877"/>
    <n v="1"/>
    <n v="0.88"/>
    <s v="https://aw-tipster.blogabet.com"/>
    <s v="Sun, Feb 24th, 2019, 09:55"/>
    <n v="35.199999999999982"/>
    <d v="2019-02-01T00:00:00"/>
    <m/>
    <n v="588"/>
    <s v="AH"/>
    <s v="2018-19"/>
    <x v="1"/>
    <s v="Mar"/>
    <n v="3"/>
    <s v="2019"/>
    <s v="18:30"/>
    <d v="2019-03-02T00:00:00"/>
    <d v="2019-03-02T18:30:00"/>
    <d v="2019-03-01T00:00:00"/>
    <m/>
    <n v="587"/>
    <n v="34.59999999999998"/>
  </r>
  <r>
    <n v="588"/>
    <s v=" 02 Mar 2019, 18:30"/>
    <s v="Football"/>
    <x v="0"/>
    <s v="Borussia Monchengladbach - Bayern Munich"/>
    <n v="0"/>
    <x v="1"/>
    <s v="Full Event Home +1.00 (AH)"/>
    <s v="1-5"/>
    <s v="PINNACLE"/>
    <n v="2"/>
    <n v="1"/>
    <n v="-1"/>
    <s v="https://aw-tipster.blogabet.com"/>
    <s v="Sun, Feb 24th, 2019, 09:57"/>
    <n v="34.199999999999982"/>
    <d v="2019-02-01T00:00:00"/>
    <m/>
    <n v="568"/>
    <s v="AH"/>
    <s v="2018-19"/>
    <x v="1"/>
    <s v="Mar"/>
    <n v="3"/>
    <s v="2019"/>
    <s v="18:30"/>
    <d v="2019-03-02T00:00:00"/>
    <d v="2019-03-02T18:30:00"/>
    <d v="2019-03-01T00:00:00"/>
    <m/>
    <n v="588"/>
    <n v="33.59999999999998"/>
  </r>
  <r>
    <n v="589"/>
    <s v=" 02 Mar 2019, 18:30"/>
    <s v="Football"/>
    <x v="4"/>
    <s v="West Ham United - Newcastle United"/>
    <n v="0"/>
    <x v="1"/>
    <s v="Full Event Away +0.50 (AH)"/>
    <s v="2-0"/>
    <s v="PINNACLE"/>
    <n v="1.847"/>
    <n v="1"/>
    <n v="-1"/>
    <s v="https://aw-tipster.blogabet.com"/>
    <s v="Thu, Feb 28th, 2019, 13:37"/>
    <n v="33.199999999999982"/>
    <d v="2019-02-01T00:00:00"/>
    <m/>
    <n v="605"/>
    <s v="AH"/>
    <s v="2018-19"/>
    <x v="1"/>
    <s v="Mar"/>
    <n v="3"/>
    <s v="2019"/>
    <s v="18:30"/>
    <d v="2019-03-02T00:00:00"/>
    <d v="2019-03-02T18:30:00"/>
    <d v="2019-03-01T00:00:00"/>
    <m/>
    <n v="589"/>
    <n v="32.59999999999998"/>
  </r>
  <r>
    <n v="590"/>
    <s v=" 02 Mar 2019, 20:00"/>
    <s v="Football"/>
    <x v="1"/>
    <s v="Angers SCO - AS Monaco"/>
    <n v="1.7"/>
    <x v="0"/>
    <s v="Full Event Home +0.50 (AH)"/>
    <s v="2-2"/>
    <s v="PINNACLE"/>
    <n v="1.6990000000000001"/>
    <n v="1"/>
    <n v="0.7"/>
    <s v="https://aw-tipster.blogabet.com"/>
    <s v="Mon, Feb 25th, 2019, 09:29"/>
    <n v="33.899999999999984"/>
    <d v="2019-02-01T00:00:00"/>
    <m/>
    <n v="579"/>
    <s v="AH"/>
    <s v="2018-19"/>
    <x v="1"/>
    <s v="Mar"/>
    <n v="3"/>
    <s v="2019"/>
    <s v="20:00"/>
    <d v="2019-03-02T00:00:00"/>
    <d v="2019-03-02T20:00:00"/>
    <d v="2019-03-01T00:00:00"/>
    <m/>
    <n v="590"/>
    <n v="33.299999999999983"/>
  </r>
  <r>
    <n v="591"/>
    <s v=" 02 Mar 2019, 20:00"/>
    <s v="Football"/>
    <x v="1"/>
    <s v="Reims - Amiens"/>
    <n v="2.09"/>
    <x v="0"/>
    <s v="Full Event Away +0.50 (AH)"/>
    <s v="2-2"/>
    <s v="PINNACLE"/>
    <n v="2.09"/>
    <n v="1"/>
    <n v="1.0900000000000001"/>
    <s v="https://aw-tipster.blogabet.com"/>
    <s v="Mon, Feb 25th, 2019, 09:30"/>
    <n v="34.989999999999988"/>
    <d v="2019-02-01T00:00:00"/>
    <m/>
    <n v="580"/>
    <s v="AH"/>
    <s v="2018-19"/>
    <x v="1"/>
    <s v="Mar"/>
    <n v="3"/>
    <s v="2019"/>
    <s v="20:00"/>
    <d v="2019-03-02T00:00:00"/>
    <d v="2019-03-02T20:00:00"/>
    <d v="2019-03-01T00:00:00"/>
    <m/>
    <n v="591"/>
    <n v="34.389999999999986"/>
  </r>
  <r>
    <n v="592"/>
    <s v=" 02 Mar 2019, 20:30"/>
    <s v="Football"/>
    <x v="3"/>
    <s v="Lazio - AS Roma"/>
    <n v="0"/>
    <x v="1"/>
    <s v="Full Event Away +0.00 (AH)"/>
    <s v="3-0"/>
    <s v="PINNACLE"/>
    <n v="2.06"/>
    <n v="1"/>
    <n v="-1"/>
    <s v="https://aw-tipster.blogabet.com"/>
    <s v="Wed, Feb 27th, 2019, 09:58"/>
    <n v="33.989999999999988"/>
    <d v="2019-02-01T00:00:00"/>
    <m/>
    <n v="570"/>
    <s v="AH"/>
    <s v="2018-19"/>
    <x v="1"/>
    <s v="Mar"/>
    <n v="3"/>
    <s v="2019"/>
    <s v="20:30"/>
    <d v="2019-03-02T00:00:00"/>
    <d v="2019-03-02T20:30:00"/>
    <d v="2019-03-01T00:00:00"/>
    <m/>
    <n v="592"/>
    <n v="33.389999999999986"/>
  </r>
  <r>
    <n v="593"/>
    <s v=" 02 Mar 2019, 20:45"/>
    <s v="Football"/>
    <x v="2"/>
    <s v="Real Madrid - Barcelona"/>
    <n v="1.79"/>
    <x v="0"/>
    <s v="Full Event Away +0.00 (AH)"/>
    <s v="0-1"/>
    <s v="PINNACLE"/>
    <n v="1.7929999999999999"/>
    <n v="1"/>
    <n v="0.79"/>
    <s v="https://aw-tipster.blogabet.com"/>
    <s v="Thu, Feb 28th, 2019, 13:34"/>
    <n v="34.779999999999987"/>
    <d v="2019-02-01T00:00:00"/>
    <m/>
    <n v="576"/>
    <s v="AH"/>
    <s v="2018-19"/>
    <x v="1"/>
    <s v="Mar"/>
    <n v="3"/>
    <s v="2019"/>
    <s v="20:45"/>
    <d v="2019-03-02T00:00:00"/>
    <d v="2019-03-02T20:45:00"/>
    <d v="2019-03-01T00:00:00"/>
    <m/>
    <n v="593"/>
    <n v="34.179999999999986"/>
  </r>
  <r>
    <n v="594"/>
    <s v=" 03 Mar 2019, 12:30"/>
    <s v="Football"/>
    <x v="3"/>
    <s v="Torino - Chievo"/>
    <n v="0"/>
    <x v="1"/>
    <s v="Full Event Away +1.50 (AH)"/>
    <s v="3-0"/>
    <s v="PINNACLE"/>
    <n v="1.694"/>
    <n v="1"/>
    <n v="-1"/>
    <s v="https://aw-tipster.blogabet.com"/>
    <s v="Mon, Feb 25th, 2019, 09:31"/>
    <n v="33.779999999999987"/>
    <d v="2019-02-01T00:00:00"/>
    <m/>
    <n v="586"/>
    <s v="AH"/>
    <s v="2018-19"/>
    <x v="2"/>
    <s v="Mar"/>
    <n v="3"/>
    <s v="2019"/>
    <s v="12:30"/>
    <d v="2019-03-03T00:00:00"/>
    <d v="2019-03-03T12:30:00"/>
    <d v="2019-03-01T00:00:00"/>
    <m/>
    <n v="594"/>
    <n v="33.179999999999986"/>
  </r>
  <r>
    <n v="595"/>
    <s v=" 03 Mar 2019, 13:00"/>
    <s v="Football"/>
    <x v="4"/>
    <s v="Watford - Leicester City"/>
    <n v="1.81"/>
    <x v="0"/>
    <s v="Full Event Home +0.00 (AH)"/>
    <s v="2-1"/>
    <s v="PINNACLE"/>
    <n v="1.8129999999999999"/>
    <n v="1"/>
    <n v="0.81"/>
    <s v="https://aw-tipster.blogabet.com"/>
    <s v="Thu, Feb 28th, 2019, 13:38"/>
    <n v="34.589999999999989"/>
    <d v="2019-02-01T00:00:00"/>
    <m/>
    <n v="577"/>
    <s v="AH"/>
    <s v="2018-19"/>
    <x v="2"/>
    <s v="Mar"/>
    <n v="3"/>
    <s v="2019"/>
    <s v="13:00"/>
    <d v="2019-03-03T00:00:00"/>
    <d v="2019-03-03T13:00:00"/>
    <d v="2019-03-01T00:00:00"/>
    <m/>
    <n v="595"/>
    <n v="33.989999999999988"/>
  </r>
  <r>
    <n v="596"/>
    <s v=" 03 Mar 2019, 15:00"/>
    <s v="Football"/>
    <x v="1"/>
    <s v="Nice - Strasbourg"/>
    <n v="0"/>
    <x v="1"/>
    <s v="Full Event Away +0.00 (AH)"/>
    <s v="1-0"/>
    <s v="PINNACLE"/>
    <n v="2.1"/>
    <n v="1"/>
    <n v="-1"/>
    <s v="https://aw-tipster.blogabet.com"/>
    <s v="Sun, Feb 24th, 2019, 09:58"/>
    <n v="33.589999999999989"/>
    <d v="2019-03-01T00:00:00"/>
    <d v="2019-03-01T00:00:00"/>
    <n v="607"/>
    <s v="AH"/>
    <s v="2018-19"/>
    <x v="2"/>
    <s v="Mar"/>
    <n v="3"/>
    <s v="2019"/>
    <s v="15:00"/>
    <d v="2019-03-03T00:00:00"/>
    <d v="2019-03-03T15:00:00"/>
    <d v="2019-03-01T00:00:00"/>
    <m/>
    <n v="596"/>
    <n v="32.989999999999988"/>
  </r>
  <r>
    <n v="597"/>
    <s v=" 03 Mar 2019, 15:00"/>
    <s v="Football"/>
    <x v="3"/>
    <s v="SPAL - Sampdoria"/>
    <n v="0"/>
    <x v="1"/>
    <s v="Full Event Home +0.00 (AH)"/>
    <s v="1-2"/>
    <s v="PINNACLE"/>
    <n v="1.917"/>
    <n v="1"/>
    <n v="-1"/>
    <s v="https://aw-tipster.blogabet.com"/>
    <s v="Mon, Feb 25th, 2019, 09:31"/>
    <n v="32.589999999999989"/>
    <d v="2019-02-01T00:00:00"/>
    <m/>
    <n v="595"/>
    <s v="AH"/>
    <s v="2018-19"/>
    <x v="2"/>
    <s v="Mar"/>
    <n v="3"/>
    <s v="2019"/>
    <s v="15:00"/>
    <d v="2019-03-03T00:00:00"/>
    <d v="2019-03-03T15:00:00"/>
    <d v="2019-03-01T00:00:00"/>
    <m/>
    <n v="597"/>
    <n v="31.989999999999988"/>
  </r>
  <r>
    <n v="598"/>
    <s v=" 03 Mar 2019, 15:00"/>
    <s v="Football"/>
    <x v="1"/>
    <s v="Lille - Dijon"/>
    <n v="1"/>
    <x v="2"/>
    <s v="Full Event Home -1.00 (AH)"/>
    <s v="1-0"/>
    <s v="PINNACLE"/>
    <n v="1.9339999999999999"/>
    <n v="1"/>
    <n v="0"/>
    <s v="https://aw-tipster.blogabet.com"/>
    <s v="Wed, Feb 27th, 2019, 09:58"/>
    <n v="32.589999999999989"/>
    <d v="2019-02-01T00:00:00"/>
    <m/>
    <n v="584"/>
    <s v="AH"/>
    <s v="2018-19"/>
    <x v="2"/>
    <s v="Mar"/>
    <n v="3"/>
    <s v="2019"/>
    <s v="15:00"/>
    <d v="2019-03-03T00:00:00"/>
    <d v="2019-03-03T15:00:00"/>
    <d v="2019-03-01T00:00:00"/>
    <m/>
    <n v="598"/>
    <n v="31.989999999999988"/>
  </r>
  <r>
    <n v="599"/>
    <s v=" 03 Mar 2019, 15:05"/>
    <s v="Football"/>
    <x v="4"/>
    <s v="Fulham - Chelsea"/>
    <n v="1"/>
    <x v="2"/>
    <s v="Full Event Away -1.00 (AH)"/>
    <s v="1-2"/>
    <s v="PINNACLE"/>
    <n v="1.8919999999999999"/>
    <n v="1"/>
    <n v="0"/>
    <s v="https://aw-tipster.blogabet.com"/>
    <s v="Thu, Feb 28th, 2019, 13:38"/>
    <n v="32.589999999999989"/>
    <d v="2019-02-01T00:00:00"/>
    <m/>
    <n v="565"/>
    <s v="AH"/>
    <s v="2018-19"/>
    <x v="2"/>
    <s v="Mar"/>
    <n v="3"/>
    <s v="2019"/>
    <s v="15:05"/>
    <d v="2019-03-03T00:00:00"/>
    <d v="2019-03-03T15:05:00"/>
    <d v="2019-03-01T00:00:00"/>
    <m/>
    <n v="599"/>
    <n v="31.989999999999988"/>
  </r>
  <r>
    <n v="600"/>
    <s v=" 03 Mar 2019, 16:15"/>
    <s v="Football"/>
    <x v="2"/>
    <s v="Real Betis - Getafe"/>
    <n v="2.4700000000000002"/>
    <x v="0"/>
    <s v="Full Event Away +0.00 (AH)"/>
    <s v="1-2"/>
    <s v="PINNACLE"/>
    <n v="2.4700000000000002"/>
    <n v="1"/>
    <n v="1.47"/>
    <s v="https://aw-tipster.blogabet.com"/>
    <s v="Fri, Mar 1st, 2019, 08:36"/>
    <n v="34.059999999999988"/>
    <d v="2019-02-01T00:00:00"/>
    <m/>
    <n v="604"/>
    <s v="AH"/>
    <s v="2018-19"/>
    <x v="2"/>
    <s v="Mar"/>
    <n v="3"/>
    <s v="2019"/>
    <s v="16:15"/>
    <d v="2019-03-03T00:00:00"/>
    <d v="2019-03-03T16:15:00"/>
    <d v="2019-03-01T00:00:00"/>
    <m/>
    <n v="600"/>
    <n v="33.459999999999987"/>
  </r>
  <r>
    <n v="601"/>
    <s v=" 03 Mar 2019, 17:00"/>
    <s v="Football"/>
    <x v="1"/>
    <s v="Lyon - Toulouse FC"/>
    <n v="0"/>
    <x v="1"/>
    <s v="Full Event Away +1.50 (AH)"/>
    <s v="5-1"/>
    <s v="PINNACLE"/>
    <n v="2.02"/>
    <n v="1"/>
    <n v="-1"/>
    <s v="https://aw-tipster.blogabet.com"/>
    <s v="Thu, Feb 28th, 2019, 13:35"/>
    <n v="33.059999999999988"/>
    <d v="2019-02-01T00:00:00"/>
    <m/>
    <n v="593"/>
    <s v="AH"/>
    <s v="2018-19"/>
    <x v="2"/>
    <s v="Mar"/>
    <n v="3"/>
    <s v="2019"/>
    <s v="17:00"/>
    <d v="2019-03-03T00:00:00"/>
    <d v="2019-03-03T17:00:00"/>
    <d v="2019-03-01T00:00:00"/>
    <m/>
    <n v="601"/>
    <n v="32.459999999999987"/>
  </r>
  <r>
    <n v="602"/>
    <s v=" 03 Mar 2019, 17:15"/>
    <s v="Football"/>
    <x v="4"/>
    <s v="Everton - Liverpool"/>
    <n v="0"/>
    <x v="1"/>
    <s v="Full Event Away -1.00 (AH)"/>
    <s v="0-0"/>
    <s v="PINNACLE"/>
    <n v="2.09"/>
    <n v="1"/>
    <n v="-1"/>
    <s v="https://aw-tipster.blogabet.com"/>
    <s v="Thu, Feb 28th, 2019, 13:38"/>
    <n v="32.059999999999988"/>
    <d v="2019-02-01T00:00:00"/>
    <m/>
    <n v="589"/>
    <s v="AH"/>
    <s v="2018-19"/>
    <x v="2"/>
    <s v="Mar"/>
    <n v="3"/>
    <s v="2019"/>
    <s v="17:15"/>
    <d v="2019-03-03T00:00:00"/>
    <d v="2019-03-03T17:15:00"/>
    <d v="2019-03-01T00:00:00"/>
    <m/>
    <n v="602"/>
    <n v="31.459999999999987"/>
  </r>
  <r>
    <n v="603"/>
    <s v=" 03 Mar 2019, 18:00"/>
    <s v="Football"/>
    <x v="0"/>
    <s v="Wolfsburg - Werder Bremen"/>
    <n v="0"/>
    <x v="1"/>
    <s v="Full Event Home (1X2)"/>
    <s v="1-1"/>
    <s v="PINNACLE"/>
    <n v="2.23"/>
    <n v="1"/>
    <n v="-1"/>
    <s v="https://aw-tipster.blogabet.com"/>
    <s v="Sun, Feb 24th, 2019, 09:57"/>
    <n v="31.059999999999988"/>
    <d v="2019-02-01T00:00:00"/>
    <m/>
    <n v="587"/>
    <s v="1X2"/>
    <s v="2018-19"/>
    <x v="2"/>
    <s v="Mar"/>
    <n v="3"/>
    <s v="2019"/>
    <s v="18:00"/>
    <d v="2019-03-03T00:00:00"/>
    <d v="2019-03-03T18:00:00"/>
    <d v="2019-03-01T00:00:00"/>
    <m/>
    <n v="603"/>
    <n v="30.459999999999987"/>
  </r>
  <r>
    <n v="604"/>
    <s v=" 03 Mar 2019, 18:00"/>
    <s v="Football"/>
    <x v="3"/>
    <s v="Atalanta BC - Fiorentina"/>
    <n v="1.9"/>
    <x v="0"/>
    <s v="Full Event Home (1X2)"/>
    <s v="3-1"/>
    <s v="PINNACLE"/>
    <n v="1.9"/>
    <n v="1"/>
    <n v="0.9"/>
    <s v="https://aw-tipster.blogabet.com"/>
    <s v="Thu, Feb 28th, 2019, 13:39"/>
    <n v="31.959999999999987"/>
    <d v="2019-02-01T00:00:00"/>
    <m/>
    <n v="571"/>
    <s v="1X2"/>
    <s v="2018-19"/>
    <x v="2"/>
    <s v="Mar"/>
    <n v="3"/>
    <s v="2019"/>
    <s v="18:00"/>
    <d v="2019-03-03T00:00:00"/>
    <d v="2019-03-03T18:00:00"/>
    <d v="2019-03-01T00:00:00"/>
    <m/>
    <n v="604"/>
    <n v="31.359999999999985"/>
  </r>
  <r>
    <n v="605"/>
    <s v=" 03 Mar 2019, 18:30"/>
    <s v="Football"/>
    <x v="2"/>
    <s v="Real Sociedad - Atletico Madrid"/>
    <n v="2.23"/>
    <x v="0"/>
    <s v="Full Event Away (1X2)"/>
    <s v="0-2"/>
    <s v="PINNACLE"/>
    <n v="2.23"/>
    <n v="1"/>
    <n v="1.23"/>
    <s v="https://aw-tipster.blogabet.com"/>
    <s v="Tue, Feb 26th, 2019, 08:40"/>
    <n v="33.189999999999984"/>
    <d v="2019-02-01T00:00:00"/>
    <m/>
    <n v="602"/>
    <s v="1X2"/>
    <s v="2018-19"/>
    <x v="2"/>
    <s v="Mar"/>
    <n v="3"/>
    <s v="2019"/>
    <s v="18:30"/>
    <d v="2019-03-03T00:00:00"/>
    <d v="2019-03-03T18:30:00"/>
    <d v="2019-03-01T00:00:00"/>
    <m/>
    <n v="605"/>
    <n v="32.589999999999982"/>
  </r>
  <r>
    <n v="606"/>
    <s v=" 03 Mar 2019, 20:30"/>
    <s v="Football"/>
    <x v="3"/>
    <s v="Napoli - Juventus"/>
    <n v="1.97"/>
    <x v="0"/>
    <s v="Full Event Away +0.00 (AH)"/>
    <s v="1-2"/>
    <s v="PINNACLE"/>
    <n v="1.97"/>
    <n v="1"/>
    <n v="0.97"/>
    <s v="https://aw-tipster.blogabet.com"/>
    <s v="Mon, Feb 25th, 2019, 09:32"/>
    <n v="34.159999999999982"/>
    <d v="2019-02-01T00:00:00"/>
    <m/>
    <n v="582"/>
    <s v="AH"/>
    <s v="2018-19"/>
    <x v="2"/>
    <s v="Mar"/>
    <n v="3"/>
    <s v="2019"/>
    <s v="20:30"/>
    <d v="2019-03-03T00:00:00"/>
    <d v="2019-03-03T20:30:00"/>
    <d v="2019-03-01T00:00:00"/>
    <m/>
    <n v="606"/>
    <n v="33.559999999999981"/>
  </r>
  <r>
    <n v="607"/>
    <s v=" 03 Mar 2019, 20:45"/>
    <s v="Football"/>
    <x v="2"/>
    <s v="Valencia - Athletic Club Bilbao"/>
    <n v="0"/>
    <x v="1"/>
    <s v="Full Event Away +0.50 (AH)"/>
    <s v="2-0"/>
    <s v="PINNACLE"/>
    <n v="1.917"/>
    <n v="1"/>
    <n v="-1"/>
    <s v="https://aw-tipster.blogabet.com"/>
    <s v="Fri, Mar 1st, 2019, 08:37"/>
    <n v="33.159999999999982"/>
    <d v="2019-02-01T00:00:00"/>
    <m/>
    <n v="606"/>
    <s v="AH"/>
    <s v="2018-19"/>
    <x v="2"/>
    <s v="Mar"/>
    <n v="3"/>
    <s v="2019"/>
    <s v="20:45"/>
    <d v="2019-03-03T00:00:00"/>
    <d v="2019-03-03T20:45:00"/>
    <d v="2019-03-01T00:00:00"/>
    <m/>
    <n v="607"/>
    <n v="32.559999999999981"/>
  </r>
  <r>
    <n v="608"/>
    <s v=" 03 Mar 2019, 21:00"/>
    <s v="Football"/>
    <x v="1"/>
    <s v="Marseille - St Etienne"/>
    <n v="1.86"/>
    <x v="0"/>
    <s v="Full Event Home (1X2)"/>
    <s v="2-0"/>
    <s v="PINNACLE"/>
    <n v="1.8620000000000001"/>
    <n v="1"/>
    <n v="0.86"/>
    <s v="https://aw-tipster.blogabet.com"/>
    <s v="Mon, Feb 25th, 2019, 09:30"/>
    <n v="34.019999999999982"/>
    <d v="2019-02-01T00:00:00"/>
    <m/>
    <n v="585"/>
    <s v="1X2"/>
    <s v="2018-19"/>
    <x v="2"/>
    <s v="Mar"/>
    <n v="3"/>
    <s v="2019"/>
    <s v="21:00"/>
    <d v="2019-03-03T00:00:00"/>
    <d v="2019-03-03T21:00:00"/>
    <d v="2019-03-01T00:00:00"/>
    <m/>
    <n v="608"/>
    <n v="33.41999999999998"/>
  </r>
  <r>
    <n v="609"/>
    <s v=" 05 Mar 2019, 19:00"/>
    <s v="Football"/>
    <x v="1"/>
    <s v="Bordeaux - Montpellier HSC"/>
    <n v="2.2599999999999998"/>
    <x v="0"/>
    <s v="Full Event Away +0.00 (AH)"/>
    <s v="1-2"/>
    <s v="PINNACLE"/>
    <n v="2.2599999999999998"/>
    <n v="1"/>
    <n v="1.26"/>
    <s v="https://aw-tipster.blogabet.com"/>
    <s v="Sat, Mar 2nd, 2019, 10:12"/>
    <n v="35.27999999999998"/>
    <d v="2019-03-01T00:00:00"/>
    <m/>
    <n v="609"/>
    <s v="AH"/>
    <s v="2018-19"/>
    <x v="4"/>
    <s v="Mar"/>
    <n v="3"/>
    <s v="2019"/>
    <s v="19:00"/>
    <d v="2019-03-05T00:00:00"/>
    <d v="2019-03-05T19:00:00"/>
    <d v="2019-03-01T00:00:00"/>
    <m/>
    <n v="609"/>
    <n v="34.679999999999978"/>
  </r>
  <r>
    <n v="610"/>
    <s v=" 05 Mar 2019, 21:00"/>
    <s v="Football"/>
    <x v="5"/>
    <s v="Borussia Dortmund - Tottenham Hotspur"/>
    <n v="1.96"/>
    <x v="0"/>
    <s v="Full Event Away +0.50 (AH)"/>
    <s v="0-1"/>
    <s v="PINNACLE"/>
    <n v="1.9610000000000001"/>
    <n v="1"/>
    <n v="0.96"/>
    <s v="https://aw-tipster.blogabet.com"/>
    <s v="Sun, Mar 3rd, 2019, 10:03"/>
    <n v="36.239999999999981"/>
    <d v="2019-03-01T00:00:00"/>
    <m/>
    <n v="610"/>
    <s v="AH"/>
    <s v="2018-19"/>
    <x v="4"/>
    <s v="Mar"/>
    <n v="3"/>
    <s v="2019"/>
    <s v="21:00"/>
    <d v="2019-03-05T00:00:00"/>
    <d v="2019-03-05T21:00:00"/>
    <d v="2019-03-01T00:00:00"/>
    <m/>
    <n v="610"/>
    <n v="35.639999999999979"/>
  </r>
  <r>
    <n v="611"/>
    <s v=" 05 Mar 2019, 21:00"/>
    <s v="Football"/>
    <x v="5"/>
    <s v="Real Madrid - Ajax"/>
    <n v="1.85"/>
    <x v="0"/>
    <s v="Full Event Away +1.00 (AH)"/>
    <s v="1-4"/>
    <s v="PINNACLE"/>
    <n v="1.8540000000000001"/>
    <n v="1"/>
    <n v="0.85"/>
    <s v="https://aw-tipster.blogabet.com"/>
    <s v="Sun, Mar 3rd, 2019, 10:03"/>
    <n v="37.089999999999982"/>
    <d v="2019-03-01T00:00:00"/>
    <m/>
    <n v="611"/>
    <s v="AH"/>
    <s v="2018-19"/>
    <x v="4"/>
    <s v="Mar"/>
    <n v="3"/>
    <s v="2019"/>
    <s v="21:00"/>
    <d v="2019-03-05T00:00:00"/>
    <d v="2019-03-05T21:00:00"/>
    <d v="2019-03-01T00:00:00"/>
    <m/>
    <n v="611"/>
    <n v="36.489999999999981"/>
  </r>
  <r>
    <n v="612"/>
    <s v=" 06 Mar 2019, 21:00"/>
    <s v="Football"/>
    <x v="5"/>
    <s v="Paris Saint Germain - Manchester United"/>
    <n v="2.0699999999999998"/>
    <x v="0"/>
    <s v="Full Event Away +1.00 (AH)"/>
    <s v="1-3"/>
    <s v="PINNACLE"/>
    <n v="2.0699999999999998"/>
    <n v="1"/>
    <n v="1.07"/>
    <s v="https://aw-tipster.blogabet.com"/>
    <s v="Sun, Mar 3rd, 2019, 10:03"/>
    <n v="38.159999999999982"/>
    <d v="2019-03-01T00:00:00"/>
    <m/>
    <n v="612"/>
    <s v="AH"/>
    <s v="2018-19"/>
    <x v="25"/>
    <s v="Mar"/>
    <n v="3"/>
    <s v="2019"/>
    <s v="21:00"/>
    <d v="2019-03-06T00:00:00"/>
    <d v="2019-03-06T21:00:00"/>
    <d v="2019-03-01T00:00:00"/>
    <m/>
    <n v="612"/>
    <n v="37.559999999999981"/>
  </r>
  <r>
    <n v="613"/>
    <s v=" 06 Mar 2019, 21:00"/>
    <s v="Football"/>
    <x v="5"/>
    <s v="FC Porto - AS Roma"/>
    <n v="2.0699999999999998"/>
    <x v="0"/>
    <s v="Full Event Home (1X2)"/>
    <s v="2-1"/>
    <s v="PINNACLE"/>
    <n v="2.0699999999999998"/>
    <n v="1"/>
    <n v="1.07"/>
    <s v="https://aw-tipster.blogabet.com"/>
    <s v="Sun, Mar 3rd, 2019, 10:04"/>
    <n v="39.229999999999983"/>
    <d v="2019-03-01T00:00:00"/>
    <m/>
    <n v="613"/>
    <s v="1X2"/>
    <s v="2018-19"/>
    <x v="25"/>
    <s v="Mar"/>
    <n v="3"/>
    <s v="2019"/>
    <s v="21:00"/>
    <d v="2019-03-06T00:00:00"/>
    <d v="2019-03-06T21:00:00"/>
    <d v="2019-03-01T00:00:00"/>
    <m/>
    <n v="613"/>
    <n v="38.629999999999981"/>
  </r>
  <r>
    <n v="614"/>
    <s v=" 07 Mar 2019, 18:55"/>
    <s v="Football"/>
    <x v="6"/>
    <s v="Eintracht Frankfurt - FC Internazionale"/>
    <n v="1"/>
    <x v="2"/>
    <s v="Full Event Home +0.00 (AH)"/>
    <s v="0-0"/>
    <s v="PINNACLE"/>
    <n v="1.7809999999999999"/>
    <n v="1"/>
    <n v="0"/>
    <s v="https://aw-tipster.blogabet.com"/>
    <s v="Sun, Mar 3rd, 2019, 10:04"/>
    <n v="39.229999999999983"/>
    <d v="2019-03-01T00:00:00"/>
    <m/>
    <n v="614"/>
    <s v="AH"/>
    <s v="2018-19"/>
    <x v="5"/>
    <s v="Mar"/>
    <n v="3"/>
    <s v="2019"/>
    <s v="18:55"/>
    <d v="2019-03-07T00:00:00"/>
    <d v="2019-03-07T18:55:00"/>
    <d v="2019-03-01T00:00:00"/>
    <m/>
    <n v="614"/>
    <n v="38.629999999999981"/>
  </r>
  <r>
    <n v="615"/>
    <s v=" 07 Mar 2019, 18:55"/>
    <s v="Football"/>
    <x v="6"/>
    <s v="Rennes - Arsenal"/>
    <n v="1.88"/>
    <x v="0"/>
    <s v="Full Event Home +0.50 (AH)"/>
    <s v="3-1"/>
    <s v="PINNACLE"/>
    <n v="1.877"/>
    <n v="1"/>
    <n v="0.88"/>
    <s v="https://aw-tipster.blogabet.com"/>
    <s v="Sun, Mar 3rd, 2019, 10:04"/>
    <n v="40.109999999999985"/>
    <d v="2019-03-01T00:00:00"/>
    <m/>
    <n v="615"/>
    <s v="AH"/>
    <s v="2018-19"/>
    <x v="5"/>
    <s v="Mar"/>
    <n v="3"/>
    <s v="2019"/>
    <s v="18:55"/>
    <d v="2019-03-07T00:00:00"/>
    <d v="2019-03-07T18:55:00"/>
    <d v="2019-03-01T00:00:00"/>
    <m/>
    <n v="615"/>
    <n v="39.509999999999984"/>
  </r>
  <r>
    <n v="616"/>
    <s v=" 07 Mar 2019, 18:55"/>
    <s v="Football"/>
    <x v="6"/>
    <s v="Zenit St Petersburg - Villarreal CF"/>
    <n v="0"/>
    <x v="1"/>
    <s v="Full Event Home (1X2)"/>
    <s v="1-3"/>
    <s v="PINNACLE"/>
    <n v="2.0299999999999998"/>
    <n v="1"/>
    <n v="-1"/>
    <s v="https://aw-tipster.blogabet.com"/>
    <s v="Sun, Mar 3rd, 2019, 10:05"/>
    <n v="39.109999999999985"/>
    <d v="2019-03-01T00:00:00"/>
    <m/>
    <n v="616"/>
    <s v="1X2"/>
    <s v="2018-19"/>
    <x v="5"/>
    <s v="Mar"/>
    <n v="3"/>
    <s v="2019"/>
    <s v="18:55"/>
    <d v="2019-03-07T00:00:00"/>
    <d v="2019-03-07T18:55:00"/>
    <d v="2019-03-01T00:00:00"/>
    <m/>
    <n v="616"/>
    <n v="38.509999999999984"/>
  </r>
  <r>
    <n v="617"/>
    <s v=" 07 Mar 2019, 18:55"/>
    <s v="Football"/>
    <x v="6"/>
    <s v="Sevilla - Slavia Prague"/>
    <n v="1.82"/>
    <x v="0"/>
    <s v="Full Event Away +1.50 (AH)"/>
    <s v="2-2"/>
    <s v="PINNACLE"/>
    <n v="1.819"/>
    <n v="1"/>
    <n v="0.82"/>
    <s v="https://aw-tipster.blogabet.com"/>
    <s v="Mon, Mar 4th, 2019, 12:08"/>
    <n v="39.929999999999986"/>
    <d v="2019-03-01T00:00:00"/>
    <m/>
    <n v="623"/>
    <s v="AH"/>
    <s v="2018-19"/>
    <x v="5"/>
    <s v="Mar"/>
    <n v="3"/>
    <s v="2019"/>
    <s v="18:55"/>
    <d v="2019-03-07T00:00:00"/>
    <d v="2019-03-07T18:55:00"/>
    <d v="2019-03-01T00:00:00"/>
    <m/>
    <n v="617"/>
    <n v="39.329999999999984"/>
  </r>
  <r>
    <n v="618"/>
    <s v=" 07 Mar 2019, 21:00"/>
    <s v="Football"/>
    <x v="6"/>
    <s v="Chelsea - Dinamo Kiev"/>
    <n v="0"/>
    <x v="1"/>
    <s v="Full Event Away +1.50 (AH)"/>
    <s v="3-0"/>
    <s v="PINNACLE"/>
    <n v="1.925"/>
    <n v="1"/>
    <n v="-1"/>
    <s v="https://aw-tipster.blogabet.com"/>
    <s v="Mon, Mar 4th, 2019, 12:08"/>
    <n v="38.929999999999986"/>
    <d v="2019-03-01T00:00:00"/>
    <m/>
    <n v="649"/>
    <s v="AH"/>
    <s v="2018-19"/>
    <x v="5"/>
    <s v="Mar"/>
    <n v="3"/>
    <s v="2019"/>
    <s v="21:00"/>
    <d v="2019-03-07T00:00:00"/>
    <d v="2019-03-07T21:00:00"/>
    <d v="2019-03-01T00:00:00"/>
    <m/>
    <n v="618"/>
    <n v="38.329999999999984"/>
  </r>
  <r>
    <n v="619"/>
    <s v=" 07 Mar 2019, 21:00"/>
    <s v="Football"/>
    <x v="6"/>
    <s v="Napoli - Red Bull Salzburg"/>
    <n v="0"/>
    <x v="1"/>
    <s v="Full Event Away +1.00 (AH)"/>
    <s v="3-0"/>
    <s v="PINNACLE"/>
    <n v="2.12"/>
    <n v="1"/>
    <n v="-1"/>
    <s v="https://aw-tipster.blogabet.com"/>
    <s v="Mon, Mar 4th, 2019, 12:09"/>
    <n v="37.929999999999986"/>
    <d v="2019-03-01T00:00:00"/>
    <m/>
    <n v="632"/>
    <s v="AH"/>
    <s v="2018-19"/>
    <x v="5"/>
    <s v="Mar"/>
    <n v="3"/>
    <s v="2019"/>
    <s v="21:00"/>
    <d v="2019-03-07T00:00:00"/>
    <d v="2019-03-07T21:00:00"/>
    <d v="2019-03-01T00:00:00"/>
    <m/>
    <n v="619"/>
    <n v="37.329999999999984"/>
  </r>
  <r>
    <n v="620"/>
    <s v=" 07 Mar 2019, 21:00"/>
    <s v="Football"/>
    <x v="6"/>
    <s v="Valencia - FK Krasnodar"/>
    <n v="1"/>
    <x v="2"/>
    <s v="Full Event Away +1.00 (AH)"/>
    <s v="2-1"/>
    <s v="PINNACLE"/>
    <n v="2.21"/>
    <n v="1"/>
    <n v="0"/>
    <s v="https://aw-tipster.blogabet.com"/>
    <s v="Mon, Mar 4th, 2019, 12:09"/>
    <n v="37.929999999999986"/>
    <d v="2019-03-01T00:00:00"/>
    <m/>
    <n v="645"/>
    <s v="AH"/>
    <s v="2018-19"/>
    <x v="5"/>
    <s v="Mar"/>
    <n v="3"/>
    <s v="2019"/>
    <s v="21:00"/>
    <d v="2019-03-07T00:00:00"/>
    <d v="2019-03-07T21:00:00"/>
    <d v="2019-03-01T00:00:00"/>
    <m/>
    <n v="620"/>
    <n v="37.329999999999984"/>
  </r>
  <r>
    <n v="621"/>
    <s v=" 08 Mar 2019, 20:30"/>
    <s v="Football"/>
    <x v="3"/>
    <s v="Juventus - Udinese"/>
    <n v="1.82"/>
    <x v="0"/>
    <s v="First Half Home (1X2)"/>
    <s v="2-0"/>
    <s v="PINNACLE"/>
    <n v="1.819"/>
    <n v="1"/>
    <n v="0.82"/>
    <s v="https://aw-tipster.blogabet.com"/>
    <s v="Mon, Mar 4th, 2019, 12:12"/>
    <n v="38.749999999999986"/>
    <d v="2019-03-01T00:00:00"/>
    <m/>
    <n v="630"/>
    <s v="1X2"/>
    <s v="2018-19"/>
    <x v="6"/>
    <s v="Mar"/>
    <n v="3"/>
    <s v="2019"/>
    <s v="20:30"/>
    <d v="2019-03-08T00:00:00"/>
    <d v="2019-03-08T20:30:00"/>
    <d v="2019-03-01T00:00:00"/>
    <m/>
    <n v="621"/>
    <n v="38.149999999999984"/>
  </r>
  <r>
    <n v="622"/>
    <s v=" 08 Mar 2019, 20:30"/>
    <s v="Football"/>
    <x v="0"/>
    <s v="Werder Bremen - Schalke 04"/>
    <n v="2.1"/>
    <x v="0"/>
    <s v="Full Event Home (1X2)"/>
    <s v="4-2"/>
    <s v="PINNACLE"/>
    <n v="2.1"/>
    <n v="1"/>
    <n v="1.1000000000000001"/>
    <s v="https://aw-tipster.blogabet.com"/>
    <s v="Mon, Mar 4th, 2019, 12:14"/>
    <n v="39.849999999999987"/>
    <d v="2019-03-01T00:00:00"/>
    <m/>
    <n v="637"/>
    <s v="1X2"/>
    <s v="2018-19"/>
    <x v="6"/>
    <s v="Mar"/>
    <n v="3"/>
    <s v="2019"/>
    <s v="20:30"/>
    <d v="2019-03-08T00:00:00"/>
    <d v="2019-03-08T20:30:00"/>
    <d v="2019-03-01T00:00:00"/>
    <m/>
    <n v="622"/>
    <n v="39.249999999999986"/>
  </r>
  <r>
    <n v="623"/>
    <s v=" 08 Mar 2019, 21:00"/>
    <s v="Football"/>
    <x v="2"/>
    <s v="Athletic Club Bilbao - Espanyol"/>
    <n v="0"/>
    <x v="1"/>
    <s v="Full Event Home (1X2)"/>
    <s v="1-1"/>
    <s v="PINNACLE"/>
    <n v="1.99"/>
    <n v="1"/>
    <n v="-1"/>
    <s v="https://aw-tipster.blogabet.com"/>
    <s v="Mon, Mar 4th, 2019, 12:10"/>
    <n v="38.849999999999987"/>
    <d v="2019-03-01T00:00:00"/>
    <m/>
    <n v="641"/>
    <s v="1X2"/>
    <s v="2018-19"/>
    <x v="6"/>
    <s v="Mar"/>
    <n v="3"/>
    <s v="2019"/>
    <s v="21:00"/>
    <d v="2019-03-08T00:00:00"/>
    <d v="2019-03-08T21:00:00"/>
    <d v="2019-03-01T00:00:00"/>
    <m/>
    <n v="623"/>
    <n v="38.249999999999986"/>
  </r>
  <r>
    <n v="624"/>
    <s v=" 09 Mar 2019, 13:00"/>
    <s v="Football"/>
    <x v="2"/>
    <s v="Alaves - Eibar"/>
    <n v="1"/>
    <x v="2"/>
    <s v="Full Event Home +0.00 (AH)"/>
    <s v="1-1"/>
    <s v="PINNACLE"/>
    <n v="1.9610000000000001"/>
    <n v="1"/>
    <n v="0"/>
    <s v="https://aw-tipster.blogabet.com"/>
    <s v="Mon, Mar 4th, 2019, 12:10"/>
    <n v="38.849999999999987"/>
    <d v="2019-03-01T00:00:00"/>
    <m/>
    <n v="628"/>
    <s v="AH"/>
    <s v="2018-19"/>
    <x v="7"/>
    <s v="Mar"/>
    <n v="3"/>
    <s v="2019"/>
    <s v="13:00"/>
    <d v="2019-03-09T00:00:00"/>
    <d v="2019-03-09T13:00:00"/>
    <d v="2019-03-01T00:00:00"/>
    <m/>
    <n v="624"/>
    <n v="38.249999999999986"/>
  </r>
  <r>
    <n v="625"/>
    <s v=" 09 Mar 2019, 13:30"/>
    <s v="Football"/>
    <x v="4"/>
    <s v="Crystal Palace - Brighton and Hove Albion"/>
    <n v="2.2400000000000002"/>
    <x v="0"/>
    <s v="Full Event Over 2.5 (O/U)"/>
    <s v="1-2"/>
    <s v="PINNACLE"/>
    <n v="2.2400000000000002"/>
    <n v="1"/>
    <n v="1.24"/>
    <s v="https://aw-tipster.blogabet.com"/>
    <s v="Sun, Mar 3rd, 2019, 10:05"/>
    <n v="40.089999999999989"/>
    <d v="2019-03-01T00:00:00"/>
    <m/>
    <n v="652"/>
    <s v="O/U"/>
    <s v="2018-19"/>
    <x v="7"/>
    <s v="Mar"/>
    <n v="3"/>
    <s v="2019"/>
    <s v="13:30"/>
    <d v="2019-03-09T00:00:00"/>
    <d v="2019-03-09T13:30:00"/>
    <d v="2019-03-01T00:00:00"/>
    <m/>
    <n v="625"/>
    <n v="39.489999999999988"/>
  </r>
  <r>
    <n v="626"/>
    <s v=" 09 Mar 2019, 15:30"/>
    <s v="Football"/>
    <x v="0"/>
    <s v="RB Leipzig - Augsburg"/>
    <n v="1.79"/>
    <x v="0"/>
    <s v="Full Event Away +1.50 (AH)"/>
    <s v="0-0"/>
    <s v="PINNACLE"/>
    <n v="1.7929999999999999"/>
    <n v="1"/>
    <n v="0.79"/>
    <s v="https://aw-tipster.blogabet.com"/>
    <s v="Sun, Mar 3rd, 2019, 10:07"/>
    <n v="40.879999999999988"/>
    <d v="2019-03-01T00:00:00"/>
    <m/>
    <n v="640"/>
    <s v="AH"/>
    <s v="2018-19"/>
    <x v="7"/>
    <s v="Mar"/>
    <n v="3"/>
    <s v="2019"/>
    <s v="15:30"/>
    <d v="2019-03-09T00:00:00"/>
    <d v="2019-03-09T15:30:00"/>
    <d v="2019-03-01T00:00:00"/>
    <m/>
    <n v="626"/>
    <n v="40.279999999999987"/>
  </r>
  <r>
    <n v="627"/>
    <s v=" 09 Mar 2019, 15:30"/>
    <s v="Football"/>
    <x v="0"/>
    <s v="Freiburg - Hertha Berlin"/>
    <n v="2.0099999999999998"/>
    <x v="0"/>
    <s v="Full Event Over 2.5 (O/U)"/>
    <s v="2-1"/>
    <s v="PINNACLE"/>
    <n v="2.0099999999999998"/>
    <n v="1"/>
    <n v="1.01"/>
    <s v="https://aw-tipster.blogabet.com"/>
    <s v="Sun, Mar 3rd, 2019, 10:07"/>
    <n v="41.889999999999986"/>
    <d v="2019-03-01T00:00:00"/>
    <m/>
    <n v="643"/>
    <s v="O/U"/>
    <s v="2018-19"/>
    <x v="7"/>
    <s v="Mar"/>
    <n v="3"/>
    <s v="2019"/>
    <s v="15:30"/>
    <d v="2019-03-09T00:00:00"/>
    <d v="2019-03-09T15:30:00"/>
    <d v="2019-03-01T00:00:00"/>
    <m/>
    <n v="627"/>
    <n v="41.289999999999985"/>
  </r>
  <r>
    <n v="628"/>
    <s v=" 09 Mar 2019, 15:30"/>
    <s v="Football"/>
    <x v="0"/>
    <s v="Bayern Munich - Wolfsburg"/>
    <n v="1.74"/>
    <x v="0"/>
    <s v="Full Event Home -1.50 (AH)"/>
    <s v="6-0"/>
    <s v="PINNACLE"/>
    <n v="1.74"/>
    <n v="1"/>
    <n v="0.74"/>
    <s v="https://aw-tipster.blogabet.com"/>
    <s v="Mon, Mar 4th, 2019, 12:14"/>
    <n v="42.629999999999988"/>
    <d v="2019-03-01T00:00:00"/>
    <m/>
    <n v="651"/>
    <s v="AH"/>
    <s v="2018-19"/>
    <x v="7"/>
    <s v="Mar"/>
    <n v="3"/>
    <s v="2019"/>
    <s v="15:30"/>
    <d v="2019-03-09T00:00:00"/>
    <d v="2019-03-09T15:30:00"/>
    <d v="2019-03-01T00:00:00"/>
    <m/>
    <n v="628"/>
    <n v="42.029999999999987"/>
  </r>
  <r>
    <n v="629"/>
    <s v=" 09 Mar 2019, 15:30"/>
    <s v="Football"/>
    <x v="0"/>
    <s v="Borussia Dortmund - Stuttgart"/>
    <n v="0"/>
    <x v="1"/>
    <s v="Full Event Away +1.50 (AH)"/>
    <s v="3-1"/>
    <s v="PINNACLE"/>
    <n v="2.04"/>
    <n v="1"/>
    <n v="-1"/>
    <s v="https://aw-tipster.blogabet.com"/>
    <s v="Wed, Mar 6th, 2019, 08:49"/>
    <n v="41.629999999999988"/>
    <d v="2019-03-01T00:00:00"/>
    <m/>
    <n v="638"/>
    <s v="AH"/>
    <s v="2018-19"/>
    <x v="7"/>
    <s v="Mar"/>
    <n v="3"/>
    <s v="2019"/>
    <s v="15:30"/>
    <d v="2019-03-09T00:00:00"/>
    <d v="2019-03-09T15:30:00"/>
    <d v="2019-03-01T00:00:00"/>
    <m/>
    <n v="629"/>
    <n v="41.029999999999987"/>
  </r>
  <r>
    <n v="630"/>
    <s v=" 09 Mar 2019, 16:00"/>
    <s v="Football"/>
    <x v="4"/>
    <s v="Cardiff City - West Ham United"/>
    <n v="0"/>
    <x v="1"/>
    <s v="Full Event Away +0.00 (AH)"/>
    <s v="2-0"/>
    <s v="PINNACLE"/>
    <n v="1.671"/>
    <n v="1"/>
    <n v="-1"/>
    <s v="https://aw-tipster.blogabet.com"/>
    <s v="Sun, Mar 3rd, 2019, 10:06"/>
    <n v="40.629999999999988"/>
    <d v="2019-03-01T00:00:00"/>
    <m/>
    <n v="629"/>
    <s v="AH"/>
    <s v="2018-19"/>
    <x v="7"/>
    <s v="Mar"/>
    <n v="3"/>
    <s v="2019"/>
    <s v="16:00"/>
    <d v="2019-03-09T00:00:00"/>
    <d v="2019-03-09T16:00:00"/>
    <d v="2019-03-01T00:00:00"/>
    <m/>
    <n v="630"/>
    <n v="40.029999999999987"/>
  </r>
  <r>
    <n v="631"/>
    <s v=" 09 Mar 2019, 16:00"/>
    <s v="Football"/>
    <x v="4"/>
    <s v="Huddersfield Town - Bournemouth"/>
    <n v="1.68"/>
    <x v="0"/>
    <s v="Full Event Away +0.00 (AH)"/>
    <s v="0-2"/>
    <s v="PINNACLE"/>
    <n v="1.675"/>
    <n v="1"/>
    <n v="0.68"/>
    <s v="https://aw-tipster.blogabet.com"/>
    <s v="Sun, Mar 3rd, 2019, 10:06"/>
    <n v="41.309999999999988"/>
    <d v="2019-03-01T00:00:00"/>
    <m/>
    <n v="621"/>
    <s v="AH"/>
    <s v="2018-19"/>
    <x v="7"/>
    <s v="Mar"/>
    <n v="3"/>
    <s v="2019"/>
    <s v="16:00"/>
    <d v="2019-03-09T00:00:00"/>
    <d v="2019-03-09T16:00:00"/>
    <d v="2019-03-01T00:00:00"/>
    <m/>
    <n v="631"/>
    <n v="40.709999999999987"/>
  </r>
  <r>
    <n v="632"/>
    <s v=" 09 Mar 2019, 16:00"/>
    <s v="Football"/>
    <x v="4"/>
    <s v="Leicester City - Fulham"/>
    <n v="0"/>
    <x v="1"/>
    <s v="Full Event Away +1.00 (AH)"/>
    <s v="3-1"/>
    <s v="PINNACLE"/>
    <n v="1.819"/>
    <n v="1"/>
    <n v="-1"/>
    <s v="https://aw-tipster.blogabet.com"/>
    <s v="Mon, Mar 4th, 2019, 12:15"/>
    <n v="40.309999999999988"/>
    <d v="2019-03-01T00:00:00"/>
    <m/>
    <n v="618"/>
    <s v="AH"/>
    <s v="2018-19"/>
    <x v="7"/>
    <s v="Mar"/>
    <n v="3"/>
    <s v="2019"/>
    <s v="16:00"/>
    <d v="2019-03-09T00:00:00"/>
    <d v="2019-03-09T16:00:00"/>
    <d v="2019-03-01T00:00:00"/>
    <m/>
    <n v="632"/>
    <n v="39.709999999999987"/>
  </r>
  <r>
    <n v="633"/>
    <s v=" 09 Mar 2019, 16:00"/>
    <s v="Football"/>
    <x v="4"/>
    <s v="Newcastle United - Everton"/>
    <n v="0"/>
    <x v="1"/>
    <s v="Full Event Away +0.00 (AH)"/>
    <s v="3-2"/>
    <s v="PINNACLE"/>
    <n v="1.952"/>
    <n v="1"/>
    <n v="-1"/>
    <s v="https://aw-tipster.blogabet.com"/>
    <s v="Mon, Mar 4th, 2019, 12:16"/>
    <n v="39.309999999999988"/>
    <d v="2019-03-01T00:00:00"/>
    <m/>
    <n v="657"/>
    <s v="AH"/>
    <s v="2018-19"/>
    <x v="7"/>
    <s v="Mar"/>
    <n v="3"/>
    <s v="2019"/>
    <s v="16:00"/>
    <d v="2019-03-09T00:00:00"/>
    <d v="2019-03-09T16:00:00"/>
    <d v="2019-03-01T00:00:00"/>
    <m/>
    <n v="633"/>
    <n v="38.709999999999987"/>
  </r>
  <r>
    <n v="634"/>
    <s v=" 09 Mar 2019, 16:00"/>
    <s v="Football"/>
    <x v="4"/>
    <s v="Southampton - Tottenham Hotspur"/>
    <n v="0"/>
    <x v="1"/>
    <s v="Full Event Away (1X2)"/>
    <s v="2-1"/>
    <s v="PINNACLE"/>
    <n v="1.8919999999999999"/>
    <n v="1"/>
    <n v="-1"/>
    <s v="https://aw-tipster.blogabet.com"/>
    <s v="Wed, Mar 6th, 2019, 08:49"/>
    <n v="38.309999999999988"/>
    <d v="2019-03-01T00:00:00"/>
    <m/>
    <n v="648"/>
    <s v="1X2"/>
    <s v="2018-19"/>
    <x v="7"/>
    <s v="Mar"/>
    <n v="3"/>
    <s v="2019"/>
    <s v="16:00"/>
    <d v="2019-03-09T00:00:00"/>
    <d v="2019-03-09T16:00:00"/>
    <d v="2019-03-01T00:00:00"/>
    <m/>
    <n v="634"/>
    <n v="37.709999999999987"/>
  </r>
  <r>
    <n v="635"/>
    <s v=" 09 Mar 2019, 16:15"/>
    <s v="Football"/>
    <x v="2"/>
    <s v="Atletico Madrid - Leganes"/>
    <n v="1"/>
    <x v="2"/>
    <s v="Full Event Home -1.00 (AH)"/>
    <s v="1-0"/>
    <s v="PINNACLE"/>
    <n v="1.7569999999999999"/>
    <n v="1"/>
    <n v="0"/>
    <s v="https://aw-tipster.blogabet.com"/>
    <s v="Tue, Mar 5th, 2019, 08:53"/>
    <n v="38.309999999999988"/>
    <d v="2019-03-01T00:00:00"/>
    <m/>
    <n v="662"/>
    <s v="AH"/>
    <s v="2018-19"/>
    <x v="7"/>
    <s v="Mar"/>
    <n v="3"/>
    <s v="2019"/>
    <s v="16:15"/>
    <d v="2019-03-09T00:00:00"/>
    <d v="2019-03-09T16:15:00"/>
    <d v="2019-03-01T00:00:00"/>
    <m/>
    <n v="635"/>
    <n v="37.709999999999987"/>
  </r>
  <r>
    <n v="636"/>
    <s v=" 09 Mar 2019, 17:00"/>
    <s v="Football"/>
    <x v="1"/>
    <s v="Strasbourg - Lyon"/>
    <n v="0"/>
    <x v="1"/>
    <s v="Full Event Away (1X2)"/>
    <s v="2-2"/>
    <s v="PINNACLE"/>
    <n v="1.9610000000000001"/>
    <n v="1"/>
    <n v="-1"/>
    <s v="https://aw-tipster.blogabet.com"/>
    <s v="Mon, Mar 4th, 2019, 12:17"/>
    <n v="37.309999999999988"/>
    <d v="2019-03-01T00:00:00"/>
    <m/>
    <n v="620"/>
    <s v="1X2"/>
    <s v="2018-19"/>
    <x v="7"/>
    <s v="Mar"/>
    <n v="3"/>
    <s v="2019"/>
    <s v="17:00"/>
    <d v="2019-03-09T00:00:00"/>
    <d v="2019-03-09T17:00:00"/>
    <d v="2019-03-01T00:00:00"/>
    <m/>
    <n v="636"/>
    <n v="36.709999999999987"/>
  </r>
  <r>
    <n v="637"/>
    <s v=" 09 Mar 2019, 18:30"/>
    <s v="Football"/>
    <x v="0"/>
    <s v="Mainz 05 - Borussia Monchengladbach"/>
    <n v="0"/>
    <x v="1"/>
    <s v="Full Event Home +0.50 (AH)"/>
    <s v="0-1"/>
    <s v="PINNACLE"/>
    <n v="1.694"/>
    <n v="1"/>
    <n v="-1"/>
    <s v="https://aw-tipster.blogabet.com"/>
    <s v="Sun, Mar 3rd, 2019, 10:08"/>
    <n v="36.309999999999988"/>
    <d v="2019-03-01T00:00:00"/>
    <m/>
    <n v="622"/>
    <s v="AH"/>
    <s v="2018-19"/>
    <x v="7"/>
    <s v="Mar"/>
    <n v="3"/>
    <s v="2019"/>
    <s v="18:30"/>
    <d v="2019-03-09T00:00:00"/>
    <d v="2019-03-09T18:30:00"/>
    <d v="2019-03-01T00:00:00"/>
    <m/>
    <n v="637"/>
    <n v="35.709999999999987"/>
  </r>
  <r>
    <n v="638"/>
    <s v=" 09 Mar 2019, 18:30"/>
    <s v="Football"/>
    <x v="4"/>
    <s v="Manchester City - Watford"/>
    <n v="1.85"/>
    <x v="0"/>
    <s v="Full Event Away +2.50 (AH)"/>
    <s v="3-1"/>
    <s v="PINNACLE"/>
    <n v="1.8540000000000001"/>
    <n v="1"/>
    <n v="0.85"/>
    <s v="https://aw-tipster.blogabet.com"/>
    <s v="Mon, Mar 4th, 2019, 12:16"/>
    <n v="37.159999999999989"/>
    <d v="2019-03-01T00:00:00"/>
    <m/>
    <n v="659"/>
    <s v="AH"/>
    <s v="2018-19"/>
    <x v="7"/>
    <s v="Mar"/>
    <n v="3"/>
    <s v="2019"/>
    <s v="18:30"/>
    <d v="2019-03-09T00:00:00"/>
    <d v="2019-03-09T18:30:00"/>
    <d v="2019-03-01T00:00:00"/>
    <m/>
    <n v="638"/>
    <n v="36.559999999999988"/>
  </r>
  <r>
    <n v="639"/>
    <s v=" 09 Mar 2019, 18:30"/>
    <s v="Football"/>
    <x v="2"/>
    <s v="Barcelona - Rayo Vallecano"/>
    <n v="1"/>
    <x v="2"/>
    <s v="Full Event Home -2.00 (AH)"/>
    <s v="3-1"/>
    <s v="PINNACLE"/>
    <n v="1.714"/>
    <n v="1"/>
    <n v="0"/>
    <s v="https://aw-tipster.blogabet.com"/>
    <s v="Fri, Mar 8th, 2019, 09:19"/>
    <n v="37.159999999999989"/>
    <d v="2019-03-01T00:00:00"/>
    <m/>
    <n v="631"/>
    <s v="AH"/>
    <s v="2018-19"/>
    <x v="7"/>
    <s v="Mar"/>
    <n v="3"/>
    <s v="2019"/>
    <s v="18:30"/>
    <d v="2019-03-09T00:00:00"/>
    <d v="2019-03-09T18:30:00"/>
    <d v="2019-03-01T00:00:00"/>
    <m/>
    <n v="639"/>
    <n v="36.559999999999988"/>
  </r>
  <r>
    <n v="640"/>
    <s v=" 09 Mar 2019, 20:00"/>
    <s v="Football"/>
    <x v="1"/>
    <s v="Dijon - Reims"/>
    <n v="1"/>
    <x v="2"/>
    <s v="Full Event Away +0.00 (AH)"/>
    <s v="1-1"/>
    <s v="PINNACLE"/>
    <n v="1.7929999999999999"/>
    <n v="1"/>
    <n v="0"/>
    <s v="https://aw-tipster.blogabet.com"/>
    <s v="Mon, Mar 4th, 2019, 12:17"/>
    <n v="37.159999999999989"/>
    <d v="2019-03-01T00:00:00"/>
    <m/>
    <n v="625"/>
    <s v="AH"/>
    <s v="2018-19"/>
    <x v="7"/>
    <s v="Mar"/>
    <n v="3"/>
    <s v="2019"/>
    <s v="20:00"/>
    <d v="2019-03-09T00:00:00"/>
    <d v="2019-03-09T20:00:00"/>
    <d v="2019-03-01T00:00:00"/>
    <m/>
    <n v="640"/>
    <n v="36.559999999999988"/>
  </r>
  <r>
    <n v="641"/>
    <s v=" 09 Mar 2019, 20:00"/>
    <s v="Football"/>
    <x v="1"/>
    <s v="AS Monaco - Bordeaux"/>
    <n v="0"/>
    <x v="1"/>
    <s v="Full Event Home (1X2)"/>
    <s v="1-1"/>
    <s v="PINNACLE"/>
    <n v="1.7090000000000001"/>
    <n v="1"/>
    <n v="-1"/>
    <s v="https://aw-tipster.blogabet.com"/>
    <s v="Wed, Mar 6th, 2019, 08:49"/>
    <n v="36.159999999999989"/>
    <d v="2019-03-01T00:00:00"/>
    <m/>
    <n v="663"/>
    <s v="1X2"/>
    <s v="2018-19"/>
    <x v="7"/>
    <s v="Mar"/>
    <n v="3"/>
    <s v="2019"/>
    <s v="20:00"/>
    <d v="2019-03-09T00:00:00"/>
    <d v="2019-03-09T20:00:00"/>
    <d v="2019-03-01T00:00:00"/>
    <m/>
    <n v="641"/>
    <n v="35.559999999999988"/>
  </r>
  <r>
    <n v="642"/>
    <s v=" 09 Mar 2019, 20:30"/>
    <s v="Football"/>
    <x v="3"/>
    <s v="Chievo - AC Milan"/>
    <n v="1"/>
    <x v="2"/>
    <s v="Full Event Away -1.00 (AH)"/>
    <s v="1-2"/>
    <s v="PINNACLE"/>
    <n v="2.02"/>
    <n v="1"/>
    <n v="0"/>
    <s v="https://aw-tipster.blogabet.com"/>
    <s v="Mon, Mar 4th, 2019, 12:12"/>
    <n v="36.159999999999989"/>
    <d v="2019-03-01T00:00:00"/>
    <m/>
    <n v="658"/>
    <s v="AH"/>
    <s v="2018-19"/>
    <x v="7"/>
    <s v="Mar"/>
    <n v="3"/>
    <s v="2019"/>
    <s v="20:30"/>
    <d v="2019-03-09T00:00:00"/>
    <d v="2019-03-09T20:30:00"/>
    <d v="2019-03-01T00:00:00"/>
    <m/>
    <n v="642"/>
    <n v="35.559999999999988"/>
  </r>
  <r>
    <n v="643"/>
    <s v=" 09 Mar 2019, 20:45"/>
    <s v="Football"/>
    <x v="2"/>
    <s v="Getafe - Huesca"/>
    <n v="1.68"/>
    <x v="0"/>
    <s v="Full Event Home (1X2)"/>
    <s v="2-1"/>
    <s v="PINNACLE"/>
    <n v="1.68"/>
    <n v="1"/>
    <n v="0.68"/>
    <s v="https://aw-tipster.blogabet.com"/>
    <s v="Mon, Mar 4th, 2019, 12:11"/>
    <n v="36.839999999999989"/>
    <d v="2019-03-01T00:00:00"/>
    <m/>
    <n v="624"/>
    <s v="1X2"/>
    <s v="2018-19"/>
    <x v="7"/>
    <s v="Mar"/>
    <n v="3"/>
    <s v="2019"/>
    <s v="20:45"/>
    <d v="2019-03-09T00:00:00"/>
    <d v="2019-03-09T20:45:00"/>
    <d v="2019-03-01T00:00:00"/>
    <m/>
    <n v="643"/>
    <n v="36.239999999999988"/>
  </r>
  <r>
    <n v="644"/>
    <s v=" 10 Mar 2019, 12:00"/>
    <s v="Football"/>
    <x v="2"/>
    <s v="Celta Vigo - Real Betis"/>
    <n v="2.2400000000000002"/>
    <x v="0"/>
    <s v="Full Event Away +0.00 (AH)"/>
    <s v="0-1"/>
    <s v="PINNACLE"/>
    <n v="2.2400000000000002"/>
    <n v="1"/>
    <n v="1.24"/>
    <s v="https://aw-tipster.blogabet.com"/>
    <s v="Mon, Mar 4th, 2019, 12:11"/>
    <n v="38.079999999999991"/>
    <d v="2019-03-01T00:00:00"/>
    <m/>
    <n v="627"/>
    <s v="AH"/>
    <s v="2018-19"/>
    <x v="8"/>
    <s v="Mar"/>
    <n v="3"/>
    <s v="2019"/>
    <s v="12:00"/>
    <d v="2019-03-10T00:00:00"/>
    <d v="2019-03-10T12:00:00"/>
    <d v="2019-03-01T00:00:00"/>
    <m/>
    <n v="644"/>
    <n v="37.47999999999999"/>
  </r>
  <r>
    <n v="645"/>
    <s v=" 10 Mar 2019, 13:00"/>
    <s v="Football"/>
    <x v="4"/>
    <s v="Liverpool - Burnley"/>
    <n v="1"/>
    <x v="2"/>
    <s v="Full Event Away +2.00 (AH)"/>
    <s v="4-2"/>
    <s v="PINNACLE"/>
    <n v="2.08"/>
    <n v="1"/>
    <n v="0"/>
    <s v="https://aw-tipster.blogabet.com"/>
    <s v="Mon, Mar 4th, 2019, 12:16"/>
    <n v="38.079999999999991"/>
    <d v="2019-03-01T00:00:00"/>
    <m/>
    <n v="617"/>
    <s v="AH"/>
    <s v="2018-19"/>
    <x v="8"/>
    <s v="Mar"/>
    <n v="3"/>
    <s v="2019"/>
    <s v="13:00"/>
    <d v="2019-03-10T00:00:00"/>
    <d v="2019-03-10T13:00:00"/>
    <d v="2019-03-01T00:00:00"/>
    <m/>
    <n v="645"/>
    <n v="37.47999999999999"/>
  </r>
  <r>
    <n v="646"/>
    <s v=" 10 Mar 2019, 15:00"/>
    <s v="Football"/>
    <x v="3"/>
    <s v="Frosinone - Torino"/>
    <n v="1.9"/>
    <x v="0"/>
    <s v="Full Event Away (1X2)"/>
    <s v="1-2"/>
    <s v="PINNACLE"/>
    <n v="1.9"/>
    <n v="1"/>
    <n v="0.9"/>
    <s v="https://aw-tipster.blogabet.com"/>
    <s v="Mon, Mar 4th, 2019, 12:13"/>
    <n v="38.97999999999999"/>
    <d v="2019-03-01T00:00:00"/>
    <m/>
    <n v="635"/>
    <s v="1X2"/>
    <s v="2018-19"/>
    <x v="8"/>
    <s v="Mar"/>
    <n v="3"/>
    <s v="2019"/>
    <s v="15:00"/>
    <d v="2019-03-10T00:00:00"/>
    <d v="2019-03-10T15:00:00"/>
    <d v="2019-03-01T00:00:00"/>
    <m/>
    <n v="646"/>
    <n v="38.379999999999988"/>
  </r>
  <r>
    <n v="647"/>
    <s v=" 10 Mar 2019, 15:00"/>
    <s v="Football"/>
    <x v="3"/>
    <s v="Sampdoria - Atalanta BC"/>
    <n v="0"/>
    <x v="1"/>
    <s v="Full Event Home +0.50 (AH)"/>
    <s v="1-2"/>
    <s v="PINNACLE"/>
    <n v="1.7569999999999999"/>
    <n v="1"/>
    <n v="-1"/>
    <s v="https://aw-tipster.blogabet.com"/>
    <s v="Mon, Mar 4th, 2019, 12:13"/>
    <n v="37.97999999999999"/>
    <d v="2019-03-01T00:00:00"/>
    <m/>
    <n v="650"/>
    <s v="AH"/>
    <s v="2018-19"/>
    <x v="8"/>
    <s v="Mar"/>
    <n v="3"/>
    <s v="2019"/>
    <s v="15:00"/>
    <d v="2019-03-10T00:00:00"/>
    <d v="2019-03-10T15:00:00"/>
    <d v="2019-03-01T00:00:00"/>
    <m/>
    <n v="647"/>
    <n v="37.379999999999988"/>
  </r>
  <r>
    <n v="648"/>
    <s v=" 10 Mar 2019, 15:00"/>
    <s v="Football"/>
    <x v="1"/>
    <s v="St Etienne - Lille"/>
    <n v="2.2200000000000002"/>
    <x v="0"/>
    <s v="Full Event Away +0.00 (AH)"/>
    <s v="0-1"/>
    <s v="PINNACLE"/>
    <n v="2.2200000000000002"/>
    <n v="1"/>
    <n v="1.22"/>
    <s v="https://aw-tipster.blogabet.com"/>
    <s v="Mon, Mar 4th, 2019, 12:17"/>
    <n v="39.199999999999989"/>
    <d v="2019-03-01T00:00:00"/>
    <m/>
    <n v="647"/>
    <s v="AH"/>
    <s v="2018-19"/>
    <x v="8"/>
    <s v="Mar"/>
    <n v="3"/>
    <s v="2019"/>
    <s v="15:00"/>
    <d v="2019-03-10T00:00:00"/>
    <d v="2019-03-10T15:00:00"/>
    <d v="2019-03-01T00:00:00"/>
    <m/>
    <n v="648"/>
    <n v="38.599999999999987"/>
  </r>
  <r>
    <n v="649"/>
    <s v=" 10 Mar 2019, 15:00"/>
    <s v="Football"/>
    <x v="1"/>
    <s v="Montpellier HSC - Angers SCO"/>
    <n v="1.81"/>
    <x v="0"/>
    <s v="Full Event Away +0.50 (AH)"/>
    <s v="2-2"/>
    <s v="PINNACLE"/>
    <n v="1.8129999999999999"/>
    <n v="1"/>
    <n v="0.81"/>
    <s v="https://aw-tipster.blogabet.com"/>
    <s v="Wed, Mar 6th, 2019, 08:50"/>
    <n v="40.009999999999991"/>
    <d v="2019-03-01T00:00:00"/>
    <m/>
    <n v="642"/>
    <s v="AH"/>
    <s v="2018-19"/>
    <x v="8"/>
    <s v="Mar"/>
    <n v="3"/>
    <s v="2019"/>
    <s v="15:00"/>
    <d v="2019-03-10T00:00:00"/>
    <d v="2019-03-10T15:00:00"/>
    <d v="2019-03-01T00:00:00"/>
    <m/>
    <n v="649"/>
    <n v="39.409999999999989"/>
  </r>
  <r>
    <n v="650"/>
    <s v=" 10 Mar 2019, 15:00"/>
    <s v="Football"/>
    <x v="3"/>
    <s v="FC Internazionale - SPAL"/>
    <n v="1.71"/>
    <x v="0"/>
    <s v="Full Event Home -1.00 (AH)"/>
    <s v="2-0"/>
    <s v="PINNACLE"/>
    <n v="1.7090000000000001"/>
    <n v="1"/>
    <n v="0.71"/>
    <s v="https://aw-tipster.blogabet.com"/>
    <s v="Fri, Mar 8th, 2019, 09:24"/>
    <n v="40.719999999999992"/>
    <d v="2019-03-01T00:00:00"/>
    <m/>
    <n v="646"/>
    <s v="AH"/>
    <s v="2018-19"/>
    <x v="8"/>
    <s v="Mar"/>
    <n v="3"/>
    <s v="2019"/>
    <s v="15:00"/>
    <d v="2019-03-10T00:00:00"/>
    <d v="2019-03-10T15:00:00"/>
    <d v="2019-03-01T00:00:00"/>
    <m/>
    <n v="650"/>
    <n v="40.11999999999999"/>
  </r>
  <r>
    <n v="651"/>
    <s v=" 10 Mar 2019, 15:05"/>
    <s v="Football"/>
    <x v="4"/>
    <s v="Chelsea - Wolverhampton Wanderers"/>
    <n v="1.98"/>
    <x v="0"/>
    <s v="Full Event Away +1.00 (AH)"/>
    <s v="1-1"/>
    <s v="PINNACLE"/>
    <n v="1.98"/>
    <n v="1"/>
    <n v="0.98"/>
    <s v="https://aw-tipster.blogabet.com"/>
    <s v="Fri, Mar 8th, 2019, 09:22"/>
    <n v="41.699999999999989"/>
    <d v="2019-03-01T00:00:00"/>
    <m/>
    <n v="654"/>
    <s v="AH"/>
    <s v="2018-19"/>
    <x v="8"/>
    <s v="Mar"/>
    <n v="3"/>
    <s v="2019"/>
    <s v="15:05"/>
    <d v="2019-03-10T00:00:00"/>
    <d v="2019-03-10T15:05:00"/>
    <d v="2019-03-01T00:00:00"/>
    <m/>
    <n v="651"/>
    <n v="41.099999999999987"/>
  </r>
  <r>
    <n v="652"/>
    <s v=" 10 Mar 2019, 15:30"/>
    <s v="Football"/>
    <x v="0"/>
    <s v="Hoffenheim - Nurnberg"/>
    <n v="1.69"/>
    <x v="0"/>
    <s v="Full Event Away +2.00 (AH)"/>
    <s v="2-1"/>
    <s v="PINNACLE"/>
    <n v="1.6890000000000001"/>
    <n v="1"/>
    <n v="0.69"/>
    <s v="https://aw-tipster.blogabet.com"/>
    <s v="Sun, Mar 3rd, 2019, 10:08"/>
    <n v="42.389999999999986"/>
    <d v="2019-03-01T00:00:00"/>
    <m/>
    <n v="633"/>
    <s v="AH"/>
    <s v="2018-19"/>
    <x v="8"/>
    <s v="Mar"/>
    <n v="3"/>
    <s v="2019"/>
    <s v="15:30"/>
    <d v="2019-03-10T00:00:00"/>
    <d v="2019-03-10T15:30:00"/>
    <d v="2019-03-01T00:00:00"/>
    <m/>
    <n v="652"/>
    <n v="41.789999999999985"/>
  </r>
  <r>
    <n v="653"/>
    <s v=" 10 Mar 2019, 16:15"/>
    <s v="Football"/>
    <x v="2"/>
    <s v="Girona - Valencia"/>
    <n v="2.36"/>
    <x v="0"/>
    <s v="Full Event Away (1X2)"/>
    <s v="2-3"/>
    <s v="PINNACLE"/>
    <n v="2.36"/>
    <n v="1"/>
    <n v="1.36"/>
    <s v="https://aw-tipster.blogabet.com"/>
    <s v="Fri, Mar 8th, 2019, 09:20"/>
    <n v="43.749999999999986"/>
    <d v="2019-03-01T00:00:00"/>
    <m/>
    <n v="636"/>
    <s v="1X2"/>
    <s v="2018-19"/>
    <x v="8"/>
    <s v="Mar"/>
    <n v="3"/>
    <s v="2019"/>
    <s v="16:15"/>
    <d v="2019-03-10T00:00:00"/>
    <d v="2019-03-10T16:15:00"/>
    <d v="2019-03-01T00:00:00"/>
    <m/>
    <n v="653"/>
    <n v="43.149999999999984"/>
  </r>
  <r>
    <n v="654"/>
    <s v=" 10 Mar 2019, 17:00"/>
    <s v="Football"/>
    <x v="1"/>
    <s v="Rennes - Caen"/>
    <n v="2.16"/>
    <x v="0"/>
    <s v="Full Event Home -1.00 (AH)"/>
    <s v="3-1"/>
    <s v="PINNACLE"/>
    <n v="2.16"/>
    <n v="1"/>
    <n v="1.1599999999999999"/>
    <s v="https://aw-tipster.blogabet.com"/>
    <s v="Fri, Mar 8th, 2019, 09:23"/>
    <n v="44.909999999999982"/>
    <d v="2019-03-01T00:00:00"/>
    <m/>
    <n v="655"/>
    <s v="AH"/>
    <s v="2018-19"/>
    <x v="8"/>
    <s v="Mar"/>
    <n v="3"/>
    <s v="2019"/>
    <s v="17:00"/>
    <d v="2019-03-10T00:00:00"/>
    <d v="2019-03-10T17:00:00"/>
    <d v="2019-03-01T00:00:00"/>
    <m/>
    <n v="654"/>
    <n v="44.309999999999981"/>
  </r>
  <r>
    <n v="655"/>
    <s v=" 10 Mar 2019, 17:30"/>
    <s v="Football"/>
    <x v="4"/>
    <s v="Arsenal - Manchester United"/>
    <n v="0"/>
    <x v="1"/>
    <s v="Full Event Away +0.00 (AH)"/>
    <s v="2-0"/>
    <s v="PINNACLE"/>
    <n v="2.2599999999999998"/>
    <n v="1"/>
    <n v="-1"/>
    <s v="https://aw-tipster.blogabet.com"/>
    <s v="Fri, Mar 8th, 2019, 09:23"/>
    <n v="43.909999999999982"/>
    <d v="2019-03-01T00:00:00"/>
    <m/>
    <n v="619"/>
    <s v="AH"/>
    <s v="2018-19"/>
    <x v="8"/>
    <s v="Mar"/>
    <n v="3"/>
    <s v="2019"/>
    <s v="17:30"/>
    <d v="2019-03-10T00:00:00"/>
    <d v="2019-03-10T17:30:00"/>
    <d v="2019-03-01T00:00:00"/>
    <m/>
    <n v="655"/>
    <n v="43.309999999999981"/>
  </r>
  <r>
    <n v="656"/>
    <s v=" 10 Mar 2019, 18:00"/>
    <s v="Football"/>
    <x v="0"/>
    <s v="Hannover 96 - Bayer Leverkusen"/>
    <n v="0"/>
    <x v="1"/>
    <s v="Full Event Away -1.50 (AH)"/>
    <s v="2-3"/>
    <s v="PINNACLE"/>
    <n v="2.0699999999999998"/>
    <n v="1"/>
    <n v="-1"/>
    <s v="https://aw-tipster.blogabet.com"/>
    <s v="Mon, Mar 4th, 2019, 12:15"/>
    <n v="42.909999999999982"/>
    <d v="2019-03-01T00:00:00"/>
    <m/>
    <n v="644"/>
    <s v="AH"/>
    <s v="2018-19"/>
    <x v="8"/>
    <s v="Mar"/>
    <n v="3"/>
    <s v="2019"/>
    <s v="18:00"/>
    <d v="2019-03-10T00:00:00"/>
    <d v="2019-03-10T18:00:00"/>
    <d v="2019-03-01T00:00:00"/>
    <m/>
    <n v="656"/>
    <n v="42.309999999999981"/>
  </r>
  <r>
    <n v="657"/>
    <s v=" 10 Mar 2019, 18:00"/>
    <s v="Football"/>
    <x v="3"/>
    <s v="Sassuolo - Napoli"/>
    <n v="0"/>
    <x v="1"/>
    <s v="Full Event Away -1.00 (AH)"/>
    <s v="1-1"/>
    <s v="PINNACLE"/>
    <n v="2.04"/>
    <n v="1"/>
    <n v="-1"/>
    <s v="https://aw-tipster.blogabet.com"/>
    <s v="Fri, Mar 8th, 2019, 09:24"/>
    <n v="41.909999999999982"/>
    <d v="2019-03-01T00:00:00"/>
    <m/>
    <n v="656"/>
    <s v="AH"/>
    <s v="2018-19"/>
    <x v="8"/>
    <s v="Mar"/>
    <n v="3"/>
    <s v="2019"/>
    <s v="18:00"/>
    <d v="2019-03-10T00:00:00"/>
    <d v="2019-03-10T18:00:00"/>
    <d v="2019-03-01T00:00:00"/>
    <m/>
    <n v="657"/>
    <n v="41.309999999999981"/>
  </r>
  <r>
    <n v="658"/>
    <s v=" 10 Mar 2019, 18:30"/>
    <s v="Football"/>
    <x v="2"/>
    <s v="Levante UD - Villarreal CF"/>
    <n v="0"/>
    <x v="1"/>
    <s v="Full Event Home +0.00 (AH)"/>
    <s v="0-2"/>
    <s v="PINNACLE"/>
    <n v="2.02"/>
    <n v="1"/>
    <n v="-1"/>
    <s v="https://aw-tipster.blogabet.com"/>
    <s v="Fri, Mar 8th, 2019, 09:21"/>
    <n v="40.909999999999982"/>
    <d v="2019-03-01T00:00:00"/>
    <m/>
    <n v="653"/>
    <s v="AH"/>
    <s v="2018-19"/>
    <x v="8"/>
    <s v="Mar"/>
    <n v="3"/>
    <s v="2019"/>
    <s v="18:30"/>
    <d v="2019-03-10T00:00:00"/>
    <d v="2019-03-10T18:30:00"/>
    <d v="2019-03-01T00:00:00"/>
    <m/>
    <n v="658"/>
    <n v="40.309999999999981"/>
  </r>
  <r>
    <n v="659"/>
    <s v=" 10 Mar 2019, 18:30"/>
    <s v="Football"/>
    <x v="2"/>
    <s v="Sevilla - Real Sociedad"/>
    <n v="0"/>
    <x v="1"/>
    <s v="Full Event Away +1.00 (AH)"/>
    <s v="5-2"/>
    <s v="PINNACLE"/>
    <n v="1.7190000000000001"/>
    <n v="1"/>
    <n v="-1"/>
    <s v="https://aw-tipster.blogabet.com"/>
    <s v="Fri, Mar 8th, 2019, 09:22"/>
    <n v="39.909999999999982"/>
    <d v="2019-03-01T00:00:00"/>
    <m/>
    <n v="661"/>
    <s v="AH"/>
    <s v="2018-19"/>
    <x v="8"/>
    <s v="Mar"/>
    <n v="3"/>
    <s v="2019"/>
    <s v="18:30"/>
    <d v="2019-03-10T00:00:00"/>
    <d v="2019-03-10T18:30:00"/>
    <d v="2019-03-01T00:00:00"/>
    <m/>
    <n v="659"/>
    <n v="39.309999999999981"/>
  </r>
  <r>
    <n v="660"/>
    <s v=" 10 Mar 2019, 20:30"/>
    <s v="Football"/>
    <x v="3"/>
    <s v="Fiorentina - Lazio"/>
    <n v="1"/>
    <x v="2"/>
    <s v="Full Event Away +0.00 (AH)"/>
    <s v="1-1"/>
    <s v="PINNACLE"/>
    <n v="1.833"/>
    <n v="1"/>
    <n v="0"/>
    <s v="https://aw-tipster.blogabet.com"/>
    <s v="Mon, Mar 4th, 2019, 12:14"/>
    <n v="39.909999999999982"/>
    <d v="2019-03-01T00:00:00"/>
    <m/>
    <n v="626"/>
    <s v="AH"/>
    <s v="2018-19"/>
    <x v="8"/>
    <s v="Mar"/>
    <n v="3"/>
    <s v="2019"/>
    <s v="20:30"/>
    <d v="2019-03-10T00:00:00"/>
    <d v="2019-03-10T20:30:00"/>
    <d v="2019-03-01T00:00:00"/>
    <m/>
    <n v="660"/>
    <n v="39.309999999999981"/>
  </r>
  <r>
    <n v="661"/>
    <s v=" 10 Mar 2019, 20:45"/>
    <s v="Football"/>
    <x v="2"/>
    <s v="Real Valladolid CF - Real Madrid"/>
    <n v="0"/>
    <x v="1"/>
    <s v="Full Event Home +1.00 (AH)"/>
    <s v="1-4"/>
    <s v="PINNACLE"/>
    <n v="1.9"/>
    <n v="1"/>
    <n v="-1"/>
    <s v="https://aw-tipster.blogabet.com"/>
    <s v="Wed, Mar 6th, 2019, 08:50"/>
    <n v="38.909999999999982"/>
    <d v="2019-03-01T00:00:00"/>
    <m/>
    <n v="660"/>
    <s v="AH"/>
    <s v="2018-19"/>
    <x v="8"/>
    <s v="Mar"/>
    <n v="3"/>
    <s v="2019"/>
    <s v="20:45"/>
    <d v="2019-03-10T00:00:00"/>
    <d v="2019-03-10T20:45:00"/>
    <d v="2019-03-01T00:00:00"/>
    <m/>
    <n v="661"/>
    <n v="38.309999999999981"/>
  </r>
  <r>
    <n v="662"/>
    <s v=" 10 Mar 2019, 21:00"/>
    <s v="Football"/>
    <x v="1"/>
    <s v="Marseille - Nice"/>
    <n v="1"/>
    <x v="2"/>
    <s v="Full Event Home -1.00 (AH)"/>
    <s v="1-0"/>
    <s v="PINNACLE"/>
    <n v="2.09"/>
    <n v="1"/>
    <n v="0"/>
    <s v="https://aw-tipster.blogabet.com"/>
    <s v="Mon, Mar 4th, 2019, 12:18"/>
    <n v="38.909999999999982"/>
    <d v="2019-03-01T00:00:00"/>
    <m/>
    <n v="634"/>
    <s v="AH"/>
    <s v="2018-19"/>
    <x v="8"/>
    <s v="Mar"/>
    <n v="3"/>
    <s v="2019"/>
    <s v="21:00"/>
    <d v="2019-03-10T00:00:00"/>
    <d v="2019-03-10T21:00:00"/>
    <d v="2019-03-01T00:00:00"/>
    <m/>
    <n v="662"/>
    <n v="38.309999999999981"/>
  </r>
  <r>
    <n v="663"/>
    <s v=" 11 Mar 2019, 20:30"/>
    <s v="Football"/>
    <x v="3"/>
    <s v="AS Roma - Empoli"/>
    <n v="1"/>
    <x v="2"/>
    <s v="Full Event Away +1.00 (AH)"/>
    <s v="2-1"/>
    <s v="PINNACLE"/>
    <n v="2.06"/>
    <n v="1"/>
    <n v="0"/>
    <s v="https://aw-tipster.blogabet.com"/>
    <s v="Thu, Mar 7th, 2019, 08:43"/>
    <n v="38.909999999999982"/>
    <d v="2019-03-01T00:00:00"/>
    <m/>
    <n v="639"/>
    <s v="AH"/>
    <s v="2018-19"/>
    <x v="9"/>
    <s v="Mar"/>
    <n v="3"/>
    <s v="2019"/>
    <s v="20:30"/>
    <d v="2019-03-11T00:00:00"/>
    <d v="2019-03-11T20:30:00"/>
    <d v="2019-03-01T00:00:00"/>
    <m/>
    <n v="663"/>
    <n v="38.309999999999981"/>
  </r>
  <r>
    <n v="664"/>
    <s v=" 11 Mar 2019, 20:30"/>
    <s v="Football"/>
    <x v="0"/>
    <s v="Fortuna Dusseldorf - Eintracht Frankfurt"/>
    <n v="1.85"/>
    <x v="0"/>
    <s v="Full Event Away +0.00 (AH)"/>
    <s v="0-3"/>
    <s v="PINNACLE"/>
    <n v="1.8540000000000001"/>
    <n v="1"/>
    <n v="0.85"/>
    <s v="https://aw-tipster.blogabet.com"/>
    <s v="Fri, Mar 8th, 2019, 09:25"/>
    <n v="39.759999999999984"/>
    <d v="2019-03-01T00:00:00"/>
    <m/>
    <n v="664"/>
    <s v="AH"/>
    <s v="2018-19"/>
    <x v="9"/>
    <s v="Mar"/>
    <n v="3"/>
    <s v="2019"/>
    <s v="20:30"/>
    <d v="2019-03-11T00:00:00"/>
    <d v="2019-03-11T20:30:00"/>
    <d v="2019-03-01T00:00:00"/>
    <m/>
    <n v="664"/>
    <n v="39.159999999999982"/>
  </r>
  <r>
    <n v="665"/>
    <s v=" 12 Mar 2019, 19:00"/>
    <s v="Football"/>
    <x v="1"/>
    <s v="Dijon - Paris Saint Germain"/>
    <n v="1.93"/>
    <x v="0"/>
    <s v="Full Event Away -2.00 (AH)"/>
    <s v="0-4"/>
    <s v="PINNACLE"/>
    <n v="1.925"/>
    <n v="1"/>
    <n v="0.93"/>
    <s v="https://aw-tipster.blogabet.com"/>
    <s v="Mon, Mar 11th, 2019, 15:45"/>
    <n v="40.689999999999984"/>
    <d v="2019-03-01T00:00:00"/>
    <m/>
    <n v="682"/>
    <s v="AH"/>
    <s v="2018-19"/>
    <x v="10"/>
    <s v="Mar"/>
    <n v="3"/>
    <s v="2019"/>
    <s v="19:00"/>
    <d v="2019-03-12T00:00:00"/>
    <d v="2019-03-12T19:00:00"/>
    <d v="2019-03-01T00:00:00"/>
    <m/>
    <n v="665"/>
    <n v="40.089999999999982"/>
  </r>
  <r>
    <n v="666"/>
    <s v=" 12 Mar 2019, 21:00"/>
    <s v="Football"/>
    <x v="5"/>
    <s v="Manchester City - Schalke 04"/>
    <n v="1.68"/>
    <x v="0"/>
    <s v="Full Event Home -2.00 (AH)"/>
    <s v="7-0"/>
    <s v="PINNACLE"/>
    <n v="1.6839999999999999"/>
    <n v="1"/>
    <n v="0.68"/>
    <s v="https://aw-tipster.blogabet.com"/>
    <s v="Sun, Mar 10th, 2019, 09:37"/>
    <n v="41.369999999999983"/>
    <d v="2019-03-01T00:00:00"/>
    <m/>
    <n v="688"/>
    <s v="AH"/>
    <s v="2018-19"/>
    <x v="10"/>
    <s v="Mar"/>
    <n v="3"/>
    <s v="2019"/>
    <s v="21:00"/>
    <d v="2019-03-12T00:00:00"/>
    <d v="2019-03-12T21:00:00"/>
    <d v="2019-03-01T00:00:00"/>
    <m/>
    <n v="666"/>
    <n v="40.769999999999982"/>
  </r>
  <r>
    <n v="667"/>
    <s v=" 12 Mar 2019, 21:00"/>
    <s v="Football"/>
    <x v="5"/>
    <s v="Juventus - Atletico Madrid"/>
    <n v="0"/>
    <x v="1"/>
    <s v="Full Event Away +0.50 (AH)"/>
    <s v="3-0"/>
    <s v="PINNACLE"/>
    <n v="2.23"/>
    <n v="1"/>
    <n v="-1"/>
    <s v="https://aw-tipster.blogabet.com"/>
    <s v="Sun, Mar 10th, 2019, 09:37"/>
    <n v="40.369999999999983"/>
    <d v="2019-03-01T00:00:00"/>
    <m/>
    <n v="689"/>
    <s v="AH"/>
    <s v="2018-19"/>
    <x v="10"/>
    <s v="Mar"/>
    <n v="3"/>
    <s v="2019"/>
    <s v="21:00"/>
    <d v="2019-03-12T00:00:00"/>
    <d v="2019-03-12T21:00:00"/>
    <d v="2019-03-01T00:00:00"/>
    <m/>
    <n v="667"/>
    <n v="39.769999999999982"/>
  </r>
  <r>
    <n v="668"/>
    <s v=" 13 Mar 2019, 21:00"/>
    <s v="Football"/>
    <x v="5"/>
    <s v="Barcelona - Lyon"/>
    <n v="1.68"/>
    <x v="0"/>
    <s v="Full Event Home -1.50 (AH)"/>
    <s v="5-1"/>
    <s v="PINNACLE"/>
    <n v="1.6839999999999999"/>
    <n v="1"/>
    <n v="0.68"/>
    <s v="https://aw-tipster.blogabet.com"/>
    <s v="Sun, Mar 10th, 2019, 09:38"/>
    <n v="41.049999999999983"/>
    <d v="2019-03-01T00:00:00"/>
    <m/>
    <n v="672"/>
    <s v="AH"/>
    <s v="2018-19"/>
    <x v="11"/>
    <s v="Mar"/>
    <n v="3"/>
    <s v="2019"/>
    <s v="21:00"/>
    <d v="2019-03-13T00:00:00"/>
    <d v="2019-03-13T21:00:00"/>
    <d v="2019-03-01T00:00:00"/>
    <m/>
    <n v="668"/>
    <n v="40.449999999999982"/>
  </r>
  <r>
    <n v="669"/>
    <s v=" 13 Mar 2019, 21:00"/>
    <s v="Football"/>
    <x v="5"/>
    <s v="Bayern Munich - Liverpool"/>
    <n v="1.79"/>
    <x v="0"/>
    <s v="Full Event Away +0.50 (AH)"/>
    <s v="1-3"/>
    <s v="PINNACLE"/>
    <n v="1.7929999999999999"/>
    <n v="1"/>
    <n v="0.79"/>
    <s v="https://aw-tipster.blogabet.com"/>
    <s v="Mon, Mar 11th, 2019, 15:44"/>
    <n v="41.839999999999982"/>
    <d v="2019-03-01T00:00:00"/>
    <m/>
    <n v="693"/>
    <s v="AH"/>
    <s v="2018-19"/>
    <x v="11"/>
    <s v="Mar"/>
    <n v="3"/>
    <s v="2019"/>
    <s v="21:00"/>
    <d v="2019-03-13T00:00:00"/>
    <d v="2019-03-13T21:00:00"/>
    <d v="2019-03-01T00:00:00"/>
    <m/>
    <n v="669"/>
    <n v="41.239999999999981"/>
  </r>
  <r>
    <n v="670"/>
    <s v=" 14 Mar 2019, 18:55"/>
    <s v="Football"/>
    <x v="6"/>
    <s v="Dinamo Kiev - Chelsea"/>
    <n v="0"/>
    <x v="1"/>
    <s v="Full Event Home +0.50 (AH)"/>
    <s v="0-5"/>
    <s v="PINNACLE"/>
    <n v="1.7350000000000001"/>
    <n v="1"/>
    <n v="-1"/>
    <s v="https://aw-tipster.blogabet.com"/>
    <s v="Mon, Mar 11th, 2019, 15:47"/>
    <n v="40.839999999999982"/>
    <d v="2019-03-01T00:00:00"/>
    <m/>
    <n v="666"/>
    <s v="AH"/>
    <s v="2018-19"/>
    <x v="12"/>
    <s v="Mar"/>
    <n v="3"/>
    <s v="2019"/>
    <s v="18:55"/>
    <d v="2019-03-14T00:00:00"/>
    <d v="2019-03-14T18:55:00"/>
    <d v="2019-03-01T00:00:00"/>
    <m/>
    <n v="670"/>
    <n v="40.239999999999981"/>
  </r>
  <r>
    <n v="671"/>
    <s v=" 14 Mar 2019, 18:55"/>
    <s v="Football"/>
    <x v="6"/>
    <s v="Red Bull Salzburg - Napoli"/>
    <n v="0"/>
    <x v="1"/>
    <s v="Full Event Away +0.00 (AH)"/>
    <s v="3-1"/>
    <s v="PINNACLE"/>
    <n v="2.17"/>
    <n v="1"/>
    <n v="-1"/>
    <s v="https://aw-tipster.blogabet.com"/>
    <s v="Mon, Mar 11th, 2019, 15:48"/>
    <n v="39.839999999999982"/>
    <d v="2019-03-01T00:00:00"/>
    <m/>
    <n v="667"/>
    <s v="AH"/>
    <s v="2018-19"/>
    <x v="12"/>
    <s v="Mar"/>
    <n v="3"/>
    <s v="2019"/>
    <s v="18:55"/>
    <d v="2019-03-14T00:00:00"/>
    <d v="2019-03-14T18:55:00"/>
    <d v="2019-03-01T00:00:00"/>
    <m/>
    <n v="671"/>
    <n v="39.239999999999981"/>
  </r>
  <r>
    <n v="672"/>
    <s v=" 14 Mar 2019, 18:55"/>
    <s v="Football"/>
    <x v="6"/>
    <s v="FK Krasnodar - Valencia"/>
    <n v="1"/>
    <x v="2"/>
    <s v="Full Event Away +0.00 (AH)"/>
    <s v="1-1"/>
    <s v="PINNACLE"/>
    <n v="1.675"/>
    <n v="1"/>
    <n v="0"/>
    <s v="https://aw-tipster.blogabet.com"/>
    <s v="Tue, Mar 12th, 2019, 09:19"/>
    <n v="39.839999999999982"/>
    <d v="2019-03-01T00:00:00"/>
    <m/>
    <n v="697"/>
    <s v="AH"/>
    <s v="2018-19"/>
    <x v="12"/>
    <s v="Mar"/>
    <n v="3"/>
    <s v="2019"/>
    <s v="18:55"/>
    <d v="2019-03-14T00:00:00"/>
    <d v="2019-03-14T18:55:00"/>
    <d v="2019-03-01T00:00:00"/>
    <m/>
    <n v="672"/>
    <n v="39.239999999999981"/>
  </r>
  <r>
    <n v="673"/>
    <s v=" 14 Mar 2019, 21:00"/>
    <s v="Football"/>
    <x v="6"/>
    <s v="Arsenal - Rennes"/>
    <n v="0"/>
    <x v="1"/>
    <s v="Full Event Away +1.50 (AH)"/>
    <s v="3-0"/>
    <s v="PINNACLE"/>
    <n v="2.0499999999999998"/>
    <n v="1"/>
    <n v="-1"/>
    <s v="https://aw-tipster.blogabet.com"/>
    <s v="Mon, Mar 11th, 2019, 15:48"/>
    <n v="38.839999999999982"/>
    <d v="2019-03-01T00:00:00"/>
    <m/>
    <n v="703"/>
    <s v="AH"/>
    <s v="2018-19"/>
    <x v="12"/>
    <s v="Mar"/>
    <n v="3"/>
    <s v="2019"/>
    <s v="21:00"/>
    <d v="2019-03-14T00:00:00"/>
    <d v="2019-03-14T21:00:00"/>
    <d v="2019-03-01T00:00:00"/>
    <m/>
    <n v="673"/>
    <n v="38.239999999999981"/>
  </r>
  <r>
    <n v="674"/>
    <s v=" 14 Mar 2019, 21:00"/>
    <s v="Football"/>
    <x v="6"/>
    <s v="Slavia Prague - Sevilla"/>
    <n v="0"/>
    <x v="1"/>
    <s v="Full Event Away (1X2)"/>
    <s v="2-2"/>
    <s v="PINNACLE"/>
    <n v="2.08"/>
    <n v="1"/>
    <n v="-1"/>
    <s v="https://aw-tipster.blogabet.com"/>
    <s v="Mon, Mar 11th, 2019, 15:49"/>
    <n v="37.839999999999982"/>
    <d v="2019-03-01T00:00:00"/>
    <m/>
    <n v="708"/>
    <s v="1X2"/>
    <s v="2018-19"/>
    <x v="12"/>
    <s v="Mar"/>
    <n v="3"/>
    <s v="2019"/>
    <s v="21:00"/>
    <d v="2019-03-14T00:00:00"/>
    <d v="2019-03-14T21:00:00"/>
    <d v="2019-03-01T00:00:00"/>
    <m/>
    <n v="674"/>
    <n v="37.239999999999981"/>
  </r>
  <r>
    <n v="675"/>
    <s v=" 14 Mar 2019, 21:00"/>
    <s v="Football"/>
    <x v="6"/>
    <s v="Villarreal CF - Zenit St Petersburg"/>
    <n v="0"/>
    <x v="1"/>
    <s v="Full Event Away +0.50 (AH)"/>
    <s v="2-1"/>
    <s v="PINNACLE"/>
    <n v="1.952"/>
    <n v="1"/>
    <n v="-1"/>
    <s v="https://aw-tipster.blogabet.com"/>
    <s v="Mon, Mar 11th, 2019, 15:49"/>
    <n v="36.839999999999982"/>
    <d v="2019-03-01T00:00:00"/>
    <m/>
    <n v="700"/>
    <s v="AH"/>
    <s v="2018-19"/>
    <x v="12"/>
    <s v="Mar"/>
    <n v="3"/>
    <s v="2019"/>
    <s v="21:00"/>
    <d v="2019-03-14T00:00:00"/>
    <d v="2019-03-14T21:00:00"/>
    <d v="2019-03-01T00:00:00"/>
    <m/>
    <n v="675"/>
    <n v="36.239999999999981"/>
  </r>
  <r>
    <n v="676"/>
    <s v=" 14 Mar 2019, 21:00"/>
    <s v="Football"/>
    <x v="6"/>
    <s v="FC Internazionale - Eintracht Frankfurt"/>
    <n v="1.69"/>
    <x v="0"/>
    <s v="Full Event Away +0.50 (AH)"/>
    <s v="0-1"/>
    <s v="PINNACLE"/>
    <n v="1.694"/>
    <n v="1"/>
    <n v="0.69"/>
    <s v="https://aw-tipster.blogabet.com"/>
    <s v="Tue, Mar 12th, 2019, 09:19"/>
    <n v="37.52999999999998"/>
    <d v="2019-03-01T00:00:00"/>
    <m/>
    <n v="691"/>
    <s v="AH"/>
    <s v="2018-19"/>
    <x v="12"/>
    <s v="Mar"/>
    <n v="3"/>
    <s v="2019"/>
    <s v="21:00"/>
    <d v="2019-03-14T00:00:00"/>
    <d v="2019-03-14T21:00:00"/>
    <d v="2019-03-01T00:00:00"/>
    <m/>
    <n v="676"/>
    <n v="36.929999999999978"/>
  </r>
  <r>
    <n v="677"/>
    <s v=" 15 Mar 2019, 19:00"/>
    <s v="Football"/>
    <x v="1"/>
    <s v="Nice - Toulouse FC"/>
    <n v="1.79"/>
    <x v="0"/>
    <s v="Full Event Away +0.50 (AH)"/>
    <s v="1-1"/>
    <s v="PINNACLE"/>
    <n v="1.7869999999999999"/>
    <n v="1"/>
    <n v="0.79"/>
    <s v="https://aw-tipster.blogabet.com"/>
    <s v="Mon, Mar 11th, 2019, 15:45"/>
    <n v="38.319999999999979"/>
    <d v="2019-03-01T00:00:00"/>
    <m/>
    <n v="686"/>
    <s v="AH"/>
    <s v="2018-19"/>
    <x v="13"/>
    <s v="Mar"/>
    <n v="3"/>
    <s v="2019"/>
    <s v="19:00"/>
    <d v="2019-03-15T00:00:00"/>
    <d v="2019-03-15T19:00:00"/>
    <d v="2019-03-01T00:00:00"/>
    <m/>
    <n v="677"/>
    <n v="37.719999999999978"/>
  </r>
  <r>
    <n v="678"/>
    <s v=" 15 Mar 2019, 20:30"/>
    <s v="Football"/>
    <x v="0"/>
    <s v="Borussia Monchengladbach - Freiburg"/>
    <n v="1.83"/>
    <x v="0"/>
    <s v="Full Event Away +1.00 (AH)"/>
    <s v="1-1"/>
    <s v="PINNACLE"/>
    <n v="1.8260000000000001"/>
    <n v="1"/>
    <n v="0.83"/>
    <s v="https://aw-tipster.blogabet.com"/>
    <s v="Sun, Mar 10th, 2019, 09:35"/>
    <n v="39.149999999999977"/>
    <d v="2019-03-01T00:00:00"/>
    <m/>
    <n v="668"/>
    <s v="AH"/>
    <s v="2018-19"/>
    <x v="13"/>
    <s v="Mar"/>
    <n v="3"/>
    <s v="2019"/>
    <s v="20:30"/>
    <d v="2019-03-15T00:00:00"/>
    <d v="2019-03-15T20:30:00"/>
    <d v="2019-03-01T00:00:00"/>
    <m/>
    <n v="678"/>
    <n v="38.549999999999976"/>
  </r>
  <r>
    <n v="679"/>
    <s v=" 15 Mar 2019, 20:30"/>
    <s v="Football"/>
    <x v="3"/>
    <s v="Cagliari - Fiorentina"/>
    <n v="2.31"/>
    <x v="0"/>
    <s v="Full Event Home +0.00 (AH)"/>
    <s v="2-1"/>
    <s v="PINNACLE"/>
    <n v="2.31"/>
    <n v="1"/>
    <n v="1.31"/>
    <s v="https://aw-tipster.blogabet.com"/>
    <s v="Mon, Mar 11th, 2019, 15:42"/>
    <n v="40.45999999999998"/>
    <d v="2019-03-01T00:00:00"/>
    <m/>
    <n v="674"/>
    <s v="AH"/>
    <s v="2018-19"/>
    <x v="13"/>
    <s v="Mar"/>
    <n v="3"/>
    <s v="2019"/>
    <s v="20:30"/>
    <d v="2019-03-15T00:00:00"/>
    <d v="2019-03-15T20:30:00"/>
    <d v="2019-03-01T00:00:00"/>
    <m/>
    <n v="679"/>
    <n v="39.859999999999978"/>
  </r>
  <r>
    <n v="680"/>
    <s v=" 15 Mar 2019, 20:45"/>
    <s v="Football"/>
    <x v="1"/>
    <s v="Lille - AS Monaco"/>
    <n v="0"/>
    <x v="1"/>
    <s v="Full Event Home (1X2)"/>
    <s v="0-1"/>
    <s v="PINNACLE"/>
    <n v="2.33"/>
    <n v="1"/>
    <n v="-1"/>
    <s v="https://aw-tipster.blogabet.com"/>
    <s v="Mon, Mar 11th, 2019, 15:46"/>
    <n v="39.45999999999998"/>
    <d v="2019-03-01T00:00:00"/>
    <m/>
    <n v="690"/>
    <s v="1X2"/>
    <s v="2018-19"/>
    <x v="13"/>
    <s v="Mar"/>
    <n v="3"/>
    <s v="2019"/>
    <s v="20:45"/>
    <d v="2019-03-15T00:00:00"/>
    <d v="2019-03-15T20:45:00"/>
    <d v="2019-03-01T00:00:00"/>
    <m/>
    <n v="680"/>
    <n v="38.859999999999978"/>
  </r>
  <r>
    <n v="681"/>
    <s v=" 15 Mar 2019, 21:00"/>
    <s v="Football"/>
    <x v="2"/>
    <s v="Real Sociedad - Levante UD"/>
    <n v="1.99"/>
    <x v="0"/>
    <s v="Full Event Away +0.50 (AH)"/>
    <s v="1-1"/>
    <s v="PINNACLE"/>
    <n v="1.99"/>
    <n v="1"/>
    <n v="0.99"/>
    <s v="https://aw-tipster.blogabet.com"/>
    <s v="Mon, Mar 11th, 2019, 15:50"/>
    <n v="40.449999999999982"/>
    <d v="2019-03-01T00:00:00"/>
    <m/>
    <n v="669"/>
    <s v="AH"/>
    <s v="2018-19"/>
    <x v="13"/>
    <s v="Mar"/>
    <n v="3"/>
    <s v="2019"/>
    <s v="21:00"/>
    <d v="2019-03-15T00:00:00"/>
    <d v="2019-03-15T21:00:00"/>
    <d v="2019-03-01T00:00:00"/>
    <m/>
    <n v="681"/>
    <n v="39.84999999999998"/>
  </r>
  <r>
    <n v="682"/>
    <s v=" 16 Mar 2019, 13:00"/>
    <s v="Football"/>
    <x v="2"/>
    <s v="Huesca - Alaves"/>
    <n v="2.12"/>
    <x v="0"/>
    <s v="Full Event Away +0.00 (AH)"/>
    <s v="1-3"/>
    <s v="PINNACLE"/>
    <n v="2.12"/>
    <n v="1"/>
    <n v="1.1200000000000001"/>
    <s v="https://aw-tipster.blogabet.com"/>
    <s v="Sun, Mar 10th, 2019, 09:34"/>
    <n v="41.569999999999979"/>
    <d v="2019-03-01T00:00:00"/>
    <m/>
    <n v="665"/>
    <s v="AH"/>
    <s v="2018-19"/>
    <x v="14"/>
    <s v="Mar"/>
    <n v="3"/>
    <s v="2019"/>
    <s v="13:00"/>
    <d v="2019-03-16T00:00:00"/>
    <d v="2019-03-16T13:00:00"/>
    <d v="2019-03-01T00:00:00"/>
    <m/>
    <n v="682"/>
    <n v="40.969999999999978"/>
  </r>
  <r>
    <n v="683"/>
    <s v=" 16 Mar 2019, 13:15"/>
    <s v="Football"/>
    <x v="8"/>
    <s v="Watford - Crystal Palace"/>
    <n v="1.74"/>
    <x v="0"/>
    <s v="Full Event Home +0.00 (AH)"/>
    <s v="2-1"/>
    <s v="PINNACLE"/>
    <n v="1.74"/>
    <n v="1"/>
    <n v="0.74"/>
    <s v="https://aw-tipster.blogabet.com"/>
    <s v="Sun, Mar 10th, 2019, 09:38"/>
    <n v="42.309999999999981"/>
    <d v="2019-03-01T00:00:00"/>
    <m/>
    <n v="699"/>
    <s v="AH"/>
    <s v="2018-19"/>
    <x v="14"/>
    <s v="Mar"/>
    <n v="3"/>
    <s v="2019"/>
    <s v="13:15"/>
    <d v="2019-03-16T00:00:00"/>
    <d v="2019-03-16T13:15:00"/>
    <d v="2019-03-01T00:00:00"/>
    <m/>
    <n v="683"/>
    <n v="41.70999999999998"/>
  </r>
  <r>
    <n v="684"/>
    <s v=" 16 Mar 2019, 15:00"/>
    <s v="Football"/>
    <x v="3"/>
    <s v="Sassuolo - Sampdoria"/>
    <n v="2.16"/>
    <x v="0"/>
    <s v="Full Event Away +0.00 (AH)"/>
    <s v="3-5"/>
    <s v="PINNACLE"/>
    <n v="2.16"/>
    <n v="1"/>
    <n v="1.1599999999999999"/>
    <s v="https://aw-tipster.blogabet.com"/>
    <s v="Mon, Mar 11th, 2019, 15:42"/>
    <n v="43.469999999999978"/>
    <d v="2019-03-01T00:00:00"/>
    <m/>
    <n v="696"/>
    <s v="AH"/>
    <s v="2018-19"/>
    <x v="14"/>
    <s v="Mar"/>
    <n v="3"/>
    <s v="2019"/>
    <s v="15:00"/>
    <d v="2019-03-16T00:00:00"/>
    <d v="2019-03-16T15:00:00"/>
    <d v="2019-03-01T00:00:00"/>
    <m/>
    <n v="684"/>
    <n v="42.869999999999976"/>
  </r>
  <r>
    <n v="685"/>
    <s v=" 16 Mar 2019, 15:30"/>
    <s v="Football"/>
    <x v="0"/>
    <s v="Stuttgart - Hoffenheim"/>
    <n v="0"/>
    <x v="1"/>
    <s v="Full Event Away (1X2)"/>
    <s v="1-1"/>
    <s v="PINNACLE"/>
    <n v="1.8839999999999999"/>
    <n v="1"/>
    <n v="-1"/>
    <s v="https://aw-tipster.blogabet.com"/>
    <s v="Mon, Mar 11th, 2019, 15:40"/>
    <n v="42.469999999999978"/>
    <d v="2019-03-01T00:00:00"/>
    <m/>
    <n v="707"/>
    <s v="1X2"/>
    <s v="2018-19"/>
    <x v="14"/>
    <s v="Mar"/>
    <n v="3"/>
    <s v="2019"/>
    <s v="15:30"/>
    <d v="2019-03-16T00:00:00"/>
    <d v="2019-03-16T15:30:00"/>
    <d v="2019-03-01T00:00:00"/>
    <m/>
    <n v="685"/>
    <n v="41.869999999999976"/>
  </r>
  <r>
    <n v="686"/>
    <s v=" 16 Mar 2019, 15:30"/>
    <s v="Football"/>
    <x v="0"/>
    <s v="Wolfsburg - Fortuna Dusseldorf"/>
    <n v="1.88"/>
    <x v="0"/>
    <s v="Full Event Home (1X2)"/>
    <s v="5-2"/>
    <s v="PINNACLE"/>
    <n v="1.877"/>
    <n v="1"/>
    <n v="0.88"/>
    <s v="https://aw-tipster.blogabet.com"/>
    <s v="Tue, Mar 12th, 2019, 09:20"/>
    <n v="43.34999999999998"/>
    <d v="2019-03-01T00:00:00"/>
    <m/>
    <n v="680"/>
    <s v="1X2"/>
    <s v="2018-19"/>
    <x v="14"/>
    <s v="Mar"/>
    <n v="3"/>
    <s v="2019"/>
    <s v="15:30"/>
    <d v="2019-03-16T00:00:00"/>
    <d v="2019-03-16T15:30:00"/>
    <d v="2019-03-01T00:00:00"/>
    <m/>
    <n v="686"/>
    <n v="42.749999999999979"/>
  </r>
  <r>
    <n v="687"/>
    <s v=" 16 Mar 2019, 15:30"/>
    <s v="Football"/>
    <x v="0"/>
    <s v="Schalke 04 - RB Leipzig"/>
    <n v="2.12"/>
    <x v="0"/>
    <s v="Full Event Away (1X2)"/>
    <s v="0-1"/>
    <s v="PINNACLE"/>
    <n v="2.12"/>
    <n v="1"/>
    <n v="1.1200000000000001"/>
    <s v="https://aw-tipster.blogabet.com"/>
    <s v="Wed, Mar 13th, 2019, 09:20"/>
    <n v="44.469999999999978"/>
    <d v="2019-03-01T00:00:00"/>
    <m/>
    <n v="683"/>
    <s v="1X2"/>
    <s v="2018-19"/>
    <x v="14"/>
    <s v="Mar"/>
    <n v="3"/>
    <s v="2019"/>
    <s v="15:30"/>
    <d v="2019-03-16T00:00:00"/>
    <d v="2019-03-16T15:30:00"/>
    <d v="2019-03-01T00:00:00"/>
    <m/>
    <n v="687"/>
    <n v="43.869999999999976"/>
  </r>
  <r>
    <n v="688"/>
    <s v=" 16 Mar 2019, 16:00"/>
    <s v="Football"/>
    <x v="4"/>
    <s v="Bournemouth - Newcastle United"/>
    <n v="0"/>
    <x v="1"/>
    <s v="Full Event Home (1X2)"/>
    <s v="2-2"/>
    <s v="PINNACLE"/>
    <n v="2.08"/>
    <n v="1"/>
    <n v="-1"/>
    <s v="https://aw-tipster.blogabet.com"/>
    <s v="Sun, Mar 10th, 2019, 09:34"/>
    <n v="43.469999999999978"/>
    <d v="2019-03-01T00:00:00"/>
    <m/>
    <n v="670"/>
    <s v="1X2"/>
    <s v="2018-19"/>
    <x v="14"/>
    <s v="Mar"/>
    <n v="3"/>
    <s v="2019"/>
    <s v="16:00"/>
    <d v="2019-03-16T00:00:00"/>
    <d v="2019-03-16T16:00:00"/>
    <d v="2019-03-01T00:00:00"/>
    <m/>
    <n v="688"/>
    <n v="42.869999999999976"/>
  </r>
  <r>
    <n v="689"/>
    <s v=" 16 Mar 2019, 16:00"/>
    <s v="Football"/>
    <x v="4"/>
    <s v="West Ham United - Huddersfield Town"/>
    <n v="1"/>
    <x v="2"/>
    <s v="Full Event Home -1.00 (AH)"/>
    <s v="4-3"/>
    <s v="PINNACLE"/>
    <n v="2"/>
    <n v="1"/>
    <n v="0"/>
    <s v="https://aw-tipster.blogabet.com"/>
    <s v="Sun, Mar 10th, 2019, 09:35"/>
    <n v="43.469999999999978"/>
    <d v="2019-03-01T00:00:00"/>
    <m/>
    <n v="671"/>
    <s v="AH"/>
    <s v="2018-19"/>
    <x v="14"/>
    <s v="Mar"/>
    <n v="3"/>
    <s v="2019"/>
    <s v="16:00"/>
    <d v="2019-03-16T00:00:00"/>
    <d v="2019-03-16T16:00:00"/>
    <d v="2019-03-01T00:00:00"/>
    <m/>
    <n v="689"/>
    <n v="42.869999999999976"/>
  </r>
  <r>
    <n v="690"/>
    <s v=" 16 Mar 2019, 16:00"/>
    <s v="Football"/>
    <x v="4"/>
    <s v="Burnley - Leicester City"/>
    <n v="1.75"/>
    <x v="0"/>
    <s v="Full Event Away +0.00 (AH)"/>
    <s v="1-2"/>
    <s v="PINNACLE"/>
    <n v="1.7509999999999999"/>
    <n v="1"/>
    <n v="0.75"/>
    <s v="https://aw-tipster.blogabet.com"/>
    <s v="Mon, Mar 11th, 2019, 15:52"/>
    <n v="44.219999999999978"/>
    <d v="2019-03-01T00:00:00"/>
    <m/>
    <n v="687"/>
    <s v="AH"/>
    <s v="2018-19"/>
    <x v="14"/>
    <s v="Mar"/>
    <n v="3"/>
    <s v="2019"/>
    <s v="16:00"/>
    <d v="2019-03-16T00:00:00"/>
    <d v="2019-03-16T16:00:00"/>
    <d v="2019-03-01T00:00:00"/>
    <m/>
    <n v="690"/>
    <n v="43.619999999999976"/>
  </r>
  <r>
    <n v="691"/>
    <s v=" 16 Mar 2019, 16:15"/>
    <s v="Football"/>
    <x v="2"/>
    <s v="Real Madrid - Celta Vigo"/>
    <n v="0"/>
    <x v="1"/>
    <s v="Full Event Away +1.50 (AH)"/>
    <s v="2-0"/>
    <s v="PINNACLE"/>
    <n v="2.17"/>
    <n v="1"/>
    <n v="-1"/>
    <s v="https://aw-tipster.blogabet.com"/>
    <s v="Mon, Mar 11th, 2019, 15:51"/>
    <n v="43.219999999999978"/>
    <d v="2019-03-01T00:00:00"/>
    <m/>
    <n v="715"/>
    <s v="AH"/>
    <s v="2018-19"/>
    <x v="14"/>
    <s v="Mar"/>
    <n v="3"/>
    <s v="2019"/>
    <s v="16:15"/>
    <d v="2019-03-16T00:00:00"/>
    <d v="2019-03-16T16:15:00"/>
    <d v="2019-03-01T00:00:00"/>
    <m/>
    <n v="691"/>
    <n v="42.619999999999976"/>
  </r>
  <r>
    <n v="692"/>
    <s v=" 16 Mar 2019, 18:00"/>
    <s v="Football"/>
    <x v="3"/>
    <s v="SPAL - AS Roma"/>
    <n v="2.14"/>
    <x v="0"/>
    <s v="Full Event Home +0.50 (AH)"/>
    <s v="2-1"/>
    <s v="PINNACLE"/>
    <n v="2.14"/>
    <n v="1"/>
    <n v="1.1399999999999999"/>
    <s v="https://aw-tipster.blogabet.com"/>
    <s v="Tue, Mar 12th, 2019, 09:20"/>
    <n v="44.359999999999978"/>
    <d v="2019-03-01T00:00:00"/>
    <m/>
    <n v="675"/>
    <s v="AH"/>
    <s v="2018-19"/>
    <x v="14"/>
    <s v="Mar"/>
    <n v="3"/>
    <s v="2019"/>
    <s v="18:00"/>
    <d v="2019-03-16T00:00:00"/>
    <d v="2019-03-16T18:00:00"/>
    <d v="2019-03-01T00:00:00"/>
    <m/>
    <n v="692"/>
    <n v="43.759999999999977"/>
  </r>
  <r>
    <n v="693"/>
    <s v=" 16 Mar 2019, 18:30"/>
    <s v="Football"/>
    <x v="0"/>
    <s v="Hertha Berlin - Borussia Dortmund"/>
    <n v="1.91"/>
    <x v="0"/>
    <s v="Full Event Away (1X2)"/>
    <s v="2-3"/>
    <s v="PINNACLE"/>
    <n v="1.909"/>
    <n v="1"/>
    <n v="0.91"/>
    <s v="https://aw-tipster.blogabet.com"/>
    <s v="Sun, Mar 10th, 2019, 09:36"/>
    <n v="45.269999999999975"/>
    <d v="2019-03-01T00:00:00"/>
    <m/>
    <n v="681"/>
    <s v="1X2"/>
    <s v="2018-19"/>
    <x v="14"/>
    <s v="Mar"/>
    <n v="3"/>
    <s v="2019"/>
    <s v="18:30"/>
    <d v="2019-03-16T00:00:00"/>
    <d v="2019-03-16T18:30:00"/>
    <d v="2019-03-01T00:00:00"/>
    <m/>
    <n v="693"/>
    <n v="44.669999999999973"/>
  </r>
  <r>
    <n v="694"/>
    <s v=" 16 Mar 2019, 18:30"/>
    <s v="Football"/>
    <x v="2"/>
    <s v="Athletic Club Bilbao - Atletico Madrid"/>
    <n v="0"/>
    <x v="1"/>
    <s v="Full Event Away (1X2)"/>
    <s v="2-0"/>
    <s v="PINNACLE"/>
    <n v="2.35"/>
    <n v="1"/>
    <n v="-1"/>
    <s v="https://aw-tipster.blogabet.com"/>
    <s v="Wed, Mar 13th, 2019, 09:21"/>
    <n v="44.269999999999975"/>
    <d v="2019-03-01T00:00:00"/>
    <m/>
    <n v="701"/>
    <s v="1X2"/>
    <s v="2018-19"/>
    <x v="14"/>
    <s v="Mar"/>
    <n v="3"/>
    <s v="2019"/>
    <s v="18:30"/>
    <d v="2019-03-16T00:00:00"/>
    <d v="2019-03-16T18:30:00"/>
    <d v="2019-03-01T00:00:00"/>
    <m/>
    <n v="694"/>
    <n v="43.669999999999973"/>
  </r>
  <r>
    <n v="695"/>
    <s v=" 16 Mar 2019, 20:00"/>
    <s v="Football"/>
    <x v="1"/>
    <s v="Caen - St Etienne"/>
    <n v="0"/>
    <x v="1"/>
    <s v="Full Event Under 2 (O/U)"/>
    <s v="0-5"/>
    <s v="PINNACLE"/>
    <n v="2.15"/>
    <n v="1"/>
    <n v="-1"/>
    <s v="https://aw-tipster.blogabet.com"/>
    <s v="Mon, Mar 11th, 2019, 15:46"/>
    <n v="43.269999999999975"/>
    <d v="2019-03-01T00:00:00"/>
    <m/>
    <n v="704"/>
    <s v="O/U"/>
    <s v="2018-19"/>
    <x v="14"/>
    <s v="Mar"/>
    <n v="3"/>
    <s v="2019"/>
    <s v="20:00"/>
    <d v="2019-03-16T00:00:00"/>
    <d v="2019-03-16T20:00:00"/>
    <d v="2019-03-01T00:00:00"/>
    <m/>
    <n v="695"/>
    <n v="42.669999999999973"/>
  </r>
  <r>
    <n v="696"/>
    <s v=" 16 Mar 2019, 20:00"/>
    <s v="Football"/>
    <x v="1"/>
    <s v="Nimes Olympique - Strasbourg"/>
    <n v="1"/>
    <x v="2"/>
    <s v="Full Event Away +0.00 (AH)"/>
    <s v="2-2"/>
    <s v="PINNACLE"/>
    <n v="2.2599999999999998"/>
    <n v="1"/>
    <n v="0"/>
    <s v="https://aw-tipster.blogabet.com"/>
    <s v="Mon, Mar 11th, 2019, 15:47"/>
    <n v="43.269999999999975"/>
    <d v="2019-03-01T00:00:00"/>
    <m/>
    <n v="702"/>
    <s v="AH"/>
    <s v="2018-19"/>
    <x v="14"/>
    <s v="Mar"/>
    <n v="3"/>
    <s v="2019"/>
    <s v="20:00"/>
    <d v="2019-03-16T00:00:00"/>
    <d v="2019-03-16T20:00:00"/>
    <d v="2019-03-01T00:00:00"/>
    <m/>
    <n v="696"/>
    <n v="42.669999999999973"/>
  </r>
  <r>
    <n v="697"/>
    <s v=" 16 Mar 2019, 20:30"/>
    <s v="Football"/>
    <x v="3"/>
    <s v="Torino - Bologna"/>
    <n v="0"/>
    <x v="1"/>
    <s v="Full Event Home (1X2)"/>
    <s v="2-3"/>
    <s v="PINNACLE"/>
    <n v="1.9430000000000001"/>
    <n v="1"/>
    <n v="-1"/>
    <s v="https://aw-tipster.blogabet.com"/>
    <s v="Mon, Mar 11th, 2019, 15:42"/>
    <n v="42.269999999999975"/>
    <d v="2019-03-01T00:00:00"/>
    <m/>
    <n v="678"/>
    <s v="1X2"/>
    <s v="2018-19"/>
    <x v="14"/>
    <s v="Mar"/>
    <n v="3"/>
    <s v="2019"/>
    <s v="20:30"/>
    <d v="2019-03-16T00:00:00"/>
    <d v="2019-03-16T20:30:00"/>
    <d v="2019-03-01T00:00:00"/>
    <m/>
    <n v="697"/>
    <n v="41.669999999999973"/>
  </r>
  <r>
    <n v="698"/>
    <s v=" 16 Mar 2019, 20:55"/>
    <s v="Football"/>
    <x v="8"/>
    <s v="Wolverhampton Wanderers - Manchester United"/>
    <n v="2.35"/>
    <x v="0"/>
    <s v="Full Event Home +0.00 (AH)"/>
    <s v="2-1"/>
    <s v="PINNACLE"/>
    <n v="2.35"/>
    <n v="1"/>
    <n v="1.35"/>
    <s v="https://aw-tipster.blogabet.com"/>
    <s v="Mon, Mar 11th, 2019, 15:51"/>
    <n v="43.619999999999976"/>
    <d v="2019-03-01T00:00:00"/>
    <m/>
    <n v="694"/>
    <s v="AH"/>
    <s v="2018-19"/>
    <x v="14"/>
    <s v="Mar"/>
    <n v="3"/>
    <s v="2019"/>
    <s v="20:55"/>
    <d v="2019-03-16T00:00:00"/>
    <d v="2019-03-16T20:55:00"/>
    <d v="2019-03-01T00:00:00"/>
    <m/>
    <n v="698"/>
    <n v="43.019999999999975"/>
  </r>
  <r>
    <n v="699"/>
    <s v=" 17 Mar 2019, 12:30"/>
    <s v="Football"/>
    <x v="3"/>
    <s v="Genoa - Juventus"/>
    <n v="0"/>
    <x v="1"/>
    <s v="Full Event Away -1.00 (AH)"/>
    <s v="2-0"/>
    <s v="PINNACLE"/>
    <n v="2.04"/>
    <n v="1"/>
    <n v="-1"/>
    <s v="https://aw-tipster.blogabet.com"/>
    <s v="Wed, Mar 13th, 2019, 09:20"/>
    <n v="42.619999999999976"/>
    <d v="2019-03-01T00:00:00"/>
    <m/>
    <n v="684"/>
    <s v="AH"/>
    <s v="2018-19"/>
    <x v="15"/>
    <s v="Mar"/>
    <n v="3"/>
    <s v="2019"/>
    <s v="12:30"/>
    <d v="2019-03-17T00:00:00"/>
    <d v="2019-03-17T12:30:00"/>
    <d v="2019-03-01T00:00:00"/>
    <m/>
    <n v="699"/>
    <n v="42.019999999999975"/>
  </r>
  <r>
    <n v="700"/>
    <s v=" 17 Mar 2019, 13:30"/>
    <s v="Football"/>
    <x v="0"/>
    <s v="Bayer Leverkusen - Werder Bremen"/>
    <n v="0"/>
    <x v="1"/>
    <s v="Full Event Home -1.00 (AH)"/>
    <s v="1-3"/>
    <s v="PINNACLE"/>
    <n v="2.02"/>
    <n v="1"/>
    <n v="-1"/>
    <s v="https://aw-tipster.blogabet.com"/>
    <s v="Mon, Mar 11th, 2019, 15:41"/>
    <n v="41.619999999999976"/>
    <d v="2019-03-01T00:00:00"/>
    <m/>
    <n v="692"/>
    <s v="AH"/>
    <s v="2018-19"/>
    <x v="15"/>
    <s v="Mar"/>
    <n v="3"/>
    <s v="2019"/>
    <s v="13:30"/>
    <d v="2019-03-17T00:00:00"/>
    <d v="2019-03-17T13:30:00"/>
    <d v="2019-03-01T00:00:00"/>
    <m/>
    <n v="700"/>
    <n v="41.019999999999975"/>
  </r>
  <r>
    <n v="701"/>
    <s v=" 17 Mar 2019, 15:00"/>
    <s v="Football"/>
    <x v="3"/>
    <s v="Atalanta BC - Chievo"/>
    <n v="0"/>
    <x v="1"/>
    <s v="Full Event Home -1.50 (AH)"/>
    <s v="1-1"/>
    <s v="PINNACLE"/>
    <n v="1.8129999999999999"/>
    <n v="1"/>
    <n v="-1"/>
    <s v="https://aw-tipster.blogabet.com"/>
    <s v="Mon, Mar 11th, 2019, 15:43"/>
    <n v="40.619999999999976"/>
    <d v="2019-03-01T00:00:00"/>
    <m/>
    <n v="685"/>
    <s v="AH"/>
    <s v="2018-19"/>
    <x v="15"/>
    <s v="Mar"/>
    <n v="3"/>
    <s v="2019"/>
    <s v="15:00"/>
    <d v="2019-03-17T00:00:00"/>
    <d v="2019-03-17T15:00:00"/>
    <d v="2019-03-01T00:00:00"/>
    <m/>
    <n v="701"/>
    <n v="40.019999999999975"/>
  </r>
  <r>
    <n v="702"/>
    <s v=" 17 Mar 2019, 15:00"/>
    <s v="Football"/>
    <x v="3"/>
    <s v="Lazio - Parma FC"/>
    <n v="0"/>
    <x v="1"/>
    <s v="Full Event Away +1.50 (AH)"/>
    <s v="4-1"/>
    <s v="PINNACLE"/>
    <n v="1.869"/>
    <n v="1"/>
    <n v="-1"/>
    <s v="https://aw-tipster.blogabet.com"/>
    <s v="Mon, Mar 11th, 2019, 15:43"/>
    <n v="39.619999999999976"/>
    <d v="2019-03-01T00:00:00"/>
    <m/>
    <n v="673"/>
    <s v="AH"/>
    <s v="2018-19"/>
    <x v="15"/>
    <s v="Mar"/>
    <n v="3"/>
    <s v="2019"/>
    <s v="15:00"/>
    <d v="2019-03-17T00:00:00"/>
    <d v="2019-03-17T15:00:00"/>
    <d v="2019-03-01T00:00:00"/>
    <m/>
    <n v="702"/>
    <n v="39.019999999999975"/>
  </r>
  <r>
    <n v="703"/>
    <s v=" 17 Mar 2019, 15:00"/>
    <s v="Football"/>
    <x v="1"/>
    <s v="Reims - Nantes"/>
    <n v="2.2400000000000002"/>
    <x v="0"/>
    <s v="Full Event Home (1X2)"/>
    <s v="1-0"/>
    <s v="PINNACLE"/>
    <n v="2.2400000000000002"/>
    <n v="1"/>
    <n v="1.24"/>
    <s v="https://aw-tipster.blogabet.com"/>
    <s v="Mon, Mar 11th, 2019, 15:47"/>
    <n v="40.859999999999978"/>
    <d v="2019-03-01T00:00:00"/>
    <m/>
    <n v="677"/>
    <s v="1X2"/>
    <s v="2018-19"/>
    <x v="15"/>
    <s v="Mar"/>
    <n v="3"/>
    <s v="2019"/>
    <s v="15:00"/>
    <d v="2019-03-17T00:00:00"/>
    <d v="2019-03-17T15:00:00"/>
    <d v="2019-03-01T00:00:00"/>
    <m/>
    <n v="703"/>
    <n v="40.259999999999977"/>
  </r>
  <r>
    <n v="704"/>
    <s v=" 17 Mar 2019, 15:15"/>
    <s v="Football"/>
    <x v="4"/>
    <s v="Fulham - Liverpool"/>
    <n v="0"/>
    <x v="1"/>
    <s v="Full Event Away -1.50 (AH)"/>
    <s v="1-2"/>
    <s v="PINNACLE"/>
    <n v="1.7629999999999999"/>
    <n v="1"/>
    <n v="-1"/>
    <s v="https://aw-tipster.blogabet.com"/>
    <s v="Thu, Mar 14th, 2019, 08:46"/>
    <n v="39.859999999999978"/>
    <d v="2019-03-01T00:00:00"/>
    <m/>
    <n v="679"/>
    <s v="AH"/>
    <s v="2018-19"/>
    <x v="15"/>
    <s v="Mar"/>
    <n v="3"/>
    <s v="2019"/>
    <s v="15:15"/>
    <d v="2019-03-17T00:00:00"/>
    <d v="2019-03-17T15:15:00"/>
    <d v="2019-03-01T00:00:00"/>
    <m/>
    <n v="704"/>
    <n v="39.259999999999977"/>
  </r>
  <r>
    <n v="705"/>
    <s v=" 17 Mar 2019, 15:30"/>
    <s v="Football"/>
    <x v="0"/>
    <s v="Eintracht Frankfurt - Nurnberg"/>
    <n v="0"/>
    <x v="1"/>
    <s v="Full Event Home -1.50 (AH)"/>
    <s v="1-0"/>
    <s v="PINNACLE"/>
    <n v="2.21"/>
    <n v="1"/>
    <n v="-1"/>
    <s v="https://aw-tipster.blogabet.com"/>
    <s v="Fri, Mar 15th, 2019, 09:45"/>
    <n v="38.859999999999978"/>
    <d v="2019-03-01T00:00:00"/>
    <m/>
    <n v="709"/>
    <s v="AH"/>
    <s v="2018-19"/>
    <x v="15"/>
    <s v="Mar"/>
    <n v="3"/>
    <s v="2019"/>
    <s v="15:30"/>
    <d v="2019-03-17T00:00:00"/>
    <d v="2019-03-17T15:30:00"/>
    <d v="2019-03-01T00:00:00"/>
    <m/>
    <n v="705"/>
    <n v="38.259999999999977"/>
  </r>
  <r>
    <n v="706"/>
    <s v=" 17 Mar 2019, 16:15"/>
    <s v="Football"/>
    <x v="2"/>
    <s v="Espanyol - Sevilla"/>
    <n v="0"/>
    <x v="1"/>
    <s v="Full Event Home +0.00 (AH)"/>
    <s v="0-1"/>
    <s v="PINNACLE"/>
    <n v="1.833"/>
    <n v="1"/>
    <n v="-1"/>
    <s v="https://aw-tipster.blogabet.com"/>
    <s v="Fri, Mar 15th, 2019, 09:48"/>
    <n v="37.859999999999978"/>
    <d v="2019-03-01T00:00:00"/>
    <m/>
    <n v="714"/>
    <s v="AH"/>
    <s v="2018-19"/>
    <x v="15"/>
    <s v="Mar"/>
    <n v="3"/>
    <s v="2019"/>
    <s v="16:15"/>
    <d v="2019-03-17T00:00:00"/>
    <d v="2019-03-17T16:15:00"/>
    <d v="2019-03-01T00:00:00"/>
    <m/>
    <n v="706"/>
    <n v="37.259999999999977"/>
  </r>
  <r>
    <n v="707"/>
    <s v=" 17 Mar 2019, 17:00"/>
    <s v="Football"/>
    <x v="1"/>
    <s v="Bordeaux - Rennes"/>
    <n v="1"/>
    <x v="2"/>
    <s v="Full Event Home +0.00 (AH)"/>
    <s v="1-1"/>
    <s v="PINNACLE"/>
    <n v="1.877"/>
    <n v="1"/>
    <n v="0"/>
    <s v="https://aw-tipster.blogabet.com"/>
    <s v="Fri, Mar 15th, 2019, 09:45"/>
    <n v="37.859999999999978"/>
    <d v="2019-03-01T00:00:00"/>
    <m/>
    <n v="676"/>
    <s v="AH"/>
    <s v="2018-19"/>
    <x v="15"/>
    <s v="Mar"/>
    <n v="3"/>
    <s v="2019"/>
    <s v="17:00"/>
    <d v="2019-03-17T00:00:00"/>
    <d v="2019-03-17T17:00:00"/>
    <d v="2019-03-01T00:00:00"/>
    <m/>
    <n v="707"/>
    <n v="37.259999999999977"/>
  </r>
  <r>
    <n v="708"/>
    <s v=" 17 Mar 2019, 17:30"/>
    <s v="Football"/>
    <x v="4"/>
    <s v="Everton - Chelsea"/>
    <n v="0"/>
    <x v="1"/>
    <s v="Full Event Away (1X2)"/>
    <s v="2-0"/>
    <s v="PINNACLE"/>
    <n v="1.98"/>
    <n v="1"/>
    <n v="-1"/>
    <s v="https://aw-tipster.blogabet.com"/>
    <s v="Fri, Mar 15th, 2019, 09:49"/>
    <n v="36.859999999999978"/>
    <d v="2019-03-01T00:00:00"/>
    <m/>
    <n v="698"/>
    <s v="1X2"/>
    <s v="2018-19"/>
    <x v="15"/>
    <s v="Mar"/>
    <n v="3"/>
    <s v="2019"/>
    <s v="17:30"/>
    <d v="2019-03-17T00:00:00"/>
    <d v="2019-03-17T17:30:00"/>
    <d v="2019-03-01T00:00:00"/>
    <m/>
    <n v="708"/>
    <n v="36.259999999999977"/>
  </r>
  <r>
    <n v="709"/>
    <s v=" 17 Mar 2019, 18:00"/>
    <s v="Football"/>
    <x v="0"/>
    <s v="Bayern Munich - Mainz 05"/>
    <n v="1.94"/>
    <x v="0"/>
    <s v="First Half Home -1.00 (AH)"/>
    <s v="3-0"/>
    <s v="PINNACLE"/>
    <n v="1.9430000000000001"/>
    <n v="1"/>
    <n v="0.94"/>
    <s v="https://aw-tipster.blogabet.com"/>
    <s v="Thu, Mar 14th, 2019, 08:45"/>
    <n v="37.799999999999976"/>
    <d v="2019-03-01T00:00:00"/>
    <m/>
    <n v="705"/>
    <s v="AH"/>
    <s v="2018-19"/>
    <x v="15"/>
    <s v="Mar"/>
    <n v="3"/>
    <s v="2019"/>
    <s v="18:00"/>
    <d v="2019-03-17T00:00:00"/>
    <d v="2019-03-17T18:00:00"/>
    <d v="2019-03-01T00:00:00"/>
    <m/>
    <n v="709"/>
    <n v="37.199999999999974"/>
  </r>
  <r>
    <n v="710"/>
    <s v=" 17 Mar 2019, 18:00"/>
    <s v="Football"/>
    <x v="3"/>
    <s v="Napoli - Udinese"/>
    <n v="0"/>
    <x v="1"/>
    <s v="First Half Home (1X2)"/>
    <s v="2-2"/>
    <s v="PINNACLE"/>
    <n v="1.7090000000000001"/>
    <n v="1"/>
    <n v="-1"/>
    <s v="https://aw-tipster.blogabet.com"/>
    <s v="Fri, Mar 15th, 2019, 09:46"/>
    <n v="36.799999999999976"/>
    <d v="2019-03-01T00:00:00"/>
    <m/>
    <n v="710"/>
    <s v="1X2"/>
    <s v="2018-19"/>
    <x v="15"/>
    <s v="Mar"/>
    <n v="3"/>
    <s v="2019"/>
    <s v="18:00"/>
    <d v="2019-03-17T00:00:00"/>
    <d v="2019-03-17T18:00:00"/>
    <d v="2019-03-01T00:00:00"/>
    <m/>
    <n v="710"/>
    <n v="36.199999999999974"/>
  </r>
  <r>
    <n v="711"/>
    <s v=" 17 Mar 2019, 18:30"/>
    <s v="Football"/>
    <x v="2"/>
    <s v="Valencia - Getafe"/>
    <n v="0"/>
    <x v="1"/>
    <s v="Full Event Home (1X2)"/>
    <s v="0-0"/>
    <s v="PINNACLE"/>
    <n v="1.99"/>
    <n v="1"/>
    <n v="-1"/>
    <s v="https://aw-tipster.blogabet.com"/>
    <s v="Fri, Mar 15th, 2019, 09:48"/>
    <n v="35.799999999999976"/>
    <d v="2019-03-01T00:00:00"/>
    <m/>
    <n v="713"/>
    <s v="1X2"/>
    <s v="2018-19"/>
    <x v="15"/>
    <s v="Mar"/>
    <n v="3"/>
    <s v="2019"/>
    <s v="18:30"/>
    <d v="2019-03-17T00:00:00"/>
    <d v="2019-03-17T18:30:00"/>
    <d v="2019-03-01T00:00:00"/>
    <m/>
    <n v="711"/>
    <n v="35.199999999999974"/>
  </r>
  <r>
    <n v="712"/>
    <s v=" 17 Mar 2019, 18:30"/>
    <s v="Football"/>
    <x v="2"/>
    <s v="Villarreal CF - Rayo Vallecano"/>
    <n v="0"/>
    <x v="1"/>
    <s v="Full Event Away +1.00 (AH)"/>
    <s v="3-1"/>
    <s v="PINNACLE"/>
    <n v="1.7869999999999999"/>
    <n v="1"/>
    <n v="-1"/>
    <s v="https://aw-tipster.blogabet.com"/>
    <s v="Fri, Mar 15th, 2019, 09:48"/>
    <n v="34.799999999999976"/>
    <d v="2019-03-01T00:00:00"/>
    <m/>
    <n v="706"/>
    <s v="AH"/>
    <s v="2018-19"/>
    <x v="15"/>
    <s v="Mar"/>
    <n v="3"/>
    <s v="2019"/>
    <s v="18:30"/>
    <d v="2019-03-17T00:00:00"/>
    <d v="2019-03-17T18:30:00"/>
    <d v="2019-03-01T00:00:00"/>
    <m/>
    <n v="712"/>
    <n v="34.199999999999974"/>
  </r>
  <r>
    <n v="713"/>
    <s v=" 17 Mar 2019, 20:30"/>
    <s v="Football"/>
    <x v="3"/>
    <s v="AC Milan - FC Internazionale"/>
    <n v="0"/>
    <x v="1"/>
    <s v="Full Event Home +0.00 (AH)"/>
    <s v="2-3"/>
    <s v="PINNACLE"/>
    <n v="1.7090000000000001"/>
    <n v="1"/>
    <n v="-1"/>
    <s v="https://aw-tipster.blogabet.com"/>
    <s v="Fri, Mar 15th, 2019, 09:47"/>
    <n v="33.799999999999976"/>
    <d v="2019-03-01T00:00:00"/>
    <m/>
    <n v="711"/>
    <s v="AH"/>
    <s v="2018-19"/>
    <x v="15"/>
    <s v="Mar"/>
    <n v="3"/>
    <s v="2019"/>
    <s v="20:30"/>
    <d v="2019-03-17T00:00:00"/>
    <d v="2019-03-17T20:30:00"/>
    <d v="2019-03-01T00:00:00"/>
    <m/>
    <n v="713"/>
    <n v="33.199999999999974"/>
  </r>
  <r>
    <n v="714"/>
    <s v=" 17 Mar 2019, 20:45"/>
    <s v="Football"/>
    <x v="2"/>
    <s v="Real Betis - Barcelona"/>
    <n v="2.17"/>
    <x v="0"/>
    <s v="Full Event Away -1.50 (AH)"/>
    <s v="1-4"/>
    <s v="PINNACLE"/>
    <n v="2.17"/>
    <n v="1"/>
    <n v="1.17"/>
    <s v="https://aw-tipster.blogabet.com"/>
    <s v="Thu, Mar 14th, 2019, 08:46"/>
    <n v="34.969999999999978"/>
    <d v="2019-03-01T00:00:00"/>
    <m/>
    <n v="712"/>
    <s v="AH"/>
    <s v="2018-19"/>
    <x v="15"/>
    <s v="Mar"/>
    <n v="3"/>
    <s v="2019"/>
    <s v="20:45"/>
    <d v="2019-03-17T00:00:00"/>
    <d v="2019-03-17T20:45:00"/>
    <d v="2019-03-01T00:00:00"/>
    <m/>
    <n v="714"/>
    <n v="34.369999999999976"/>
  </r>
  <r>
    <n v="715"/>
    <s v=" 17 Mar 2019, 21:00"/>
    <s v="Football"/>
    <x v="1"/>
    <s v="Paris Saint Germain - Marseille"/>
    <n v="0"/>
    <x v="1"/>
    <s v="Full Event Away +1.50 (AH)"/>
    <s v="3-1"/>
    <s v="PINNACLE"/>
    <n v="2.08"/>
    <n v="1"/>
    <n v="-1"/>
    <s v="https://aw-tipster.blogabet.com"/>
    <s v="Wed, Mar 13th, 2019, 09:19"/>
    <n v="33.969999999999978"/>
    <d v="2019-03-01T00:00:00"/>
    <m/>
    <n v="695"/>
    <s v="AH"/>
    <s v="2018-19"/>
    <x v="15"/>
    <s v="Mar"/>
    <n v="3"/>
    <s v="2019"/>
    <s v="21:00"/>
    <d v="2019-03-17T00:00:00"/>
    <d v="2019-03-17T21:00:00"/>
    <d v="2019-03-01T00:00:00"/>
    <m/>
    <n v="715"/>
    <n v="33.369999999999976"/>
  </r>
  <r>
    <n v="716"/>
    <s v=" 29 Mar 2019, 20:30"/>
    <s v="Football"/>
    <x v="0"/>
    <s v="Hoffenheim - Bayer Leverkusen"/>
    <n v="0"/>
    <x v="1"/>
    <s v="Full Event Away +0.50 (AH)"/>
    <s v="4-1"/>
    <s v="PINNACLE"/>
    <n v="1.7090000000000001"/>
    <n v="1"/>
    <n v="-1"/>
    <s v="https://aw-tipster.blogabet.com"/>
    <s v="Wed, Mar 27th, 2019, 14:35"/>
    <n v="32.969999999999978"/>
    <d v="2019-03-01T00:00:00"/>
    <m/>
    <n v="716"/>
    <s v="AH"/>
    <s v="2018-19"/>
    <x v="23"/>
    <s v="Mar"/>
    <n v="3"/>
    <s v="2019"/>
    <s v="20:30"/>
    <d v="2019-03-29T00:00:00"/>
    <d v="2019-03-29T20:30:00"/>
    <d v="2019-03-01T00:00:00"/>
    <m/>
    <n v="716"/>
    <n v="32.369999999999976"/>
  </r>
  <r>
    <n v="717"/>
    <s v=" 29 Mar 2019, 20:45"/>
    <s v="Football"/>
    <x v="1"/>
    <s v="Rennes - Lyon"/>
    <n v="2.12"/>
    <x v="0"/>
    <s v="Full Event Away (1X2)"/>
    <s v="0-1"/>
    <s v="PINNACLE"/>
    <n v="2.12"/>
    <n v="1"/>
    <n v="1.1200000000000001"/>
    <s v="https://aw-tipster.blogabet.com"/>
    <s v="Wed, Mar 27th, 2019, 14:38"/>
    <n v="34.089999999999975"/>
    <d v="2019-03-01T00:00:00"/>
    <m/>
    <n v="750"/>
    <s v="1X2"/>
    <s v="2018-19"/>
    <x v="23"/>
    <s v="Mar"/>
    <n v="3"/>
    <s v="2019"/>
    <s v="20:45"/>
    <d v="2019-03-29T00:00:00"/>
    <d v="2019-03-29T20:45:00"/>
    <d v="2019-03-01T00:00:00"/>
    <m/>
    <n v="717"/>
    <n v="33.489999999999974"/>
  </r>
  <r>
    <n v="718"/>
    <s v=" 29 Mar 2019, 21:00"/>
    <s v="Football"/>
    <x v="2"/>
    <s v="Girona - Athletic Club Bilbao"/>
    <n v="1.93"/>
    <x v="0"/>
    <s v="Full Event Over 2 (O/U)"/>
    <s v="1-2"/>
    <s v="PINNACLE"/>
    <n v="1.9339999999999999"/>
    <n v="1"/>
    <n v="0.93"/>
    <s v="https://aw-tipster.blogabet.com"/>
    <s v="Wed, Mar 27th, 2019, 14:39"/>
    <n v="35.019999999999975"/>
    <d v="2019-03-01T00:00:00"/>
    <m/>
    <n v="730"/>
    <s v="O/U"/>
    <s v="2018-19"/>
    <x v="23"/>
    <s v="Mar"/>
    <n v="3"/>
    <s v="2019"/>
    <s v="21:00"/>
    <d v="2019-03-29T00:00:00"/>
    <d v="2019-03-29T21:00:00"/>
    <d v="2019-03-01T00:00:00"/>
    <m/>
    <n v="718"/>
    <n v="34.419999999999973"/>
  </r>
  <r>
    <n v="719"/>
    <s v=" 30 Mar 2019, 13:00"/>
    <s v="Football"/>
    <x v="2"/>
    <s v="Getafe - Leganes"/>
    <n v="0"/>
    <x v="1"/>
    <s v="Full Event Home (1X2)"/>
    <s v="0-2"/>
    <s v="PINNACLE"/>
    <n v="1.9430000000000001"/>
    <n v="1"/>
    <n v="-1"/>
    <s v="https://aw-tipster.blogabet.com"/>
    <s v="Wed, Mar 27th, 2019, 14:39"/>
    <n v="34.019999999999975"/>
    <d v="2019-03-01T00:00:00"/>
    <m/>
    <n v="728"/>
    <s v="1X2"/>
    <s v="2018-19"/>
    <x v="24"/>
    <s v="Mar"/>
    <n v="3"/>
    <s v="2019"/>
    <s v="13:00"/>
    <d v="2019-03-30T00:00:00"/>
    <d v="2019-03-30T13:00:00"/>
    <d v="2019-03-01T00:00:00"/>
    <m/>
    <n v="719"/>
    <n v="33.419999999999973"/>
  </r>
  <r>
    <n v="720"/>
    <s v=" 30 Mar 2019, 13:30"/>
    <s v="Football"/>
    <x v="4"/>
    <s v="Fulham - Manchester City"/>
    <n v="1.93"/>
    <x v="0"/>
    <s v="Full Event Home +2.50 (AH)"/>
    <s v="0-2"/>
    <s v="PINNACLE"/>
    <n v="1.9339999999999999"/>
    <n v="1"/>
    <n v="0.93"/>
    <s v="https://aw-tipster.blogabet.com"/>
    <s v="Thu, Mar 28th, 2019, 11:37"/>
    <n v="34.949999999999974"/>
    <d v="2019-03-01T00:00:00"/>
    <m/>
    <n v="743"/>
    <s v="AH"/>
    <s v="2018-19"/>
    <x v="24"/>
    <s v="Mar"/>
    <n v="3"/>
    <s v="2019"/>
    <s v="13:30"/>
    <d v="2019-03-30T00:00:00"/>
    <d v="2019-03-30T13:30:00"/>
    <d v="2019-03-01T00:00:00"/>
    <m/>
    <n v="720"/>
    <n v="34.349999999999973"/>
  </r>
  <r>
    <n v="721"/>
    <s v=" 30 Mar 2019, 15:30"/>
    <s v="Football"/>
    <x v="0"/>
    <s v="Freiburg - Bayern Munich"/>
    <n v="0"/>
    <x v="1"/>
    <s v="Full Event Away -1.50 (AH)"/>
    <s v="1-1"/>
    <s v="PINNACLE"/>
    <n v="1.6890000000000001"/>
    <n v="1"/>
    <n v="-1"/>
    <s v="https://aw-tipster.blogabet.com"/>
    <s v="Wed, Mar 27th, 2019, 14:35"/>
    <n v="33.949999999999974"/>
    <d v="2019-03-01T00:00:00"/>
    <m/>
    <n v="742"/>
    <s v="AH"/>
    <s v="2018-19"/>
    <x v="24"/>
    <s v="Mar"/>
    <n v="3"/>
    <s v="2019"/>
    <s v="15:30"/>
    <d v="2019-03-30T00:00:00"/>
    <d v="2019-03-30T15:30:00"/>
    <d v="2019-03-01T00:00:00"/>
    <m/>
    <n v="721"/>
    <n v="33.349999999999973"/>
  </r>
  <r>
    <n v="722"/>
    <s v=" 30 Mar 2019, 15:30"/>
    <s v="Football"/>
    <x v="0"/>
    <s v="Borussia Dortmund - Wolfsburg"/>
    <n v="0"/>
    <x v="1"/>
    <s v="Full Event Away +1.00 (AH)"/>
    <s v="2-0"/>
    <s v="PINNACLE"/>
    <n v="2.13"/>
    <n v="1"/>
    <n v="-1"/>
    <s v="https://aw-tipster.blogabet.com"/>
    <s v="Wed, Mar 27th, 2019, 14:35"/>
    <n v="32.949999999999974"/>
    <d v="2019-03-01T00:00:00"/>
    <m/>
    <n v="738"/>
    <s v="AH"/>
    <s v="2018-19"/>
    <x v="24"/>
    <s v="Mar"/>
    <n v="3"/>
    <s v="2019"/>
    <s v="15:30"/>
    <d v="2019-03-30T00:00:00"/>
    <d v="2019-03-30T15:30:00"/>
    <d v="2019-03-01T00:00:00"/>
    <m/>
    <n v="722"/>
    <n v="32.349999999999973"/>
  </r>
  <r>
    <n v="723"/>
    <s v=" 30 Mar 2019, 15:30"/>
    <s v="Football"/>
    <x v="0"/>
    <s v="Fortuna Dusseldorf - Borussia Monchengladbach"/>
    <n v="0"/>
    <x v="1"/>
    <s v="Full Event Away +0.00 (AH)"/>
    <s v="3-1"/>
    <s v="PINNACLE"/>
    <n v="1.704"/>
    <n v="1"/>
    <n v="-1"/>
    <s v="https://aw-tipster.blogabet.com"/>
    <s v="Wed, Mar 27th, 2019, 14:36"/>
    <n v="31.949999999999974"/>
    <d v="2019-03-01T00:00:00"/>
    <m/>
    <n v="733"/>
    <s v="AH"/>
    <s v="2018-19"/>
    <x v="24"/>
    <s v="Mar"/>
    <n v="3"/>
    <s v="2019"/>
    <s v="15:30"/>
    <d v="2019-03-30T00:00:00"/>
    <d v="2019-03-30T15:30:00"/>
    <d v="2019-03-01T00:00:00"/>
    <m/>
    <n v="723"/>
    <n v="31.349999999999973"/>
  </r>
  <r>
    <n v="724"/>
    <s v=" 30 Mar 2019, 16:00"/>
    <s v="Football"/>
    <x v="4"/>
    <s v="Brighton and Hove Albion - Southampton"/>
    <n v="0"/>
    <x v="1"/>
    <s v="Full Event Home +0.00 (AH)"/>
    <s v="0-1"/>
    <s v="PINNACLE"/>
    <n v="1.84"/>
    <n v="1"/>
    <n v="-1"/>
    <s v="https://aw-tipster.blogabet.com"/>
    <s v="Thu, Mar 28th, 2019, 11:38"/>
    <n v="30.949999999999974"/>
    <d v="2019-03-01T00:00:00"/>
    <m/>
    <n v="718"/>
    <s v="AH"/>
    <s v="2018-19"/>
    <x v="24"/>
    <s v="Mar"/>
    <n v="3"/>
    <s v="2019"/>
    <s v="16:00"/>
    <d v="2019-03-30T00:00:00"/>
    <d v="2019-03-30T16:00:00"/>
    <d v="2019-03-01T00:00:00"/>
    <m/>
    <n v="724"/>
    <n v="30.349999999999973"/>
  </r>
  <r>
    <n v="725"/>
    <s v=" 30 Mar 2019, 16:00"/>
    <s v="Football"/>
    <x v="4"/>
    <s v="Burnley - Wolverhampton Wanderers"/>
    <n v="0"/>
    <x v="1"/>
    <s v="Full Event Away +0.00 (AH)"/>
    <s v="2-0"/>
    <s v="PINNACLE"/>
    <n v="1.7509999999999999"/>
    <n v="1"/>
    <n v="-1"/>
    <s v="https://aw-tipster.blogabet.com"/>
    <s v="Thu, Mar 28th, 2019, 11:38"/>
    <n v="29.949999999999974"/>
    <d v="2019-03-01T00:00:00"/>
    <m/>
    <n v="724"/>
    <s v="AH"/>
    <s v="2018-19"/>
    <x v="24"/>
    <s v="Mar"/>
    <n v="3"/>
    <s v="2019"/>
    <s v="16:00"/>
    <d v="2019-03-30T00:00:00"/>
    <d v="2019-03-30T16:00:00"/>
    <d v="2019-03-01T00:00:00"/>
    <m/>
    <n v="725"/>
    <n v="29.349999999999973"/>
  </r>
  <r>
    <n v="726"/>
    <s v=" 30 Mar 2019, 16:00"/>
    <s v="Football"/>
    <x v="4"/>
    <s v="Crystal Palace - Huddersfield Town"/>
    <n v="1.78"/>
    <x v="0"/>
    <s v="Full Event Home -1.00 (AH)"/>
    <s v="2-0"/>
    <s v="PINNACLE"/>
    <n v="1.7809999999999999"/>
    <n v="1"/>
    <n v="0.78"/>
    <s v="https://aw-tipster.blogabet.com"/>
    <s v="Thu, Mar 28th, 2019, 11:39"/>
    <n v="30.729999999999976"/>
    <d v="2019-03-01T00:00:00"/>
    <m/>
    <n v="744"/>
    <s v="AH"/>
    <s v="2018-19"/>
    <x v="24"/>
    <s v="Mar"/>
    <n v="3"/>
    <s v="2019"/>
    <s v="16:00"/>
    <d v="2019-03-30T00:00:00"/>
    <d v="2019-03-30T16:00:00"/>
    <d v="2019-03-01T00:00:00"/>
    <m/>
    <n v="726"/>
    <n v="30.129999999999974"/>
  </r>
  <r>
    <n v="727"/>
    <s v=" 30 Mar 2019, 16:00"/>
    <s v="Football"/>
    <x v="4"/>
    <s v="Leicester City - Bournemouth"/>
    <n v="0"/>
    <x v="1"/>
    <s v="Full Event Over 2.5 (O/U)"/>
    <s v="2-0"/>
    <s v="PINNACLE"/>
    <n v="1.704"/>
    <n v="1"/>
    <n v="-1"/>
    <s v="https://aw-tipster.blogabet.com"/>
    <s v="Thu, Mar 28th, 2019, 11:39"/>
    <n v="29.729999999999976"/>
    <d v="2019-03-01T00:00:00"/>
    <m/>
    <n v="745"/>
    <s v="O/U"/>
    <s v="2018-19"/>
    <x v="24"/>
    <s v="Mar"/>
    <n v="3"/>
    <s v="2019"/>
    <s v="16:00"/>
    <d v="2019-03-30T00:00:00"/>
    <d v="2019-03-30T16:00:00"/>
    <d v="2019-03-01T00:00:00"/>
    <m/>
    <n v="727"/>
    <n v="29.129999999999974"/>
  </r>
  <r>
    <n v="728"/>
    <s v=" 30 Mar 2019, 16:00"/>
    <s v="Football"/>
    <x v="4"/>
    <s v="Manchester United - Watford"/>
    <n v="1"/>
    <x v="2"/>
    <s v="Full Event Over 3 (O/U)"/>
    <s v="2-1"/>
    <s v="PINNACLE"/>
    <n v="2.13"/>
    <n v="1"/>
    <n v="0"/>
    <s v="https://aw-tipster.blogabet.com"/>
    <s v="Thu, Mar 28th, 2019, 11:39"/>
    <n v="29.729999999999976"/>
    <d v="2019-03-01T00:00:00"/>
    <m/>
    <n v="723"/>
    <s v="O/U"/>
    <s v="2018-19"/>
    <x v="24"/>
    <s v="Mar"/>
    <n v="3"/>
    <s v="2019"/>
    <s v="16:00"/>
    <d v="2019-03-30T00:00:00"/>
    <d v="2019-03-30T16:00:00"/>
    <d v="2019-03-01T00:00:00"/>
    <m/>
    <n v="728"/>
    <n v="29.129999999999974"/>
  </r>
  <r>
    <n v="729"/>
    <s v=" 30 Mar 2019, 16:15"/>
    <s v="Football"/>
    <x v="2"/>
    <s v="Barcelona - Espanyol"/>
    <n v="1.67"/>
    <x v="0"/>
    <s v="Full Event Away +2.50 (AH)"/>
    <s v="2-0"/>
    <s v="PINNACLE"/>
    <n v="1.671"/>
    <n v="1"/>
    <n v="0.67"/>
    <s v="https://aw-tipster.blogabet.com"/>
    <s v="Wed, Mar 27th, 2019, 14:40"/>
    <n v="30.399999999999977"/>
    <d v="2019-03-01T00:00:00"/>
    <m/>
    <n v="734"/>
    <s v="AH"/>
    <s v="2018-19"/>
    <x v="24"/>
    <s v="Mar"/>
    <n v="3"/>
    <s v="2019"/>
    <s v="16:15"/>
    <d v="2019-03-30T00:00:00"/>
    <d v="2019-03-30T16:15:00"/>
    <d v="2019-03-01T00:00:00"/>
    <m/>
    <n v="729"/>
    <n v="29.799999999999976"/>
  </r>
  <r>
    <n v="730"/>
    <s v=" 30 Mar 2019, 17:00"/>
    <s v="Football"/>
    <x v="1"/>
    <s v="Marseille - Angers SCO"/>
    <n v="0"/>
    <x v="1"/>
    <s v="Full Event Home -1.00 (AH)"/>
    <s v="2-2"/>
    <s v="PINNACLE"/>
    <n v="1.99"/>
    <n v="1"/>
    <n v="-1"/>
    <s v="https://aw-tipster.blogabet.com"/>
    <s v="Wed, Mar 27th, 2019, 14:38"/>
    <n v="29.399999999999977"/>
    <d v="2019-03-01T00:00:00"/>
    <m/>
    <n v="722"/>
    <s v="AH"/>
    <s v="2018-19"/>
    <x v="24"/>
    <s v="Mar"/>
    <n v="3"/>
    <s v="2019"/>
    <s v="17:00"/>
    <d v="2019-03-30T00:00:00"/>
    <d v="2019-03-30T17:00:00"/>
    <d v="2019-03-01T00:00:00"/>
    <m/>
    <n v="730"/>
    <n v="28.799999999999976"/>
  </r>
  <r>
    <n v="731"/>
    <s v=" 30 Mar 2019, 18:00"/>
    <s v="Football"/>
    <x v="3"/>
    <s v="Juventus - Empoli"/>
    <n v="0"/>
    <x v="1"/>
    <s v="First Half Home (1X2)"/>
    <s v="0-0"/>
    <s v="PINNACLE"/>
    <n v="1.7869999999999999"/>
    <n v="1"/>
    <n v="-1"/>
    <s v="https://aw-tipster.blogabet.com"/>
    <s v="Wed, Mar 27th, 2019, 14:37"/>
    <n v="28.399999999999977"/>
    <d v="2019-03-01T00:00:00"/>
    <m/>
    <n v="726"/>
    <s v="1X2"/>
    <s v="2018-19"/>
    <x v="24"/>
    <s v="Mar"/>
    <n v="3"/>
    <s v="2019"/>
    <s v="18:00"/>
    <d v="2019-03-30T00:00:00"/>
    <d v="2019-03-30T18:00:00"/>
    <d v="2019-03-01T00:00:00"/>
    <m/>
    <n v="731"/>
    <n v="27.799999999999976"/>
  </r>
  <r>
    <n v="732"/>
    <s v=" 30 Mar 2019, 18:30"/>
    <s v="Football"/>
    <x v="0"/>
    <s v="RB Leipzig - Hertha Berlin"/>
    <n v="1.81"/>
    <x v="0"/>
    <s v="Full Event Home -1.00 (AH)"/>
    <s v="5-0"/>
    <s v="PINNACLE"/>
    <n v="1.806"/>
    <n v="1"/>
    <n v="0.81"/>
    <s v="https://aw-tipster.blogabet.com"/>
    <s v="Wed, Mar 27th, 2019, 14:36"/>
    <n v="29.209999999999976"/>
    <d v="2019-03-01T00:00:00"/>
    <m/>
    <n v="727"/>
    <s v="AH"/>
    <s v="2018-19"/>
    <x v="24"/>
    <s v="Mar"/>
    <n v="3"/>
    <s v="2019"/>
    <s v="18:30"/>
    <d v="2019-03-30T00:00:00"/>
    <d v="2019-03-30T18:30:00"/>
    <d v="2019-03-01T00:00:00"/>
    <m/>
    <n v="732"/>
    <n v="28.609999999999975"/>
  </r>
  <r>
    <n v="733"/>
    <s v=" 30 Mar 2019, 18:30"/>
    <s v="Football"/>
    <x v="2"/>
    <s v="Celta Vigo - Villarreal CF"/>
    <n v="1.93"/>
    <x v="0"/>
    <s v="Full Event Home +0.00 (AH)"/>
    <s v="3-2"/>
    <s v="PINNACLE"/>
    <n v="1.925"/>
    <n v="1"/>
    <n v="0.93"/>
    <s v="https://aw-tipster.blogabet.com"/>
    <s v="Wed, Mar 27th, 2019, 14:40"/>
    <n v="30.139999999999976"/>
    <d v="2019-03-01T00:00:00"/>
    <m/>
    <n v="717"/>
    <s v="AH"/>
    <s v="2018-19"/>
    <x v="24"/>
    <s v="Mar"/>
    <n v="3"/>
    <s v="2019"/>
    <s v="18:30"/>
    <d v="2019-03-30T00:00:00"/>
    <d v="2019-03-30T18:30:00"/>
    <d v="2019-03-01T00:00:00"/>
    <m/>
    <n v="733"/>
    <n v="29.539999999999974"/>
  </r>
  <r>
    <n v="734"/>
    <s v=" 30 Mar 2019, 18:30"/>
    <s v="Football"/>
    <x v="4"/>
    <s v="West Ham United - Everton"/>
    <n v="0"/>
    <x v="1"/>
    <s v="Full Event Home +0.00 (AH)"/>
    <s v="0-2"/>
    <s v="PINNACLE"/>
    <n v="1.847"/>
    <n v="1"/>
    <n v="-1"/>
    <s v="https://aw-tipster.blogabet.com"/>
    <s v="Thu, Mar 28th, 2019, 11:40"/>
    <n v="29.139999999999976"/>
    <d v="2019-03-01T00:00:00"/>
    <m/>
    <n v="748"/>
    <s v="AH"/>
    <s v="2018-19"/>
    <x v="24"/>
    <s v="Mar"/>
    <n v="3"/>
    <s v="2019"/>
    <s v="18:30"/>
    <d v="2019-03-30T00:00:00"/>
    <d v="2019-03-30T18:30:00"/>
    <d v="2019-03-01T00:00:00"/>
    <m/>
    <n v="734"/>
    <n v="28.539999999999974"/>
  </r>
  <r>
    <n v="735"/>
    <s v=" 30 Mar 2019, 20:30"/>
    <s v="Football"/>
    <x v="3"/>
    <s v="Sampdoria - AC Milan"/>
    <n v="0"/>
    <x v="1"/>
    <s v="Full Event Over 2.5 (O/U)"/>
    <s v="1-0"/>
    <s v="PINNACLE"/>
    <n v="2.1"/>
    <n v="1"/>
    <n v="-1"/>
    <s v="https://aw-tipster.blogabet.com"/>
    <s v="Wed, Mar 27th, 2019, 14:37"/>
    <n v="28.139999999999976"/>
    <d v="2019-03-01T00:00:00"/>
    <m/>
    <n v="749"/>
    <s v="O/U"/>
    <s v="2018-19"/>
    <x v="24"/>
    <s v="Mar"/>
    <n v="3"/>
    <s v="2019"/>
    <s v="20:30"/>
    <d v="2019-03-30T00:00:00"/>
    <d v="2019-03-30T20:30:00"/>
    <d v="2019-03-01T00:00:00"/>
    <m/>
    <n v="735"/>
    <n v="27.539999999999974"/>
  </r>
  <r>
    <n v="736"/>
    <s v=" 30 Mar 2019, 20:45"/>
    <s v="Football"/>
    <x v="2"/>
    <s v="Alaves - Atletico Madrid"/>
    <n v="0"/>
    <x v="1"/>
    <s v="Full Event Home +0.50 (AH)"/>
    <s v="0-4"/>
    <s v="PINNACLE"/>
    <n v="2.11"/>
    <n v="1"/>
    <n v="-1"/>
    <s v="https://aw-tipster.blogabet.com"/>
    <s v="Wed, Mar 27th, 2019, 14:41"/>
    <n v="27.139999999999976"/>
    <d v="2019-03-01T00:00:00"/>
    <m/>
    <n v="747"/>
    <s v="AH"/>
    <s v="2018-19"/>
    <x v="24"/>
    <s v="Mar"/>
    <n v="3"/>
    <s v="2019"/>
    <s v="20:45"/>
    <d v="2019-03-30T00:00:00"/>
    <d v="2019-03-30T20:45:00"/>
    <d v="2019-03-01T00:00:00"/>
    <m/>
    <n v="736"/>
    <n v="26.539999999999974"/>
  </r>
  <r>
    <n v="737"/>
    <s v=" 31 Mar 2019, 12:30"/>
    <s v="Football"/>
    <x v="3"/>
    <s v="Parma FC - Atalanta BC"/>
    <n v="1.99"/>
    <x v="0"/>
    <s v="Full Event Away -1.00 (AH)"/>
    <s v="1-3"/>
    <s v="PINNACLE"/>
    <n v="1.99"/>
    <n v="1"/>
    <n v="0.99"/>
    <s v="https://aw-tipster.blogabet.com"/>
    <s v="Thu, Mar 28th, 2019, 11:36"/>
    <n v="28.129999999999974"/>
    <d v="2019-03-01T00:00:00"/>
    <m/>
    <n v="741"/>
    <s v="AH"/>
    <s v="2018-19"/>
    <x v="30"/>
    <s v="Mar"/>
    <n v="3"/>
    <s v="2019"/>
    <s v="12:30"/>
    <d v="2019-03-31T00:00:00"/>
    <d v="2019-03-31T12:30:00"/>
    <d v="2019-03-01T00:00:00"/>
    <m/>
    <n v="737"/>
    <n v="27.529999999999973"/>
  </r>
  <r>
    <n v="738"/>
    <s v=" 31 Mar 2019, 14:00"/>
    <s v="Football"/>
    <x v="2"/>
    <s v="Rayo Vallecano - Real Betis"/>
    <n v="1"/>
    <x v="2"/>
    <s v="Full Event Away +0.00 (AH)"/>
    <s v="1-1"/>
    <s v="PINNACLE"/>
    <n v="1.84"/>
    <n v="1"/>
    <n v="0"/>
    <s v="https://aw-tipster.blogabet.com"/>
    <s v="Wed, Mar 27th, 2019, 14:41"/>
    <n v="28.129999999999974"/>
    <d v="2019-03-01T00:00:00"/>
    <m/>
    <n v="735"/>
    <s v="AH"/>
    <s v="2018-19"/>
    <x v="30"/>
    <s v="Mar"/>
    <n v="3"/>
    <s v="2019"/>
    <s v="14:00"/>
    <d v="2019-03-31T00:00:00"/>
    <d v="2019-03-31T14:00:00"/>
    <d v="2019-03-01T00:00:00"/>
    <m/>
    <n v="738"/>
    <n v="27.529999999999973"/>
  </r>
  <r>
    <n v="739"/>
    <s v=" 31 Mar 2019, 15:00"/>
    <s v="Football"/>
    <x v="3"/>
    <s v="AS Roma - Napoli"/>
    <n v="1.7"/>
    <x v="0"/>
    <s v="Full Event Away +0.00 (AH)"/>
    <s v="1-4"/>
    <s v="PINNACLE"/>
    <n v="1.704"/>
    <n v="1"/>
    <n v="0.7"/>
    <s v="https://aw-tipster.blogabet.com"/>
    <s v="Thu, Mar 28th, 2019, 11:36"/>
    <n v="28.829999999999973"/>
    <d v="2019-03-01T00:00:00"/>
    <m/>
    <n v="746"/>
    <s v="AH"/>
    <s v="2018-19"/>
    <x v="30"/>
    <s v="Mar"/>
    <n v="3"/>
    <s v="2019"/>
    <s v="15:00"/>
    <d v="2019-03-31T00:00:00"/>
    <d v="2019-03-31T15:00:00"/>
    <d v="2019-03-01T00:00:00"/>
    <m/>
    <n v="739"/>
    <n v="28.229999999999972"/>
  </r>
  <r>
    <n v="740"/>
    <s v=" 31 Mar 2019, 15:00"/>
    <s v="Football"/>
    <x v="3"/>
    <s v="Fiorentina - Torino"/>
    <n v="0"/>
    <x v="1"/>
    <s v="Full Event Over 2.5 (O/U)"/>
    <s v="1-1"/>
    <s v="PINNACLE"/>
    <n v="2.21"/>
    <n v="1"/>
    <n v="-1"/>
    <s v="https://aw-tipster.blogabet.com"/>
    <s v="Thu, Mar 28th, 2019, 11:36"/>
    <n v="27.829999999999973"/>
    <d v="2019-03-01T00:00:00"/>
    <m/>
    <n v="725"/>
    <s v="O/U"/>
    <s v="2018-19"/>
    <x v="30"/>
    <s v="Mar"/>
    <n v="3"/>
    <s v="2019"/>
    <s v="15:00"/>
    <d v="2019-03-31T00:00:00"/>
    <d v="2019-03-31T15:00:00"/>
    <d v="2019-03-01T00:00:00"/>
    <m/>
    <n v="740"/>
    <n v="27.229999999999972"/>
  </r>
  <r>
    <n v="741"/>
    <s v=" 31 Mar 2019, 15:00"/>
    <s v="Football"/>
    <x v="1"/>
    <s v="AS Monaco - Caen"/>
    <n v="1.82"/>
    <x v="0"/>
    <s v="Full Event Away +1.50 (AH)"/>
    <s v="0-1"/>
    <s v="PINNACLE"/>
    <n v="1.819"/>
    <n v="1"/>
    <n v="0.82"/>
    <s v="https://aw-tipster.blogabet.com"/>
    <s v="Fri, Mar 29th, 2019, 09:12"/>
    <n v="28.649999999999974"/>
    <d v="2019-03-01T00:00:00"/>
    <m/>
    <n v="740"/>
    <s v="AH"/>
    <s v="2018-19"/>
    <x v="30"/>
    <s v="Mar"/>
    <n v="3"/>
    <s v="2019"/>
    <s v="15:00"/>
    <d v="2019-03-31T00:00:00"/>
    <d v="2019-03-31T15:00:00"/>
    <d v="2019-03-01T00:00:00"/>
    <m/>
    <n v="741"/>
    <n v="28.049999999999972"/>
  </r>
  <r>
    <n v="742"/>
    <s v=" 31 Mar 2019, 15:00"/>
    <s v="Football"/>
    <x v="1"/>
    <s v="Dijon - Nice"/>
    <n v="2.14"/>
    <x v="0"/>
    <s v="Full Event Away +0.00 (AH)"/>
    <s v="0-1"/>
    <s v="PINNACLE"/>
    <n v="2.14"/>
    <n v="1"/>
    <n v="1.1399999999999999"/>
    <s v="https://aw-tipster.blogabet.com"/>
    <s v="Fri, Mar 29th, 2019, 09:12"/>
    <n v="29.789999999999974"/>
    <d v="2019-03-01T00:00:00"/>
    <m/>
    <n v="731"/>
    <s v="AH"/>
    <s v="2018-19"/>
    <x v="30"/>
    <s v="Mar"/>
    <n v="3"/>
    <s v="2019"/>
    <s v="15:00"/>
    <d v="2019-03-31T00:00:00"/>
    <d v="2019-03-31T15:00:00"/>
    <d v="2019-03-01T00:00:00"/>
    <m/>
    <n v="742"/>
    <n v="29.189999999999973"/>
  </r>
  <r>
    <n v="743"/>
    <s v=" 31 Mar 2019, 15:05"/>
    <s v="Football"/>
    <x v="4"/>
    <s v="Cardiff City - Chelsea"/>
    <n v="1.69"/>
    <x v="0"/>
    <s v="Full Event Home +1.50 (AH)"/>
    <s v="1-2"/>
    <s v="PINNACLE"/>
    <n v="1.694"/>
    <n v="1"/>
    <n v="0.69"/>
    <s v="https://aw-tipster.blogabet.com"/>
    <s v="Thu, Mar 28th, 2019, 11:40"/>
    <n v="30.479999999999976"/>
    <d v="2019-03-01T00:00:00"/>
    <m/>
    <n v="751"/>
    <s v="AH"/>
    <s v="2018-19"/>
    <x v="30"/>
    <s v="Mar"/>
    <n v="3"/>
    <s v="2019"/>
    <s v="15:05"/>
    <d v="2019-03-31T00:00:00"/>
    <d v="2019-03-31T15:05:00"/>
    <d v="2019-03-01T00:00:00"/>
    <m/>
    <n v="743"/>
    <n v="29.879999999999974"/>
  </r>
  <r>
    <n v="744"/>
    <s v=" 31 Mar 2019, 16:15"/>
    <s v="Football"/>
    <x v="2"/>
    <s v="Sevilla - Valencia"/>
    <n v="1.83"/>
    <x v="0"/>
    <s v="Full Event Away +0.50 (AH)"/>
    <s v="0-1"/>
    <s v="PINNACLE"/>
    <n v="1.8260000000000001"/>
    <n v="1"/>
    <n v="0.83"/>
    <s v="https://aw-tipster.blogabet.com"/>
    <s v="Wed, Mar 27th, 2019, 14:42"/>
    <n v="31.309999999999974"/>
    <d v="2019-03-01T00:00:00"/>
    <m/>
    <n v="719"/>
    <s v="AH"/>
    <s v="2018-19"/>
    <x v="30"/>
    <s v="Mar"/>
    <n v="3"/>
    <s v="2019"/>
    <s v="16:15"/>
    <d v="2019-03-31T00:00:00"/>
    <d v="2019-03-31T16:15:00"/>
    <d v="2019-03-01T00:00:00"/>
    <m/>
    <n v="744"/>
    <n v="30.709999999999972"/>
  </r>
  <r>
    <n v="745"/>
    <s v=" 31 Mar 2019, 17:00"/>
    <s v="Football"/>
    <x v="1"/>
    <s v="Nantes - Lille"/>
    <n v="1.86"/>
    <x v="0"/>
    <s v="Full Event Away +0.00 (AH)"/>
    <s v="2-3"/>
    <s v="PINNACLE"/>
    <n v="1.8620000000000001"/>
    <n v="1"/>
    <n v="0.86"/>
    <s v="https://aw-tipster.blogabet.com"/>
    <s v="Fri, Mar 29th, 2019, 09:12"/>
    <n v="32.169999999999973"/>
    <d v="2019-03-01T00:00:00"/>
    <m/>
    <n v="732"/>
    <s v="AH"/>
    <s v="2018-19"/>
    <x v="30"/>
    <s v="Mar"/>
    <n v="3"/>
    <s v="2019"/>
    <s v="17:00"/>
    <d v="2019-03-31T00:00:00"/>
    <d v="2019-03-31T17:00:00"/>
    <d v="2019-03-01T00:00:00"/>
    <m/>
    <n v="745"/>
    <n v="31.569999999999972"/>
  </r>
  <r>
    <n v="746"/>
    <s v=" 31 Mar 2019, 17:30"/>
    <s v="Football"/>
    <x v="4"/>
    <s v="Liverpool - Tottenham Hotspur"/>
    <n v="1"/>
    <x v="2"/>
    <s v="Full Event Home -1.00 (AH)"/>
    <s v="2-1"/>
    <s v="PINNACLE"/>
    <n v="2.0699999999999998"/>
    <n v="1"/>
    <n v="0"/>
    <s v="https://aw-tipster.blogabet.com"/>
    <s v="Thu, Mar 28th, 2019, 11:40"/>
    <n v="32.169999999999973"/>
    <d v="2019-03-01T00:00:00"/>
    <m/>
    <n v="752"/>
    <s v="AH"/>
    <s v="2018-19"/>
    <x v="30"/>
    <s v="Mar"/>
    <n v="3"/>
    <s v="2019"/>
    <s v="17:30"/>
    <d v="2019-03-31T00:00:00"/>
    <d v="2019-03-31T17:30:00"/>
    <d v="2019-03-01T00:00:00"/>
    <m/>
    <n v="746"/>
    <n v="31.569999999999972"/>
  </r>
  <r>
    <n v="747"/>
    <s v=" 31 Mar 2019, 18:00"/>
    <s v="Football"/>
    <x v="0"/>
    <s v="Eintracht Frankfurt - Stuttgart"/>
    <n v="1.71"/>
    <x v="0"/>
    <s v="Full Event Home -1.00 (AH)"/>
    <s v="3-0"/>
    <s v="PINNACLE"/>
    <n v="1.7090000000000001"/>
    <n v="1"/>
    <n v="0.71"/>
    <s v="https://aw-tipster.blogabet.com"/>
    <s v="Wed, Mar 27th, 2019, 14:45"/>
    <n v="32.879999999999974"/>
    <d v="2019-03-01T00:00:00"/>
    <m/>
    <n v="753"/>
    <s v="AH"/>
    <s v="2018-19"/>
    <x v="30"/>
    <s v="Mar"/>
    <n v="3"/>
    <s v="2019"/>
    <s v="18:00"/>
    <d v="2019-03-31T00:00:00"/>
    <d v="2019-03-31T18:00:00"/>
    <d v="2019-03-01T00:00:00"/>
    <m/>
    <n v="747"/>
    <n v="32.279999999999973"/>
  </r>
  <r>
    <n v="748"/>
    <s v=" 31 Mar 2019, 18:30"/>
    <s v="Football"/>
    <x v="2"/>
    <s v="Real Valladolid CF - Real Sociedad"/>
    <n v="1"/>
    <x v="2"/>
    <s v="Full Event Home +0.00 (AH)"/>
    <s v="1-1"/>
    <s v="PINNACLE"/>
    <n v="1.847"/>
    <n v="1"/>
    <n v="0"/>
    <s v="https://aw-tipster.blogabet.com"/>
    <s v="Wed, Mar 27th, 2019, 14:42"/>
    <n v="32.879999999999974"/>
    <d v="2019-03-01T00:00:00"/>
    <m/>
    <n v="729"/>
    <s v="AH"/>
    <s v="2018-19"/>
    <x v="30"/>
    <s v="Mar"/>
    <n v="3"/>
    <s v="2019"/>
    <s v="18:30"/>
    <d v="2019-03-31T00:00:00"/>
    <d v="2019-03-31T18:30:00"/>
    <d v="2019-03-01T00:00:00"/>
    <m/>
    <n v="748"/>
    <n v="32.279999999999973"/>
  </r>
  <r>
    <n v="749"/>
    <s v=" 31 Mar 2019, 20:30"/>
    <s v="Football"/>
    <x v="3"/>
    <s v="FC Internazionale - Lazio"/>
    <n v="1.69"/>
    <x v="0"/>
    <s v="Full Event Away +0.50 (AH)"/>
    <s v="0-1"/>
    <s v="PINNACLE"/>
    <n v="1.6890000000000001"/>
    <n v="1"/>
    <n v="0.69"/>
    <s v="https://aw-tipster.blogabet.com"/>
    <s v="Thu, Mar 28th, 2019, 11:37"/>
    <n v="33.569999999999972"/>
    <d v="2019-03-01T00:00:00"/>
    <m/>
    <n v="737"/>
    <s v="AH"/>
    <s v="2018-19"/>
    <x v="30"/>
    <s v="Mar"/>
    <n v="3"/>
    <s v="2019"/>
    <s v="20:30"/>
    <d v="2019-03-31T00:00:00"/>
    <d v="2019-03-31T20:30:00"/>
    <d v="2019-03-01T00:00:00"/>
    <m/>
    <n v="749"/>
    <n v="32.96999999999997"/>
  </r>
  <r>
    <n v="750"/>
    <s v=" 31 Mar 2019, 20:45"/>
    <s v="Football"/>
    <x v="2"/>
    <s v="Real Madrid - Huesca"/>
    <n v="0"/>
    <x v="1"/>
    <s v="First Half Home -1.00 (AH)"/>
    <s v="1-1"/>
    <s v="PINNACLE"/>
    <n v="1.869"/>
    <n v="1"/>
    <n v="-1"/>
    <s v="https://aw-tipster.blogabet.com"/>
    <s v="Wed, Mar 27th, 2019, 14:42"/>
    <n v="32.569999999999972"/>
    <d v="2019-03-01T00:00:00"/>
    <m/>
    <n v="721"/>
    <s v="AH"/>
    <s v="2018-19"/>
    <x v="30"/>
    <s v="Mar"/>
    <n v="3"/>
    <s v="2019"/>
    <s v="20:45"/>
    <d v="2019-03-31T00:00:00"/>
    <d v="2019-03-31T20:45:00"/>
    <d v="2019-03-01T00:00:00"/>
    <m/>
    <n v="750"/>
    <n v="31.96999999999997"/>
  </r>
  <r>
    <n v="751"/>
    <s v=" 31 Mar 2019, 21:00"/>
    <s v="Football"/>
    <x v="1"/>
    <s v="Toulouse FC - Paris Saint Germain"/>
    <n v="2.12"/>
    <x v="0"/>
    <s v="Full Event Home +1.50 (AH)"/>
    <s v="0-1"/>
    <s v="PINNACLE"/>
    <n v="2.12"/>
    <n v="1"/>
    <n v="1.1200000000000001"/>
    <s v="https://aw-tipster.blogabet.com"/>
    <s v="Fri, Mar 29th, 2019, 09:12"/>
    <n v="33.689999999999969"/>
    <d v="2019-03-01T00:00:00"/>
    <m/>
    <n v="720"/>
    <s v="AH"/>
    <s v="2018-19"/>
    <x v="30"/>
    <s v="Mar"/>
    <n v="3"/>
    <s v="2019"/>
    <s v="21:00"/>
    <d v="2019-03-31T00:00:00"/>
    <d v="2019-03-31T21:00:00"/>
    <d v="2019-03-01T00:00:00"/>
    <m/>
    <n v="751"/>
    <n v="33.089999999999968"/>
  </r>
  <r>
    <n v="752"/>
    <s v=" 01 Apr 2019, 20:30"/>
    <s v="Football"/>
    <x v="1"/>
    <s v="St Etienne - Nimes Olympique"/>
    <n v="1.76"/>
    <x v="0"/>
    <s v="Full Event Home (1X2)"/>
    <s v="2-1"/>
    <s v="PINNACLE"/>
    <n v="1.7629999999999999"/>
    <n v="1"/>
    <n v="0.76"/>
    <s v="https://aw-tipster.blogabet.com"/>
    <s v="Fri, Mar 29th, 2019, 09:13"/>
    <n v="34.449999999999967"/>
    <d v="2019-03-01T00:00:00"/>
    <m/>
    <n v="739"/>
    <s v="1X2"/>
    <s v="2018-19"/>
    <x v="0"/>
    <s v="Apr"/>
    <n v="4"/>
    <s v="2019"/>
    <s v="20:30"/>
    <d v="2019-04-01T00:00:00"/>
    <d v="2019-04-01T20:30:00"/>
    <d v="2019-04-01T00:00:00"/>
    <d v="2019-04-01T00:00:00"/>
    <n v="752"/>
    <n v="33.849999999999966"/>
  </r>
  <r>
    <n v="753"/>
    <s v=" 01 Apr 2019, 21:00"/>
    <s v="Football"/>
    <x v="4"/>
    <s v="Arsenal - Newcastle United"/>
    <n v="0"/>
    <x v="1"/>
    <s v="Full Event Over 3 (O/U)"/>
    <s v="2-0"/>
    <s v="PINNACLE"/>
    <n v="2.0099999999999998"/>
    <n v="1"/>
    <n v="-1"/>
    <s v="https://aw-tipster.blogabet.com"/>
    <s v="Thu, Mar 28th, 2019, 11:41"/>
    <n v="33.449999999999967"/>
    <d v="2019-03-01T00:00:00"/>
    <m/>
    <n v="736"/>
    <s v="O/U"/>
    <s v="2018-19"/>
    <x v="0"/>
    <s v="Apr"/>
    <n v="4"/>
    <s v="2019"/>
    <s v="21:00"/>
    <d v="2019-04-01T00:00:00"/>
    <d v="2019-04-01T21:00:00"/>
    <d v="2019-04-01T00:00:00"/>
    <m/>
    <n v="753"/>
    <n v="32.849999999999966"/>
  </r>
  <r>
    <n v="754"/>
    <s v=" 02 Apr 2019, 19:00"/>
    <s v="Football"/>
    <x v="3"/>
    <s v="AC Milan - Udinese"/>
    <n v="1.94"/>
    <x v="0"/>
    <s v="Full Event Away +1.00 (AH)"/>
    <s v="1-1"/>
    <s v="PINNACLE"/>
    <n v="1.9430000000000001"/>
    <n v="1"/>
    <n v="0.94"/>
    <s v="https://aw-tipster.blogabet.com"/>
    <s v="Sun, Mar 31st, 2019, 11:08"/>
    <n v="34.389999999999965"/>
    <d v="2019-03-01T00:00:00"/>
    <m/>
    <n v="754"/>
    <s v="AH"/>
    <s v="2018-19"/>
    <x v="1"/>
    <s v="Apr"/>
    <n v="4"/>
    <s v="2019"/>
    <s v="19:00"/>
    <d v="2019-04-02T00:00:00"/>
    <d v="2019-04-02T19:00:00"/>
    <d v="2019-04-01T00:00:00"/>
    <m/>
    <n v="754"/>
    <n v="33.789999999999964"/>
  </r>
  <r>
    <n v="755"/>
    <s v=" 02 Apr 2019, 19:30"/>
    <s v="Football"/>
    <x v="2"/>
    <s v="Atletico Madrid - Girona"/>
    <n v="2.35"/>
    <x v="0"/>
    <s v="Full Event Home -1.50 (AH)"/>
    <s v="2-0"/>
    <s v="PINNACLE"/>
    <n v="2.35"/>
    <n v="1"/>
    <n v="1.35"/>
    <s v="https://aw-tipster.blogabet.com"/>
    <s v="Sun, Mar 31st, 2019, 11:06"/>
    <n v="35.739999999999966"/>
    <d v="2019-03-01T00:00:00"/>
    <m/>
    <n v="755"/>
    <s v="AH"/>
    <s v="2018-19"/>
    <x v="1"/>
    <s v="Apr"/>
    <n v="4"/>
    <s v="2019"/>
    <s v="19:30"/>
    <d v="2019-04-02T00:00:00"/>
    <d v="2019-04-02T19:30:00"/>
    <d v="2019-04-01T00:00:00"/>
    <m/>
    <n v="755"/>
    <n v="35.139999999999965"/>
  </r>
  <r>
    <n v="756"/>
    <s v=" 02 Apr 2019, 20:30"/>
    <s v="Football"/>
    <x v="2"/>
    <s v="Espanyol - Getafe"/>
    <n v="1"/>
    <x v="2"/>
    <s v="Full Event Away +0.00 (AH)"/>
    <s v="1-1"/>
    <s v="PINNACLE"/>
    <n v="2.2599999999999998"/>
    <n v="1"/>
    <n v="0"/>
    <s v="https://aw-tipster.blogabet.com"/>
    <s v="Sun, Mar 31st, 2019, 11:07"/>
    <n v="35.739999999999966"/>
    <d v="2019-03-01T00:00:00"/>
    <m/>
    <n v="756"/>
    <s v="AH"/>
    <s v="2018-19"/>
    <x v="1"/>
    <s v="Apr"/>
    <n v="4"/>
    <s v="2019"/>
    <s v="20:30"/>
    <d v="2019-04-02T00:00:00"/>
    <d v="2019-04-02T20:30:00"/>
    <d v="2019-04-01T00:00:00"/>
    <m/>
    <n v="756"/>
    <n v="35.139999999999965"/>
  </r>
  <r>
    <n v="757"/>
    <s v=" 02 Apr 2019, 20:45"/>
    <s v="Football"/>
    <x v="4"/>
    <s v="Watford - Fulham"/>
    <n v="1.68"/>
    <x v="0"/>
    <s v="Full Event Home (1X2)"/>
    <s v="4-1"/>
    <s v="PINNACLE"/>
    <n v="1.675"/>
    <n v="1"/>
    <n v="0.68"/>
    <s v="https://aw-tipster.blogabet.com"/>
    <s v="Sun, Mar 31st, 2019, 11:10"/>
    <n v="36.419999999999966"/>
    <d v="2019-03-01T00:00:00"/>
    <m/>
    <n v="757"/>
    <s v="1X2"/>
    <s v="2018-19"/>
    <x v="1"/>
    <s v="Apr"/>
    <n v="4"/>
    <s v="2019"/>
    <s v="20:45"/>
    <d v="2019-04-02T00:00:00"/>
    <d v="2019-04-02T20:45:00"/>
    <d v="2019-04-01T00:00:00"/>
    <m/>
    <n v="757"/>
    <n v="35.819999999999965"/>
  </r>
  <r>
    <n v="758"/>
    <s v=" 02 Apr 2019, 20:45"/>
    <s v="Football"/>
    <x v="4"/>
    <s v="Wolverhampton Wanderers - Manchester United"/>
    <n v="0"/>
    <x v="1"/>
    <s v="Full Event Away (1X2)"/>
    <s v="2-1"/>
    <s v="PINNACLE"/>
    <n v="2"/>
    <n v="1"/>
    <n v="-1"/>
    <s v="https://aw-tipster.blogabet.com"/>
    <s v="Sun, Mar 31st, 2019, 11:11"/>
    <n v="35.419999999999966"/>
    <d v="2019-04-01T00:00:00"/>
    <m/>
    <n v="770"/>
    <s v="1X2"/>
    <s v="2018-19"/>
    <x v="1"/>
    <s v="Apr"/>
    <n v="4"/>
    <s v="2019"/>
    <s v="20:45"/>
    <d v="2019-04-02T00:00:00"/>
    <d v="2019-04-02T20:45:00"/>
    <d v="2019-04-01T00:00:00"/>
    <m/>
    <n v="758"/>
    <n v="34.819999999999965"/>
  </r>
  <r>
    <n v="759"/>
    <s v=" 02 Apr 2019, 20:45"/>
    <s v="Football"/>
    <x v="13"/>
    <s v="Augsburg - RB Leipzig"/>
    <n v="0"/>
    <x v="1"/>
    <s v="Full Event Away (1X2)"/>
    <s v="1-1"/>
    <s v="PINNACLE"/>
    <n v="1.7689999999999999"/>
    <n v="1"/>
    <n v="-1"/>
    <s v="https://aw-tipster.blogabet.com"/>
    <s v="Sun, Mar 31st, 2019, 11:12"/>
    <n v="34.419999999999966"/>
    <d v="2019-04-01T00:00:00"/>
    <m/>
    <n v="783"/>
    <s v="1X2"/>
    <s v="2018-19"/>
    <x v="1"/>
    <s v="Apr"/>
    <n v="4"/>
    <s v="2019"/>
    <s v="20:45"/>
    <d v="2019-04-02T00:00:00"/>
    <d v="2019-04-02T20:45:00"/>
    <d v="2019-04-01T00:00:00"/>
    <m/>
    <n v="759"/>
    <n v="33.819999999999965"/>
  </r>
  <r>
    <n v="760"/>
    <s v=" 02 Apr 2019, 21:00"/>
    <s v="Football"/>
    <x v="3"/>
    <s v="Cagliari - Juventus"/>
    <n v="0"/>
    <x v="1"/>
    <s v="Full Event Home +1.00 (AH)"/>
    <s v="0-2"/>
    <s v="PINNACLE"/>
    <n v="1.8"/>
    <n v="1"/>
    <n v="-1"/>
    <s v="https://aw-tipster.blogabet.com"/>
    <s v="Sun, Mar 31st, 2019, 11:08"/>
    <n v="33.419999999999966"/>
    <d v="2019-04-01T00:00:00"/>
    <m/>
    <n v="768"/>
    <s v="AH"/>
    <s v="2018-19"/>
    <x v="1"/>
    <s v="Apr"/>
    <n v="4"/>
    <s v="2019"/>
    <s v="21:00"/>
    <d v="2019-04-02T00:00:00"/>
    <d v="2019-04-02T21:00:00"/>
    <d v="2019-04-01T00:00:00"/>
    <m/>
    <n v="760"/>
    <n v="32.819999999999965"/>
  </r>
  <r>
    <n v="761"/>
    <s v=" 02 Apr 2019, 21:30"/>
    <s v="Football"/>
    <x v="2"/>
    <s v="Villarreal CF - Barcelona"/>
    <n v="0"/>
    <x v="1"/>
    <s v="Full Event Away -1.00 (AH)"/>
    <s v="4-4"/>
    <s v="PINNACLE"/>
    <n v="2.0499999999999998"/>
    <n v="1"/>
    <n v="-1"/>
    <s v="https://aw-tipster.blogabet.com"/>
    <s v="Sun, Mar 31st, 2019, 11:07"/>
    <n v="32.419999999999966"/>
    <d v="2019-03-01T00:00:00"/>
    <m/>
    <n v="761"/>
    <s v="AH"/>
    <s v="2018-19"/>
    <x v="1"/>
    <s v="Apr"/>
    <n v="4"/>
    <s v="2019"/>
    <s v="21:30"/>
    <d v="2019-04-02T00:00:00"/>
    <d v="2019-04-02T21:30:00"/>
    <d v="2019-04-01T00:00:00"/>
    <m/>
    <n v="761"/>
    <n v="31.819999999999965"/>
  </r>
  <r>
    <n v="762"/>
    <s v=" 03 Apr 2019, 19:00"/>
    <s v="Football"/>
    <x v="1"/>
    <s v="Montpellier HSC - Guingamp"/>
    <n v="1"/>
    <x v="2"/>
    <s v="Full Event Over 2 (O/U)"/>
    <s v="2-0"/>
    <s v="PINNACLE"/>
    <n v="1.7509999999999999"/>
    <n v="1"/>
    <n v="0"/>
    <s v="https://aw-tipster.blogabet.com"/>
    <s v="Sun, Mar 31st, 2019, 11:09"/>
    <n v="32.419999999999966"/>
    <d v="2019-04-01T00:00:00"/>
    <m/>
    <n v="774"/>
    <s v="O/U"/>
    <s v="2018-19"/>
    <x v="2"/>
    <s v="Apr"/>
    <n v="4"/>
    <s v="2019"/>
    <s v="19:00"/>
    <d v="2019-04-03T00:00:00"/>
    <d v="2019-04-03T19:00:00"/>
    <d v="2019-04-01T00:00:00"/>
    <m/>
    <n v="762"/>
    <n v="31.819999999999965"/>
  </r>
  <r>
    <n v="763"/>
    <s v=" 03 Apr 2019, 19:00"/>
    <s v="Football"/>
    <x v="1"/>
    <s v="Strasbourg - Reims"/>
    <n v="0"/>
    <x v="1"/>
    <s v="Full Event Away +0.00 (AH)"/>
    <s v="4-0"/>
    <s v="PINNACLE"/>
    <n v="2.17"/>
    <n v="1"/>
    <n v="-1"/>
    <s v="https://aw-tipster.blogabet.com"/>
    <s v="Sun, Mar 31st, 2019, 11:10"/>
    <n v="31.419999999999966"/>
    <d v="2019-03-01T00:00:00"/>
    <m/>
    <n v="766"/>
    <s v="AH"/>
    <s v="2018-19"/>
    <x v="2"/>
    <s v="Apr"/>
    <n v="4"/>
    <s v="2019"/>
    <s v="19:00"/>
    <d v="2019-04-03T00:00:00"/>
    <d v="2019-04-03T19:00:00"/>
    <d v="2019-04-01T00:00:00"/>
    <m/>
    <n v="763"/>
    <n v="30.819999999999965"/>
  </r>
  <r>
    <n v="764"/>
    <s v=" 03 Apr 2019, 19:00"/>
    <s v="Football"/>
    <x v="3"/>
    <s v="Empoli - Napoli"/>
    <n v="1.68"/>
    <x v="0"/>
    <s v="Full Event Home +1.50 (AH)"/>
    <s v="2-1"/>
    <s v="PINNACLE"/>
    <n v="1.675"/>
    <n v="1"/>
    <n v="0.68"/>
    <s v="https://aw-tipster.blogabet.com"/>
    <s v="Mon, Apr 1st, 2019, 10:26"/>
    <n v="32.099999999999966"/>
    <d v="2019-03-01T00:00:00"/>
    <m/>
    <n v="765"/>
    <s v="AH"/>
    <s v="2018-19"/>
    <x v="2"/>
    <s v="Apr"/>
    <n v="4"/>
    <s v="2019"/>
    <s v="19:00"/>
    <d v="2019-04-03T00:00:00"/>
    <d v="2019-04-03T19:00:00"/>
    <d v="2019-04-01T00:00:00"/>
    <m/>
    <n v="764"/>
    <n v="31.499999999999964"/>
  </r>
  <r>
    <n v="765"/>
    <s v=" 03 Apr 2019, 19:30"/>
    <s v="Football"/>
    <x v="2"/>
    <s v="Athletic Club Bilbao - Levante UD"/>
    <n v="1"/>
    <x v="2"/>
    <s v="Full Event Home -1.00 (AH)"/>
    <s v="3-2"/>
    <s v="PINNACLE"/>
    <n v="2.2000000000000002"/>
    <n v="1"/>
    <n v="0"/>
    <s v="https://aw-tipster.blogabet.com"/>
    <s v="Mon, Apr 1st, 2019, 10:29"/>
    <n v="32.099999999999966"/>
    <d v="2019-04-01T00:00:00"/>
    <m/>
    <n v="776"/>
    <s v="AH"/>
    <s v="2018-19"/>
    <x v="2"/>
    <s v="Apr"/>
    <n v="4"/>
    <s v="2019"/>
    <s v="19:30"/>
    <d v="2019-04-03T00:00:00"/>
    <d v="2019-04-03T19:30:00"/>
    <d v="2019-04-01T00:00:00"/>
    <m/>
    <n v="765"/>
    <n v="31.499999999999964"/>
  </r>
  <r>
    <n v="766"/>
    <s v=" 03 Apr 2019, 20:45"/>
    <s v="Football"/>
    <x v="4"/>
    <s v="Chelsea - Brighton and Hove Albion"/>
    <n v="0"/>
    <x v="1"/>
    <s v="Full Event Away +1.50 (AH)"/>
    <s v="3-0"/>
    <s v="PINNACLE"/>
    <n v="2.06"/>
    <n v="1"/>
    <n v="-1"/>
    <s v="https://aw-tipster.blogabet.com"/>
    <s v="Mon, Apr 1st, 2019, 10:23"/>
    <n v="31.099999999999966"/>
    <d v="2019-04-01T00:00:00"/>
    <m/>
    <n v="784"/>
    <s v="AH"/>
    <s v="2018-19"/>
    <x v="2"/>
    <s v="Apr"/>
    <n v="4"/>
    <s v="2019"/>
    <s v="20:45"/>
    <d v="2019-04-03T00:00:00"/>
    <d v="2019-04-03T20:45:00"/>
    <d v="2019-04-01T00:00:00"/>
    <m/>
    <n v="766"/>
    <n v="30.499999999999964"/>
  </r>
  <r>
    <n v="767"/>
    <s v=" 03 Apr 2019, 20:45"/>
    <s v="Football"/>
    <x v="4"/>
    <s v="Manchester City - Cardiff City"/>
    <n v="0"/>
    <x v="1"/>
    <s v="Full Event Home -3.00 (AH)"/>
    <s v="2-0"/>
    <s v="PINNACLE"/>
    <n v="1.97"/>
    <n v="1"/>
    <n v="-1"/>
    <s v="https://aw-tipster.blogabet.com"/>
    <s v="Mon, Apr 1st, 2019, 10:25"/>
    <n v="30.099999999999966"/>
    <d v="2019-04-01T00:00:00"/>
    <m/>
    <n v="794"/>
    <s v="AH"/>
    <s v="2018-19"/>
    <x v="2"/>
    <s v="Apr"/>
    <n v="4"/>
    <s v="2019"/>
    <s v="20:45"/>
    <d v="2019-04-03T00:00:00"/>
    <d v="2019-04-03T20:45:00"/>
    <d v="2019-04-01T00:00:00"/>
    <m/>
    <n v="767"/>
    <n v="29.499999999999964"/>
  </r>
  <r>
    <n v="768"/>
    <s v=" 03 Apr 2019, 20:45"/>
    <s v="Football"/>
    <x v="4"/>
    <s v="Tottenham Hotspur - Crystal Palace"/>
    <n v="1.81"/>
    <x v="0"/>
    <s v="Full Event Home -1.00 (AH)"/>
    <s v="2-0"/>
    <s v="PINNACLE"/>
    <n v="1.806"/>
    <n v="1"/>
    <n v="0.81"/>
    <s v="https://aw-tipster.blogabet.com"/>
    <s v="Mon, Apr 1st, 2019, 10:25"/>
    <n v="30.909999999999965"/>
    <d v="2019-04-01T00:00:00"/>
    <m/>
    <n v="791"/>
    <s v="AH"/>
    <s v="2018-19"/>
    <x v="2"/>
    <s v="Apr"/>
    <n v="4"/>
    <s v="2019"/>
    <s v="20:45"/>
    <d v="2019-04-03T00:00:00"/>
    <d v="2019-04-03T20:45:00"/>
    <d v="2019-04-01T00:00:00"/>
    <m/>
    <n v="768"/>
    <n v="30.309999999999963"/>
  </r>
  <r>
    <n v="769"/>
    <s v=" 03 Apr 2019, 20:45"/>
    <s v="Football"/>
    <x v="13"/>
    <s v="Schalke 04 - Werder Bremen"/>
    <n v="0"/>
    <x v="1"/>
    <s v="Full Event Over 2.5 (O/U)"/>
    <s v="0-2"/>
    <s v="PINNACLE"/>
    <n v="1.8620000000000001"/>
    <n v="1"/>
    <n v="-1"/>
    <s v="https://aw-tipster.blogabet.com"/>
    <s v="Mon, Apr 1st, 2019, 10:26"/>
    <n v="29.909999999999965"/>
    <d v="2019-04-01T00:00:00"/>
    <m/>
    <n v="810"/>
    <s v="O/U"/>
    <s v="2018-19"/>
    <x v="2"/>
    <s v="Apr"/>
    <n v="4"/>
    <s v="2019"/>
    <s v="20:45"/>
    <d v="2019-04-03T00:00:00"/>
    <d v="2019-04-03T20:45:00"/>
    <d v="2019-04-01T00:00:00"/>
    <m/>
    <n v="769"/>
    <n v="29.309999999999963"/>
  </r>
  <r>
    <n v="770"/>
    <s v=" 03 Apr 2019, 21:00"/>
    <s v="Football"/>
    <x v="3"/>
    <s v="Genoa - FC Internazionale"/>
    <n v="2.06"/>
    <x v="0"/>
    <s v="Full Event Away (1X2)"/>
    <s v="0-4"/>
    <s v="PINNACLE"/>
    <n v="2.06"/>
    <n v="1"/>
    <n v="1.06"/>
    <s v="https://aw-tipster.blogabet.com"/>
    <s v="Mon, Apr 1st, 2019, 10:27"/>
    <n v="30.969999999999963"/>
    <d v="2019-04-01T00:00:00"/>
    <m/>
    <n v="789"/>
    <s v="1X2"/>
    <s v="2018-19"/>
    <x v="2"/>
    <s v="Apr"/>
    <n v="4"/>
    <s v="2019"/>
    <s v="21:00"/>
    <d v="2019-04-03T00:00:00"/>
    <d v="2019-04-03T21:00:00"/>
    <d v="2019-04-01T00:00:00"/>
    <m/>
    <n v="770"/>
    <n v="30.369999999999962"/>
  </r>
  <r>
    <n v="771"/>
    <s v=" 03 Apr 2019, 21:00"/>
    <s v="Football"/>
    <x v="3"/>
    <s v="AS Roma - Fiorentina"/>
    <n v="1.88"/>
    <x v="0"/>
    <s v="Full Event Away +0.50 (AH)"/>
    <s v="2-2"/>
    <s v="PINNACLE"/>
    <n v="1.8839999999999999"/>
    <n v="1"/>
    <n v="0.88"/>
    <s v="https://aw-tipster.blogabet.com"/>
    <s v="Mon, Apr 1st, 2019, 10:27"/>
    <n v="31.849999999999962"/>
    <d v="2019-04-01T00:00:00"/>
    <m/>
    <n v="780"/>
    <s v="AH"/>
    <s v="2018-19"/>
    <x v="2"/>
    <s v="Apr"/>
    <n v="4"/>
    <s v="2019"/>
    <s v="21:00"/>
    <d v="2019-04-03T00:00:00"/>
    <d v="2019-04-03T21:00:00"/>
    <d v="2019-04-01T00:00:00"/>
    <m/>
    <n v="771"/>
    <n v="31.249999999999961"/>
  </r>
  <r>
    <n v="772"/>
    <s v=" 03 Apr 2019, 21:00"/>
    <s v="Football"/>
    <x v="3"/>
    <s v="SPAL - Lazio"/>
    <n v="0"/>
    <x v="1"/>
    <s v="Full Event Away (1X2)"/>
    <s v="1-0"/>
    <s v="PINNACLE"/>
    <n v="1.7569999999999999"/>
    <n v="1"/>
    <n v="-1"/>
    <s v="https://aw-tipster.blogabet.com"/>
    <s v="Mon, Apr 1st, 2019, 10:27"/>
    <n v="30.849999999999962"/>
    <d v="2019-04-01T00:00:00"/>
    <m/>
    <n v="815"/>
    <s v="1X2"/>
    <s v="2018-19"/>
    <x v="2"/>
    <s v="Apr"/>
    <n v="4"/>
    <s v="2019"/>
    <s v="21:00"/>
    <d v="2019-04-03T00:00:00"/>
    <d v="2019-04-03T21:00:00"/>
    <d v="2019-04-01T00:00:00"/>
    <m/>
    <n v="772"/>
    <n v="30.249999999999961"/>
  </r>
  <r>
    <n v="773"/>
    <s v=" 03 Apr 2019, 21:00"/>
    <s v="Football"/>
    <x v="3"/>
    <s v="Torino - Sampdoria"/>
    <n v="0"/>
    <x v="1"/>
    <s v="Full Event Away +0.50 (AH)"/>
    <s v="2-1"/>
    <s v="PINNACLE"/>
    <n v="1.7869999999999999"/>
    <n v="1"/>
    <n v="-1"/>
    <s v="https://aw-tipster.blogabet.com"/>
    <s v="Mon, Apr 1st, 2019, 10:28"/>
    <n v="29.849999999999962"/>
    <d v="2019-04-01T00:00:00"/>
    <m/>
    <n v="779"/>
    <s v="AH"/>
    <s v="2018-19"/>
    <x v="2"/>
    <s v="Apr"/>
    <n v="4"/>
    <s v="2019"/>
    <s v="21:00"/>
    <d v="2019-04-03T00:00:00"/>
    <d v="2019-04-03T21:00:00"/>
    <d v="2019-04-01T00:00:00"/>
    <m/>
    <n v="773"/>
    <n v="29.249999999999961"/>
  </r>
  <r>
    <n v="774"/>
    <s v=" 03 Apr 2019, 21:00"/>
    <s v="Football"/>
    <x v="14"/>
    <s v="Paris Saint Germain - Nantes"/>
    <n v="1.9"/>
    <x v="0"/>
    <s v="Full Event Home -2.50 (AH)"/>
    <s v="3-0"/>
    <s v="PINNACLE"/>
    <n v="1.9"/>
    <n v="1"/>
    <n v="0.9"/>
    <s v="https://aw-tipster.blogabet.com"/>
    <s v="Mon, Apr 1st, 2019, 10:30"/>
    <n v="30.749999999999961"/>
    <d v="2019-04-01T00:00:00"/>
    <m/>
    <n v="798"/>
    <s v="AH"/>
    <s v="2018-19"/>
    <x v="2"/>
    <s v="Apr"/>
    <n v="4"/>
    <s v="2019"/>
    <s v="21:00"/>
    <d v="2019-04-03T00:00:00"/>
    <d v="2019-04-03T21:00:00"/>
    <d v="2019-04-01T00:00:00"/>
    <m/>
    <n v="774"/>
    <n v="30.149999999999959"/>
  </r>
  <r>
    <n v="775"/>
    <s v=" 03 Apr 2019, 21:30"/>
    <s v="Football"/>
    <x v="2"/>
    <s v="Valencia - Real Madrid"/>
    <n v="1.88"/>
    <x v="0"/>
    <s v="Full Event Home +0.50 (AH)"/>
    <s v="2-1"/>
    <s v="PINNACLE"/>
    <n v="1.877"/>
    <n v="1"/>
    <n v="0.88"/>
    <s v="https://aw-tipster.blogabet.com"/>
    <s v="Mon, Apr 1st, 2019, 10:29"/>
    <n v="31.62999999999996"/>
    <d v="2019-04-01T00:00:00"/>
    <m/>
    <n v="771"/>
    <s v="AH"/>
    <s v="2018-19"/>
    <x v="2"/>
    <s v="Apr"/>
    <n v="4"/>
    <s v="2019"/>
    <s v="21:30"/>
    <d v="2019-04-03T00:00:00"/>
    <d v="2019-04-03T21:30:00"/>
    <d v="2019-04-01T00:00:00"/>
    <m/>
    <n v="775"/>
    <n v="31.029999999999959"/>
  </r>
  <r>
    <n v="776"/>
    <s v=" 04 Apr 2019, 19:30"/>
    <s v="Football"/>
    <x v="2"/>
    <s v="Sevilla - Alaves"/>
    <n v="0"/>
    <x v="1"/>
    <s v="Full Event Away +1.00 (AH)"/>
    <s v="2-0"/>
    <s v="PINNACLE"/>
    <n v="2"/>
    <n v="1"/>
    <n v="-1"/>
    <s v="https://aw-tipster.blogabet.com"/>
    <s v="Mon, Apr 1st, 2019, 10:29"/>
    <n v="30.62999999999996"/>
    <d v="2019-04-01T00:00:00"/>
    <m/>
    <n v="807"/>
    <s v="AH"/>
    <s v="2018-19"/>
    <x v="3"/>
    <s v="Apr"/>
    <n v="4"/>
    <s v="2019"/>
    <s v="19:30"/>
    <d v="2019-04-04T00:00:00"/>
    <d v="2019-04-04T19:30:00"/>
    <d v="2019-04-01T00:00:00"/>
    <m/>
    <n v="776"/>
    <n v="30.029999999999959"/>
  </r>
  <r>
    <n v="777"/>
    <s v=" 04 Apr 2019, 21:00"/>
    <s v="Football"/>
    <x v="3"/>
    <s v="Atalanta BC - Bologna"/>
    <n v="0"/>
    <x v="1"/>
    <s v="Full Event Away +1.00 (AH)"/>
    <s v="4-1"/>
    <s v="PINNACLE"/>
    <n v="2.0499999999999998"/>
    <n v="1"/>
    <n v="-1"/>
    <s v="https://aw-tipster.blogabet.com"/>
    <s v="Mon, Apr 1st, 2019, 10:28"/>
    <n v="29.62999999999996"/>
    <d v="2019-04-01T00:00:00"/>
    <d v="2019-04-01T00:00:00"/>
    <n v="767"/>
    <s v="AH"/>
    <s v="2018-19"/>
    <x v="3"/>
    <s v="Apr"/>
    <n v="4"/>
    <s v="2019"/>
    <s v="21:00"/>
    <d v="2019-04-04T00:00:00"/>
    <d v="2019-04-04T21:00:00"/>
    <d v="2019-04-01T00:00:00"/>
    <m/>
    <n v="777"/>
    <n v="29.029999999999959"/>
  </r>
  <r>
    <n v="778"/>
    <s v=" 04 Apr 2019, 21:30"/>
    <s v="Football"/>
    <x v="2"/>
    <s v="Real Sociedad - Real Betis"/>
    <n v="2.3199999999999998"/>
    <x v="0"/>
    <s v="Full Event Home (1X2)"/>
    <s v="2-1"/>
    <s v="PINNACLE"/>
    <n v="2.3199999999999998"/>
    <n v="1"/>
    <n v="1.32"/>
    <s v="https://aw-tipster.blogabet.com"/>
    <s v="Mon, Apr 1st, 2019, 10:30"/>
    <n v="30.94999999999996"/>
    <d v="2019-04-01T00:00:00"/>
    <m/>
    <n v="769"/>
    <s v="1X2"/>
    <s v="2018-19"/>
    <x v="3"/>
    <s v="Apr"/>
    <n v="4"/>
    <s v="2019"/>
    <s v="21:30"/>
    <d v="2019-04-04T00:00:00"/>
    <d v="2019-04-04T21:30:00"/>
    <d v="2019-04-01T00:00:00"/>
    <m/>
    <n v="778"/>
    <n v="30.349999999999959"/>
  </r>
  <r>
    <n v="779"/>
    <s v=" 05 Apr 2019, 20:45"/>
    <s v="Football"/>
    <x v="1"/>
    <s v="Bordeaux - Marseille"/>
    <n v="0"/>
    <x v="1"/>
    <s v="Full Event Away +0.00 (AH)"/>
    <s v="2-0"/>
    <s v="PINNACLE"/>
    <n v="1.724"/>
    <n v="1"/>
    <n v="-1"/>
    <s v="https://aw-tipster.blogabet.com"/>
    <s v="Mon, Apr 1st, 2019, 10:23"/>
    <n v="29.94999999999996"/>
    <d v="2019-04-01T00:00:00"/>
    <m/>
    <n v="781"/>
    <s v="AH"/>
    <s v="2018-19"/>
    <x v="4"/>
    <s v="Apr"/>
    <n v="4"/>
    <s v="2019"/>
    <s v="20:45"/>
    <d v="2019-04-05T00:00:00"/>
    <d v="2019-04-05T20:45:00"/>
    <d v="2019-04-01T00:00:00"/>
    <m/>
    <n v="779"/>
    <n v="29.349999999999959"/>
  </r>
  <r>
    <n v="780"/>
    <s v=" 05 Apr 2019, 21:00"/>
    <s v="Football"/>
    <x v="4"/>
    <s v="Southampton - Liverpool"/>
    <n v="0"/>
    <x v="1"/>
    <s v="Full Event Home +1.50 (AH)"/>
    <s v="1-3"/>
    <s v="PINNACLE"/>
    <n v="1.704"/>
    <n v="1"/>
    <n v="-1"/>
    <s v="https://aw-tipster.blogabet.com"/>
    <s v="Mon, Apr 1st, 2019, 10:25"/>
    <n v="28.94999999999996"/>
    <d v="2019-04-01T00:00:00"/>
    <m/>
    <n v="775"/>
    <s v="AH"/>
    <s v="2018-19"/>
    <x v="4"/>
    <s v="Apr"/>
    <n v="4"/>
    <s v="2019"/>
    <s v="21:00"/>
    <d v="2019-04-05T00:00:00"/>
    <d v="2019-04-05T21:00:00"/>
    <d v="2019-04-01T00:00:00"/>
    <m/>
    <n v="780"/>
    <n v="28.349999999999959"/>
  </r>
  <r>
    <n v="781"/>
    <s v=" 06 Apr 2019, 15:00"/>
    <s v="Football"/>
    <x v="3"/>
    <s v="Parma FC - Torino"/>
    <n v="0"/>
    <x v="1"/>
    <s v="Full Event Away (1X2)"/>
    <s v="0-0"/>
    <s v="PINNACLE"/>
    <n v="2.13"/>
    <n v="1"/>
    <n v="-1"/>
    <s v="https://aw-tipster.blogabet.com"/>
    <s v="Thu, Apr 4th, 2019, 09:49"/>
    <n v="27.94999999999996"/>
    <d v="2019-04-01T00:00:00"/>
    <m/>
    <n v="793"/>
    <s v="1X2"/>
    <s v="2018-19"/>
    <x v="25"/>
    <s v="Apr"/>
    <n v="4"/>
    <s v="2019"/>
    <s v="15:00"/>
    <d v="2019-04-06T00:00:00"/>
    <d v="2019-04-06T15:00:00"/>
    <d v="2019-04-01T00:00:00"/>
    <m/>
    <n v="781"/>
    <n v="27.349999999999959"/>
  </r>
  <r>
    <n v="782"/>
    <s v=" 06 Apr 2019, 15:30"/>
    <s v="Football"/>
    <x v="0"/>
    <s v="Hertha Berlin - Fortuna Dusseldorf"/>
    <n v="2.0099999999999998"/>
    <x v="0"/>
    <s v="Full Event Away +0.50 (AH)"/>
    <s v="1-2"/>
    <s v="PINNACLE"/>
    <n v="2.0099999999999998"/>
    <n v="1"/>
    <n v="1.01"/>
    <s v="https://aw-tipster.blogabet.com"/>
    <s v="Sun, Mar 31st, 2019, 11:12"/>
    <n v="28.959999999999962"/>
    <d v="2019-04-01T00:00:00"/>
    <m/>
    <n v="772"/>
    <s v="AH"/>
    <s v="2018-19"/>
    <x v="25"/>
    <s v="Apr"/>
    <n v="4"/>
    <s v="2019"/>
    <s v="15:30"/>
    <d v="2019-04-06T00:00:00"/>
    <d v="2019-04-06T15:30:00"/>
    <d v="2019-04-01T00:00:00"/>
    <m/>
    <n v="782"/>
    <n v="28.35999999999996"/>
  </r>
  <r>
    <n v="783"/>
    <s v=" 06 Apr 2019, 15:30"/>
    <s v="Football"/>
    <x v="0"/>
    <s v="Wolfsburg - Hannover 96"/>
    <n v="1.98"/>
    <x v="0"/>
    <s v="Full Event Over 3 (O/U)"/>
    <s v="3-1"/>
    <s v="PINNACLE"/>
    <n v="1.98"/>
    <n v="1"/>
    <n v="0.98"/>
    <s v="https://aw-tipster.blogabet.com"/>
    <s v="Mon, Apr 1st, 2019, 10:31"/>
    <n v="29.939999999999962"/>
    <d v="2019-04-01T00:00:00"/>
    <m/>
    <n v="795"/>
    <s v="O/U"/>
    <s v="2018-19"/>
    <x v="25"/>
    <s v="Apr"/>
    <n v="4"/>
    <s v="2019"/>
    <s v="15:30"/>
    <d v="2019-04-06T00:00:00"/>
    <d v="2019-04-06T15:30:00"/>
    <d v="2019-04-01T00:00:00"/>
    <m/>
    <n v="783"/>
    <n v="29.339999999999961"/>
  </r>
  <r>
    <n v="784"/>
    <s v=" 06 Apr 2019, 15:30"/>
    <s v="Football"/>
    <x v="0"/>
    <s v="Bayer Leverkusen - RB Leipzig"/>
    <n v="2.2200000000000002"/>
    <x v="0"/>
    <s v="Full Event Away +0.00 (AH)"/>
    <s v="2-4"/>
    <s v="PINNACLE"/>
    <n v="2.2200000000000002"/>
    <n v="1"/>
    <n v="1.22"/>
    <s v="https://aw-tipster.blogabet.com"/>
    <s v="Wed, Apr 3rd, 2019, 12:08"/>
    <n v="31.159999999999961"/>
    <d v="2019-04-01T00:00:00"/>
    <m/>
    <n v="786"/>
    <s v="AH"/>
    <s v="2018-19"/>
    <x v="25"/>
    <s v="Apr"/>
    <n v="4"/>
    <s v="2019"/>
    <s v="15:30"/>
    <d v="2019-04-06T00:00:00"/>
    <d v="2019-04-06T15:30:00"/>
    <d v="2019-04-01T00:00:00"/>
    <m/>
    <n v="784"/>
    <n v="30.55999999999996"/>
  </r>
  <r>
    <n v="785"/>
    <s v=" 06 Apr 2019, 15:30"/>
    <s v="Football"/>
    <x v="0"/>
    <s v="Schalke 04 - Eintracht Frankfurt"/>
    <n v="1.68"/>
    <x v="0"/>
    <s v="Full Event Away +0.00 (AH)"/>
    <s v="1-2"/>
    <s v="PINNACLE"/>
    <n v="1.675"/>
    <n v="1"/>
    <n v="0.68"/>
    <s v="https://aw-tipster.blogabet.com"/>
    <s v="Thu, Apr 4th, 2019, 09:52"/>
    <n v="31.839999999999961"/>
    <d v="2019-04-01T00:00:00"/>
    <m/>
    <n v="806"/>
    <s v="AH"/>
    <s v="2018-19"/>
    <x v="25"/>
    <s v="Apr"/>
    <n v="4"/>
    <s v="2019"/>
    <s v="15:30"/>
    <d v="2019-04-06T00:00:00"/>
    <d v="2019-04-06T15:30:00"/>
    <d v="2019-04-01T00:00:00"/>
    <m/>
    <n v="785"/>
    <n v="31.239999999999959"/>
  </r>
  <r>
    <n v="786"/>
    <s v=" 06 Apr 2019, 16:00"/>
    <s v="Football"/>
    <x v="4"/>
    <s v="Bournemouth - Burnley"/>
    <n v="1.81"/>
    <x v="0"/>
    <s v="Full Event Away +0.50 (AH)"/>
    <s v="1-3"/>
    <s v="PINNACLE"/>
    <n v="1.8129999999999999"/>
    <n v="1"/>
    <n v="0.81"/>
    <s v="https://aw-tipster.blogabet.com"/>
    <s v="Sun, Mar 31st, 2019, 11:11"/>
    <n v="32.649999999999963"/>
    <d v="2019-03-01T00:00:00"/>
    <m/>
    <n v="759"/>
    <s v="AH"/>
    <s v="2018-19"/>
    <x v="25"/>
    <s v="Apr"/>
    <n v="4"/>
    <s v="2019"/>
    <s v="16:00"/>
    <d v="2019-04-06T00:00:00"/>
    <d v="2019-04-06T16:00:00"/>
    <d v="2019-04-01T00:00:00"/>
    <m/>
    <n v="786"/>
    <n v="32.049999999999962"/>
  </r>
  <r>
    <n v="787"/>
    <s v=" 06 Apr 2019, 16:00"/>
    <s v="Football"/>
    <x v="4"/>
    <s v="Huddersfield Town - Leicester City"/>
    <n v="1.77"/>
    <x v="0"/>
    <s v="Full Event Away (1X2)"/>
    <s v="1-4"/>
    <s v="PINNACLE"/>
    <n v="1.7689999999999999"/>
    <n v="1"/>
    <n v="0.77"/>
    <s v="https://aw-tipster.blogabet.com"/>
    <s v="Sun, Mar 31st, 2019, 11:11"/>
    <n v="33.419999999999966"/>
    <d v="2019-04-01T00:00:00"/>
    <m/>
    <n v="782"/>
    <s v="1X2"/>
    <s v="2018-19"/>
    <x v="25"/>
    <s v="Apr"/>
    <n v="4"/>
    <s v="2019"/>
    <s v="16:00"/>
    <d v="2019-04-06T00:00:00"/>
    <d v="2019-04-06T16:00:00"/>
    <d v="2019-04-01T00:00:00"/>
    <m/>
    <n v="787"/>
    <n v="32.819999999999965"/>
  </r>
  <r>
    <n v="788"/>
    <s v=" 06 Apr 2019, 16:00"/>
    <s v="Football"/>
    <x v="4"/>
    <s v="Newcastle United - Crystal Palace"/>
    <n v="0"/>
    <x v="1"/>
    <s v="Full Event Over 2 (O/U)"/>
    <s v="0-1"/>
    <s v="PINNACLE"/>
    <n v="1.6890000000000001"/>
    <n v="1"/>
    <n v="-1"/>
    <s v="https://aw-tipster.blogabet.com"/>
    <s v="Thu, Apr 4th, 2019, 09:55"/>
    <n v="32.419999999999966"/>
    <d v="2019-04-01T00:00:00"/>
    <m/>
    <n v="797"/>
    <s v="O/U"/>
    <s v="2018-19"/>
    <x v="25"/>
    <s v="Apr"/>
    <n v="4"/>
    <s v="2019"/>
    <s v="16:00"/>
    <d v="2019-04-06T00:00:00"/>
    <d v="2019-04-06T16:00:00"/>
    <d v="2019-04-01T00:00:00"/>
    <m/>
    <n v="788"/>
    <n v="31.819999999999965"/>
  </r>
  <r>
    <n v="789"/>
    <s v=" 06 Apr 2019, 16:15"/>
    <s v="Football"/>
    <x v="2"/>
    <s v="Real Madrid - Eibar"/>
    <n v="0"/>
    <x v="1"/>
    <s v="Full Event Home -1.50 (AH)"/>
    <s v="2-1"/>
    <s v="PINNACLE"/>
    <n v="1.8"/>
    <n v="1"/>
    <n v="-1"/>
    <s v="https://aw-tipster.blogabet.com"/>
    <s v="Thu, Apr 4th, 2019, 09:51"/>
    <n v="31.419999999999966"/>
    <d v="2019-03-01T00:00:00"/>
    <m/>
    <n v="760"/>
    <s v="AH"/>
    <s v="2018-19"/>
    <x v="25"/>
    <s v="Apr"/>
    <n v="4"/>
    <s v="2019"/>
    <s v="16:15"/>
    <d v="2019-04-06T00:00:00"/>
    <d v="2019-04-06T16:15:00"/>
    <d v="2019-04-01T00:00:00"/>
    <m/>
    <n v="789"/>
    <n v="30.819999999999965"/>
  </r>
  <r>
    <n v="790"/>
    <s v=" 06 Apr 2019, 17:00"/>
    <s v="Football"/>
    <x v="1"/>
    <s v="Lyon - Dijon"/>
    <n v="0"/>
    <x v="1"/>
    <s v="Full Event Home -1.50 (AH)"/>
    <s v="1-3"/>
    <s v="PINNACLE"/>
    <n v="1.675"/>
    <n v="1"/>
    <n v="-1"/>
    <s v="https://aw-tipster.blogabet.com"/>
    <s v="Wed, Apr 3rd, 2019, 12:06"/>
    <n v="30.419999999999966"/>
    <d v="2019-04-01T00:00:00"/>
    <m/>
    <n v="778"/>
    <s v="AH"/>
    <s v="2018-19"/>
    <x v="25"/>
    <s v="Apr"/>
    <n v="4"/>
    <s v="2019"/>
    <s v="17:00"/>
    <d v="2019-04-06T00:00:00"/>
    <d v="2019-04-06T17:00:00"/>
    <d v="2019-04-01T00:00:00"/>
    <m/>
    <n v="790"/>
    <n v="29.819999999999965"/>
  </r>
  <r>
    <n v="791"/>
    <s v=" 06 Apr 2019, 18:00"/>
    <s v="Football"/>
    <x v="3"/>
    <s v="Juventus - AC Milan"/>
    <n v="1.72"/>
    <x v="0"/>
    <s v="Full Event Home (1X2)"/>
    <s v="2-1"/>
    <s v="PINNACLE"/>
    <n v="1.7190000000000001"/>
    <n v="1"/>
    <n v="0.72"/>
    <s v="https://aw-tipster.blogabet.com"/>
    <s v="Wed, Apr 3rd, 2019, 12:07"/>
    <n v="31.139999999999965"/>
    <d v="2019-03-01T00:00:00"/>
    <m/>
    <n v="763"/>
    <s v="1X2"/>
    <s v="2018-19"/>
    <x v="25"/>
    <s v="Apr"/>
    <n v="4"/>
    <s v="2019"/>
    <s v="18:00"/>
    <d v="2019-04-06T00:00:00"/>
    <d v="2019-04-06T18:00:00"/>
    <d v="2019-04-01T00:00:00"/>
    <m/>
    <n v="791"/>
    <n v="30.539999999999964"/>
  </r>
  <r>
    <n v="792"/>
    <s v=" 06 Apr 2019, 18:30"/>
    <s v="Football"/>
    <x v="2"/>
    <s v="Rayo Vallecano - Valencia"/>
    <n v="0"/>
    <x v="1"/>
    <s v="Full Event Away (1X2)"/>
    <s v="2-0"/>
    <s v="PINNACLE"/>
    <n v="2"/>
    <n v="1"/>
    <n v="-1"/>
    <s v="https://aw-tipster.blogabet.com"/>
    <s v="Thu, Apr 4th, 2019, 09:51"/>
    <n v="30.139999999999965"/>
    <d v="2019-04-01T00:00:00"/>
    <m/>
    <n v="773"/>
    <s v="1X2"/>
    <s v="2018-19"/>
    <x v="25"/>
    <s v="Apr"/>
    <n v="4"/>
    <s v="2019"/>
    <s v="18:30"/>
    <d v="2019-04-06T00:00:00"/>
    <d v="2019-04-06T18:30:00"/>
    <d v="2019-04-01T00:00:00"/>
    <m/>
    <n v="792"/>
    <n v="29.539999999999964"/>
  </r>
  <r>
    <n v="793"/>
    <s v=" 06 Apr 2019, 18:30"/>
    <s v="Football"/>
    <x v="0"/>
    <s v="Bayern Munich - Borussia Dortmund"/>
    <n v="0"/>
    <x v="1"/>
    <s v="Full Event Away +1.00 (AH)"/>
    <s v="5-0"/>
    <s v="PINNACLE"/>
    <n v="2.04"/>
    <n v="1"/>
    <n v="-1"/>
    <s v="https://aw-tipster.blogabet.com"/>
    <s v="Thu, Apr 4th, 2019, 09:53"/>
    <n v="29.139999999999965"/>
    <d v="2019-04-01T00:00:00"/>
    <m/>
    <n v="809"/>
    <s v="AH"/>
    <s v="2018-19"/>
    <x v="25"/>
    <s v="Apr"/>
    <n v="4"/>
    <s v="2019"/>
    <s v="18:30"/>
    <d v="2019-04-06T00:00:00"/>
    <d v="2019-04-06T18:30:00"/>
    <d v="2019-04-01T00:00:00"/>
    <m/>
    <n v="793"/>
    <n v="28.539999999999964"/>
  </r>
  <r>
    <n v="794"/>
    <s v=" 06 Apr 2019, 18:30"/>
    <s v="Football"/>
    <x v="8"/>
    <s v="Manchester City (n) - Brighton &amp; Hove Albion"/>
    <n v="1.77"/>
    <x v="0"/>
    <s v="Full Event Away +2.50 (AH)"/>
    <s v="1-0"/>
    <s v="PINNACLE"/>
    <n v="1.7689999999999999"/>
    <n v="1"/>
    <n v="0.77"/>
    <s v="https://aw-tipster.blogabet.com"/>
    <s v="Thu, Apr 4th, 2019, 09:56"/>
    <n v="29.909999999999965"/>
    <d v="2019-04-01T00:00:00"/>
    <m/>
    <n v="802"/>
    <s v="AH"/>
    <s v="2018-19"/>
    <x v="25"/>
    <s v="Apr"/>
    <n v="4"/>
    <s v="2019"/>
    <s v="18:30"/>
    <d v="2019-04-06T00:00:00"/>
    <d v="2019-04-06T18:30:00"/>
    <d v="2019-04-01T00:00:00"/>
    <m/>
    <n v="794"/>
    <n v="29.309999999999963"/>
  </r>
  <r>
    <n v="795"/>
    <s v=" 06 Apr 2019, 20:00"/>
    <s v="Football"/>
    <x v="1"/>
    <s v="Amiens - St Etienne"/>
    <n v="1"/>
    <x v="2"/>
    <s v="Full Event Away +0.00 (AH)"/>
    <s v="2-2"/>
    <s v="PINNACLE"/>
    <n v="1.819"/>
    <n v="1"/>
    <n v="0"/>
    <s v="https://aw-tipster.blogabet.com"/>
    <s v="Tue, Apr 2nd, 2019, 11:25"/>
    <n v="29.909999999999965"/>
    <d v="2019-03-01T00:00:00"/>
    <m/>
    <n v="762"/>
    <s v="AH"/>
    <s v="2018-19"/>
    <x v="25"/>
    <s v="Apr"/>
    <n v="4"/>
    <s v="2019"/>
    <s v="20:00"/>
    <d v="2019-04-06T00:00:00"/>
    <d v="2019-04-06T20:00:00"/>
    <d v="2019-04-01T00:00:00"/>
    <m/>
    <n v="795"/>
    <n v="29.309999999999963"/>
  </r>
  <r>
    <n v="796"/>
    <s v=" 06 Apr 2019, 20:00"/>
    <s v="Football"/>
    <x v="1"/>
    <s v="Angers SCO - Rennes"/>
    <n v="1"/>
    <x v="2"/>
    <s v="Full Event Away +0.00 (AH)"/>
    <s v="3-3"/>
    <s v="PINNACLE"/>
    <n v="1.97"/>
    <n v="1"/>
    <n v="0"/>
    <s v="https://aw-tipster.blogabet.com"/>
    <s v="Wed, Apr 3rd, 2019, 12:06"/>
    <n v="29.909999999999965"/>
    <d v="2019-04-01T00:00:00"/>
    <m/>
    <n v="813"/>
    <s v="AH"/>
    <s v="2018-19"/>
    <x v="25"/>
    <s v="Apr"/>
    <n v="4"/>
    <s v="2019"/>
    <s v="20:00"/>
    <d v="2019-04-06T00:00:00"/>
    <d v="2019-04-06T20:00:00"/>
    <d v="2019-04-01T00:00:00"/>
    <m/>
    <n v="796"/>
    <n v="29.309999999999963"/>
  </r>
  <r>
    <n v="797"/>
    <s v=" 06 Apr 2019, 20:00"/>
    <s v="Football"/>
    <x v="1"/>
    <s v="Guingamp - AS Monaco"/>
    <n v="0"/>
    <x v="1"/>
    <s v="Full Event Away (1X2)"/>
    <s v="1-1"/>
    <s v="PINNACLE"/>
    <n v="2.23"/>
    <n v="1"/>
    <n v="-1"/>
    <s v="https://aw-tipster.blogabet.com"/>
    <s v="Thu, Apr 4th, 2019, 09:54"/>
    <n v="28.909999999999965"/>
    <d v="2019-04-01T00:00:00"/>
    <m/>
    <n v="788"/>
    <s v="1X2"/>
    <s v="2018-19"/>
    <x v="25"/>
    <s v="Apr"/>
    <n v="4"/>
    <s v="2019"/>
    <s v="20:00"/>
    <d v="2019-04-06T00:00:00"/>
    <d v="2019-04-06T20:00:00"/>
    <d v="2019-04-01T00:00:00"/>
    <m/>
    <n v="797"/>
    <n v="28.309999999999963"/>
  </r>
  <r>
    <n v="798"/>
    <s v=" 06 Apr 2019, 20:30"/>
    <s v="Football"/>
    <x v="3"/>
    <s v="Sampdoria - AS Roma"/>
    <n v="1.81"/>
    <x v="0"/>
    <s v="Full Event Away +0.00 (AH)"/>
    <s v="0-1"/>
    <s v="PINNACLE"/>
    <n v="1.806"/>
    <n v="1"/>
    <n v="0.81"/>
    <s v="https://aw-tipster.blogabet.com"/>
    <s v="Thu, Apr 4th, 2019, 09:50"/>
    <n v="29.719999999999963"/>
    <d v="2019-03-01T00:00:00"/>
    <m/>
    <n v="758"/>
    <s v="AH"/>
    <s v="2018-19"/>
    <x v="25"/>
    <s v="Apr"/>
    <n v="4"/>
    <s v="2019"/>
    <s v="20:30"/>
    <d v="2019-04-06T00:00:00"/>
    <d v="2019-04-06T20:30:00"/>
    <d v="2019-04-01T00:00:00"/>
    <m/>
    <n v="798"/>
    <n v="29.119999999999962"/>
  </r>
  <r>
    <n v="799"/>
    <s v=" 06 Apr 2019, 20:45"/>
    <s v="Football"/>
    <x v="2"/>
    <s v="Barcelona - Atletico Madrid"/>
    <n v="0"/>
    <x v="1"/>
    <s v="Full Event Away +0.50 (AH)"/>
    <s v="2-0"/>
    <s v="PINNACLE"/>
    <n v="2.09"/>
    <n v="1"/>
    <n v="-1"/>
    <s v="https://aw-tipster.blogabet.com"/>
    <s v="Wed, Apr 3rd, 2019, 12:08"/>
    <n v="28.719999999999963"/>
    <d v="2019-04-01T00:00:00"/>
    <m/>
    <n v="777"/>
    <s v="AH"/>
    <s v="2018-19"/>
    <x v="25"/>
    <s v="Apr"/>
    <n v="4"/>
    <s v="2019"/>
    <s v="20:45"/>
    <d v="2019-04-06T00:00:00"/>
    <d v="2019-04-06T20:45:00"/>
    <d v="2019-04-01T00:00:00"/>
    <m/>
    <n v="799"/>
    <n v="28.119999999999962"/>
  </r>
  <r>
    <n v="800"/>
    <s v=" 07 Apr 2019, 12:00"/>
    <s v="Football"/>
    <x v="2"/>
    <s v="Alaves - Leganes"/>
    <n v="1"/>
    <x v="2"/>
    <s v="Full Event Over 2 (O/U)"/>
    <s v="1-1"/>
    <s v="PINNACLE"/>
    <n v="2.04"/>
    <n v="1"/>
    <n v="0"/>
    <s v="https://aw-tipster.blogabet.com"/>
    <s v="Fri, Apr 5th, 2019, 10:07"/>
    <n v="28.719999999999963"/>
    <d v="2019-04-01T00:00:00"/>
    <m/>
    <n v="805"/>
    <s v="O/U"/>
    <s v="2018-19"/>
    <x v="5"/>
    <s v="Apr"/>
    <n v="4"/>
    <s v="2019"/>
    <s v="12:00"/>
    <d v="2019-04-07T00:00:00"/>
    <d v="2019-04-07T12:00:00"/>
    <d v="2019-04-01T00:00:00"/>
    <m/>
    <n v="800"/>
    <n v="28.119999999999962"/>
  </r>
  <r>
    <n v="801"/>
    <s v=" 07 Apr 2019, 12:30"/>
    <s v="Football"/>
    <x v="3"/>
    <s v="Fiorentina - Frosinone"/>
    <n v="1.99"/>
    <x v="0"/>
    <s v="Full Event Away +1.00 (AH)"/>
    <s v="0-1"/>
    <s v="PINNACLE"/>
    <n v="1.99"/>
    <n v="1"/>
    <n v="0.99"/>
    <s v="https://aw-tipster.blogabet.com"/>
    <s v="Thu, Apr 4th, 2019, 09:50"/>
    <n v="29.709999999999962"/>
    <d v="2019-04-01T00:00:00"/>
    <m/>
    <n v="812"/>
    <s v="AH"/>
    <s v="2018-19"/>
    <x v="5"/>
    <s v="Apr"/>
    <n v="4"/>
    <s v="2019"/>
    <s v="12:30"/>
    <d v="2019-04-07T00:00:00"/>
    <d v="2019-04-07T12:30:00"/>
    <d v="2019-04-01T00:00:00"/>
    <m/>
    <n v="801"/>
    <n v="29.10999999999996"/>
  </r>
  <r>
    <n v="802"/>
    <s v=" 07 Apr 2019, 14:00"/>
    <s v="Football"/>
    <x v="2"/>
    <s v="Getafe - Athletic Club Bilbao"/>
    <n v="2.35"/>
    <x v="0"/>
    <s v="Full Event Home (1X2)"/>
    <s v="1-0"/>
    <s v="PINNACLE"/>
    <n v="2.35"/>
    <n v="1"/>
    <n v="1.35"/>
    <s v="https://aw-tipster.blogabet.com"/>
    <s v="Thu, Apr 4th, 2019, 09:52"/>
    <n v="31.059999999999963"/>
    <d v="2019-04-01T00:00:00"/>
    <m/>
    <n v="803"/>
    <s v="1X2"/>
    <s v="2018-19"/>
    <x v="5"/>
    <s v="Apr"/>
    <n v="4"/>
    <s v="2019"/>
    <s v="14:00"/>
    <d v="2019-04-07T00:00:00"/>
    <d v="2019-04-07T14:00:00"/>
    <d v="2019-04-01T00:00:00"/>
    <m/>
    <n v="802"/>
    <n v="30.459999999999962"/>
  </r>
  <r>
    <n v="803"/>
    <s v=" 07 Apr 2019, 15:00"/>
    <s v="Football"/>
    <x v="1"/>
    <s v="Reims - Lille"/>
    <n v="1"/>
    <x v="2"/>
    <s v="Full Event Away +0.00 (AH)"/>
    <s v="1-1"/>
    <s v="PINNACLE"/>
    <n v="1.84"/>
    <n v="1"/>
    <n v="0"/>
    <s v="https://aw-tipster.blogabet.com"/>
    <s v="Thu, Apr 4th, 2019, 09:54"/>
    <n v="31.059999999999963"/>
    <d v="2019-04-01T00:00:00"/>
    <m/>
    <n v="787"/>
    <s v="AH"/>
    <s v="2018-19"/>
    <x v="5"/>
    <s v="Apr"/>
    <n v="4"/>
    <s v="2019"/>
    <s v="15:00"/>
    <d v="2019-04-07T00:00:00"/>
    <d v="2019-04-07T15:00:00"/>
    <d v="2019-04-01T00:00:00"/>
    <m/>
    <n v="803"/>
    <n v="30.459999999999962"/>
  </r>
  <r>
    <n v="804"/>
    <s v=" 07 Apr 2019, 15:05"/>
    <s v="Football"/>
    <x v="4"/>
    <s v="Everton - Arsenal"/>
    <n v="1.75"/>
    <x v="0"/>
    <s v="Full Event Home +0.50 (AH)"/>
    <s v="1-0"/>
    <s v="PINNACLE"/>
    <n v="1.746"/>
    <n v="1"/>
    <n v="0.75"/>
    <s v="https://aw-tipster.blogabet.com"/>
    <s v="Tue, Apr 2nd, 2019, 11:24"/>
    <n v="31.809999999999963"/>
    <d v="2019-04-01T00:00:00"/>
    <m/>
    <n v="808"/>
    <s v="AH"/>
    <s v="2018-19"/>
    <x v="5"/>
    <s v="Apr"/>
    <n v="4"/>
    <s v="2019"/>
    <s v="15:05"/>
    <d v="2019-04-07T00:00:00"/>
    <d v="2019-04-07T15:05:00"/>
    <d v="2019-04-01T00:00:00"/>
    <m/>
    <n v="804"/>
    <n v="31.209999999999962"/>
  </r>
  <r>
    <n v="805"/>
    <s v=" 07 Apr 2019, 15:30"/>
    <s v="Football"/>
    <x v="0"/>
    <s v="Augsburg - Hoffenheim"/>
    <n v="1.87"/>
    <x v="0"/>
    <s v="Full Event Away (1X2)"/>
    <s v="0-4"/>
    <s v="PINNACLE"/>
    <n v="1.869"/>
    <n v="1"/>
    <n v="0.87"/>
    <s v="https://aw-tipster.blogabet.com"/>
    <s v="Wed, Apr 3rd, 2019, 12:09"/>
    <n v="32.679999999999964"/>
    <d v="2019-03-01T00:00:00"/>
    <m/>
    <n v="764"/>
    <s v="1X2"/>
    <s v="2018-19"/>
    <x v="5"/>
    <s v="Apr"/>
    <n v="4"/>
    <s v="2019"/>
    <s v="15:30"/>
    <d v="2019-04-07T00:00:00"/>
    <d v="2019-04-07T15:30:00"/>
    <d v="2019-04-01T00:00:00"/>
    <m/>
    <n v="805"/>
    <n v="32.079999999999963"/>
  </r>
  <r>
    <n v="806"/>
    <s v=" 07 Apr 2019, 16:15"/>
    <s v="Football"/>
    <x v="2"/>
    <s v="Real Valladolid CF - Sevilla"/>
    <n v="0"/>
    <x v="1"/>
    <s v="Full Event Over 2.5 (O/U)"/>
    <s v="0-2"/>
    <s v="PINNACLE"/>
    <n v="1.909"/>
    <n v="1"/>
    <n v="-1"/>
    <s v="https://aw-tipster.blogabet.com"/>
    <s v="Fri, Apr 5th, 2019, 10:08"/>
    <n v="31.679999999999964"/>
    <d v="2019-04-01T00:00:00"/>
    <m/>
    <n v="785"/>
    <s v="O/U"/>
    <s v="2018-19"/>
    <x v="5"/>
    <s v="Apr"/>
    <n v="4"/>
    <s v="2019"/>
    <s v="16:15"/>
    <d v="2019-04-07T00:00:00"/>
    <d v="2019-04-07T16:15:00"/>
    <d v="2019-04-01T00:00:00"/>
    <m/>
    <n v="806"/>
    <n v="31.079999999999963"/>
  </r>
  <r>
    <n v="807"/>
    <s v=" 07 Apr 2019, 17:00"/>
    <s v="Football"/>
    <x v="8"/>
    <s v="Wolverhampton Wanderers (n) - Watford"/>
    <n v="1"/>
    <x v="2"/>
    <s v="Full Event Away +0.00 (AH)"/>
    <s v="2-2"/>
    <s v="PINNACLE"/>
    <n v="2.2400000000000002"/>
    <n v="1"/>
    <n v="0"/>
    <s v="https://aw-tipster.blogabet.com"/>
    <s v="Wed, Apr 3rd, 2019, 12:10"/>
    <n v="31.679999999999964"/>
    <d v="2019-04-01T00:00:00"/>
    <m/>
    <n v="816"/>
    <s v="AH"/>
    <s v="2018-19"/>
    <x v="5"/>
    <s v="Apr"/>
    <n v="4"/>
    <s v="2019"/>
    <s v="17:00"/>
    <d v="2019-04-07T00:00:00"/>
    <d v="2019-04-07T17:00:00"/>
    <d v="2019-04-01T00:00:00"/>
    <m/>
    <n v="807"/>
    <n v="31.079999999999963"/>
  </r>
  <r>
    <n v="808"/>
    <s v=" 07 Apr 2019, 17:00"/>
    <s v="Football"/>
    <x v="1"/>
    <s v="Nice - Montpellier HSC"/>
    <n v="0"/>
    <x v="1"/>
    <s v="Full Event Away +0.00 (AH)"/>
    <s v="1-0"/>
    <s v="PINNACLE"/>
    <n v="2.0499999999999998"/>
    <n v="1"/>
    <n v="-1"/>
    <s v="https://aw-tipster.blogabet.com"/>
    <s v="Thu, Apr 4th, 2019, 09:54"/>
    <n v="30.679999999999964"/>
    <d v="2019-04-01T00:00:00"/>
    <m/>
    <n v="804"/>
    <s v="AH"/>
    <s v="2018-19"/>
    <x v="5"/>
    <s v="Apr"/>
    <n v="4"/>
    <s v="2019"/>
    <s v="17:00"/>
    <d v="2019-04-07T00:00:00"/>
    <d v="2019-04-07T17:00:00"/>
    <d v="2019-04-01T00:00:00"/>
    <m/>
    <n v="808"/>
    <n v="30.079999999999963"/>
  </r>
  <r>
    <n v="809"/>
    <s v=" 07 Apr 2019, 18:00"/>
    <s v="Football"/>
    <x v="0"/>
    <s v="Borussia Monchengladbach - Werder Bremen"/>
    <n v="1.79"/>
    <x v="0"/>
    <s v="Full Event Away +0.50 (AH)"/>
    <s v="1-1"/>
    <s v="PINNACLE"/>
    <n v="1.7869999999999999"/>
    <n v="1"/>
    <n v="0.79"/>
    <s v="https://aw-tipster.blogabet.com"/>
    <s v="Thu, Apr 4th, 2019, 09:53"/>
    <n v="31.469999999999963"/>
    <d v="2019-04-01T00:00:00"/>
    <m/>
    <n v="790"/>
    <s v="AH"/>
    <s v="2018-19"/>
    <x v="5"/>
    <s v="Apr"/>
    <n v="4"/>
    <s v="2019"/>
    <s v="18:00"/>
    <d v="2019-04-07T00:00:00"/>
    <d v="2019-04-07T18:00:00"/>
    <d v="2019-04-01T00:00:00"/>
    <m/>
    <n v="809"/>
    <n v="30.869999999999962"/>
  </r>
  <r>
    <n v="810"/>
    <s v=" 07 Apr 2019, 18:00"/>
    <s v="Football"/>
    <x v="3"/>
    <s v="FC Internazionale - Atalanta BC"/>
    <n v="0"/>
    <x v="1"/>
    <s v="Full Event Home (1X2)"/>
    <s v="0-0"/>
    <s v="PINNACLE"/>
    <n v="2.13"/>
    <n v="1"/>
    <n v="-1"/>
    <s v="https://aw-tipster.blogabet.com"/>
    <s v="Fri, Apr 5th, 2019, 10:09"/>
    <n v="30.469999999999963"/>
    <d v="2019-04-01T00:00:00"/>
    <m/>
    <n v="800"/>
    <s v="1X2"/>
    <s v="2018-19"/>
    <x v="5"/>
    <s v="Apr"/>
    <n v="4"/>
    <s v="2019"/>
    <s v="18:00"/>
    <d v="2019-04-07T00:00:00"/>
    <d v="2019-04-07T18:00:00"/>
    <d v="2019-04-01T00:00:00"/>
    <m/>
    <n v="810"/>
    <n v="29.869999999999962"/>
  </r>
  <r>
    <n v="811"/>
    <s v=" 07 Apr 2019, 18:00"/>
    <s v="Football"/>
    <x v="3"/>
    <s v="Lazio - Sassuolo"/>
    <n v="1.85"/>
    <x v="0"/>
    <s v="Full Event Away +1.50 (AH)"/>
    <s v="2-2"/>
    <s v="PINNACLE"/>
    <n v="1.847"/>
    <n v="1"/>
    <n v="0.85"/>
    <s v="https://aw-tipster.blogabet.com"/>
    <s v="Fri, Apr 5th, 2019, 10:09"/>
    <n v="31.319999999999965"/>
    <d v="2019-04-01T00:00:00"/>
    <m/>
    <n v="792"/>
    <s v="AH"/>
    <s v="2018-19"/>
    <x v="5"/>
    <s v="Apr"/>
    <n v="4"/>
    <s v="2019"/>
    <s v="18:00"/>
    <d v="2019-04-07T00:00:00"/>
    <d v="2019-04-07T18:00:00"/>
    <d v="2019-04-01T00:00:00"/>
    <m/>
    <n v="811"/>
    <n v="30.719999999999963"/>
  </r>
  <r>
    <n v="812"/>
    <s v=" 07 Apr 2019, 18:30"/>
    <s v="Football"/>
    <x v="2"/>
    <s v="Celta Vigo - Real Sociedad"/>
    <n v="0"/>
    <x v="1"/>
    <s v="Full Event Away +0.00 (AH)"/>
    <s v="3-1"/>
    <s v="PINNACLE"/>
    <n v="2.29"/>
    <n v="1"/>
    <n v="-1"/>
    <s v="https://aw-tipster.blogabet.com"/>
    <s v="Fri, Apr 5th, 2019, 10:08"/>
    <n v="30.319999999999965"/>
    <d v="2019-04-01T00:00:00"/>
    <m/>
    <n v="801"/>
    <s v="AH"/>
    <s v="2018-19"/>
    <x v="5"/>
    <s v="Apr"/>
    <n v="4"/>
    <s v="2019"/>
    <s v="18:30"/>
    <d v="2019-04-07T00:00:00"/>
    <d v="2019-04-07T18:30:00"/>
    <d v="2019-04-01T00:00:00"/>
    <m/>
    <n v="812"/>
    <n v="29.719999999999963"/>
  </r>
  <r>
    <n v="813"/>
    <s v=" 07 Apr 2019, 20:30"/>
    <s v="Football"/>
    <x v="3"/>
    <s v="Napoli - Genoa"/>
    <n v="0"/>
    <x v="1"/>
    <s v="Full Event Over 2.5 (O/U)"/>
    <s v="1-1"/>
    <s v="PINNACLE"/>
    <n v="1.6839999999999999"/>
    <n v="1"/>
    <n v="-1"/>
    <s v="https://aw-tipster.blogabet.com"/>
    <s v="Thu, Apr 4th, 2019, 09:50"/>
    <n v="29.319999999999965"/>
    <d v="2019-04-01T00:00:00"/>
    <m/>
    <n v="796"/>
    <s v="O/U"/>
    <s v="2018-19"/>
    <x v="5"/>
    <s v="Apr"/>
    <n v="4"/>
    <s v="2019"/>
    <s v="20:30"/>
    <d v="2019-04-07T00:00:00"/>
    <d v="2019-04-07T20:30:00"/>
    <d v="2019-04-01T00:00:00"/>
    <m/>
    <n v="813"/>
    <n v="28.719999999999963"/>
  </r>
  <r>
    <n v="814"/>
    <s v=" 07 Apr 2019, 20:45"/>
    <s v="Football"/>
    <x v="2"/>
    <s v="Real Betis - Villarreal CF"/>
    <n v="2.2999999999999998"/>
    <x v="0"/>
    <s v="Full Event Home (1X2)"/>
    <s v="2-1"/>
    <s v="PINNACLE"/>
    <n v="2.2999999999999998"/>
    <n v="1"/>
    <n v="1.3"/>
    <s v="https://aw-tipster.blogabet.com"/>
    <s v="Fri, Apr 5th, 2019, 10:08"/>
    <n v="30.619999999999965"/>
    <d v="2019-04-01T00:00:00"/>
    <m/>
    <n v="814"/>
    <s v="1X2"/>
    <s v="2018-19"/>
    <x v="5"/>
    <s v="Apr"/>
    <n v="4"/>
    <s v="2019"/>
    <s v="20:45"/>
    <d v="2019-04-07T00:00:00"/>
    <d v="2019-04-07T20:45:00"/>
    <d v="2019-04-01T00:00:00"/>
    <m/>
    <n v="814"/>
    <n v="30.019999999999964"/>
  </r>
  <r>
    <n v="815"/>
    <s v=" 07 Apr 2019, 21:00"/>
    <s v="Football"/>
    <x v="1"/>
    <s v="Paris Saint Germain - Strasbourg"/>
    <n v="2.0099999999999998"/>
    <x v="0"/>
    <s v="Full Event Away +2.50 (AH)"/>
    <s v="2-2"/>
    <s v="PINNACLE"/>
    <n v="2.0099999999999998"/>
    <n v="1"/>
    <n v="1.01"/>
    <s v="https://aw-tipster.blogabet.com"/>
    <s v="Thu, Apr 4th, 2019, 09:55"/>
    <n v="31.629999999999967"/>
    <d v="2019-04-01T00:00:00"/>
    <m/>
    <n v="811"/>
    <s v="AH"/>
    <s v="2018-19"/>
    <x v="5"/>
    <s v="Apr"/>
    <n v="4"/>
    <s v="2019"/>
    <s v="21:00"/>
    <d v="2019-04-07T00:00:00"/>
    <d v="2019-04-07T21:00:00"/>
    <d v="2019-04-01T00:00:00"/>
    <m/>
    <n v="815"/>
    <n v="31.029999999999966"/>
  </r>
  <r>
    <n v="816"/>
    <s v=" 08 Apr 2019, 21:00"/>
    <s v="Football"/>
    <x v="4"/>
    <s v="Chelsea - West Ham United"/>
    <n v="2.06"/>
    <x v="0"/>
    <s v="Full Event Home -1.50 (AH)"/>
    <s v="2-0"/>
    <s v="PINNACLE"/>
    <n v="2.06"/>
    <n v="1"/>
    <n v="1.06"/>
    <s v="https://aw-tipster.blogabet.com"/>
    <s v="Thu, Apr 4th, 2019, 09:55"/>
    <n v="32.689999999999969"/>
    <d v="2019-04-01T00:00:00"/>
    <m/>
    <n v="799"/>
    <s v="AH"/>
    <s v="2018-19"/>
    <x v="6"/>
    <s v="Apr"/>
    <n v="4"/>
    <s v="2019"/>
    <s v="21:00"/>
    <d v="2019-04-08T00:00:00"/>
    <d v="2019-04-08T21:00:00"/>
    <d v="2019-04-01T00:00:00"/>
    <m/>
    <n v="816"/>
    <n v="32.089999999999968"/>
  </r>
  <r>
    <n v="817"/>
    <s v=" 09 Apr 2019, 19:00"/>
    <s v="Football"/>
    <x v="1"/>
    <s v="Nimes Olympique - Rennes"/>
    <n v="0"/>
    <x v="1"/>
    <s v="Full Event Away +0.00 (AH)"/>
    <s v="3-1"/>
    <s v="PINNACLE"/>
    <n v="1.9430000000000001"/>
    <n v="1"/>
    <n v="-1"/>
    <s v="https://aw-tipster.blogabet.com"/>
    <s v="Tue, Apr 9th, 2019, 09:35"/>
    <n v="31.689999999999969"/>
    <d v="2019-04-01T00:00:00"/>
    <m/>
    <n v="834"/>
    <s v="AH"/>
    <s v="2018-19"/>
    <x v="7"/>
    <s v="Apr"/>
    <n v="4"/>
    <s v="2019"/>
    <s v="19:00"/>
    <d v="2019-04-09T00:00:00"/>
    <d v="2019-04-09T19:00:00"/>
    <d v="2019-04-01T00:00:00"/>
    <m/>
    <n v="817"/>
    <n v="31.089999999999968"/>
  </r>
  <r>
    <n v="818"/>
    <s v=" 09 Apr 2019, 21:00"/>
    <s v="Football"/>
    <x v="5"/>
    <s v="Liverpool - FC Porto"/>
    <n v="1.94"/>
    <x v="0"/>
    <s v="Full Event Home -1.50 (AH)"/>
    <s v="2-0"/>
    <s v="PINNACLE"/>
    <n v="1.9430000000000001"/>
    <n v="1"/>
    <n v="0.94"/>
    <s v="https://aw-tipster.blogabet.com"/>
    <s v="Sat, Apr 6th, 2019, 11:06"/>
    <n v="32.629999999999967"/>
    <d v="2019-04-01T00:00:00"/>
    <m/>
    <n v="838"/>
    <s v="AH"/>
    <s v="2018-19"/>
    <x v="7"/>
    <s v="Apr"/>
    <n v="4"/>
    <s v="2019"/>
    <s v="21:00"/>
    <d v="2019-04-09T00:00:00"/>
    <d v="2019-04-09T21:00:00"/>
    <d v="2019-04-01T00:00:00"/>
    <m/>
    <n v="818"/>
    <n v="32.029999999999966"/>
  </r>
  <r>
    <n v="819"/>
    <s v=" 09 Apr 2019, 21:00"/>
    <s v="Football"/>
    <x v="5"/>
    <s v="Tottenham Hotspur - Manchester City"/>
    <n v="2.09"/>
    <x v="0"/>
    <s v="Full Event Home +0.50 (AH)"/>
    <s v="1-0"/>
    <s v="PINNACLE"/>
    <n v="2.09"/>
    <n v="1"/>
    <n v="1.0900000000000001"/>
    <s v="https://aw-tipster.blogabet.com"/>
    <s v="Sun, Apr 7th, 2019, 09:16"/>
    <n v="33.71999999999997"/>
    <d v="2019-04-01T00:00:00"/>
    <m/>
    <n v="817"/>
    <s v="AH"/>
    <s v="2018-19"/>
    <x v="7"/>
    <s v="Apr"/>
    <n v="4"/>
    <s v="2019"/>
    <s v="21:00"/>
    <d v="2019-04-09T00:00:00"/>
    <d v="2019-04-09T21:00:00"/>
    <d v="2019-04-01T00:00:00"/>
    <m/>
    <n v="819"/>
    <n v="33.119999999999969"/>
  </r>
  <r>
    <n v="820"/>
    <s v=" 10 Apr 2019, 21:00"/>
    <s v="Football"/>
    <x v="5"/>
    <s v="Ajax - Juventus"/>
    <n v="0"/>
    <x v="1"/>
    <s v="Full Event Away (1X2)"/>
    <s v="1-1"/>
    <s v="PINNACLE"/>
    <n v="2.2000000000000002"/>
    <n v="1"/>
    <n v="-1"/>
    <s v="https://aw-tipster.blogabet.com"/>
    <s v="Sun, Apr 7th, 2019, 09:16"/>
    <n v="32.71999999999997"/>
    <d v="2019-04-01T00:00:00"/>
    <m/>
    <n v="829"/>
    <s v="1X2"/>
    <s v="2018-19"/>
    <x v="8"/>
    <s v="Apr"/>
    <n v="4"/>
    <s v="2019"/>
    <s v="21:00"/>
    <d v="2019-04-10T00:00:00"/>
    <d v="2019-04-10T21:00:00"/>
    <d v="2019-04-01T00:00:00"/>
    <m/>
    <n v="820"/>
    <n v="32.119999999999969"/>
  </r>
  <r>
    <n v="821"/>
    <s v=" 10 Apr 2019, 21:00"/>
    <s v="Football"/>
    <x v="5"/>
    <s v="Manchester United - Barcelona"/>
    <n v="2.06"/>
    <x v="0"/>
    <s v="Full Event Away (1X2)"/>
    <s v="0-1"/>
    <s v="PINNACLE"/>
    <n v="2.06"/>
    <n v="1"/>
    <n v="1.06"/>
    <s v="https://aw-tipster.blogabet.com"/>
    <s v="Sun, Apr 7th, 2019, 09:16"/>
    <n v="33.779999999999973"/>
    <d v="2019-04-01T00:00:00"/>
    <m/>
    <n v="843"/>
    <s v="1X2"/>
    <s v="2018-19"/>
    <x v="8"/>
    <s v="Apr"/>
    <n v="4"/>
    <s v="2019"/>
    <s v="21:00"/>
    <d v="2019-04-10T00:00:00"/>
    <d v="2019-04-10T21:00:00"/>
    <d v="2019-04-01T00:00:00"/>
    <m/>
    <n v="821"/>
    <n v="33.179999999999971"/>
  </r>
  <r>
    <n v="822"/>
    <s v=" 11 Apr 2019, 21:00"/>
    <s v="Football"/>
    <x v="6"/>
    <s v="Arsenal - Napoli"/>
    <n v="0"/>
    <x v="1"/>
    <s v="Full Event Away +0.50 (AH)"/>
    <s v="2-0"/>
    <s v="PINNACLE"/>
    <n v="1.671"/>
    <n v="1"/>
    <n v="-1"/>
    <s v="https://aw-tipster.blogabet.com"/>
    <s v="Mon, Apr 8th, 2019, 09:34"/>
    <n v="32.779999999999973"/>
    <d v="2019-04-01T00:00:00"/>
    <m/>
    <n v="828"/>
    <s v="AH"/>
    <s v="2018-19"/>
    <x v="9"/>
    <s v="Apr"/>
    <n v="4"/>
    <s v="2019"/>
    <s v="21:00"/>
    <d v="2019-04-11T00:00:00"/>
    <d v="2019-04-11T21:00:00"/>
    <d v="2019-04-01T00:00:00"/>
    <m/>
    <n v="822"/>
    <n v="32.179999999999971"/>
  </r>
  <r>
    <n v="823"/>
    <s v=" 11 Apr 2019, 21:00"/>
    <s v="Football"/>
    <x v="6"/>
    <s v="Benfica - Eintracht Frankfurt"/>
    <n v="0"/>
    <x v="1"/>
    <s v="Full Event Away +0.50 (AH)"/>
    <s v="4-2"/>
    <s v="PINNACLE"/>
    <n v="1.6890000000000001"/>
    <n v="1"/>
    <n v="-1"/>
    <s v="https://aw-tipster.blogabet.com"/>
    <s v="Mon, Apr 8th, 2019, 09:34"/>
    <n v="31.779999999999973"/>
    <d v="2019-04-01T00:00:00"/>
    <m/>
    <n v="844"/>
    <s v="AH"/>
    <s v="2018-19"/>
    <x v="9"/>
    <s v="Apr"/>
    <n v="4"/>
    <s v="2019"/>
    <s v="21:00"/>
    <d v="2019-04-11T00:00:00"/>
    <d v="2019-04-11T21:00:00"/>
    <d v="2019-04-01T00:00:00"/>
    <m/>
    <n v="823"/>
    <n v="31.179999999999971"/>
  </r>
  <r>
    <n v="824"/>
    <s v=" 11 Apr 2019, 21:00"/>
    <s v="Football"/>
    <x v="6"/>
    <s v="Villarreal CF - Valencia"/>
    <n v="2.04"/>
    <x v="0"/>
    <s v="Full Event Away +0.00 (AH)"/>
    <s v="1-3"/>
    <s v="PINNACLE"/>
    <n v="2.04"/>
    <n v="1"/>
    <n v="1.04"/>
    <s v="https://aw-tipster.blogabet.com"/>
    <s v="Mon, Apr 8th, 2019, 09:34"/>
    <n v="32.819999999999972"/>
    <d v="2019-04-01T00:00:00"/>
    <m/>
    <n v="855"/>
    <s v="AH"/>
    <s v="2018-19"/>
    <x v="9"/>
    <s v="Apr"/>
    <n v="4"/>
    <s v="2019"/>
    <s v="21:00"/>
    <d v="2019-04-11T00:00:00"/>
    <d v="2019-04-11T21:00:00"/>
    <d v="2019-04-01T00:00:00"/>
    <m/>
    <n v="824"/>
    <n v="32.21999999999997"/>
  </r>
  <r>
    <n v="825"/>
    <s v=" 11 Apr 2019, 21:00"/>
    <s v="Football"/>
    <x v="6"/>
    <s v="Slavia Prague - Chelsea"/>
    <n v="1"/>
    <x v="2"/>
    <s v="Full Event Home +1.00 (AH)"/>
    <s v="0-1"/>
    <s v="PINNACLE"/>
    <n v="1.724"/>
    <n v="1"/>
    <n v="0"/>
    <s v="https://aw-tipster.blogabet.com"/>
    <s v="Tue, Apr 9th, 2019, 09:37"/>
    <n v="32.819999999999972"/>
    <d v="2019-04-01T00:00:00"/>
    <m/>
    <n v="850"/>
    <s v="AH"/>
    <s v="2018-19"/>
    <x v="9"/>
    <s v="Apr"/>
    <n v="4"/>
    <s v="2019"/>
    <s v="21:00"/>
    <d v="2019-04-11T00:00:00"/>
    <d v="2019-04-11T21:00:00"/>
    <d v="2019-04-01T00:00:00"/>
    <m/>
    <n v="825"/>
    <n v="32.21999999999997"/>
  </r>
  <r>
    <n v="826"/>
    <s v=" 12 Apr 2019, 20:30"/>
    <s v="Football"/>
    <x v="0"/>
    <s v="Nurnberg - Schalke 04"/>
    <n v="1.73"/>
    <x v="0"/>
    <s v="Full Event Home +0.50 (AH)"/>
    <s v="1-1"/>
    <s v="PINNACLE"/>
    <n v="1.7290000000000001"/>
    <n v="1"/>
    <n v="0.73"/>
    <s v="https://aw-tipster.blogabet.com"/>
    <s v="Sun, Apr 7th, 2019, 09:14"/>
    <n v="33.549999999999969"/>
    <d v="2019-04-01T00:00:00"/>
    <m/>
    <n v="848"/>
    <s v="AH"/>
    <s v="2018-19"/>
    <x v="10"/>
    <s v="Apr"/>
    <n v="4"/>
    <s v="2019"/>
    <s v="20:30"/>
    <d v="2019-04-12T00:00:00"/>
    <d v="2019-04-12T20:30:00"/>
    <d v="2019-04-01T00:00:00"/>
    <m/>
    <n v="826"/>
    <n v="32.949999999999967"/>
  </r>
  <r>
    <n v="827"/>
    <s v=" 12 Apr 2019, 20:45"/>
    <s v="Football"/>
    <x v="1"/>
    <s v="Nantes - Lyon"/>
    <n v="1.78"/>
    <x v="0"/>
    <s v="Full Event Over 2.5 (O/U)"/>
    <s v="2-1"/>
    <s v="PINNACLE"/>
    <n v="1.7809999999999999"/>
    <n v="1"/>
    <n v="0.78"/>
    <s v="https://aw-tipster.blogabet.com"/>
    <s v="Tue, Apr 9th, 2019, 09:36"/>
    <n v="34.32999999999997"/>
    <d v="2019-04-01T00:00:00"/>
    <m/>
    <n v="841"/>
    <s v="O/U"/>
    <s v="2018-19"/>
    <x v="10"/>
    <s v="Apr"/>
    <n v="4"/>
    <s v="2019"/>
    <s v="20:45"/>
    <d v="2019-04-12T00:00:00"/>
    <d v="2019-04-12T20:45:00"/>
    <d v="2019-04-01T00:00:00"/>
    <m/>
    <n v="827"/>
    <n v="33.729999999999968"/>
  </r>
  <r>
    <n v="828"/>
    <s v=" 12 Apr 2019, 21:00"/>
    <s v="Football"/>
    <x v="4"/>
    <s v="Leicester City - Newcastle United"/>
    <n v="0"/>
    <x v="1"/>
    <s v="Full Event Home (1X2)"/>
    <s v="0-1"/>
    <s v="PINNACLE"/>
    <n v="1.7509999999999999"/>
    <n v="1"/>
    <n v="-1"/>
    <s v="https://aw-tipster.blogabet.com"/>
    <s v="Sun, Apr 7th, 2019, 09:13"/>
    <n v="33.32999999999997"/>
    <d v="2019-04-01T00:00:00"/>
    <m/>
    <n v="824"/>
    <s v="1X2"/>
    <s v="2018-19"/>
    <x v="10"/>
    <s v="Apr"/>
    <n v="4"/>
    <s v="2019"/>
    <s v="21:00"/>
    <d v="2019-04-12T00:00:00"/>
    <d v="2019-04-12T21:00:00"/>
    <d v="2019-04-01T00:00:00"/>
    <m/>
    <n v="828"/>
    <n v="32.729999999999968"/>
  </r>
  <r>
    <n v="829"/>
    <s v=" 13 Apr 2019, 13:00"/>
    <s v="Football"/>
    <x v="2"/>
    <s v="Espanyol - Alaves"/>
    <n v="2.27"/>
    <x v="0"/>
    <s v="Full Event Over 2.5 (O/U)"/>
    <s v="2-1"/>
    <s v="PINNACLE"/>
    <n v="2.27"/>
    <n v="1"/>
    <n v="1.27"/>
    <s v="https://aw-tipster.blogabet.com"/>
    <s v="Mon, Apr 8th, 2019, 09:37"/>
    <n v="34.599999999999973"/>
    <d v="2019-04-01T00:00:00"/>
    <m/>
    <n v="856"/>
    <s v="O/U"/>
    <s v="2018-19"/>
    <x v="11"/>
    <s v="Apr"/>
    <n v="4"/>
    <s v="2019"/>
    <s v="13:00"/>
    <d v="2019-04-13T00:00:00"/>
    <d v="2019-04-13T13:00:00"/>
    <d v="2019-04-01T00:00:00"/>
    <m/>
    <n v="829"/>
    <n v="33.999999999999972"/>
  </r>
  <r>
    <n v="830"/>
    <s v=" 13 Apr 2019, 13:30"/>
    <s v="Football"/>
    <x v="4"/>
    <s v="Tottenham Hotspur - Huddersfield Town"/>
    <n v="0"/>
    <x v="1"/>
    <s v="Full Event Away +2.00 (AH)"/>
    <s v="4-0"/>
    <s v="PINNACLE"/>
    <n v="1.7929999999999999"/>
    <n v="1"/>
    <n v="-1"/>
    <s v="https://aw-tipster.blogabet.com"/>
    <s v="Wed, Apr 10th, 2019, 09:31"/>
    <n v="33.599999999999973"/>
    <d v="2019-04-01T00:00:00"/>
    <m/>
    <n v="865"/>
    <s v="AH"/>
    <s v="2018-19"/>
    <x v="11"/>
    <s v="Apr"/>
    <n v="4"/>
    <s v="2019"/>
    <s v="13:30"/>
    <d v="2019-04-13T00:00:00"/>
    <d v="2019-04-13T13:30:00"/>
    <d v="2019-04-01T00:00:00"/>
    <m/>
    <n v="830"/>
    <n v="32.999999999999972"/>
  </r>
  <r>
    <n v="831"/>
    <s v=" 13 Apr 2019, 15:00"/>
    <s v="Football"/>
    <x v="3"/>
    <s v="SPAL - Juventus"/>
    <n v="1.95"/>
    <x v="0"/>
    <s v="Full Event Home +0.50 (AH)"/>
    <s v="2-1"/>
    <s v="PINNACLE"/>
    <n v="1.952"/>
    <n v="1"/>
    <n v="0.95"/>
    <s v="https://aw-tipster.blogabet.com"/>
    <s v="Thu, Apr 11th, 2019, 09:18"/>
    <n v="34.549999999999976"/>
    <d v="2019-04-01T00:00:00"/>
    <m/>
    <n v="837"/>
    <s v="AH"/>
    <s v="2018-19"/>
    <x v="11"/>
    <s v="Apr"/>
    <n v="4"/>
    <s v="2019"/>
    <s v="15:00"/>
    <d v="2019-04-13T00:00:00"/>
    <d v="2019-04-13T15:00:00"/>
    <d v="2019-04-01T00:00:00"/>
    <m/>
    <n v="831"/>
    <n v="33.949999999999974"/>
  </r>
  <r>
    <n v="832"/>
    <s v=" 13 Apr 2019, 15:30"/>
    <s v="Football"/>
    <x v="0"/>
    <s v="RB Leipzig - Wolfsburg"/>
    <n v="0"/>
    <x v="1"/>
    <s v="Full Event Away +1.00 (AH)"/>
    <s v="2-0"/>
    <s v="PINNACLE"/>
    <n v="1.8620000000000001"/>
    <n v="1"/>
    <n v="-1"/>
    <s v="https://aw-tipster.blogabet.com"/>
    <s v="Sun, Apr 7th, 2019, 09:15"/>
    <n v="33.549999999999976"/>
    <d v="2019-04-01T00:00:00"/>
    <m/>
    <n v="821"/>
    <s v="AH"/>
    <s v="2018-19"/>
    <x v="11"/>
    <s v="Apr"/>
    <n v="4"/>
    <s v="2019"/>
    <s v="15:30"/>
    <d v="2019-04-13T00:00:00"/>
    <d v="2019-04-13T15:30:00"/>
    <d v="2019-04-01T00:00:00"/>
    <m/>
    <n v="832"/>
    <n v="32.949999999999974"/>
  </r>
  <r>
    <n v="833"/>
    <s v=" 13 Apr 2019, 15:30"/>
    <s v="Football"/>
    <x v="0"/>
    <s v="Stuttgart - Bayer Leverkusen"/>
    <n v="1.88"/>
    <x v="0"/>
    <s v="Full Event Away (1X2)"/>
    <s v="0-1"/>
    <s v="PINNACLE"/>
    <n v="1.877"/>
    <n v="1"/>
    <n v="0.88"/>
    <s v="https://aw-tipster.blogabet.com"/>
    <s v="Sun, Apr 7th, 2019, 09:15"/>
    <n v="34.429999999999978"/>
    <d v="2019-04-01T00:00:00"/>
    <m/>
    <n v="849"/>
    <s v="1X2"/>
    <s v="2018-19"/>
    <x v="11"/>
    <s v="Apr"/>
    <n v="4"/>
    <s v="2019"/>
    <s v="15:30"/>
    <d v="2019-04-13T00:00:00"/>
    <d v="2019-04-13T15:30:00"/>
    <d v="2019-04-01T00:00:00"/>
    <m/>
    <n v="833"/>
    <n v="33.829999999999977"/>
  </r>
  <r>
    <n v="834"/>
    <s v=" 13 Apr 2019, 15:30"/>
    <s v="Football"/>
    <x v="0"/>
    <s v="Werder Bremen - Freiburg"/>
    <n v="1"/>
    <x v="2"/>
    <s v="Full Event Home -1.00 (AH)"/>
    <s v="2-1"/>
    <s v="PINNACLE"/>
    <n v="2.04"/>
    <n v="1"/>
    <n v="0"/>
    <s v="https://aw-tipster.blogabet.com"/>
    <s v="Mon, Apr 8th, 2019, 09:36"/>
    <n v="34.429999999999978"/>
    <d v="2019-04-01T00:00:00"/>
    <m/>
    <n v="861"/>
    <s v="AH"/>
    <s v="2018-19"/>
    <x v="11"/>
    <s v="Apr"/>
    <n v="4"/>
    <s v="2019"/>
    <s v="15:30"/>
    <d v="2019-04-13T00:00:00"/>
    <d v="2019-04-13T15:30:00"/>
    <d v="2019-04-01T00:00:00"/>
    <m/>
    <n v="834"/>
    <n v="33.829999999999977"/>
  </r>
  <r>
    <n v="835"/>
    <s v=" 13 Apr 2019, 15:30"/>
    <s v="Football"/>
    <x v="0"/>
    <s v="Hannover 96 - Borussia Monchengladbach"/>
    <n v="1"/>
    <x v="2"/>
    <s v="Full Event Away -1.00 (AH)"/>
    <s v="0-1"/>
    <s v="PINNACLE"/>
    <n v="2.0699999999999998"/>
    <n v="1"/>
    <n v="0"/>
    <s v="https://aw-tipster.blogabet.com"/>
    <s v="Tue, Apr 9th, 2019, 09:38"/>
    <n v="34.429999999999978"/>
    <d v="2019-04-01T00:00:00"/>
    <m/>
    <n v="869"/>
    <s v="AH"/>
    <s v="2018-19"/>
    <x v="11"/>
    <s v="Apr"/>
    <n v="4"/>
    <s v="2019"/>
    <s v="15:30"/>
    <d v="2019-04-13T00:00:00"/>
    <d v="2019-04-13T15:30:00"/>
    <d v="2019-04-01T00:00:00"/>
    <m/>
    <n v="835"/>
    <n v="33.829999999999977"/>
  </r>
  <r>
    <n v="836"/>
    <s v=" 13 Apr 2019, 16:00"/>
    <s v="Football"/>
    <x v="4"/>
    <s v="Brighton and Hove Albion - Bournemouth"/>
    <n v="0"/>
    <x v="1"/>
    <s v="Full Event Home +0.00 (AH)"/>
    <s v="0-5"/>
    <s v="PINNACLE"/>
    <n v="1.6890000000000001"/>
    <n v="1"/>
    <n v="-1"/>
    <s v="https://aw-tipster.blogabet.com"/>
    <s v="Sun, Apr 7th, 2019, 09:13"/>
    <n v="33.429999999999978"/>
    <d v="2019-04-01T00:00:00"/>
    <m/>
    <n v="818"/>
    <s v="AH"/>
    <s v="2018-19"/>
    <x v="11"/>
    <s v="Apr"/>
    <n v="4"/>
    <s v="2019"/>
    <s v="16:00"/>
    <d v="2019-04-13T00:00:00"/>
    <d v="2019-04-13T16:00:00"/>
    <d v="2019-04-01T00:00:00"/>
    <m/>
    <n v="836"/>
    <n v="32.829999999999977"/>
  </r>
  <r>
    <n v="837"/>
    <s v=" 13 Apr 2019, 16:00"/>
    <s v="Football"/>
    <x v="4"/>
    <s v="Burnley - Cardiff City"/>
    <n v="0"/>
    <x v="1"/>
    <s v="Full Event Over 2.5 (O/U)"/>
    <s v="2-0"/>
    <s v="PINNACLE"/>
    <n v="2.17"/>
    <n v="1"/>
    <n v="-1"/>
    <s v="https://aw-tipster.blogabet.com"/>
    <s v="Sun, Apr 7th, 2019, 09:14"/>
    <n v="32.429999999999978"/>
    <d v="2019-04-01T00:00:00"/>
    <m/>
    <n v="842"/>
    <s v="O/U"/>
    <s v="2018-19"/>
    <x v="11"/>
    <s v="Apr"/>
    <n v="4"/>
    <s v="2019"/>
    <s v="16:00"/>
    <d v="2019-04-13T00:00:00"/>
    <d v="2019-04-13T16:00:00"/>
    <d v="2019-04-01T00:00:00"/>
    <m/>
    <n v="837"/>
    <n v="31.829999999999977"/>
  </r>
  <r>
    <n v="838"/>
    <s v=" 13 Apr 2019, 16:00"/>
    <s v="Football"/>
    <x v="4"/>
    <s v="Fulham - Everton"/>
    <n v="0"/>
    <x v="1"/>
    <s v="Full Event Away (1X2)"/>
    <s v="2-0"/>
    <s v="PINNACLE"/>
    <n v="1.8"/>
    <n v="1"/>
    <n v="-1"/>
    <s v="https://aw-tipster.blogabet.com"/>
    <s v="Mon, Apr 8th, 2019, 09:32"/>
    <n v="31.429999999999978"/>
    <d v="2019-04-01T00:00:00"/>
    <m/>
    <n v="857"/>
    <s v="1X2"/>
    <s v="2018-19"/>
    <x v="11"/>
    <s v="Apr"/>
    <n v="4"/>
    <s v="2019"/>
    <s v="16:00"/>
    <d v="2019-04-13T00:00:00"/>
    <d v="2019-04-13T16:00:00"/>
    <d v="2019-04-01T00:00:00"/>
    <m/>
    <n v="838"/>
    <n v="30.829999999999977"/>
  </r>
  <r>
    <n v="839"/>
    <s v=" 13 Apr 2019, 16:00"/>
    <s v="Football"/>
    <x v="4"/>
    <s v="Southampton - Wolverhampton Wanderers"/>
    <n v="0"/>
    <x v="1"/>
    <s v="Full Event Away +0.00 (AH)"/>
    <s v="3-1"/>
    <s v="PINNACLE"/>
    <n v="2.0499999999999998"/>
    <n v="1"/>
    <n v="-1"/>
    <s v="https://aw-tipster.blogabet.com"/>
    <s v="Mon, Apr 8th, 2019, 09:33"/>
    <n v="30.429999999999978"/>
    <d v="2019-04-01T00:00:00"/>
    <m/>
    <n v="866"/>
    <s v="AH"/>
    <s v="2018-19"/>
    <x v="11"/>
    <s v="Apr"/>
    <n v="4"/>
    <s v="2019"/>
    <s v="16:00"/>
    <d v="2019-04-13T00:00:00"/>
    <d v="2019-04-13T16:00:00"/>
    <d v="2019-04-01T00:00:00"/>
    <m/>
    <n v="839"/>
    <n v="29.829999999999977"/>
  </r>
  <r>
    <n v="840"/>
    <s v=" 13 Apr 2019, 16:15"/>
    <s v="Football"/>
    <x v="2"/>
    <s v="Huesca - Barcelona"/>
    <n v="1.79"/>
    <x v="0"/>
    <s v="Full Event Home +1.00 (AH)"/>
    <s v="0-0"/>
    <s v="PINNACLE"/>
    <n v="1.7869999999999999"/>
    <n v="1"/>
    <n v="0.79"/>
    <s v="https://aw-tipster.blogabet.com"/>
    <s v="Thu, Apr 11th, 2019, 09:18"/>
    <n v="31.219999999999978"/>
    <d v="2019-04-01T00:00:00"/>
    <m/>
    <n v="851"/>
    <s v="AH"/>
    <s v="2018-19"/>
    <x v="11"/>
    <s v="Apr"/>
    <n v="4"/>
    <s v="2019"/>
    <s v="16:15"/>
    <d v="2019-04-13T00:00:00"/>
    <d v="2019-04-13T16:15:00"/>
    <d v="2019-04-01T00:00:00"/>
    <m/>
    <n v="840"/>
    <n v="30.619999999999976"/>
  </r>
  <r>
    <n v="841"/>
    <s v=" 13 Apr 2019, 17:00"/>
    <s v="Football"/>
    <x v="1"/>
    <s v="Marseille - Nimes Olympique"/>
    <n v="1"/>
    <x v="2"/>
    <s v="Full Event Home -1.00 (AH)"/>
    <s v="2-1"/>
    <s v="PINNACLE"/>
    <n v="1.9339999999999999"/>
    <n v="1"/>
    <n v="0"/>
    <s v="https://aw-tipster.blogabet.com"/>
    <s v="Wed, Apr 10th, 2019, 09:30"/>
    <n v="31.219999999999978"/>
    <d v="2019-04-01T00:00:00"/>
    <m/>
    <n v="859"/>
    <s v="AH"/>
    <s v="2018-19"/>
    <x v="11"/>
    <s v="Apr"/>
    <n v="4"/>
    <s v="2019"/>
    <s v="17:00"/>
    <d v="2019-04-13T00:00:00"/>
    <d v="2019-04-13T17:00:00"/>
    <d v="2019-04-01T00:00:00"/>
    <m/>
    <n v="841"/>
    <n v="30.619999999999976"/>
  </r>
  <r>
    <n v="842"/>
    <s v=" 13 Apr 2019, 18:00"/>
    <s v="Football"/>
    <x v="3"/>
    <s v="AS Roma - Udinese"/>
    <n v="1"/>
    <x v="2"/>
    <s v="Full Event Home -1.00 (AH)"/>
    <s v="1-0"/>
    <s v="PINNACLE"/>
    <n v="1.9610000000000001"/>
    <n v="1"/>
    <n v="0"/>
    <s v="https://aw-tipster.blogabet.com"/>
    <s v="Mon, Apr 8th, 2019, 09:30"/>
    <n v="31.219999999999978"/>
    <d v="2019-04-01T00:00:00"/>
    <m/>
    <n v="854"/>
    <s v="AH"/>
    <s v="2018-19"/>
    <x v="11"/>
    <s v="Apr"/>
    <n v="4"/>
    <s v="2019"/>
    <s v="18:00"/>
    <d v="2019-04-13T00:00:00"/>
    <d v="2019-04-13T18:00:00"/>
    <d v="2019-04-01T00:00:00"/>
    <m/>
    <n v="842"/>
    <n v="30.619999999999976"/>
  </r>
  <r>
    <n v="843"/>
    <s v=" 13 Apr 2019, 18:30"/>
    <s v="Football"/>
    <x v="0"/>
    <s v="Borussia Dortmund - Mainz 05"/>
    <n v="1.99"/>
    <x v="0"/>
    <s v="Full Event Away +1.50 (AH)"/>
    <s v="2-1"/>
    <s v="PINNACLE"/>
    <n v="1.99"/>
    <n v="1"/>
    <n v="0.99"/>
    <s v="https://aw-tipster.blogabet.com"/>
    <s v="Sun, Apr 7th, 2019, 09:15"/>
    <n v="32.20999999999998"/>
    <d v="2019-04-01T00:00:00"/>
    <m/>
    <n v="835"/>
    <s v="AH"/>
    <s v="2018-19"/>
    <x v="11"/>
    <s v="Apr"/>
    <n v="4"/>
    <s v="2019"/>
    <s v="18:30"/>
    <d v="2019-04-13T00:00:00"/>
    <d v="2019-04-13T18:30:00"/>
    <d v="2019-04-01T00:00:00"/>
    <m/>
    <n v="843"/>
    <n v="31.609999999999975"/>
  </r>
  <r>
    <n v="844"/>
    <s v=" 13 Apr 2019, 18:30"/>
    <s v="Football"/>
    <x v="2"/>
    <s v="Atletico Madrid - Celta Vigo"/>
    <n v="0"/>
    <x v="1"/>
    <s v="Full Event Away +1.00 (AH)"/>
    <s v="2-0"/>
    <s v="PINNACLE"/>
    <n v="2.27"/>
    <n v="1"/>
    <n v="-1"/>
    <s v="https://aw-tipster.blogabet.com"/>
    <s v="Mon, Apr 8th, 2019, 09:38"/>
    <n v="31.20999999999998"/>
    <d v="2019-04-01T00:00:00"/>
    <m/>
    <n v="825"/>
    <s v="AH"/>
    <s v="2018-19"/>
    <x v="11"/>
    <s v="Apr"/>
    <n v="4"/>
    <s v="2019"/>
    <s v="18:30"/>
    <d v="2019-04-13T00:00:00"/>
    <d v="2019-04-13T18:30:00"/>
    <d v="2019-04-01T00:00:00"/>
    <m/>
    <n v="844"/>
    <n v="30.609999999999975"/>
  </r>
  <r>
    <n v="845"/>
    <s v=" 13 Apr 2019, 18:30"/>
    <s v="Football"/>
    <x v="4"/>
    <s v="Manchester United - West Ham United"/>
    <n v="1.79"/>
    <x v="0"/>
    <s v="Full Event Away +1.50 (AH)"/>
    <s v="2-1"/>
    <s v="PINNACLE"/>
    <n v="1.7869999999999999"/>
    <n v="1"/>
    <n v="0.79"/>
    <s v="https://aw-tipster.blogabet.com"/>
    <s v="Thu, Apr 11th, 2019, 09:17"/>
    <n v="31.999999999999979"/>
    <d v="2019-04-01T00:00:00"/>
    <m/>
    <n v="836"/>
    <s v="AH"/>
    <s v="2018-19"/>
    <x v="11"/>
    <s v="Apr"/>
    <n v="4"/>
    <s v="2019"/>
    <s v="18:30"/>
    <d v="2019-04-13T00:00:00"/>
    <d v="2019-04-13T18:30:00"/>
    <d v="2019-04-01T00:00:00"/>
    <m/>
    <n v="845"/>
    <n v="31.399999999999974"/>
  </r>
  <r>
    <n v="846"/>
    <s v=" 13 Apr 2019, 20:00"/>
    <s v="Football"/>
    <x v="1"/>
    <s v="AS Monaco - Reims"/>
    <n v="1.97"/>
    <x v="0"/>
    <s v="Full Event Away +0.50 (AH)"/>
    <s v="0-0"/>
    <s v="PINNACLE"/>
    <n v="1.97"/>
    <n v="1"/>
    <n v="0.97"/>
    <s v="https://aw-tipster.blogabet.com"/>
    <s v="Tue, Apr 9th, 2019, 09:36"/>
    <n v="32.969999999999978"/>
    <d v="2019-04-01T00:00:00"/>
    <m/>
    <n v="833"/>
    <s v="AH"/>
    <s v="2018-19"/>
    <x v="11"/>
    <s v="Apr"/>
    <n v="4"/>
    <s v="2019"/>
    <s v="20:00"/>
    <d v="2019-04-13T00:00:00"/>
    <d v="2019-04-13T20:00:00"/>
    <d v="2019-04-01T00:00:00"/>
    <m/>
    <n v="846"/>
    <n v="32.369999999999976"/>
  </r>
  <r>
    <n v="847"/>
    <s v=" 13 Apr 2019, 20:30"/>
    <s v="Football"/>
    <x v="3"/>
    <s v="AC Milan - Lazio"/>
    <n v="1.87"/>
    <x v="0"/>
    <s v="Full Event Under 2.5 (O/U)"/>
    <s v="1-0"/>
    <s v="PINNACLE"/>
    <n v="1.869"/>
    <n v="1"/>
    <n v="0.87"/>
    <s v="https://aw-tipster.blogabet.com"/>
    <s v="Mon, Apr 8th, 2019, 09:31"/>
    <n v="33.839999999999975"/>
    <d v="2019-04-01T00:00:00"/>
    <m/>
    <n v="862"/>
    <s v="O/U"/>
    <s v="2018-19"/>
    <x v="11"/>
    <s v="Apr"/>
    <n v="4"/>
    <s v="2019"/>
    <s v="20:30"/>
    <d v="2019-04-13T00:00:00"/>
    <d v="2019-04-13T20:30:00"/>
    <d v="2019-04-01T00:00:00"/>
    <m/>
    <n v="847"/>
    <n v="33.239999999999974"/>
  </r>
  <r>
    <n v="848"/>
    <s v=" 13 Apr 2019, 20:45"/>
    <s v="Football"/>
    <x v="2"/>
    <s v="Sevilla - Real Betis"/>
    <n v="0"/>
    <x v="1"/>
    <s v="Full Event Under 3 (O/U)"/>
    <s v="3-2"/>
    <s v="PINNACLE"/>
    <n v="1.8839999999999999"/>
    <n v="1"/>
    <n v="-1"/>
    <s v="https://aw-tipster.blogabet.com"/>
    <s v="Mon, Apr 8th, 2019, 09:39"/>
    <n v="32.839999999999975"/>
    <d v="2019-04-01T00:00:00"/>
    <m/>
    <n v="839"/>
    <s v="O/U"/>
    <s v="2018-19"/>
    <x v="11"/>
    <s v="Apr"/>
    <n v="4"/>
    <s v="2019"/>
    <s v="20:45"/>
    <d v="2019-04-13T00:00:00"/>
    <d v="2019-04-13T20:45:00"/>
    <d v="2019-04-01T00:00:00"/>
    <m/>
    <n v="848"/>
    <n v="32.239999999999974"/>
  </r>
  <r>
    <n v="849"/>
    <s v=" 14 Apr 2019, 12:00"/>
    <s v="Football"/>
    <x v="2"/>
    <s v="Real Valladolid CF - Getafe"/>
    <n v="1"/>
    <x v="2"/>
    <s v="Full Event Away +0.00 (AH)"/>
    <s v="2-2"/>
    <s v="PINNACLE"/>
    <n v="1.7929999999999999"/>
    <n v="1"/>
    <n v="0"/>
    <s v="https://aw-tipster.blogabet.com"/>
    <s v="Mon, Apr 8th, 2019, 09:40"/>
    <n v="32.839999999999975"/>
    <d v="2019-04-01T00:00:00"/>
    <m/>
    <n v="858"/>
    <s v="AH"/>
    <s v="2018-19"/>
    <x v="12"/>
    <s v="Apr"/>
    <n v="4"/>
    <s v="2019"/>
    <s v="12:00"/>
    <d v="2019-04-14T00:00:00"/>
    <d v="2019-04-14T12:00:00"/>
    <d v="2019-04-01T00:00:00"/>
    <m/>
    <n v="849"/>
    <n v="32.239999999999974"/>
  </r>
  <r>
    <n v="850"/>
    <s v=" 14 Apr 2019, 12:30"/>
    <s v="Football"/>
    <x v="3"/>
    <s v="Torino - Cagliari"/>
    <n v="2.0299999999999998"/>
    <x v="0"/>
    <s v="Full Event Away +0.50 (AH)"/>
    <s v="1-1"/>
    <s v="PINNACLE"/>
    <n v="2.0299999999999998"/>
    <n v="1"/>
    <n v="1.03"/>
    <s v="https://aw-tipster.blogabet.com"/>
    <s v="Mon, Apr 8th, 2019, 09:31"/>
    <n v="33.869999999999976"/>
    <d v="2019-04-01T00:00:00"/>
    <m/>
    <n v="823"/>
    <s v="AH"/>
    <s v="2018-19"/>
    <x v="12"/>
    <s v="Apr"/>
    <n v="4"/>
    <s v="2019"/>
    <s v="12:30"/>
    <d v="2019-04-14T00:00:00"/>
    <d v="2019-04-14T12:30:00"/>
    <d v="2019-04-01T00:00:00"/>
    <m/>
    <n v="850"/>
    <n v="33.269999999999975"/>
  </r>
  <r>
    <n v="851"/>
    <s v=" 14 Apr 2019, 13:30"/>
    <s v="Football"/>
    <x v="0"/>
    <s v="Hoffenheim - Hertha Berlin"/>
    <n v="1.79"/>
    <x v="0"/>
    <s v="Full Event Home -1.00 (AH)"/>
    <s v="2-0"/>
    <s v="PINNACLE"/>
    <n v="1.7869999999999999"/>
    <n v="1"/>
    <n v="0.79"/>
    <s v="https://aw-tipster.blogabet.com"/>
    <s v="Mon, Apr 8th, 2019, 09:36"/>
    <n v="34.659999999999975"/>
    <d v="2019-04-01T00:00:00"/>
    <m/>
    <n v="853"/>
    <s v="AH"/>
    <s v="2018-19"/>
    <x v="12"/>
    <s v="Apr"/>
    <n v="4"/>
    <s v="2019"/>
    <s v="13:30"/>
    <d v="2019-04-14T00:00:00"/>
    <d v="2019-04-14T13:30:00"/>
    <d v="2019-04-01T00:00:00"/>
    <m/>
    <n v="851"/>
    <n v="34.059999999999974"/>
  </r>
  <r>
    <n v="852"/>
    <s v=" 14 Apr 2019, 14:00"/>
    <s v="Football"/>
    <x v="2"/>
    <s v="Athletic Club Bilbao - Rayo Vallecano"/>
    <n v="1.71"/>
    <x v="0"/>
    <s v="Full Event Home (1X2)"/>
    <s v="3-2"/>
    <s v="PINNACLE"/>
    <n v="1.714"/>
    <n v="1"/>
    <n v="0.71"/>
    <s v="https://aw-tipster.blogabet.com"/>
    <s v="Mon, Apr 8th, 2019, 09:41"/>
    <n v="35.369999999999976"/>
    <d v="2019-04-01T00:00:00"/>
    <m/>
    <n v="822"/>
    <s v="1X2"/>
    <s v="2018-19"/>
    <x v="12"/>
    <s v="Apr"/>
    <n v="4"/>
    <s v="2019"/>
    <s v="14:00"/>
    <d v="2019-04-14T00:00:00"/>
    <d v="2019-04-14T14:00:00"/>
    <d v="2019-04-01T00:00:00"/>
    <m/>
    <n v="852"/>
    <n v="34.769999999999975"/>
  </r>
  <r>
    <n v="853"/>
    <s v=" 14 Apr 2019, 15:00"/>
    <s v="Football"/>
    <x v="1"/>
    <s v="Montpellier HSC - Toulouse FC"/>
    <n v="1.9"/>
    <x v="0"/>
    <s v="Full Event Home (1X2)"/>
    <s v="2-1"/>
    <s v="PINNACLE"/>
    <n v="1.9"/>
    <n v="1"/>
    <n v="0.9"/>
    <s v="https://aw-tipster.blogabet.com"/>
    <s v="Tue, Apr 9th, 2019, 09:36"/>
    <n v="36.269999999999975"/>
    <d v="2019-04-01T00:00:00"/>
    <m/>
    <n v="867"/>
    <s v="1X2"/>
    <s v="2018-19"/>
    <x v="12"/>
    <s v="Apr"/>
    <n v="4"/>
    <s v="2019"/>
    <s v="15:00"/>
    <d v="2019-04-14T00:00:00"/>
    <d v="2019-04-14T15:00:00"/>
    <d v="2019-04-01T00:00:00"/>
    <m/>
    <n v="853"/>
    <n v="35.669999999999973"/>
  </r>
  <r>
    <n v="854"/>
    <s v=" 14 Apr 2019, 15:00"/>
    <s v="Football"/>
    <x v="3"/>
    <s v="Fiorentina - Bologna"/>
    <n v="2.0299999999999998"/>
    <x v="0"/>
    <s v="Full Event Away +0.50 (AH)"/>
    <s v="0-0"/>
    <s v="PINNACLE"/>
    <n v="2.0299999999999998"/>
    <n v="1"/>
    <n v="1.03"/>
    <s v="https://aw-tipster.blogabet.com"/>
    <s v="Tue, Apr 9th, 2019, 09:38"/>
    <n v="37.299999999999976"/>
    <d v="2019-04-01T00:00:00"/>
    <m/>
    <n v="831"/>
    <s v="AH"/>
    <s v="2018-19"/>
    <x v="12"/>
    <s v="Apr"/>
    <n v="4"/>
    <s v="2019"/>
    <s v="15:00"/>
    <d v="2019-04-14T00:00:00"/>
    <d v="2019-04-14T15:00:00"/>
    <d v="2019-04-01T00:00:00"/>
    <m/>
    <n v="854"/>
    <n v="36.699999999999974"/>
  </r>
  <r>
    <n v="855"/>
    <s v=" 14 Apr 2019, 15:00"/>
    <s v="Football"/>
    <x v="3"/>
    <s v="Sampdoria - Genoa"/>
    <n v="1.7"/>
    <x v="0"/>
    <s v="Full Event Home +0.00 (AH)"/>
    <s v="2-0"/>
    <s v="PINNACLE"/>
    <n v="1.704"/>
    <n v="1"/>
    <n v="0.7"/>
    <s v="https://aw-tipster.blogabet.com"/>
    <s v="Tue, Apr 9th, 2019, 09:38"/>
    <n v="37.999999999999979"/>
    <d v="2019-04-01T00:00:00"/>
    <m/>
    <n v="847"/>
    <s v="AH"/>
    <s v="2018-19"/>
    <x v="12"/>
    <s v="Apr"/>
    <n v="4"/>
    <s v="2019"/>
    <s v="15:00"/>
    <d v="2019-04-14T00:00:00"/>
    <d v="2019-04-14T15:00:00"/>
    <d v="2019-04-01T00:00:00"/>
    <m/>
    <n v="855"/>
    <n v="37.399999999999977"/>
  </r>
  <r>
    <n v="856"/>
    <s v=" 14 Apr 2019, 15:00"/>
    <s v="Football"/>
    <x v="1"/>
    <s v="Rennes - Nice"/>
    <n v="2.12"/>
    <x v="0"/>
    <s v="Full Event Away +0.50 (AH)"/>
    <s v="0-0"/>
    <s v="PINNACLE"/>
    <n v="2.12"/>
    <n v="1"/>
    <n v="1.1200000000000001"/>
    <s v="https://aw-tipster.blogabet.com"/>
    <s v="Wed, Apr 10th, 2019, 09:31"/>
    <n v="39.119999999999976"/>
    <d v="2019-04-01T00:00:00"/>
    <m/>
    <n v="864"/>
    <s v="AH"/>
    <s v="2018-19"/>
    <x v="12"/>
    <s v="Apr"/>
    <n v="4"/>
    <s v="2019"/>
    <s v="15:00"/>
    <d v="2019-04-14T00:00:00"/>
    <d v="2019-04-14T15:00:00"/>
    <d v="2019-04-01T00:00:00"/>
    <m/>
    <n v="856"/>
    <n v="38.519999999999975"/>
  </r>
  <r>
    <n v="857"/>
    <s v=" 14 Apr 2019, 15:05"/>
    <s v="Football"/>
    <x v="4"/>
    <s v="Crystal Palace - Manchester City"/>
    <n v="1.97"/>
    <x v="0"/>
    <s v="Full Event Away -1.50 (AH)"/>
    <s v="1-3"/>
    <s v="PINNACLE"/>
    <n v="1.97"/>
    <n v="1"/>
    <n v="0.97"/>
    <s v="https://aw-tipster.blogabet.com"/>
    <s v="Wed, Apr 10th, 2019, 09:32"/>
    <n v="40.089999999999975"/>
    <d v="2019-04-01T00:00:00"/>
    <m/>
    <n v="830"/>
    <s v="AH"/>
    <s v="2018-19"/>
    <x v="12"/>
    <s v="Apr"/>
    <n v="4"/>
    <s v="2019"/>
    <s v="15:05"/>
    <d v="2019-04-14T00:00:00"/>
    <d v="2019-04-14T15:05:00"/>
    <d v="2019-04-01T00:00:00"/>
    <m/>
    <n v="857"/>
    <n v="39.489999999999974"/>
  </r>
  <r>
    <n v="858"/>
    <s v=" 14 Apr 2019, 15:30"/>
    <s v="Football"/>
    <x v="0"/>
    <s v="Fortuna Dusseldorf - Bayern Munich"/>
    <n v="0"/>
    <x v="1"/>
    <s v="Full Event Home +2.00 (AH)"/>
    <s v="1-4"/>
    <s v="PINNACLE"/>
    <n v="2"/>
    <n v="1"/>
    <n v="-1"/>
    <s v="https://aw-tipster.blogabet.com"/>
    <s v="Sun, Apr 7th, 2019, 09:16"/>
    <n v="39.089999999999975"/>
    <d v="2019-04-01T00:00:00"/>
    <m/>
    <n v="846"/>
    <s v="AH"/>
    <s v="2018-19"/>
    <x v="12"/>
    <s v="Apr"/>
    <n v="4"/>
    <s v="2019"/>
    <s v="15:30"/>
    <d v="2019-04-14T00:00:00"/>
    <d v="2019-04-14T15:30:00"/>
    <d v="2019-04-01T00:00:00"/>
    <m/>
    <n v="858"/>
    <n v="38.489999999999974"/>
  </r>
  <r>
    <n v="859"/>
    <s v=" 14 Apr 2019, 16:15"/>
    <s v="Football"/>
    <x v="2"/>
    <s v="Real Sociedad - Eibar"/>
    <n v="1"/>
    <x v="2"/>
    <s v="Full Event Home +0.00 (AH)"/>
    <s v="1-1"/>
    <s v="PINNACLE"/>
    <n v="1.74"/>
    <n v="1"/>
    <n v="0"/>
    <s v="https://aw-tipster.blogabet.com"/>
    <s v="Mon, Apr 8th, 2019, 09:41"/>
    <n v="39.089999999999975"/>
    <d v="2019-04-01T00:00:00"/>
    <m/>
    <n v="868"/>
    <s v="AH"/>
    <s v="2018-19"/>
    <x v="12"/>
    <s v="Apr"/>
    <n v="4"/>
    <s v="2019"/>
    <s v="16:15"/>
    <d v="2019-04-14T00:00:00"/>
    <d v="2019-04-14T16:15:00"/>
    <d v="2019-04-01T00:00:00"/>
    <m/>
    <n v="859"/>
    <n v="38.489999999999974"/>
  </r>
  <r>
    <n v="860"/>
    <s v=" 14 Apr 2019, 17:00"/>
    <s v="Football"/>
    <x v="1"/>
    <s v="St Etienne - Bordeaux"/>
    <n v="1.78"/>
    <x v="0"/>
    <s v="Full Event Home (1X2)"/>
    <s v="3-0"/>
    <s v="PINNACLE"/>
    <n v="1.7749999999999999"/>
    <n v="1"/>
    <n v="0.78"/>
    <s v="https://aw-tipster.blogabet.com"/>
    <s v="Tue, Apr 9th, 2019, 09:37"/>
    <n v="39.869999999999976"/>
    <d v="2019-04-01T00:00:00"/>
    <m/>
    <n v="832"/>
    <s v="1X2"/>
    <s v="2018-19"/>
    <x v="12"/>
    <s v="Apr"/>
    <n v="4"/>
    <s v="2019"/>
    <s v="17:00"/>
    <d v="2019-04-14T00:00:00"/>
    <d v="2019-04-14T17:00:00"/>
    <d v="2019-04-01T00:00:00"/>
    <m/>
    <n v="860"/>
    <n v="39.269999999999975"/>
  </r>
  <r>
    <n v="861"/>
    <s v=" 14 Apr 2019, 17:30"/>
    <s v="Football"/>
    <x v="4"/>
    <s v="Liverpool - Chelsea"/>
    <n v="0"/>
    <x v="1"/>
    <s v="Full Event Over 2.5 (O/U)"/>
    <s v="2-0"/>
    <s v="PINNACLE"/>
    <n v="1.833"/>
    <n v="1"/>
    <n v="-1"/>
    <s v="https://aw-tipster.blogabet.com"/>
    <s v="Fri, Apr 12th, 2019, 09:49"/>
    <n v="38.869999999999976"/>
    <d v="2019-04-01T00:00:00"/>
    <m/>
    <n v="860"/>
    <s v="O/U"/>
    <s v="2018-19"/>
    <x v="12"/>
    <s v="Apr"/>
    <n v="4"/>
    <s v="2019"/>
    <s v="17:30"/>
    <d v="2019-04-14T00:00:00"/>
    <d v="2019-04-14T17:30:00"/>
    <d v="2019-04-01T00:00:00"/>
    <m/>
    <n v="861"/>
    <n v="38.269999999999975"/>
  </r>
  <r>
    <n v="862"/>
    <s v=" 14 Apr 2019, 18:00"/>
    <s v="Football"/>
    <x v="0"/>
    <s v="Eintracht Frankfurt - Augsburg"/>
    <n v="0"/>
    <x v="1"/>
    <s v="Full Event Home -1.00 (AH)"/>
    <s v="1-3"/>
    <s v="PINNACLE"/>
    <n v="1.833"/>
    <n v="1"/>
    <n v="-1"/>
    <s v="https://aw-tipster.blogabet.com"/>
    <s v="Fri, Apr 12th, 2019, 09:49"/>
    <n v="37.869999999999976"/>
    <d v="2019-04-01T00:00:00"/>
    <m/>
    <n v="819"/>
    <s v="AH"/>
    <s v="2018-19"/>
    <x v="12"/>
    <s v="Apr"/>
    <n v="4"/>
    <s v="2019"/>
    <s v="18:00"/>
    <d v="2019-04-14T00:00:00"/>
    <d v="2019-04-14T18:00:00"/>
    <d v="2019-04-01T00:00:00"/>
    <m/>
    <n v="862"/>
    <n v="37.269999999999975"/>
  </r>
  <r>
    <n v="863"/>
    <s v=" 14 Apr 2019, 18:00"/>
    <s v="Football"/>
    <x v="3"/>
    <s v="Chievo - Napoli"/>
    <n v="1.69"/>
    <x v="0"/>
    <s v="Full Event Over 2.5 (O/U)"/>
    <s v="1-3"/>
    <s v="PINNACLE"/>
    <n v="1.6890000000000001"/>
    <n v="1"/>
    <n v="0.69"/>
    <s v="https://aw-tipster.blogabet.com"/>
    <s v="Fri, Apr 12th, 2019, 09:52"/>
    <n v="38.559999999999974"/>
    <d v="2019-04-01T00:00:00"/>
    <m/>
    <n v="840"/>
    <s v="O/U"/>
    <s v="2018-19"/>
    <x v="12"/>
    <s v="Apr"/>
    <n v="4"/>
    <s v="2019"/>
    <s v="18:00"/>
    <d v="2019-04-14T00:00:00"/>
    <d v="2019-04-14T18:00:00"/>
    <d v="2019-04-01T00:00:00"/>
    <m/>
    <n v="863"/>
    <n v="37.959999999999972"/>
  </r>
  <r>
    <n v="864"/>
    <s v=" 14 Apr 2019, 18:30"/>
    <s v="Football"/>
    <x v="2"/>
    <s v="Girona - Villarreal CF"/>
    <n v="2.0099999999999998"/>
    <x v="0"/>
    <s v="Full Event Away +0.00 (AH)"/>
    <s v="0-1"/>
    <s v="PINNACLE"/>
    <n v="2.0099999999999998"/>
    <n v="1"/>
    <n v="1.01"/>
    <s v="https://aw-tipster.blogabet.com"/>
    <s v="Fri, Apr 12th, 2019, 09:51"/>
    <n v="39.569999999999972"/>
    <d v="2019-04-01T00:00:00"/>
    <m/>
    <n v="820"/>
    <s v="AH"/>
    <s v="2018-19"/>
    <x v="12"/>
    <s v="Apr"/>
    <n v="4"/>
    <s v="2019"/>
    <s v="18:30"/>
    <d v="2019-04-14T00:00:00"/>
    <d v="2019-04-14T18:30:00"/>
    <d v="2019-04-01T00:00:00"/>
    <m/>
    <n v="864"/>
    <n v="38.96999999999997"/>
  </r>
  <r>
    <n v="865"/>
    <s v=" 14 Apr 2019, 20:30"/>
    <s v="Football"/>
    <x v="3"/>
    <s v="Frosinone - FC Internazionale"/>
    <n v="0"/>
    <x v="1"/>
    <s v="Full Event Home +1.00 (AH)"/>
    <s v="1-3"/>
    <s v="PINNACLE"/>
    <n v="1.8260000000000001"/>
    <n v="1"/>
    <n v="-1"/>
    <s v="https://aw-tipster.blogabet.com"/>
    <s v="Mon, Apr 8th, 2019, 09:31"/>
    <n v="38.569999999999972"/>
    <d v="2019-04-01T00:00:00"/>
    <m/>
    <n v="826"/>
    <s v="AH"/>
    <s v="2018-19"/>
    <x v="12"/>
    <s v="Apr"/>
    <n v="4"/>
    <s v="2019"/>
    <s v="20:30"/>
    <d v="2019-04-14T00:00:00"/>
    <d v="2019-04-14T20:30:00"/>
    <d v="2019-04-01T00:00:00"/>
    <m/>
    <n v="865"/>
    <n v="37.96999999999997"/>
  </r>
  <r>
    <n v="866"/>
    <s v=" 14 Apr 2019, 20:45"/>
    <s v="Football"/>
    <x v="2"/>
    <s v="Valencia - Levante UD"/>
    <n v="1.83"/>
    <x v="0"/>
    <s v="Full Event Home -1.00 (AH)"/>
    <s v="3-1"/>
    <s v="PINNACLE"/>
    <n v="1.8260000000000001"/>
    <n v="1"/>
    <n v="0.83"/>
    <s v="https://aw-tipster.blogabet.com"/>
    <s v="Fri, Apr 12th, 2019, 09:52"/>
    <n v="39.39999999999997"/>
    <d v="2019-04-01T00:00:00"/>
    <m/>
    <n v="852"/>
    <s v="AH"/>
    <s v="2018-19"/>
    <x v="12"/>
    <s v="Apr"/>
    <n v="4"/>
    <s v="2019"/>
    <s v="20:45"/>
    <d v="2019-04-14T00:00:00"/>
    <d v="2019-04-14T20:45:00"/>
    <d v="2019-04-01T00:00:00"/>
    <m/>
    <n v="866"/>
    <n v="38.799999999999969"/>
  </r>
  <r>
    <n v="867"/>
    <s v=" 14 Apr 2019, 21:00"/>
    <s v="Football"/>
    <x v="1"/>
    <s v="Lille - Paris Saint Germain"/>
    <n v="1.68"/>
    <x v="0"/>
    <s v="Full Event Home +1.00 (AH)"/>
    <s v="5-1"/>
    <s v="PINNACLE"/>
    <n v="1.68"/>
    <n v="1"/>
    <n v="0.68"/>
    <s v="https://aw-tipster.blogabet.com"/>
    <s v="Tue, Apr 9th, 2019, 09:37"/>
    <n v="40.07999999999997"/>
    <d v="2019-04-01T00:00:00"/>
    <m/>
    <n v="870"/>
    <s v="AH"/>
    <s v="2018-19"/>
    <x v="12"/>
    <s v="Apr"/>
    <n v="4"/>
    <s v="2019"/>
    <s v="21:00"/>
    <d v="2019-04-14T00:00:00"/>
    <d v="2019-04-14T21:00:00"/>
    <d v="2019-04-01T00:00:00"/>
    <m/>
    <n v="867"/>
    <n v="39.479999999999968"/>
  </r>
  <r>
    <n v="868"/>
    <s v=" 15 Apr 2019, 20:30"/>
    <s v="Football"/>
    <x v="3"/>
    <s v="Atalanta BC - Empoli"/>
    <n v="0"/>
    <x v="1"/>
    <s v="Full Event Over 3 (O/U)"/>
    <s v="0-0"/>
    <s v="PINNACLE"/>
    <n v="1.8620000000000001"/>
    <n v="1"/>
    <n v="-1"/>
    <s v="https://aw-tipster.blogabet.com"/>
    <s v="Mon, Apr 8th, 2019, 09:32"/>
    <n v="39.07999999999997"/>
    <d v="2019-04-01T00:00:00"/>
    <m/>
    <n v="827"/>
    <s v="O/U"/>
    <s v="2018-19"/>
    <x v="13"/>
    <s v="Apr"/>
    <n v="4"/>
    <s v="2019"/>
    <s v="20:30"/>
    <d v="2019-04-15T00:00:00"/>
    <d v="2019-04-15T20:30:00"/>
    <d v="2019-04-01T00:00:00"/>
    <m/>
    <n v="868"/>
    <n v="38.479999999999968"/>
  </r>
  <r>
    <n v="869"/>
    <s v=" 15 Apr 2019, 21:00"/>
    <s v="Football"/>
    <x v="2"/>
    <s v="Leganes - Real Madrid"/>
    <n v="1.97"/>
    <x v="0"/>
    <s v="Full Event Home +1.00 (AH)"/>
    <s v="1-1"/>
    <s v="PINNACLE"/>
    <n v="1.97"/>
    <n v="1"/>
    <n v="0.97"/>
    <s v="https://aw-tipster.blogabet.com"/>
    <s v="Mon, Apr 8th, 2019, 09:41"/>
    <n v="40.049999999999969"/>
    <d v="2019-04-01T00:00:00"/>
    <m/>
    <n v="845"/>
    <s v="AH"/>
    <s v="2018-19"/>
    <x v="13"/>
    <s v="Apr"/>
    <n v="4"/>
    <s v="2019"/>
    <s v="21:00"/>
    <d v="2019-04-15T00:00:00"/>
    <d v="2019-04-15T21:00:00"/>
    <d v="2019-04-01T00:00:00"/>
    <m/>
    <n v="869"/>
    <n v="39.449999999999967"/>
  </r>
  <r>
    <n v="870"/>
    <s v=" 15 Apr 2019, 21:00"/>
    <s v="Football"/>
    <x v="4"/>
    <s v="Watford - Arsenal"/>
    <n v="1.67"/>
    <x v="0"/>
    <s v="Full Event Away +0.00 (AH)"/>
    <s v="0-1"/>
    <s v="PINNACLE"/>
    <n v="1.671"/>
    <n v="1"/>
    <n v="0.67"/>
    <s v="https://aw-tipster.blogabet.com"/>
    <s v="Fri, Apr 12th, 2019, 09:50"/>
    <n v="40.71999999999997"/>
    <d v="2019-04-01T00:00:00"/>
    <m/>
    <n v="863"/>
    <s v="AH"/>
    <s v="2018-19"/>
    <x v="13"/>
    <s v="Apr"/>
    <n v="4"/>
    <s v="2019"/>
    <s v="21:00"/>
    <d v="2019-04-15T00:00:00"/>
    <d v="2019-04-15T21:00:00"/>
    <d v="2019-04-01T00:00:00"/>
    <m/>
    <n v="870"/>
    <n v="40.119999999999969"/>
  </r>
  <r>
    <n v="871"/>
    <s v=" 16 Apr 2019, 20:45"/>
    <s v="Football"/>
    <x v="4"/>
    <s v="Brighton and Hove Albion - Cardiff City"/>
    <n v="1"/>
    <x v="2"/>
    <s v="Full Event Over 2 (O/U)"/>
    <s v="0-2"/>
    <s v="PINNACLE"/>
    <n v="1.806"/>
    <n v="1"/>
    <n v="0"/>
    <s v="https://aw-tipster.blogabet.com"/>
    <s v="Sun, Apr 14th, 2019, 12:05"/>
    <n v="40.71999999999997"/>
    <d v="2019-04-01T00:00:00"/>
    <m/>
    <n v="888"/>
    <s v="O/U"/>
    <s v="2018-19"/>
    <x v="14"/>
    <s v="Apr"/>
    <n v="4"/>
    <s v="2019"/>
    <s v="20:45"/>
    <d v="2019-04-16T00:00:00"/>
    <d v="2019-04-16T20:45:00"/>
    <d v="2019-04-01T00:00:00"/>
    <m/>
    <n v="871"/>
    <n v="40.119999999999969"/>
  </r>
  <r>
    <n v="872"/>
    <s v=" 16 Apr 2019, 21:00"/>
    <s v="Football"/>
    <x v="5"/>
    <s v="Barcelona - Manchester United"/>
    <n v="2.0699999999999998"/>
    <x v="0"/>
    <s v="Full Event Home -1.50 (AH)"/>
    <s v="3-0"/>
    <s v="PINNACLE"/>
    <n v="2.0699999999999998"/>
    <n v="1"/>
    <n v="1.07"/>
    <s v="https://aw-tipster.blogabet.com"/>
    <s v="Sun, Apr 14th, 2019, 12:07"/>
    <n v="41.789999999999971"/>
    <d v="2019-04-01T00:00:00"/>
    <m/>
    <n v="873"/>
    <s v="AH"/>
    <s v="2018-19"/>
    <x v="14"/>
    <s v="Apr"/>
    <n v="4"/>
    <s v="2019"/>
    <s v="21:00"/>
    <d v="2019-04-16T00:00:00"/>
    <d v="2019-04-16T21:00:00"/>
    <d v="2019-04-01T00:00:00"/>
    <m/>
    <n v="872"/>
    <n v="41.189999999999969"/>
  </r>
  <r>
    <n v="873"/>
    <s v=" 16 Apr 2019, 21:00"/>
    <s v="Football"/>
    <x v="5"/>
    <s v="Juventus - Ajax"/>
    <n v="0"/>
    <x v="1"/>
    <s v="Full Event Home (1X2)"/>
    <s v="1-2"/>
    <s v="PINNACLE"/>
    <n v="1.6890000000000001"/>
    <n v="1"/>
    <n v="-1"/>
    <s v="https://aw-tipster.blogabet.com"/>
    <s v="Sun, Apr 14th, 2019, 12:07"/>
    <n v="40.789999999999971"/>
    <d v="2019-04-01T00:00:00"/>
    <m/>
    <n v="886"/>
    <s v="1X2"/>
    <s v="2018-19"/>
    <x v="14"/>
    <s v="Apr"/>
    <n v="4"/>
    <s v="2019"/>
    <s v="21:00"/>
    <d v="2019-04-16T00:00:00"/>
    <d v="2019-04-16T21:00:00"/>
    <d v="2019-04-01T00:00:00"/>
    <m/>
    <n v="873"/>
    <n v="40.189999999999969"/>
  </r>
  <r>
    <n v="874"/>
    <s v=" 17 Apr 2019, 19:00"/>
    <s v="Football"/>
    <x v="3"/>
    <s v="Lazio - Udinese"/>
    <n v="0"/>
    <x v="1"/>
    <s v="Full Event Away +1.50 (AH)"/>
    <s v="2-0"/>
    <s v="PINNACLE"/>
    <n v="1.7749999999999999"/>
    <n v="1"/>
    <n v="-1"/>
    <s v="https://aw-tipster.blogabet.com"/>
    <s v="Sun, Apr 14th, 2019, 12:03"/>
    <n v="39.789999999999971"/>
    <d v="2019-04-01T00:00:00"/>
    <m/>
    <n v="877"/>
    <s v="AH"/>
    <s v="2018-19"/>
    <x v="15"/>
    <s v="Apr"/>
    <n v="4"/>
    <s v="2019"/>
    <s v="19:00"/>
    <d v="2019-04-17T00:00:00"/>
    <d v="2019-04-17T19:00:00"/>
    <d v="2019-04-01T00:00:00"/>
    <m/>
    <n v="874"/>
    <n v="39.189999999999969"/>
  </r>
  <r>
    <n v="875"/>
    <s v=" 17 Apr 2019, 19:00"/>
    <s v="Football"/>
    <x v="1"/>
    <s v="Nantes - Paris Saint Germain"/>
    <n v="1.74"/>
    <x v="0"/>
    <s v="Full Event Home +1.00 (AH)"/>
    <s v="3-2"/>
    <s v="PINNACLE"/>
    <n v="1.7350000000000001"/>
    <n v="1"/>
    <n v="0.74"/>
    <s v="https://aw-tipster.blogabet.com"/>
    <s v="Tue, Apr 16th, 2019, 10:06"/>
    <n v="40.529999999999973"/>
    <d v="2019-04-01T00:00:00"/>
    <m/>
    <n v="910"/>
    <s v="AH"/>
    <s v="2018-19"/>
    <x v="15"/>
    <s v="Apr"/>
    <n v="4"/>
    <s v="2019"/>
    <s v="19:00"/>
    <d v="2019-04-17T00:00:00"/>
    <d v="2019-04-17T19:00:00"/>
    <d v="2019-04-01T00:00:00"/>
    <m/>
    <n v="875"/>
    <n v="39.929999999999971"/>
  </r>
  <r>
    <n v="876"/>
    <s v=" 17 Apr 2019, 21:00"/>
    <s v="Football"/>
    <x v="5"/>
    <s v="Manchester City - Tottenham Hotspur"/>
    <n v="1.95"/>
    <x v="0"/>
    <s v="Full Event Away +1.50 (AH)"/>
    <s v="4-3"/>
    <s v="PINNACLE"/>
    <n v="1.952"/>
    <n v="1"/>
    <n v="0.95"/>
    <s v="https://aw-tipster.blogabet.com"/>
    <s v="Mon, Apr 15th, 2019, 10:42"/>
    <n v="41.479999999999976"/>
    <d v="2019-04-01T00:00:00"/>
    <m/>
    <n v="879"/>
    <s v="AH"/>
    <s v="2018-19"/>
    <x v="15"/>
    <s v="Apr"/>
    <n v="4"/>
    <s v="2019"/>
    <s v="21:00"/>
    <d v="2019-04-17T00:00:00"/>
    <d v="2019-04-17T21:00:00"/>
    <d v="2019-04-01T00:00:00"/>
    <m/>
    <n v="876"/>
    <n v="40.879999999999974"/>
  </r>
  <r>
    <n v="877"/>
    <s v=" 17 Apr 2019, 21:00"/>
    <s v="Football"/>
    <x v="5"/>
    <s v="FC Porto - Liverpool"/>
    <n v="0"/>
    <x v="1"/>
    <s v="Full Event Home +0.50 (AH)"/>
    <s v="1-4"/>
    <s v="PINNACLE"/>
    <n v="1.8"/>
    <n v="1"/>
    <n v="-1"/>
    <s v="https://aw-tipster.blogabet.com"/>
    <s v="Mon, Apr 15th, 2019, 10:42"/>
    <n v="40.479999999999976"/>
    <d v="2019-04-01T00:00:00"/>
    <m/>
    <n v="907"/>
    <s v="AH"/>
    <s v="2018-19"/>
    <x v="15"/>
    <s v="Apr"/>
    <n v="4"/>
    <s v="2019"/>
    <s v="21:00"/>
    <d v="2019-04-17T00:00:00"/>
    <d v="2019-04-17T21:00:00"/>
    <d v="2019-04-01T00:00:00"/>
    <m/>
    <n v="877"/>
    <n v="39.879999999999974"/>
  </r>
  <r>
    <n v="878"/>
    <s v=" 18 Apr 2019, 21:00"/>
    <s v="Football"/>
    <x v="6"/>
    <s v="Chelsea - Slavia Prague"/>
    <n v="1.83"/>
    <x v="0"/>
    <s v="Full Event Away +1.50 (AH)"/>
    <s v="4-3"/>
    <s v="PINNACLE"/>
    <n v="1.8260000000000001"/>
    <n v="1"/>
    <n v="0.83"/>
    <s v="https://aw-tipster.blogabet.com"/>
    <s v="Mon, Apr 15th, 2019, 10:45"/>
    <n v="41.309999999999974"/>
    <d v="2019-04-01T00:00:00"/>
    <m/>
    <n v="916"/>
    <s v="AH"/>
    <s v="2018-19"/>
    <x v="16"/>
    <s v="Apr"/>
    <n v="4"/>
    <s v="2019"/>
    <s v="21:00"/>
    <d v="2019-04-18T00:00:00"/>
    <d v="2019-04-18T21:00:00"/>
    <d v="2019-04-01T00:00:00"/>
    <m/>
    <n v="878"/>
    <n v="40.709999999999972"/>
  </r>
  <r>
    <n v="879"/>
    <s v=" 18 Apr 2019, 21:00"/>
    <s v="Football"/>
    <x v="6"/>
    <s v="Eintracht Frankfurt - Benfica"/>
    <n v="0"/>
    <x v="1"/>
    <s v="Full Event Away +0.50 (AH)"/>
    <s v="2-0"/>
    <s v="PINNACLE"/>
    <n v="2.14"/>
    <n v="1"/>
    <n v="-1"/>
    <s v="https://aw-tipster.blogabet.com"/>
    <s v="Mon, Apr 15th, 2019, 10:46"/>
    <n v="40.309999999999974"/>
    <d v="2019-04-01T00:00:00"/>
    <m/>
    <n v="880"/>
    <s v="AH"/>
    <s v="2018-19"/>
    <x v="16"/>
    <s v="Apr"/>
    <n v="4"/>
    <s v="2019"/>
    <s v="21:00"/>
    <d v="2019-04-18T00:00:00"/>
    <d v="2019-04-18T21:00:00"/>
    <d v="2019-04-01T00:00:00"/>
    <m/>
    <n v="879"/>
    <n v="39.709999999999972"/>
  </r>
  <r>
    <n v="880"/>
    <s v=" 18 Apr 2019, 21:00"/>
    <s v="Football"/>
    <x v="6"/>
    <s v="Valencia - Villarreal CF"/>
    <n v="2.02"/>
    <x v="0"/>
    <s v="Full Event Under 2.5 (O/U)"/>
    <s v="2-0"/>
    <s v="PINNACLE"/>
    <n v="2.02"/>
    <n v="1"/>
    <n v="1.02"/>
    <s v="https://aw-tipster.blogabet.com"/>
    <s v="Mon, Apr 15th, 2019, 10:46"/>
    <n v="41.329999999999977"/>
    <d v="2019-04-01T00:00:00"/>
    <m/>
    <n v="882"/>
    <s v="O/U"/>
    <s v="2018-19"/>
    <x v="16"/>
    <s v="Apr"/>
    <n v="4"/>
    <s v="2019"/>
    <s v="21:00"/>
    <d v="2019-04-18T00:00:00"/>
    <d v="2019-04-18T21:00:00"/>
    <d v="2019-04-01T00:00:00"/>
    <m/>
    <n v="880"/>
    <n v="40.729999999999976"/>
  </r>
  <r>
    <n v="881"/>
    <s v=" 18 Apr 2019, 21:00"/>
    <s v="Football"/>
    <x v="6"/>
    <s v="Napoli - Arsenal"/>
    <n v="1.7"/>
    <x v="0"/>
    <s v="Full Event Away +1.00 (AH)"/>
    <s v="0-1"/>
    <s v="PINNACLE"/>
    <n v="1.6990000000000001"/>
    <n v="1"/>
    <n v="0.7"/>
    <s v="https://aw-tipster.blogabet.com"/>
    <s v="Tue, Apr 16th, 2019, 10:06"/>
    <n v="42.02999999999998"/>
    <d v="2019-04-01T00:00:00"/>
    <m/>
    <n v="884"/>
    <s v="AH"/>
    <s v="2018-19"/>
    <x v="16"/>
    <s v="Apr"/>
    <n v="4"/>
    <s v="2019"/>
    <s v="21:00"/>
    <d v="2019-04-18T00:00:00"/>
    <d v="2019-04-18T21:00:00"/>
    <d v="2019-04-01T00:00:00"/>
    <m/>
    <n v="881"/>
    <n v="41.429999999999978"/>
  </r>
  <r>
    <n v="882"/>
    <s v=" 19 Apr 2019, 19:00"/>
    <s v="Football"/>
    <x v="1"/>
    <s v="Dijon - Rennes"/>
    <n v="0"/>
    <x v="1"/>
    <s v="Full Event Away +0.00 (AH)"/>
    <s v="3-2"/>
    <s v="PINNACLE"/>
    <n v="1.909"/>
    <n v="1"/>
    <n v="-1"/>
    <s v="https://aw-tipster.blogabet.com"/>
    <s v="Thu, Apr 18th, 2019, 09:51"/>
    <n v="41.02999999999998"/>
    <d v="2019-04-01T00:00:00"/>
    <m/>
    <n v="901"/>
    <s v="AH"/>
    <s v="2018-19"/>
    <x v="17"/>
    <s v="Apr"/>
    <n v="4"/>
    <s v="2019"/>
    <s v="19:00"/>
    <d v="2019-04-19T00:00:00"/>
    <d v="2019-04-19T19:00:00"/>
    <d v="2019-04-01T00:00:00"/>
    <m/>
    <n v="882"/>
    <n v="40.429999999999978"/>
  </r>
  <r>
    <n v="883"/>
    <s v=" 19 Apr 2019, 20:45"/>
    <s v="Football"/>
    <x v="1"/>
    <s v="Lyon - Angers SCO"/>
    <n v="2.0499999999999998"/>
    <x v="0"/>
    <s v="Full Event Away +1.50 (AH)"/>
    <s v="2-1"/>
    <s v="PINNACLE"/>
    <n v="2.0499999999999998"/>
    <n v="1"/>
    <n v="1.05"/>
    <s v="https://aw-tipster.blogabet.com"/>
    <s v="Mon, Apr 15th, 2019, 10:43"/>
    <n v="42.079999999999977"/>
    <d v="2019-04-01T00:00:00"/>
    <m/>
    <n v="890"/>
    <s v="AH"/>
    <s v="2018-19"/>
    <x v="17"/>
    <s v="Apr"/>
    <n v="4"/>
    <s v="2019"/>
    <s v="20:45"/>
    <d v="2019-04-19T00:00:00"/>
    <d v="2019-04-19T20:45:00"/>
    <d v="2019-04-01T00:00:00"/>
    <m/>
    <n v="883"/>
    <n v="41.479999999999976"/>
  </r>
  <r>
    <n v="884"/>
    <s v=" 20 Apr 2019, 12:30"/>
    <s v="Football"/>
    <x v="3"/>
    <s v="Parma FC - AC Milan"/>
    <n v="0"/>
    <x v="1"/>
    <s v="Full Event Away (1X2)"/>
    <s v="1-1"/>
    <s v="PINNACLE"/>
    <n v="1.819"/>
    <n v="1"/>
    <n v="-1"/>
    <s v="https://aw-tipster.blogabet.com"/>
    <s v="Mon, Apr 15th, 2019, 10:39"/>
    <n v="41.079999999999977"/>
    <d v="2019-04-01T00:00:00"/>
    <m/>
    <n v="902"/>
    <s v="1X2"/>
    <s v="2018-19"/>
    <x v="26"/>
    <s v="Apr"/>
    <n v="4"/>
    <s v="2019"/>
    <s v="12:30"/>
    <d v="2019-04-20T00:00:00"/>
    <d v="2019-04-20T12:30:00"/>
    <d v="2019-04-01T00:00:00"/>
    <m/>
    <n v="884"/>
    <n v="40.479999999999976"/>
  </r>
  <r>
    <n v="885"/>
    <s v=" 20 Apr 2019, 13:30"/>
    <s v="Football"/>
    <x v="4"/>
    <s v="Manchester City - Tottenham Hotspur"/>
    <n v="2.1800000000000002"/>
    <x v="0"/>
    <s v="Full Event Away +1.50 (AH)"/>
    <s v="1-0"/>
    <s v="PINNACLE"/>
    <n v="2.1800000000000002"/>
    <n v="1"/>
    <n v="1.18"/>
    <s v="https://aw-tipster.blogabet.com"/>
    <s v="Thu, Apr 18th, 2019, 09:52"/>
    <n v="42.259999999999977"/>
    <d v="2019-04-01T00:00:00"/>
    <m/>
    <n v="909"/>
    <s v="AH"/>
    <s v="2018-19"/>
    <x v="26"/>
    <s v="Apr"/>
    <n v="4"/>
    <s v="2019"/>
    <s v="13:30"/>
    <d v="2019-04-20T00:00:00"/>
    <d v="2019-04-20T13:30:00"/>
    <d v="2019-04-01T00:00:00"/>
    <m/>
    <n v="885"/>
    <n v="41.659999999999975"/>
  </r>
  <r>
    <n v="886"/>
    <s v=" 20 Apr 2019, 15:00"/>
    <s v="Football"/>
    <x v="3"/>
    <s v="Bologna - Sampdoria"/>
    <n v="0"/>
    <x v="1"/>
    <s v="Full Event Away +0.50 (AH)"/>
    <s v="3-0"/>
    <s v="PINNACLE"/>
    <n v="1.6839999999999999"/>
    <n v="1"/>
    <n v="-1"/>
    <s v="https://aw-tipster.blogabet.com"/>
    <s v="Mon, Apr 15th, 2019, 10:39"/>
    <n v="41.259999999999977"/>
    <d v="2019-04-01T00:00:00"/>
    <m/>
    <n v="875"/>
    <s v="AH"/>
    <s v="2018-19"/>
    <x v="26"/>
    <s v="Apr"/>
    <n v="4"/>
    <s v="2019"/>
    <s v="15:00"/>
    <d v="2019-04-20T00:00:00"/>
    <d v="2019-04-20T15:00:00"/>
    <d v="2019-04-01T00:00:00"/>
    <m/>
    <n v="886"/>
    <n v="40.659999999999975"/>
  </r>
  <r>
    <n v="887"/>
    <s v=" 20 Apr 2019, 15:00"/>
    <s v="Football"/>
    <x v="3"/>
    <s v="Genoa - Torino"/>
    <n v="2.0699999999999998"/>
    <x v="0"/>
    <s v="Full Event Away +0.00 (AH)"/>
    <s v="0-1"/>
    <s v="PINNACLE"/>
    <n v="2.0699999999999998"/>
    <n v="1"/>
    <n v="1.07"/>
    <s v="https://aw-tipster.blogabet.com"/>
    <s v="Mon, Apr 15th, 2019, 10:39"/>
    <n v="42.329999999999977"/>
    <d v="2019-04-01T00:00:00"/>
    <m/>
    <n v="896"/>
    <s v="AH"/>
    <s v="2018-19"/>
    <x v="26"/>
    <s v="Apr"/>
    <n v="4"/>
    <s v="2019"/>
    <s v="15:00"/>
    <d v="2019-04-20T00:00:00"/>
    <d v="2019-04-20T15:00:00"/>
    <d v="2019-04-01T00:00:00"/>
    <m/>
    <n v="887"/>
    <n v="41.729999999999976"/>
  </r>
  <r>
    <n v="888"/>
    <s v=" 20 Apr 2019, 15:00"/>
    <s v="Football"/>
    <x v="3"/>
    <s v="Lazio - Chievo"/>
    <n v="1.95"/>
    <x v="0"/>
    <s v="Full Event Away +2.00 (AH)"/>
    <s v="1-2"/>
    <s v="PINNACLE"/>
    <n v="1.952"/>
    <n v="1"/>
    <n v="0.95"/>
    <s v="https://aw-tipster.blogabet.com"/>
    <s v="Thu, Apr 18th, 2019, 09:51"/>
    <n v="43.27999999999998"/>
    <d v="2019-04-01T00:00:00"/>
    <m/>
    <n v="893"/>
    <s v="AH"/>
    <s v="2018-19"/>
    <x v="26"/>
    <s v="Apr"/>
    <n v="4"/>
    <s v="2019"/>
    <s v="15:00"/>
    <d v="2019-04-20T00:00:00"/>
    <d v="2019-04-20T15:00:00"/>
    <d v="2019-04-01T00:00:00"/>
    <m/>
    <n v="888"/>
    <n v="42.679999999999978"/>
  </r>
  <r>
    <n v="889"/>
    <s v=" 20 Apr 2019, 15:30"/>
    <s v="Football"/>
    <x v="0"/>
    <s v="Bayer Leverkusen - Nurnberg"/>
    <n v="0"/>
    <x v="1"/>
    <s v="Full Event Away +1.50 (AH)"/>
    <s v="2-0"/>
    <s v="PINNACLE"/>
    <n v="2.04"/>
    <n v="1"/>
    <n v="-1"/>
    <s v="https://aw-tipster.blogabet.com"/>
    <s v="Sun, Apr 14th, 2019, 12:04"/>
    <n v="42.27999999999998"/>
    <d v="2019-04-01T00:00:00"/>
    <m/>
    <n v="898"/>
    <s v="AH"/>
    <s v="2018-19"/>
    <x v="26"/>
    <s v="Apr"/>
    <n v="4"/>
    <s v="2019"/>
    <s v="15:30"/>
    <d v="2019-04-20T00:00:00"/>
    <d v="2019-04-20T15:30:00"/>
    <d v="2019-04-01T00:00:00"/>
    <m/>
    <n v="889"/>
    <n v="41.679999999999978"/>
  </r>
  <r>
    <n v="890"/>
    <s v=" 20 Apr 2019, 15:30"/>
    <s v="Football"/>
    <x v="0"/>
    <s v="Bayern Munich - Werder Bremen"/>
    <n v="0"/>
    <x v="1"/>
    <s v="Full Event Home -2.00 (AH)"/>
    <s v="1-0"/>
    <s v="PINNACLE"/>
    <n v="1.694"/>
    <n v="1"/>
    <n v="-1"/>
    <s v="https://aw-tipster.blogabet.com"/>
    <s v="Mon, Apr 15th, 2019, 10:47"/>
    <n v="41.27999999999998"/>
    <d v="2019-04-01T00:00:00"/>
    <m/>
    <n v="904"/>
    <s v="AH"/>
    <s v="2018-19"/>
    <x v="26"/>
    <s v="Apr"/>
    <n v="4"/>
    <s v="2019"/>
    <s v="15:30"/>
    <d v="2019-04-20T00:00:00"/>
    <d v="2019-04-20T15:30:00"/>
    <d v="2019-04-01T00:00:00"/>
    <m/>
    <n v="890"/>
    <n v="40.679999999999978"/>
  </r>
  <r>
    <n v="891"/>
    <s v=" 20 Apr 2019, 16:00"/>
    <s v="Football"/>
    <x v="4"/>
    <s v="Bournemouth - Fulham"/>
    <n v="0"/>
    <x v="1"/>
    <s v="Full Event Over 3 (O/U)"/>
    <s v="0-1"/>
    <s v="PINNACLE"/>
    <n v="1.97"/>
    <n v="1"/>
    <n v="-1"/>
    <s v="https://aw-tipster.blogabet.com"/>
    <s v="Sun, Apr 14th, 2019, 12:05"/>
    <n v="40.27999999999998"/>
    <d v="2019-04-01T00:00:00"/>
    <m/>
    <n v="872"/>
    <s v="O/U"/>
    <s v="2018-19"/>
    <x v="26"/>
    <s v="Apr"/>
    <n v="4"/>
    <s v="2019"/>
    <s v="16:00"/>
    <d v="2019-04-20T00:00:00"/>
    <d v="2019-04-20T16:00:00"/>
    <d v="2019-04-01T00:00:00"/>
    <m/>
    <n v="891"/>
    <n v="39.679999999999978"/>
  </r>
  <r>
    <n v="892"/>
    <s v=" 20 Apr 2019, 16:00"/>
    <s v="Football"/>
    <x v="4"/>
    <s v="West Ham United - Leicester City"/>
    <n v="1.69"/>
    <x v="0"/>
    <s v="Full Event Home +0.50 (AH)"/>
    <s v="2-2"/>
    <s v="PINNACLE"/>
    <n v="1.6890000000000001"/>
    <n v="1"/>
    <n v="0.69"/>
    <s v="https://aw-tipster.blogabet.com"/>
    <s v="Sun, Apr 14th, 2019, 12:06"/>
    <n v="40.969999999999978"/>
    <d v="2019-04-01T00:00:00"/>
    <m/>
    <n v="906"/>
    <s v="AH"/>
    <s v="2018-19"/>
    <x v="26"/>
    <s v="Apr"/>
    <n v="4"/>
    <s v="2019"/>
    <s v="16:00"/>
    <d v="2019-04-20T00:00:00"/>
    <d v="2019-04-20T16:00:00"/>
    <d v="2019-04-01T00:00:00"/>
    <m/>
    <n v="892"/>
    <n v="40.369999999999976"/>
  </r>
  <r>
    <n v="893"/>
    <s v=" 20 Apr 2019, 16:00"/>
    <s v="Football"/>
    <x v="4"/>
    <s v="Huddersfield Town - Watford"/>
    <n v="1.8"/>
    <x v="0"/>
    <s v="Full Event Away (1X2)"/>
    <s v="1-2"/>
    <s v="PINNACLE"/>
    <n v="1.8"/>
    <n v="1"/>
    <n v="0.8"/>
    <s v="https://aw-tipster.blogabet.com"/>
    <s v="Tue, Apr 16th, 2019, 10:05"/>
    <n v="41.769999999999975"/>
    <d v="2019-04-01T00:00:00"/>
    <m/>
    <n v="883"/>
    <s v="1X2"/>
    <s v="2018-19"/>
    <x v="26"/>
    <s v="Apr"/>
    <n v="4"/>
    <s v="2019"/>
    <s v="16:00"/>
    <d v="2019-04-20T00:00:00"/>
    <d v="2019-04-20T16:00:00"/>
    <d v="2019-04-01T00:00:00"/>
    <m/>
    <n v="893"/>
    <n v="41.169999999999973"/>
  </r>
  <r>
    <n v="894"/>
    <s v=" 20 Apr 2019, 16:00"/>
    <s v="Football"/>
    <x v="4"/>
    <s v="Wolverhampton Wanderers - Brighton and Hove Albion"/>
    <n v="0"/>
    <x v="1"/>
    <s v="Full Event Home (1X2)"/>
    <s v="0-0"/>
    <s v="PINNACLE"/>
    <n v="1.7509999999999999"/>
    <n v="1"/>
    <n v="-1"/>
    <s v="https://aw-tipster.blogabet.com"/>
    <s v="Wed, Apr 17th, 2019, 09:19"/>
    <n v="40.769999999999975"/>
    <d v="2019-04-01T00:00:00"/>
    <m/>
    <n v="891"/>
    <s v="1X2"/>
    <s v="2018-19"/>
    <x v="26"/>
    <s v="Apr"/>
    <n v="4"/>
    <s v="2019"/>
    <s v="16:00"/>
    <d v="2019-04-20T00:00:00"/>
    <d v="2019-04-20T16:00:00"/>
    <d v="2019-04-01T00:00:00"/>
    <m/>
    <n v="894"/>
    <n v="40.169999999999973"/>
  </r>
  <r>
    <n v="895"/>
    <s v=" 20 Apr 2019, 16:15"/>
    <s v="Football"/>
    <x v="2"/>
    <s v="Eibar - Atletico Madrid"/>
    <n v="0"/>
    <x v="1"/>
    <s v="Full Event Home +0.00 (AH)"/>
    <s v="0-1"/>
    <s v="PINNACLE"/>
    <n v="2.0699999999999998"/>
    <n v="1"/>
    <n v="-1"/>
    <s v="https://aw-tipster.blogabet.com"/>
    <s v="Mon, Apr 15th, 2019, 10:40"/>
    <n v="39.769999999999975"/>
    <d v="2019-04-01T00:00:00"/>
    <m/>
    <n v="915"/>
    <s v="AH"/>
    <s v="2018-19"/>
    <x v="26"/>
    <s v="Apr"/>
    <n v="4"/>
    <s v="2019"/>
    <s v="16:15"/>
    <d v="2019-04-20T00:00:00"/>
    <d v="2019-04-20T16:15:00"/>
    <d v="2019-04-01T00:00:00"/>
    <m/>
    <n v="895"/>
    <n v="39.169999999999973"/>
  </r>
  <r>
    <n v="896"/>
    <s v=" 20 Apr 2019, 17:00"/>
    <s v="Football"/>
    <x v="1"/>
    <s v="Guingamp - Marseille"/>
    <n v="0"/>
    <x v="1"/>
    <s v="Full Event Home +0.50 (AH)"/>
    <s v="1-3"/>
    <s v="PINNACLE"/>
    <n v="1.9610000000000001"/>
    <n v="1"/>
    <n v="-1"/>
    <s v="https://aw-tipster.blogabet.com"/>
    <s v="Mon, Apr 15th, 2019, 10:43"/>
    <n v="38.769999999999975"/>
    <d v="2019-04-01T00:00:00"/>
    <m/>
    <n v="897"/>
    <s v="AH"/>
    <s v="2018-19"/>
    <x v="26"/>
    <s v="Apr"/>
    <n v="4"/>
    <s v="2019"/>
    <s v="17:00"/>
    <d v="2019-04-20T00:00:00"/>
    <d v="2019-04-20T17:00:00"/>
    <d v="2019-04-01T00:00:00"/>
    <m/>
    <n v="896"/>
    <n v="38.169999999999973"/>
  </r>
  <r>
    <n v="897"/>
    <s v=" 20 Apr 2019, 18:00"/>
    <s v="Football"/>
    <x v="3"/>
    <s v="Juventus - Fiorentina"/>
    <n v="1"/>
    <x v="2"/>
    <s v="Full Event Away +1.00 (AH)"/>
    <s v="2-1"/>
    <s v="PINNACLE"/>
    <n v="2.06"/>
    <n v="1"/>
    <n v="0"/>
    <s v="https://aw-tipster.blogabet.com"/>
    <s v="Wed, Apr 17th, 2019, 09:18"/>
    <n v="38.769999999999975"/>
    <d v="2019-04-01T00:00:00"/>
    <m/>
    <n v="908"/>
    <s v="AH"/>
    <s v="2018-19"/>
    <x v="26"/>
    <s v="Apr"/>
    <n v="4"/>
    <s v="2019"/>
    <s v="18:00"/>
    <d v="2019-04-20T00:00:00"/>
    <d v="2019-04-20T18:00:00"/>
    <d v="2019-04-01T00:00:00"/>
    <m/>
    <n v="897"/>
    <n v="38.169999999999973"/>
  </r>
  <r>
    <n v="898"/>
    <s v=" 20 Apr 2019, 18:30"/>
    <s v="Football"/>
    <x v="0"/>
    <s v="Borussia Monchengladbach - RB Leipzig"/>
    <n v="1.76"/>
    <x v="0"/>
    <s v="Full Event Away +0.00 (AH)"/>
    <s v="1-2"/>
    <s v="PINNACLE"/>
    <n v="1.7629999999999999"/>
    <n v="1"/>
    <n v="0.76"/>
    <s v="https://aw-tipster.blogabet.com"/>
    <s v="Sun, Apr 14th, 2019, 12:04"/>
    <n v="39.529999999999973"/>
    <d v="2019-04-01T00:00:00"/>
    <m/>
    <n v="905"/>
    <s v="AH"/>
    <s v="2018-19"/>
    <x v="26"/>
    <s v="Apr"/>
    <n v="4"/>
    <s v="2019"/>
    <s v="18:30"/>
    <d v="2019-04-20T00:00:00"/>
    <d v="2019-04-20T18:30:00"/>
    <d v="2019-04-01T00:00:00"/>
    <m/>
    <n v="898"/>
    <n v="38.929999999999971"/>
  </r>
  <r>
    <n v="899"/>
    <s v=" 20 Apr 2019, 18:30"/>
    <s v="Football"/>
    <x v="4"/>
    <s v="Newcastle United - Southampton"/>
    <n v="1.73"/>
    <x v="0"/>
    <s v="Full Event Over 2 (O/U)"/>
    <s v="3-1"/>
    <s v="PINNACLE"/>
    <n v="1.7290000000000001"/>
    <n v="1"/>
    <n v="0.73"/>
    <s v="https://aw-tipster.blogabet.com"/>
    <s v="Sun, Apr 14th, 2019, 12:06"/>
    <n v="40.25999999999997"/>
    <d v="2019-04-01T00:00:00"/>
    <m/>
    <n v="912"/>
    <s v="O/U"/>
    <s v="2018-19"/>
    <x v="26"/>
    <s v="Apr"/>
    <n v="4"/>
    <s v="2019"/>
    <s v="18:30"/>
    <d v="2019-04-20T00:00:00"/>
    <d v="2019-04-20T18:30:00"/>
    <d v="2019-04-01T00:00:00"/>
    <m/>
    <n v="899"/>
    <n v="39.659999999999968"/>
  </r>
  <r>
    <n v="900"/>
    <s v=" 20 Apr 2019, 20:00"/>
    <s v="Football"/>
    <x v="1"/>
    <s v="Nice - Caen"/>
    <n v="0"/>
    <x v="1"/>
    <s v="Full Event Home (1X2)"/>
    <s v="0-1"/>
    <s v="PINNACLE"/>
    <n v="1.7869999999999999"/>
    <n v="1"/>
    <n v="-1"/>
    <s v="https://aw-tipster.blogabet.com"/>
    <s v="Mon, Apr 15th, 2019, 10:44"/>
    <n v="39.25999999999997"/>
    <d v="2019-04-01T00:00:00"/>
    <m/>
    <n v="889"/>
    <s v="1X2"/>
    <s v="2018-19"/>
    <x v="26"/>
    <s v="Apr"/>
    <n v="4"/>
    <s v="2019"/>
    <s v="20:00"/>
    <d v="2019-04-20T00:00:00"/>
    <d v="2019-04-20T20:00:00"/>
    <d v="2019-04-01T00:00:00"/>
    <m/>
    <n v="900"/>
    <n v="38.659999999999968"/>
  </r>
  <r>
    <n v="901"/>
    <s v=" 20 Apr 2019, 20:00"/>
    <s v="Football"/>
    <x v="1"/>
    <s v="Strasbourg - Montpellier HSC"/>
    <n v="2.2000000000000002"/>
    <x v="0"/>
    <s v="Full Event Away +0.00 (AH)"/>
    <s v="1-3"/>
    <s v="PINNACLE"/>
    <n v="2.2000000000000002"/>
    <n v="1"/>
    <n v="1.2"/>
    <s v="https://aw-tipster.blogabet.com"/>
    <s v="Mon, Apr 15th, 2019, 10:44"/>
    <n v="40.459999999999972"/>
    <d v="2019-04-01T00:00:00"/>
    <m/>
    <n v="894"/>
    <s v="AH"/>
    <s v="2018-19"/>
    <x v="26"/>
    <s v="Apr"/>
    <n v="4"/>
    <s v="2019"/>
    <s v="20:00"/>
    <d v="2019-04-20T00:00:00"/>
    <d v="2019-04-20T20:00:00"/>
    <d v="2019-04-01T00:00:00"/>
    <m/>
    <n v="901"/>
    <n v="39.859999999999971"/>
  </r>
  <r>
    <n v="902"/>
    <s v=" 20 Apr 2019, 20:30"/>
    <s v="Football"/>
    <x v="3"/>
    <s v="FC Internazionale - AS Roma"/>
    <n v="2.1"/>
    <x v="0"/>
    <s v="Full Event Away +0.50 (AH)"/>
    <s v="1-1"/>
    <s v="PINNACLE"/>
    <n v="2.1"/>
    <n v="1"/>
    <n v="1.1000000000000001"/>
    <s v="https://aw-tipster.blogabet.com"/>
    <s v="Mon, Apr 15th, 2019, 10:40"/>
    <n v="41.559999999999974"/>
    <d v="2019-04-01T00:00:00"/>
    <m/>
    <n v="881"/>
    <s v="AH"/>
    <s v="2018-19"/>
    <x v="26"/>
    <s v="Apr"/>
    <n v="4"/>
    <s v="2019"/>
    <s v="20:30"/>
    <d v="2019-04-20T00:00:00"/>
    <d v="2019-04-20T20:30:00"/>
    <d v="2019-04-01T00:00:00"/>
    <m/>
    <n v="902"/>
    <n v="40.959999999999972"/>
  </r>
  <r>
    <n v="903"/>
    <s v=" 20 Apr 2019, 20:30"/>
    <s v="Football"/>
    <x v="0"/>
    <s v="Schalke 04 - Hoffenheim"/>
    <n v="2.0499999999999998"/>
    <x v="0"/>
    <s v="Full Event Away (1X2)"/>
    <s v="2-5"/>
    <s v="PINNACLE"/>
    <n v="2.0499999999999998"/>
    <n v="1"/>
    <n v="1.05"/>
    <s v="https://aw-tipster.blogabet.com"/>
    <s v="Mon, Apr 15th, 2019, 10:47"/>
    <n v="42.609999999999971"/>
    <d v="2019-04-01T00:00:00"/>
    <m/>
    <n v="911"/>
    <s v="1X2"/>
    <s v="2018-19"/>
    <x v="26"/>
    <s v="Apr"/>
    <n v="4"/>
    <s v="2019"/>
    <s v="20:30"/>
    <d v="2019-04-20T00:00:00"/>
    <d v="2019-04-20T20:30:00"/>
    <d v="2019-04-01T00:00:00"/>
    <m/>
    <n v="903"/>
    <n v="42.00999999999997"/>
  </r>
  <r>
    <n v="904"/>
    <s v=" 20 Apr 2019, 20:45"/>
    <s v="Football"/>
    <x v="2"/>
    <s v="Barcelona - Real Sociedad"/>
    <n v="0"/>
    <x v="1"/>
    <s v="Full Event Home -2.00 (AH)"/>
    <s v="2-1"/>
    <s v="PINNACLE"/>
    <n v="2.0699999999999998"/>
    <n v="1"/>
    <n v="-1"/>
    <s v="https://aw-tipster.blogabet.com"/>
    <s v="Wed, Apr 17th, 2019, 09:18"/>
    <n v="41.609999999999971"/>
    <d v="2019-04-01T00:00:00"/>
    <m/>
    <n v="874"/>
    <s v="AH"/>
    <s v="2018-19"/>
    <x v="26"/>
    <s v="Apr"/>
    <n v="4"/>
    <s v="2019"/>
    <s v="20:45"/>
    <d v="2019-04-20T00:00:00"/>
    <d v="2019-04-20T20:45:00"/>
    <d v="2019-04-01T00:00:00"/>
    <m/>
    <n v="904"/>
    <n v="41.00999999999997"/>
  </r>
  <r>
    <n v="905"/>
    <s v=" 21 Apr 2019, 14:00"/>
    <s v="Football"/>
    <x v="2"/>
    <s v="Getafe - Sevilla"/>
    <n v="0"/>
    <x v="1"/>
    <s v="Full Event Away +0.00 (AH)"/>
    <s v="3-0"/>
    <s v="PINNACLE"/>
    <n v="1.675"/>
    <n v="1"/>
    <n v="-1"/>
    <s v="https://aw-tipster.blogabet.com"/>
    <s v="Mon, Apr 15th, 2019, 10:41"/>
    <n v="40.609999999999971"/>
    <d v="2019-04-01T00:00:00"/>
    <m/>
    <n v="871"/>
    <s v="AH"/>
    <s v="2018-19"/>
    <x v="18"/>
    <s v="Apr"/>
    <n v="4"/>
    <s v="2019"/>
    <s v="14:00"/>
    <d v="2019-04-21T00:00:00"/>
    <d v="2019-04-21T14:00:00"/>
    <d v="2019-04-01T00:00:00"/>
    <m/>
    <n v="905"/>
    <n v="40.00999999999997"/>
  </r>
  <r>
    <n v="906"/>
    <s v=" 21 Apr 2019, 14:30"/>
    <s v="Football"/>
    <x v="4"/>
    <s v="Everton - Manchester United"/>
    <n v="0"/>
    <x v="1"/>
    <s v="Full Event Away +0.00 (AH)"/>
    <s v="4-0"/>
    <s v="PINNACLE"/>
    <n v="1.671"/>
    <n v="1"/>
    <n v="-1"/>
    <s v="https://aw-tipster.blogabet.com"/>
    <s v="Wed, Apr 17th, 2019, 09:19"/>
    <n v="39.609999999999971"/>
    <d v="2019-04-01T00:00:00"/>
    <m/>
    <n v="876"/>
    <s v="AH"/>
    <s v="2018-19"/>
    <x v="18"/>
    <s v="Apr"/>
    <n v="4"/>
    <s v="2019"/>
    <s v="14:30"/>
    <d v="2019-04-21T00:00:00"/>
    <d v="2019-04-21T14:30:00"/>
    <d v="2019-04-01T00:00:00"/>
    <m/>
    <n v="906"/>
    <n v="39.00999999999997"/>
  </r>
  <r>
    <n v="907"/>
    <s v=" 21 Apr 2019, 15:00"/>
    <s v="Football"/>
    <x v="1"/>
    <s v="Toulouse FC - Lille"/>
    <n v="1.7"/>
    <x v="0"/>
    <s v="Full Event Home +0.50 (AH)"/>
    <s v="0-0"/>
    <s v="PINNACLE"/>
    <n v="1.6990000000000001"/>
    <n v="1"/>
    <n v="0.7"/>
    <s v="https://aw-tipster.blogabet.com"/>
    <s v="Mon, Apr 15th, 2019, 10:44"/>
    <n v="40.309999999999974"/>
    <d v="2019-04-01T00:00:00"/>
    <m/>
    <n v="887"/>
    <s v="AH"/>
    <s v="2018-19"/>
    <x v="18"/>
    <s v="Apr"/>
    <n v="4"/>
    <s v="2019"/>
    <s v="15:00"/>
    <d v="2019-04-21T00:00:00"/>
    <d v="2019-04-21T15:00:00"/>
    <d v="2019-04-01T00:00:00"/>
    <m/>
    <n v="907"/>
    <n v="39.709999999999972"/>
  </r>
  <r>
    <n v="908"/>
    <s v=" 21 Apr 2019, 15:30"/>
    <s v="Football"/>
    <x v="0"/>
    <s v="Freiburg - Borussia Dortmund"/>
    <n v="0"/>
    <x v="1"/>
    <s v="Full Event Home +1.00 (AH)"/>
    <s v="0-4"/>
    <s v="PINNACLE"/>
    <n v="1.97"/>
    <n v="1"/>
    <n v="-1"/>
    <s v="https://aw-tipster.blogabet.com"/>
    <s v="Sun, Apr 14th, 2019, 12:05"/>
    <n v="39.309999999999974"/>
    <d v="2019-04-01T00:00:00"/>
    <m/>
    <n v="892"/>
    <s v="AH"/>
    <s v="2018-19"/>
    <x v="18"/>
    <s v="Apr"/>
    <n v="4"/>
    <s v="2019"/>
    <s v="15:30"/>
    <d v="2019-04-21T00:00:00"/>
    <d v="2019-04-21T15:30:00"/>
    <d v="2019-04-01T00:00:00"/>
    <m/>
    <n v="908"/>
    <n v="38.709999999999972"/>
  </r>
  <r>
    <n v="909"/>
    <s v=" 21 Apr 2019, 16:15"/>
    <s v="Football"/>
    <x v="2"/>
    <s v="Real Madrid - Athletic Club Bilbao"/>
    <n v="1.99"/>
    <x v="0"/>
    <s v="First Half Away +0.50 (AH)"/>
    <s v="0-0"/>
    <s v="PINNACLE"/>
    <n v="1.99"/>
    <n v="1"/>
    <n v="0.99"/>
    <s v="https://aw-tipster.blogabet.com"/>
    <s v="Tue, Apr 16th, 2019, 10:07"/>
    <n v="40.299999999999976"/>
    <d v="2019-04-01T00:00:00"/>
    <m/>
    <n v="885"/>
    <s v="AH"/>
    <s v="2018-19"/>
    <x v="18"/>
    <s v="Apr"/>
    <n v="4"/>
    <s v="2019"/>
    <s v="16:15"/>
    <d v="2019-04-21T00:00:00"/>
    <d v="2019-04-21T16:15:00"/>
    <d v="2019-04-01T00:00:00"/>
    <m/>
    <n v="909"/>
    <n v="39.699999999999974"/>
  </r>
  <r>
    <n v="910"/>
    <s v=" 21 Apr 2019, 17:00"/>
    <s v="Football"/>
    <x v="1"/>
    <s v="Reims - St Etienne"/>
    <n v="2.17"/>
    <x v="0"/>
    <s v="Full Event Away +0.00 (AH)"/>
    <s v="0-2"/>
    <s v="PINNACLE"/>
    <n v="2.17"/>
    <n v="1"/>
    <n v="1.17"/>
    <s v="https://aw-tipster.blogabet.com"/>
    <s v="Mon, Apr 15th, 2019, 10:45"/>
    <n v="41.469999999999978"/>
    <d v="2019-04-01T00:00:00"/>
    <m/>
    <n v="900"/>
    <s v="AH"/>
    <s v="2018-19"/>
    <x v="18"/>
    <s v="Apr"/>
    <n v="4"/>
    <s v="2019"/>
    <s v="17:00"/>
    <d v="2019-04-21T00:00:00"/>
    <d v="2019-04-21T17:00:00"/>
    <d v="2019-04-01T00:00:00"/>
    <m/>
    <n v="910"/>
    <n v="40.869999999999976"/>
  </r>
  <r>
    <n v="911"/>
    <s v=" 21 Apr 2019, 17:00"/>
    <s v="Football"/>
    <x v="4"/>
    <s v="Cardiff City - Liverpool"/>
    <n v="0"/>
    <x v="1"/>
    <s v="Full Event Over 3 (O/U)"/>
    <s v="0-2"/>
    <s v="PINNACLE"/>
    <n v="1.9339999999999999"/>
    <n v="1"/>
    <n v="-1"/>
    <s v="https://aw-tipster.blogabet.com"/>
    <s v="Thu, Apr 18th, 2019, 09:52"/>
    <n v="40.469999999999978"/>
    <d v="2019-04-01T00:00:00"/>
    <m/>
    <n v="903"/>
    <s v="O/U"/>
    <s v="2018-19"/>
    <x v="18"/>
    <s v="Apr"/>
    <n v="4"/>
    <s v="2019"/>
    <s v="17:00"/>
    <d v="2019-04-21T00:00:00"/>
    <d v="2019-04-21T17:00:00"/>
    <d v="2019-04-01T00:00:00"/>
    <m/>
    <n v="911"/>
    <n v="39.869999999999976"/>
  </r>
  <r>
    <n v="912"/>
    <s v=" 21 Apr 2019, 17:00"/>
    <s v="Football"/>
    <x v="4"/>
    <s v="Arsenal - Crystal Palace"/>
    <n v="0"/>
    <x v="1"/>
    <s v="Full Event Home -1.00 (AH)"/>
    <s v="2-3"/>
    <s v="PINNACLE"/>
    <n v="1.9"/>
    <n v="1"/>
    <n v="-1"/>
    <s v="https://aw-tipster.blogabet.com"/>
    <s v="Fri, Apr 19th, 2019, 10:06"/>
    <n v="39.469999999999978"/>
    <d v="2019-04-01T00:00:00"/>
    <m/>
    <n v="899"/>
    <s v="AH"/>
    <s v="2018-19"/>
    <x v="18"/>
    <s v="Apr"/>
    <n v="4"/>
    <s v="2019"/>
    <s v="17:00"/>
    <d v="2019-04-21T00:00:00"/>
    <d v="2019-04-21T17:00:00"/>
    <d v="2019-04-01T00:00:00"/>
    <m/>
    <n v="912"/>
    <n v="38.869999999999976"/>
  </r>
  <r>
    <n v="913"/>
    <s v=" 21 Apr 2019, 18:30"/>
    <s v="Football"/>
    <x v="2"/>
    <s v="Villarreal CF - Leganes"/>
    <n v="0"/>
    <x v="1"/>
    <s v="Full Event Away +0.50 (AH)"/>
    <s v="2-1"/>
    <s v="PINNACLE"/>
    <n v="2.17"/>
    <n v="1"/>
    <n v="-1"/>
    <s v="https://aw-tipster.blogabet.com"/>
    <s v="Fri, Apr 19th, 2019, 10:05"/>
    <n v="38.469999999999978"/>
    <d v="2019-04-01T00:00:00"/>
    <m/>
    <n v="913"/>
    <s v="AH"/>
    <s v="2018-19"/>
    <x v="18"/>
    <s v="Apr"/>
    <n v="4"/>
    <s v="2019"/>
    <s v="18:30"/>
    <d v="2019-04-21T00:00:00"/>
    <d v="2019-04-21T18:30:00"/>
    <d v="2019-04-01T00:00:00"/>
    <m/>
    <n v="913"/>
    <n v="37.869999999999976"/>
  </r>
  <r>
    <n v="914"/>
    <s v=" 21 Apr 2019, 20:45"/>
    <s v="Football"/>
    <x v="2"/>
    <s v="Real Betis - Valencia"/>
    <n v="1.94"/>
    <x v="0"/>
    <s v="Full Event Over 2.5 (O/U)"/>
    <s v="1-2"/>
    <s v="PINNACLE"/>
    <n v="1.9430000000000001"/>
    <n v="1"/>
    <n v="0.94"/>
    <s v="https://aw-tipster.blogabet.com"/>
    <s v="Fri, Apr 19th, 2019, 10:05"/>
    <n v="39.409999999999975"/>
    <d v="2019-04-01T00:00:00"/>
    <m/>
    <n v="914"/>
    <s v="O/U"/>
    <s v="2018-19"/>
    <x v="18"/>
    <s v="Apr"/>
    <n v="4"/>
    <s v="2019"/>
    <s v="20:45"/>
    <d v="2019-04-21T00:00:00"/>
    <d v="2019-04-21T20:45:00"/>
    <d v="2019-04-01T00:00:00"/>
    <m/>
    <n v="914"/>
    <n v="38.809999999999974"/>
  </r>
  <r>
    <n v="915"/>
    <s v=" 21 Apr 2019, 21:00"/>
    <s v="Football"/>
    <x v="1"/>
    <s v="Paris Saint Germain - AS Monaco"/>
    <n v="1.8"/>
    <x v="0"/>
    <s v="Full Event Home -1.00 (AH)"/>
    <s v="3-1"/>
    <s v="PINNACLE"/>
    <n v="1.8"/>
    <n v="1"/>
    <n v="0.8"/>
    <s v="https://aw-tipster.blogabet.com"/>
    <s v="Thu, Apr 18th, 2019, 09:51"/>
    <n v="40.209999999999972"/>
    <d v="2019-04-01T00:00:00"/>
    <m/>
    <n v="895"/>
    <s v="AH"/>
    <s v="2018-19"/>
    <x v="18"/>
    <s v="Apr"/>
    <n v="4"/>
    <s v="2019"/>
    <s v="21:00"/>
    <d v="2019-04-21T00:00:00"/>
    <d v="2019-04-21T21:00:00"/>
    <d v="2019-04-01T00:00:00"/>
    <m/>
    <n v="915"/>
    <n v="39.609999999999971"/>
  </r>
  <r>
    <n v="916"/>
    <s v=" 22 Apr 2019, 19:00"/>
    <s v="Football"/>
    <x v="3"/>
    <s v="Napoli - Atalanta BC"/>
    <n v="1.93"/>
    <x v="0"/>
    <s v="Full Event Away +0.50 (AH)"/>
    <s v="1-2"/>
    <s v="PINNACLE"/>
    <n v="1.9339999999999999"/>
    <n v="1"/>
    <n v="0.93"/>
    <s v="https://aw-tipster.blogabet.com"/>
    <s v="Fri, Apr 19th, 2019, 10:06"/>
    <n v="41.139999999999972"/>
    <d v="2019-04-01T00:00:00"/>
    <m/>
    <n v="878"/>
    <s v="AH"/>
    <s v="2018-19"/>
    <x v="19"/>
    <s v="Apr"/>
    <n v="4"/>
    <s v="2019"/>
    <s v="19:00"/>
    <d v="2019-04-22T00:00:00"/>
    <d v="2019-04-22T19:00:00"/>
    <d v="2019-04-01T00:00:00"/>
    <m/>
    <n v="916"/>
    <n v="40.539999999999971"/>
  </r>
  <r>
    <n v="917"/>
    <s v=" 22 Apr 2019, 20:30"/>
    <s v="Football"/>
    <x v="0"/>
    <s v="Wolfsburg - Eintracht Frankfurt"/>
    <n v="1"/>
    <x v="2"/>
    <s v="Full Event Away +0.00 (AH)"/>
    <s v="1-1"/>
    <s v="PINNACLE"/>
    <n v="1.9610000000000001"/>
    <n v="1"/>
    <n v="0"/>
    <s v="https://aw-tipster.blogabet.com"/>
    <s v="Fri, Apr 19th, 2019, 10:07"/>
    <n v="41.139999999999972"/>
    <d v="2019-04-01T00:00:00"/>
    <m/>
    <n v="918"/>
    <s v="AH"/>
    <s v="2018-19"/>
    <x v="19"/>
    <s v="Apr"/>
    <n v="4"/>
    <s v="2019"/>
    <s v="20:30"/>
    <d v="2019-04-22T00:00:00"/>
    <d v="2019-04-22T20:30:00"/>
    <d v="2019-04-01T00:00:00"/>
    <m/>
    <n v="917"/>
    <n v="40.539999999999971"/>
  </r>
  <r>
    <n v="918"/>
    <s v=" 22 Apr 2019, 21:00"/>
    <s v="Football"/>
    <x v="4"/>
    <s v="Chelsea - Burnley"/>
    <n v="2.11"/>
    <x v="0"/>
    <s v="Full Event Away +1.50 (AH)"/>
    <s v="2-2"/>
    <s v="PINNACLE"/>
    <n v="2.11"/>
    <n v="1"/>
    <n v="1.1100000000000001"/>
    <s v="https://aw-tipster.blogabet.com"/>
    <s v="Fri, Apr 19th, 2019, 10:07"/>
    <n v="42.249999999999972"/>
    <d v="2019-04-01T00:00:00"/>
    <m/>
    <n v="917"/>
    <s v="AH"/>
    <s v="2018-19"/>
    <x v="19"/>
    <s v="Apr"/>
    <n v="4"/>
    <s v="2019"/>
    <s v="21:00"/>
    <d v="2019-04-22T00:00:00"/>
    <d v="2019-04-22T21:00:00"/>
    <d v="2019-04-01T00:00:00"/>
    <m/>
    <n v="918"/>
    <n v="41.64999999999997"/>
  </r>
  <r>
    <n v="919"/>
    <s v=" 23 Apr 2019, 20:45"/>
    <s v="Football"/>
    <x v="4"/>
    <s v="Tottenham Hotspur - Brighton and Hove Albion"/>
    <n v="0"/>
    <x v="1"/>
    <s v="Full Event Home -1.50 (AH)"/>
    <s v="1-0"/>
    <s v="PINNACLE"/>
    <n v="2.17"/>
    <n v="1"/>
    <n v="-1"/>
    <s v="https://aw-tipster.blogabet.com"/>
    <s v="Sun, Apr 21st, 2019, 10:33"/>
    <n v="41.249999999999972"/>
    <d v="2019-04-01T00:00:00"/>
    <m/>
    <n v="921"/>
    <s v="AH"/>
    <s v="2018-19"/>
    <x v="20"/>
    <s v="Apr"/>
    <n v="4"/>
    <s v="2019"/>
    <s v="20:45"/>
    <d v="2019-04-23T00:00:00"/>
    <d v="2019-04-23T20:45:00"/>
    <d v="2019-04-01T00:00:00"/>
    <m/>
    <n v="919"/>
    <n v="40.64999999999997"/>
  </r>
  <r>
    <n v="920"/>
    <s v=" 23 Apr 2019, 20:45"/>
    <s v="Football"/>
    <x v="4"/>
    <s v="Watford - Southampton"/>
    <n v="1.76"/>
    <x v="0"/>
    <s v="Full Event Away +0.50 (AH)"/>
    <s v="1-1"/>
    <s v="PINNACLE"/>
    <n v="1.7569999999999999"/>
    <n v="1"/>
    <n v="0.76"/>
    <s v="https://aw-tipster.blogabet.com"/>
    <s v="Sun, Apr 21st, 2019, 10:34"/>
    <n v="42.00999999999997"/>
    <d v="2019-04-01T00:00:00"/>
    <m/>
    <n v="919"/>
    <s v="AH"/>
    <s v="2018-19"/>
    <x v="20"/>
    <s v="Apr"/>
    <n v="4"/>
    <s v="2019"/>
    <s v="20:45"/>
    <d v="2019-04-23T00:00:00"/>
    <d v="2019-04-23T20:45:00"/>
    <d v="2019-04-01T00:00:00"/>
    <m/>
    <n v="920"/>
    <n v="41.409999999999968"/>
  </r>
  <r>
    <n v="921"/>
    <s v=" 23 Apr 2019, 21:30"/>
    <s v="Football"/>
    <x v="2"/>
    <s v="Alaves - Barcelona"/>
    <n v="1.77"/>
    <x v="0"/>
    <s v="Full Event Away (1X2)"/>
    <s v="0-2"/>
    <s v="PINNACLE"/>
    <n v="1.7689999999999999"/>
    <n v="1"/>
    <n v="0.77"/>
    <s v="https://aw-tipster.blogabet.com"/>
    <s v="Sun, Apr 21st, 2019, 10:33"/>
    <n v="42.779999999999973"/>
    <d v="2019-04-01T00:00:00"/>
    <m/>
    <n v="920"/>
    <s v="1X2"/>
    <s v="2018-19"/>
    <x v="20"/>
    <s v="Apr"/>
    <n v="4"/>
    <s v="2019"/>
    <s v="21:30"/>
    <d v="2019-04-23T00:00:00"/>
    <d v="2019-04-23T21:30:00"/>
    <d v="2019-04-01T00:00:00"/>
    <m/>
    <n v="921"/>
    <n v="42.179999999999971"/>
  </r>
  <r>
    <n v="922"/>
    <s v=" 24 Apr 2019, 19:30"/>
    <s v="Football"/>
    <x v="2"/>
    <s v="Atletico Madrid - Valencia"/>
    <n v="1.93"/>
    <x v="0"/>
    <s v="Full Event Home (1X2)"/>
    <s v="3-2"/>
    <s v="PINNACLE"/>
    <n v="1.925"/>
    <n v="1"/>
    <n v="0.93"/>
    <s v="https://aw-tipster.blogabet.com"/>
    <s v="Mon, Apr 22nd, 2019, 11:46"/>
    <n v="43.709999999999972"/>
    <d v="2019-04-01T00:00:00"/>
    <m/>
    <n v="927"/>
    <s v="1X2"/>
    <s v="2018-19"/>
    <x v="27"/>
    <s v="Apr"/>
    <n v="4"/>
    <s v="2019"/>
    <s v="19:30"/>
    <d v="2019-04-24T00:00:00"/>
    <d v="2019-04-24T19:30:00"/>
    <d v="2019-04-01T00:00:00"/>
    <m/>
    <n v="922"/>
    <n v="43.109999999999971"/>
  </r>
  <r>
    <n v="923"/>
    <s v=" 24 Apr 2019, 20:45"/>
    <s v="Football"/>
    <x v="13"/>
    <s v="Werder Bremen - Bayern Munich"/>
    <n v="1.88"/>
    <x v="0"/>
    <s v="Full Event Home +1.50 (AH)"/>
    <s v="2-3"/>
    <s v="PINNACLE"/>
    <n v="1.877"/>
    <n v="1"/>
    <n v="0.88"/>
    <s v="https://aw-tipster.blogabet.com"/>
    <s v="Sun, Apr 21st, 2019, 10:36"/>
    <n v="44.589999999999975"/>
    <d v="2019-04-01T00:00:00"/>
    <m/>
    <n v="946"/>
    <s v="AH"/>
    <s v="2018-19"/>
    <x v="27"/>
    <s v="Apr"/>
    <n v="4"/>
    <s v="2019"/>
    <s v="20:45"/>
    <d v="2019-04-24T00:00:00"/>
    <d v="2019-04-24T20:45:00"/>
    <d v="2019-04-01T00:00:00"/>
    <m/>
    <n v="923"/>
    <n v="43.989999999999974"/>
  </r>
  <r>
    <n v="924"/>
    <s v=" 24 Apr 2019, 20:45"/>
    <s v="Football"/>
    <x v="11"/>
    <s v="AC Milan - Lazio"/>
    <n v="0"/>
    <x v="1"/>
    <s v="Full Event Home +0.00 (AH)"/>
    <s v="0-1"/>
    <s v="PINNACLE"/>
    <n v="1.8260000000000001"/>
    <n v="1"/>
    <n v="-1"/>
    <s v="https://aw-tipster.blogabet.com"/>
    <s v="Sun, Apr 21st, 2019, 10:37"/>
    <n v="43.589999999999975"/>
    <d v="2019-04-01T00:00:00"/>
    <m/>
    <n v="923"/>
    <s v="AH"/>
    <s v="2018-19"/>
    <x v="27"/>
    <s v="Apr"/>
    <n v="4"/>
    <s v="2019"/>
    <s v="20:45"/>
    <d v="2019-04-24T00:00:00"/>
    <d v="2019-04-24T20:45:00"/>
    <d v="2019-04-01T00:00:00"/>
    <m/>
    <n v="924"/>
    <n v="42.989999999999974"/>
  </r>
  <r>
    <n v="925"/>
    <s v=" 24 Apr 2019, 20:45"/>
    <s v="Football"/>
    <x v="4"/>
    <s v="Wolverhampton Wanderers - Arsenal"/>
    <n v="2.16"/>
    <x v="0"/>
    <s v="Full Event Home +0.00 (AH)"/>
    <s v="3-1"/>
    <s v="PINNACLE"/>
    <n v="2.16"/>
    <n v="1"/>
    <n v="1.1599999999999999"/>
    <s v="https://aw-tipster.blogabet.com"/>
    <s v="Mon, Apr 22nd, 2019, 11:40"/>
    <n v="44.749999999999972"/>
    <d v="2019-04-01T00:00:00"/>
    <m/>
    <n v="945"/>
    <s v="AH"/>
    <s v="2018-19"/>
    <x v="27"/>
    <s v="Apr"/>
    <n v="4"/>
    <s v="2019"/>
    <s v="20:45"/>
    <d v="2019-04-24T00:00:00"/>
    <d v="2019-04-24T20:45:00"/>
    <d v="2019-04-01T00:00:00"/>
    <m/>
    <n v="925"/>
    <n v="44.14999999999997"/>
  </r>
  <r>
    <n v="926"/>
    <s v=" 24 Apr 2019, 21:00"/>
    <s v="Football"/>
    <x v="4"/>
    <s v="Manchester United - Manchester City"/>
    <n v="0"/>
    <x v="1"/>
    <s v="Full Event Home +1.50 (AH)"/>
    <s v="0-2"/>
    <s v="PINNACLE"/>
    <n v="1.746"/>
    <n v="1"/>
    <n v="-1"/>
    <s v="https://aw-tipster.blogabet.com"/>
    <s v="Mon, Apr 22nd, 2019, 11:41"/>
    <n v="43.749999999999972"/>
    <d v="2019-04-01T00:00:00"/>
    <m/>
    <n v="941"/>
    <s v="AH"/>
    <s v="2018-19"/>
    <x v="27"/>
    <s v="Apr"/>
    <n v="4"/>
    <s v="2019"/>
    <s v="21:00"/>
    <d v="2019-04-24T00:00:00"/>
    <d v="2019-04-24T21:00:00"/>
    <d v="2019-04-01T00:00:00"/>
    <m/>
    <n v="926"/>
    <n v="43.14999999999997"/>
  </r>
  <r>
    <n v="927"/>
    <s v=" 25 Apr 2019, 19:30"/>
    <s v="Football"/>
    <x v="2"/>
    <s v="Sevilla - Rayo Vallecano"/>
    <n v="2.09"/>
    <x v="0"/>
    <s v="Full Event Home -1.50 (AH)"/>
    <s v="5-0"/>
    <s v="PINNACLE"/>
    <n v="2.09"/>
    <n v="1"/>
    <n v="1.0900000000000001"/>
    <s v="https://aw-tipster.blogabet.com"/>
    <s v="Mon, Apr 22nd, 2019, 11:46"/>
    <n v="44.839999999999975"/>
    <d v="2019-04-01T00:00:00"/>
    <m/>
    <n v="926"/>
    <s v="AH"/>
    <s v="2018-19"/>
    <x v="28"/>
    <s v="Apr"/>
    <n v="4"/>
    <s v="2019"/>
    <s v="19:30"/>
    <d v="2019-04-25T00:00:00"/>
    <d v="2019-04-25T19:30:00"/>
    <d v="2019-04-01T00:00:00"/>
    <m/>
    <n v="927"/>
    <n v="44.239999999999974"/>
  </r>
  <r>
    <n v="928"/>
    <s v=" 25 Apr 2019, 20:45"/>
    <s v="Football"/>
    <x v="11"/>
    <s v="Atalanta BC - Fiorentina"/>
    <n v="0"/>
    <x v="1"/>
    <s v="Full Event Away +0.50 (AH)"/>
    <s v="2-1"/>
    <s v="PINNACLE"/>
    <n v="2.21"/>
    <n v="1"/>
    <n v="-1"/>
    <s v="https://aw-tipster.blogabet.com"/>
    <s v="Tue, Apr 23rd, 2019, 14:46"/>
    <n v="43.839999999999975"/>
    <d v="2019-04-01T00:00:00"/>
    <m/>
    <n v="922"/>
    <s v="AH"/>
    <s v="2018-19"/>
    <x v="28"/>
    <s v="Apr"/>
    <n v="4"/>
    <s v="2019"/>
    <s v="20:45"/>
    <d v="2019-04-25T00:00:00"/>
    <d v="2019-04-25T20:45:00"/>
    <d v="2019-04-01T00:00:00"/>
    <m/>
    <n v="928"/>
    <n v="43.239999999999974"/>
  </r>
  <r>
    <n v="929"/>
    <s v=" 25 Apr 2019, 21:30"/>
    <s v="Football"/>
    <x v="2"/>
    <s v="Getafe - Real Madrid"/>
    <n v="2.0699999999999998"/>
    <x v="0"/>
    <s v="Full Event Home +0.50 (AH)"/>
    <s v="0-0"/>
    <s v="PINNACLE"/>
    <n v="2.0699999999999998"/>
    <n v="1"/>
    <n v="1.07"/>
    <s v="https://aw-tipster.blogabet.com"/>
    <s v="Mon, Apr 22nd, 2019, 11:47"/>
    <n v="44.909999999999975"/>
    <d v="2019-04-01T00:00:00"/>
    <m/>
    <n v="958"/>
    <s v="AH"/>
    <s v="2018-19"/>
    <x v="28"/>
    <s v="Apr"/>
    <n v="4"/>
    <s v="2019"/>
    <s v="21:30"/>
    <d v="2019-04-25T00:00:00"/>
    <d v="2019-04-25T21:30:00"/>
    <d v="2019-04-01T00:00:00"/>
    <m/>
    <n v="929"/>
    <n v="44.309999999999974"/>
  </r>
  <r>
    <n v="930"/>
    <s v=" 26 Apr 2019, 20:30"/>
    <s v="Football"/>
    <x v="0"/>
    <s v="Augsburg - Bayer Leverkusen"/>
    <n v="0"/>
    <x v="1"/>
    <s v="Full Event Home +1.00 (AH)"/>
    <s v="1-4"/>
    <s v="PINNACLE"/>
    <n v="1.675"/>
    <n v="1"/>
    <n v="-1"/>
    <s v="https://aw-tipster.blogabet.com"/>
    <s v="Sun, Apr 21st, 2019, 10:34"/>
    <n v="43.909999999999975"/>
    <d v="2019-04-01T00:00:00"/>
    <m/>
    <n v="924"/>
    <s v="AH"/>
    <s v="2018-19"/>
    <x v="21"/>
    <s v="Apr"/>
    <n v="4"/>
    <s v="2019"/>
    <s v="20:30"/>
    <d v="2019-04-26T00:00:00"/>
    <d v="2019-04-26T20:30:00"/>
    <d v="2019-04-01T00:00:00"/>
    <m/>
    <n v="930"/>
    <n v="43.309999999999974"/>
  </r>
  <r>
    <n v="931"/>
    <s v=" 26 Apr 2019, 20:45"/>
    <s v="Football"/>
    <x v="1"/>
    <s v="Bordeaux - Lyon"/>
    <n v="1"/>
    <x v="2"/>
    <s v="Full Event Home +1.00 (AH)"/>
    <s v="2-3"/>
    <s v="PINNACLE"/>
    <n v="1.704"/>
    <n v="1"/>
    <n v="0"/>
    <s v="https://aw-tipster.blogabet.com"/>
    <s v="Mon, Apr 22nd, 2019, 11:48"/>
    <n v="43.909999999999975"/>
    <d v="2019-04-01T00:00:00"/>
    <m/>
    <n v="932"/>
    <s v="AH"/>
    <s v="2018-19"/>
    <x v="21"/>
    <s v="Apr"/>
    <n v="4"/>
    <s v="2019"/>
    <s v="20:45"/>
    <d v="2019-04-26T00:00:00"/>
    <d v="2019-04-26T20:45:00"/>
    <d v="2019-04-01T00:00:00"/>
    <m/>
    <n v="931"/>
    <n v="43.309999999999974"/>
  </r>
  <r>
    <n v="932"/>
    <s v=" 26 Apr 2019, 21:00"/>
    <s v="Football"/>
    <x v="4"/>
    <s v="Liverpool - Huddersfield Town"/>
    <n v="0"/>
    <x v="1"/>
    <s v="Full Event Away +3.50 (AH)"/>
    <s v="5-0"/>
    <s v="PINNACLE"/>
    <n v="1.694"/>
    <n v="1"/>
    <n v="-1"/>
    <s v="https://aw-tipster.blogabet.com"/>
    <s v="Mon, Apr 22nd, 2019, 11:44"/>
    <n v="42.909999999999975"/>
    <d v="2019-04-01T00:00:00"/>
    <m/>
    <n v="937"/>
    <s v="AH"/>
    <s v="2018-19"/>
    <x v="21"/>
    <s v="Apr"/>
    <n v="4"/>
    <s v="2019"/>
    <s v="21:00"/>
    <d v="2019-04-26T00:00:00"/>
    <d v="2019-04-26T21:00:00"/>
    <d v="2019-04-01T00:00:00"/>
    <m/>
    <n v="932"/>
    <n v="42.309999999999974"/>
  </r>
  <r>
    <n v="933"/>
    <s v=" 27 Apr 2019, 13:00"/>
    <s v="Football"/>
    <x v="2"/>
    <s v="Athletic Club Bilbao - Alaves"/>
    <n v="0"/>
    <x v="1"/>
    <s v="Full Event Home -1.00 (AH)"/>
    <s v="1-1"/>
    <s v="PINNACLE"/>
    <n v="1.9610000000000001"/>
    <n v="1"/>
    <n v="-1"/>
    <s v="https://aw-tipster.blogabet.com"/>
    <s v="Thu, Apr 25th, 2019, 11:18"/>
    <n v="41.909999999999975"/>
    <d v="2019-04-01T00:00:00"/>
    <m/>
    <n v="944"/>
    <s v="AH"/>
    <s v="2018-19"/>
    <x v="22"/>
    <s v="Apr"/>
    <n v="4"/>
    <s v="2019"/>
    <s v="13:00"/>
    <d v="2019-04-27T00:00:00"/>
    <d v="2019-04-27T13:00:00"/>
    <d v="2019-04-01T00:00:00"/>
    <m/>
    <n v="933"/>
    <n v="41.309999999999974"/>
  </r>
  <r>
    <n v="934"/>
    <s v=" 27 Apr 2019, 13:30"/>
    <s v="Football"/>
    <x v="4"/>
    <s v="Tottenham Hotspur - West Ham United"/>
    <n v="0"/>
    <x v="1"/>
    <s v="Full Event Home -1.00 (AH)"/>
    <s v="0-1"/>
    <s v="PINNACLE"/>
    <n v="1.7090000000000001"/>
    <n v="1"/>
    <n v="-1"/>
    <s v="https://aw-tipster.blogabet.com"/>
    <s v="Wed, Apr 24th, 2019, 14:40"/>
    <n v="40.909999999999975"/>
    <d v="2019-04-01T00:00:00"/>
    <m/>
    <n v="935"/>
    <s v="AH"/>
    <s v="2018-19"/>
    <x v="22"/>
    <s v="Apr"/>
    <n v="4"/>
    <s v="2019"/>
    <s v="13:30"/>
    <d v="2019-04-27T00:00:00"/>
    <d v="2019-04-27T13:30:00"/>
    <d v="2019-04-01T00:00:00"/>
    <m/>
    <n v="934"/>
    <n v="40.309999999999974"/>
  </r>
  <r>
    <n v="935"/>
    <s v=" 27 Apr 2019, 15:30"/>
    <s v="Football"/>
    <x v="0"/>
    <s v="Borussia Dortmund - Schalke 04"/>
    <n v="0"/>
    <x v="1"/>
    <s v="Full Event Home -1.50 (AH)"/>
    <s v="2-4"/>
    <s v="PINNACLE"/>
    <n v="1.925"/>
    <n v="1"/>
    <n v="-1"/>
    <s v="https://aw-tipster.blogabet.com"/>
    <s v="Mon, Apr 22nd, 2019, 11:40"/>
    <n v="39.909999999999975"/>
    <d v="2019-04-01T00:00:00"/>
    <m/>
    <n v="930"/>
    <s v="AH"/>
    <s v="2018-19"/>
    <x v="22"/>
    <s v="Apr"/>
    <n v="4"/>
    <s v="2019"/>
    <s v="15:30"/>
    <d v="2019-04-27T00:00:00"/>
    <d v="2019-04-27T15:30:00"/>
    <d v="2019-04-01T00:00:00"/>
    <m/>
    <n v="935"/>
    <n v="39.309999999999974"/>
  </r>
  <r>
    <n v="936"/>
    <s v=" 27 Apr 2019, 15:30"/>
    <s v="Football"/>
    <x v="0"/>
    <s v="Eintracht Frankfurt - Hertha Berlin"/>
    <n v="0"/>
    <x v="1"/>
    <s v="Full Event Home -1.00 (AH)"/>
    <s v="0-0"/>
    <s v="PINNACLE"/>
    <n v="1.671"/>
    <n v="1"/>
    <n v="-1"/>
    <s v="https://aw-tipster.blogabet.com"/>
    <s v="Tue, Apr 23rd, 2019, 14:47"/>
    <n v="38.909999999999975"/>
    <d v="2019-04-01T00:00:00"/>
    <m/>
    <n v="956"/>
    <s v="AH"/>
    <s v="2018-19"/>
    <x v="22"/>
    <s v="Apr"/>
    <n v="4"/>
    <s v="2019"/>
    <s v="15:30"/>
    <d v="2019-04-27T00:00:00"/>
    <d v="2019-04-27T15:30:00"/>
    <d v="2019-04-01T00:00:00"/>
    <m/>
    <n v="936"/>
    <n v="38.309999999999974"/>
  </r>
  <r>
    <n v="937"/>
    <s v=" 27 Apr 2019, 16:00"/>
    <s v="Football"/>
    <x v="4"/>
    <s v="Crystal Palace - Everton"/>
    <n v="1"/>
    <x v="2"/>
    <s v="Full Event Away +0.00 (AH)"/>
    <s v="0-0"/>
    <s v="PINNACLE"/>
    <n v="1.98"/>
    <n v="1"/>
    <n v="0"/>
    <s v="https://aw-tipster.blogabet.com"/>
    <s v="Mon, Apr 22nd, 2019, 11:45"/>
    <n v="38.909999999999975"/>
    <d v="2019-04-01T00:00:00"/>
    <m/>
    <n v="931"/>
    <s v="AH"/>
    <s v="2018-19"/>
    <x v="22"/>
    <s v="Apr"/>
    <n v="4"/>
    <s v="2019"/>
    <s v="16:00"/>
    <d v="2019-04-27T00:00:00"/>
    <d v="2019-04-27T16:00:00"/>
    <d v="2019-04-01T00:00:00"/>
    <m/>
    <n v="937"/>
    <n v="38.309999999999974"/>
  </r>
  <r>
    <n v="938"/>
    <s v=" 27 Apr 2019, 16:00"/>
    <s v="Football"/>
    <x v="4"/>
    <s v="Fulham - Cardiff City"/>
    <n v="1.81"/>
    <x v="0"/>
    <s v="Full Event Home +0.00 (AH)"/>
    <s v="1-0"/>
    <s v="PINNACLE"/>
    <n v="1.806"/>
    <n v="1"/>
    <n v="0.81"/>
    <s v="https://aw-tipster.blogabet.com"/>
    <s v="Mon, Apr 22nd, 2019, 11:45"/>
    <n v="39.719999999999978"/>
    <d v="2019-04-01T00:00:00"/>
    <m/>
    <n v="953"/>
    <s v="AH"/>
    <s v="2018-19"/>
    <x v="22"/>
    <s v="Apr"/>
    <n v="4"/>
    <s v="2019"/>
    <s v="16:00"/>
    <d v="2019-04-27T00:00:00"/>
    <d v="2019-04-27T16:00:00"/>
    <d v="2019-04-01T00:00:00"/>
    <m/>
    <n v="938"/>
    <n v="39.119999999999976"/>
  </r>
  <r>
    <n v="939"/>
    <s v=" 27 Apr 2019, 16:00"/>
    <s v="Football"/>
    <x v="4"/>
    <s v="Southampton - Bournemouth"/>
    <n v="0"/>
    <x v="1"/>
    <s v="Full Event Home (1X2)"/>
    <s v="3-3"/>
    <s v="PINNACLE"/>
    <n v="2.0099999999999998"/>
    <n v="1"/>
    <n v="-1"/>
    <s v="https://aw-tipster.blogabet.com"/>
    <s v="Wed, Apr 24th, 2019, 14:41"/>
    <n v="38.719999999999978"/>
    <d v="2019-04-01T00:00:00"/>
    <m/>
    <n v="955"/>
    <s v="1X2"/>
    <s v="2018-19"/>
    <x v="22"/>
    <s v="Apr"/>
    <n v="4"/>
    <s v="2019"/>
    <s v="16:00"/>
    <d v="2019-04-27T00:00:00"/>
    <d v="2019-04-27T16:00:00"/>
    <d v="2019-04-01T00:00:00"/>
    <m/>
    <n v="939"/>
    <n v="38.119999999999976"/>
  </r>
  <r>
    <n v="940"/>
    <s v=" 27 Apr 2019, 16:00"/>
    <s v="Football"/>
    <x v="4"/>
    <s v="Watford - Wolverhampton Wanderers"/>
    <n v="2.1"/>
    <x v="0"/>
    <s v="Full Event Away +0.00 (AH)"/>
    <s v="1-2"/>
    <s v="PINNACLE"/>
    <n v="2.1"/>
    <n v="1"/>
    <n v="1.1000000000000001"/>
    <s v="https://aw-tipster.blogabet.com"/>
    <s v="Thu, Apr 25th, 2019, 11:16"/>
    <n v="39.819999999999979"/>
    <d v="2019-04-01T00:00:00"/>
    <m/>
    <n v="962"/>
    <s v="AH"/>
    <s v="2018-19"/>
    <x v="22"/>
    <s v="Apr"/>
    <n v="4"/>
    <s v="2019"/>
    <s v="16:00"/>
    <d v="2019-04-27T00:00:00"/>
    <d v="2019-04-27T16:00:00"/>
    <d v="2019-04-01T00:00:00"/>
    <m/>
    <n v="940"/>
    <n v="39.219999999999978"/>
  </r>
  <r>
    <n v="941"/>
    <s v=" 27 Apr 2019, 18:00"/>
    <s v="Football"/>
    <x v="3"/>
    <s v="AS Roma - Cagliari"/>
    <n v="0"/>
    <x v="1"/>
    <s v="Full Event Away +1.00 (AH)"/>
    <s v="3-0"/>
    <s v="PINNACLE"/>
    <n v="1.8540000000000001"/>
    <n v="1"/>
    <n v="-1"/>
    <s v="https://aw-tipster.blogabet.com"/>
    <s v="Sun, Apr 21st, 2019, 10:35"/>
    <n v="38.819999999999979"/>
    <d v="2019-04-01T00:00:00"/>
    <m/>
    <n v="942"/>
    <s v="AH"/>
    <s v="2018-19"/>
    <x v="22"/>
    <s v="Apr"/>
    <n v="4"/>
    <s v="2019"/>
    <s v="18:00"/>
    <d v="2019-04-27T00:00:00"/>
    <d v="2019-04-27T18:00:00"/>
    <d v="2019-04-01T00:00:00"/>
    <m/>
    <n v="941"/>
    <n v="38.219999999999978"/>
  </r>
  <r>
    <n v="942"/>
    <s v=" 27 Apr 2019, 18:30"/>
    <s v="Football"/>
    <x v="0"/>
    <s v="Stuttgart - Borussia Monchengladbach"/>
    <n v="0"/>
    <x v="1"/>
    <s v="Full Event Away (1X2)"/>
    <s v="1-0"/>
    <s v="PINNACLE"/>
    <n v="2.23"/>
    <n v="1"/>
    <n v="-1"/>
    <s v="https://aw-tipster.blogabet.com"/>
    <s v="Sun, Apr 21st, 2019, 10:35"/>
    <n v="37.819999999999979"/>
    <d v="2019-04-01T00:00:00"/>
    <m/>
    <n v="934"/>
    <s v="1X2"/>
    <s v="2018-19"/>
    <x v="22"/>
    <s v="Apr"/>
    <n v="4"/>
    <s v="2019"/>
    <s v="18:30"/>
    <d v="2019-04-27T00:00:00"/>
    <d v="2019-04-27T18:30:00"/>
    <d v="2019-04-01T00:00:00"/>
    <m/>
    <n v="942"/>
    <n v="37.219999999999978"/>
  </r>
  <r>
    <n v="943"/>
    <s v=" 27 Apr 2019, 18:30"/>
    <s v="Football"/>
    <x v="4"/>
    <s v="Brighton and Hove Albion - Newcastle United"/>
    <n v="0"/>
    <x v="1"/>
    <s v="Full Event Home (1X2)"/>
    <s v="1-1"/>
    <s v="PINNACLE"/>
    <n v="2.31"/>
    <n v="1"/>
    <n v="-1"/>
    <s v="https://aw-tipster.blogabet.com"/>
    <s v="Wed, Apr 24th, 2019, 14:41"/>
    <n v="36.819999999999979"/>
    <d v="2019-04-01T00:00:00"/>
    <m/>
    <n v="952"/>
    <s v="1X2"/>
    <s v="2018-19"/>
    <x v="22"/>
    <s v="Apr"/>
    <n v="4"/>
    <s v="2019"/>
    <s v="18:30"/>
    <d v="2019-04-27T00:00:00"/>
    <d v="2019-04-27T18:30:00"/>
    <d v="2019-04-01T00:00:00"/>
    <m/>
    <n v="943"/>
    <n v="36.219999999999978"/>
  </r>
  <r>
    <n v="944"/>
    <s v=" 27 Apr 2019, 20:30"/>
    <s v="Football"/>
    <x v="3"/>
    <s v="FC Internazionale - Juventus"/>
    <n v="1"/>
    <x v="2"/>
    <s v="Full Event Home +0.00 (AH)"/>
    <s v="1-1"/>
    <s v="PINNACLE"/>
    <n v="1.869"/>
    <n v="1"/>
    <n v="0"/>
    <s v="https://aw-tipster.blogabet.com"/>
    <s v="Sun, Apr 21st, 2019, 10:36"/>
    <n v="36.819999999999979"/>
    <d v="2019-04-01T00:00:00"/>
    <m/>
    <n v="948"/>
    <s v="AH"/>
    <s v="2018-19"/>
    <x v="22"/>
    <s v="Apr"/>
    <n v="4"/>
    <s v="2019"/>
    <s v="20:30"/>
    <d v="2019-04-27T00:00:00"/>
    <d v="2019-04-27T20:30:00"/>
    <d v="2019-04-01T00:00:00"/>
    <m/>
    <n v="944"/>
    <n v="36.219999999999978"/>
  </r>
  <r>
    <n v="945"/>
    <s v=" 27 Apr 2019, 20:45"/>
    <s v="Football"/>
    <x v="2"/>
    <s v="Barcelona - Levante UD"/>
    <n v="0"/>
    <x v="1"/>
    <s v="Full Event Home -1.50 (AH)"/>
    <s v="1-0"/>
    <s v="PINNACLE"/>
    <n v="1.7569999999999999"/>
    <n v="1"/>
    <n v="-1"/>
    <s v="https://aw-tipster.blogabet.com"/>
    <s v="Fri, Apr 26th, 2019, 10:46"/>
    <n v="35.819999999999979"/>
    <d v="2019-04-01T00:00:00"/>
    <m/>
    <n v="938"/>
    <s v="AH"/>
    <s v="2018-19"/>
    <x v="22"/>
    <s v="Apr"/>
    <n v="4"/>
    <s v="2019"/>
    <s v="20:45"/>
    <d v="2019-04-27T00:00:00"/>
    <d v="2019-04-27T20:45:00"/>
    <d v="2019-04-01T00:00:00"/>
    <m/>
    <n v="945"/>
    <n v="35.219999999999978"/>
  </r>
  <r>
    <n v="946"/>
    <s v=" 27 Apr 2019, 21:00"/>
    <s v="Football"/>
    <x v="14"/>
    <s v="Rennes - Paris Saint Germain"/>
    <n v="1.73"/>
    <x v="0"/>
    <s v="Full Event Home +2.00 (AH)"/>
    <s v="2-2"/>
    <s v="PINNACLE"/>
    <n v="1.7290000000000001"/>
    <n v="1"/>
    <n v="0.73"/>
    <s v="https://aw-tipster.blogabet.com"/>
    <s v="Mon, Apr 22nd, 2019, 11:49"/>
    <n v="36.549999999999976"/>
    <d v="2019-04-01T00:00:00"/>
    <m/>
    <n v="928"/>
    <s v="AH"/>
    <s v="2018-19"/>
    <x v="22"/>
    <s v="Apr"/>
    <n v="4"/>
    <s v="2019"/>
    <s v="21:00"/>
    <d v="2019-04-27T00:00:00"/>
    <d v="2019-04-27T21:00:00"/>
    <d v="2019-04-01T00:00:00"/>
    <m/>
    <n v="946"/>
    <n v="35.949999999999974"/>
  </r>
  <r>
    <n v="947"/>
    <s v=" 28 Apr 2019, 12:00"/>
    <s v="Football"/>
    <x v="2"/>
    <s v="Valencia - Eibar"/>
    <n v="0"/>
    <x v="1"/>
    <s v="Full Event Home -1.00 (AH)"/>
    <s v="0-1"/>
    <s v="PINNACLE"/>
    <n v="1.675"/>
    <n v="1"/>
    <n v="-1"/>
    <s v="https://aw-tipster.blogabet.com"/>
    <s v="Thu, Apr 25th, 2019, 11:19"/>
    <n v="35.549999999999976"/>
    <d v="2019-04-01T00:00:00"/>
    <m/>
    <n v="939"/>
    <s v="AH"/>
    <s v="2018-19"/>
    <x v="29"/>
    <s v="Apr"/>
    <n v="4"/>
    <s v="2019"/>
    <s v="12:00"/>
    <d v="2019-04-28T00:00:00"/>
    <d v="2019-04-28T12:00:00"/>
    <d v="2019-04-01T00:00:00"/>
    <m/>
    <n v="947"/>
    <n v="34.949999999999974"/>
  </r>
  <r>
    <n v="948"/>
    <s v=" 28 Apr 2019, 12:30"/>
    <s v="Football"/>
    <x v="3"/>
    <s v="Frosinone - Napoli"/>
    <n v="1"/>
    <x v="2"/>
    <s v="Full Event Away over 2 (Team O/U)"/>
    <s v="0-2"/>
    <s v="PINNACLE"/>
    <n v="1.84"/>
    <n v="1"/>
    <n v="0"/>
    <s v="https://aw-tipster.blogabet.com"/>
    <s v="Tue, Apr 23rd, 2019, 14:48"/>
    <n v="35.549999999999976"/>
    <d v="2019-04-01T00:00:00"/>
    <m/>
    <n v="951"/>
    <s v="Team O/U"/>
    <s v="2018-19"/>
    <x v="29"/>
    <s v="Apr"/>
    <n v="4"/>
    <s v="2019"/>
    <s v="12:30"/>
    <d v="2019-04-28T00:00:00"/>
    <d v="2019-04-28T12:30:00"/>
    <d v="2019-04-01T00:00:00"/>
    <m/>
    <n v="948"/>
    <n v="34.949999999999974"/>
  </r>
  <r>
    <n v="949"/>
    <s v=" 28 Apr 2019, 13:00"/>
    <s v="Football"/>
    <x v="4"/>
    <s v="Leicester City - Arsenal"/>
    <n v="0"/>
    <x v="1"/>
    <s v="Full Event Away +0.00 (AH)"/>
    <s v="3-0"/>
    <s v="PINNACLE"/>
    <n v="1.8839999999999999"/>
    <n v="1"/>
    <n v="-1"/>
    <s v="https://aw-tipster.blogabet.com"/>
    <s v="Thu, Apr 25th, 2019, 11:16"/>
    <n v="34.549999999999976"/>
    <d v="2019-04-01T00:00:00"/>
    <m/>
    <n v="940"/>
    <s v="AH"/>
    <s v="2018-19"/>
    <x v="29"/>
    <s v="Apr"/>
    <n v="4"/>
    <s v="2019"/>
    <s v="13:00"/>
    <d v="2019-04-28T00:00:00"/>
    <d v="2019-04-28T13:00:00"/>
    <d v="2019-04-01T00:00:00"/>
    <m/>
    <n v="949"/>
    <n v="33.949999999999974"/>
  </r>
  <r>
    <n v="950"/>
    <s v=" 28 Apr 2019, 14:00"/>
    <s v="Football"/>
    <x v="2"/>
    <s v="Girona - Sevilla"/>
    <n v="0"/>
    <x v="1"/>
    <s v="Full Event Away (1X2)"/>
    <s v="1-0"/>
    <s v="PINNACLE"/>
    <n v="1.9"/>
    <n v="1"/>
    <n v="-1"/>
    <s v="https://aw-tipster.blogabet.com"/>
    <s v="Fri, Apr 26th, 2019, 10:46"/>
    <n v="33.549999999999976"/>
    <d v="2019-04-01T00:00:00"/>
    <m/>
    <n v="949"/>
    <s v="1X2"/>
    <s v="2018-19"/>
    <x v="29"/>
    <s v="Apr"/>
    <n v="4"/>
    <s v="2019"/>
    <s v="14:00"/>
    <d v="2019-04-28T00:00:00"/>
    <d v="2019-04-28T14:00:00"/>
    <d v="2019-04-01T00:00:00"/>
    <m/>
    <n v="950"/>
    <n v="32.949999999999974"/>
  </r>
  <r>
    <n v="951"/>
    <s v=" 28 Apr 2019, 15:00"/>
    <s v="Football"/>
    <x v="1"/>
    <s v="Lille - Nimes Olympique"/>
    <n v="1.98"/>
    <x v="0"/>
    <s v="Full Event Home -1.00 (AH)"/>
    <s v="5-0"/>
    <s v="PINNACLE"/>
    <n v="1.98"/>
    <n v="1"/>
    <n v="0.98"/>
    <s v="https://aw-tipster.blogabet.com"/>
    <s v="Mon, Apr 22nd, 2019, 11:48"/>
    <n v="34.529999999999973"/>
    <d v="2019-04-01T00:00:00"/>
    <m/>
    <n v="957"/>
    <s v="AH"/>
    <s v="2018-19"/>
    <x v="29"/>
    <s v="Apr"/>
    <n v="4"/>
    <s v="2019"/>
    <s v="15:00"/>
    <d v="2019-04-28T00:00:00"/>
    <d v="2019-04-28T15:00:00"/>
    <d v="2019-04-01T00:00:00"/>
    <m/>
    <n v="951"/>
    <n v="33.929999999999971"/>
  </r>
  <r>
    <n v="952"/>
    <s v=" 28 Apr 2019, 15:05"/>
    <s v="Football"/>
    <x v="4"/>
    <s v="Burnley - Manchester City"/>
    <n v="1.71"/>
    <x v="0"/>
    <s v="Full Event Home +2.50 (AH)"/>
    <s v="0-1"/>
    <s v="PINNACLE"/>
    <n v="1.7090000000000001"/>
    <n v="1"/>
    <n v="0.71"/>
    <s v="https://aw-tipster.blogabet.com"/>
    <s v="Thu, Apr 25th, 2019, 11:16"/>
    <n v="35.239999999999974"/>
    <d v="2019-04-01T00:00:00"/>
    <m/>
    <n v="960"/>
    <s v="AH"/>
    <s v="2018-19"/>
    <x v="29"/>
    <s v="Apr"/>
    <n v="4"/>
    <s v="2019"/>
    <s v="15:05"/>
    <d v="2019-04-28T00:00:00"/>
    <d v="2019-04-28T15:05:00"/>
    <d v="2019-04-01T00:00:00"/>
    <m/>
    <n v="952"/>
    <n v="34.639999999999972"/>
  </r>
  <r>
    <n v="953"/>
    <s v=" 28 Apr 2019, 15:30"/>
    <s v="Football"/>
    <x v="0"/>
    <s v="Hoffenheim - Wolfsburg"/>
    <n v="1.75"/>
    <x v="0"/>
    <s v="Full Event Away +1.50 (AH)"/>
    <s v="1-4"/>
    <s v="PINNACLE"/>
    <n v="1.746"/>
    <n v="1"/>
    <n v="0.75"/>
    <s v="https://aw-tipster.blogabet.com"/>
    <s v="Tue, Apr 23rd, 2019, 14:47"/>
    <n v="35.989999999999974"/>
    <d v="2019-04-01T00:00:00"/>
    <m/>
    <n v="943"/>
    <s v="AH"/>
    <s v="2018-19"/>
    <x v="29"/>
    <s v="Apr"/>
    <n v="4"/>
    <s v="2019"/>
    <s v="15:30"/>
    <d v="2019-04-28T00:00:00"/>
    <d v="2019-04-28T15:30:00"/>
    <d v="2019-04-01T00:00:00"/>
    <m/>
    <n v="953"/>
    <n v="35.389999999999972"/>
  </r>
  <r>
    <n v="954"/>
    <s v=" 28 Apr 2019, 16:15"/>
    <s v="Football"/>
    <x v="2"/>
    <s v="Real Sociedad - Getafe"/>
    <n v="0"/>
    <x v="1"/>
    <s v="Full Event Away +0.00 (AH)"/>
    <s v="2-1"/>
    <s v="PINNACLE"/>
    <n v="2.04"/>
    <n v="1"/>
    <n v="-1"/>
    <s v="https://aw-tipster.blogabet.com"/>
    <s v="Fri, Apr 26th, 2019, 10:46"/>
    <n v="34.989999999999974"/>
    <d v="2019-04-01T00:00:00"/>
    <m/>
    <n v="925"/>
    <s v="AH"/>
    <s v="2018-19"/>
    <x v="29"/>
    <s v="Apr"/>
    <n v="4"/>
    <s v="2019"/>
    <s v="16:15"/>
    <d v="2019-04-28T00:00:00"/>
    <d v="2019-04-28T16:15:00"/>
    <d v="2019-04-01T00:00:00"/>
    <m/>
    <n v="954"/>
    <n v="34.389999999999972"/>
  </r>
  <r>
    <n v="955"/>
    <s v=" 28 Apr 2019, 17:00"/>
    <s v="Football"/>
    <x v="1"/>
    <s v="St Etienne - Toulouse FC"/>
    <n v="1.98"/>
    <x v="0"/>
    <s v="Full Event Home -1.00 (AH)"/>
    <s v="2-0"/>
    <s v="PINNACLE"/>
    <n v="1.98"/>
    <n v="1"/>
    <n v="0.98"/>
    <s v="https://aw-tipster.blogabet.com"/>
    <s v="Mon, Apr 22nd, 2019, 11:48"/>
    <n v="35.96999999999997"/>
    <d v="2019-04-01T00:00:00"/>
    <m/>
    <n v="947"/>
    <s v="AH"/>
    <s v="2018-19"/>
    <x v="29"/>
    <s v="Apr"/>
    <n v="4"/>
    <s v="2019"/>
    <s v="17:00"/>
    <d v="2019-04-28T00:00:00"/>
    <d v="2019-04-28T17:00:00"/>
    <d v="2019-04-01T00:00:00"/>
    <m/>
    <n v="955"/>
    <n v="35.369999999999969"/>
  </r>
  <r>
    <n v="956"/>
    <s v=" 28 Apr 2019, 17:30"/>
    <s v="Football"/>
    <x v="4"/>
    <s v="Manchester United - Chelsea"/>
    <n v="2.09"/>
    <x v="0"/>
    <s v="Full Event Under 2.5 (O/U)"/>
    <s v="1-1"/>
    <s v="PINNACLE"/>
    <n v="2.09"/>
    <n v="1"/>
    <n v="1.0900000000000001"/>
    <s v="https://aw-tipster.blogabet.com"/>
    <s v="Thu, Apr 25th, 2019, 11:17"/>
    <n v="37.059999999999974"/>
    <d v="2019-04-01T00:00:00"/>
    <m/>
    <n v="954"/>
    <s v="O/U"/>
    <s v="2018-19"/>
    <x v="29"/>
    <s v="Apr"/>
    <n v="4"/>
    <s v="2019"/>
    <s v="17:30"/>
    <d v="2019-04-28T00:00:00"/>
    <d v="2019-04-28T17:30:00"/>
    <d v="2019-04-01T00:00:00"/>
    <m/>
    <n v="956"/>
    <n v="36.459999999999972"/>
  </r>
  <r>
    <n v="957"/>
    <s v=" 28 Apr 2019, 18:00"/>
    <s v="Football"/>
    <x v="0"/>
    <s v="Nurnberg - Bayern Munich"/>
    <n v="0"/>
    <x v="1"/>
    <s v="First Half Away -1.00 (AH)"/>
    <s v="0-0"/>
    <s v="PINNACLE"/>
    <n v="1.877"/>
    <n v="1"/>
    <n v="-1"/>
    <s v="https://aw-tipster.blogabet.com"/>
    <s v="Thu, Apr 25th, 2019, 11:18"/>
    <n v="36.059999999999974"/>
    <d v="2019-04-01T00:00:00"/>
    <m/>
    <n v="936"/>
    <s v="AH"/>
    <s v="2018-19"/>
    <x v="29"/>
    <s v="Apr"/>
    <n v="4"/>
    <s v="2019"/>
    <s v="18:00"/>
    <d v="2019-04-28T00:00:00"/>
    <d v="2019-04-28T18:00:00"/>
    <d v="2019-04-01T00:00:00"/>
    <m/>
    <n v="957"/>
    <n v="35.459999999999972"/>
  </r>
  <r>
    <n v="958"/>
    <s v=" 28 Apr 2019, 18:00"/>
    <s v="Football"/>
    <x v="3"/>
    <s v="Sampdoria - Lazio"/>
    <n v="0"/>
    <x v="1"/>
    <s v="Full Event Home +0.00 (AH)"/>
    <s v="1-2"/>
    <s v="PINNACLE"/>
    <n v="2.2200000000000002"/>
    <n v="1"/>
    <n v="-1"/>
    <s v="https://aw-tipster.blogabet.com"/>
    <s v="Thu, Apr 25th, 2019, 11:19"/>
    <n v="35.059999999999974"/>
    <d v="2019-04-01T00:00:00"/>
    <m/>
    <n v="933"/>
    <s v="AH"/>
    <s v="2018-19"/>
    <x v="29"/>
    <s v="Apr"/>
    <n v="4"/>
    <s v="2019"/>
    <s v="18:00"/>
    <d v="2019-04-28T00:00:00"/>
    <d v="2019-04-28T18:00:00"/>
    <d v="2019-04-01T00:00:00"/>
    <m/>
    <n v="958"/>
    <n v="34.459999999999972"/>
  </r>
  <r>
    <n v="959"/>
    <s v=" 28 Apr 2019, 18:30"/>
    <s v="Football"/>
    <x v="2"/>
    <s v="Villarreal CF - Huesca"/>
    <n v="1.94"/>
    <x v="0"/>
    <s v="Full Event Away +1.00 (AH)"/>
    <s v="1-1"/>
    <s v="PINNACLE"/>
    <n v="1.9430000000000001"/>
    <n v="1"/>
    <n v="0.94"/>
    <s v="https://aw-tipster.blogabet.com"/>
    <s v="Fri, Apr 26th, 2019, 10:47"/>
    <n v="35.999999999999972"/>
    <d v="2019-04-01T00:00:00"/>
    <m/>
    <n v="950"/>
    <s v="AH"/>
    <s v="2018-19"/>
    <x v="29"/>
    <s v="Apr"/>
    <n v="4"/>
    <s v="2019"/>
    <s v="18:30"/>
    <d v="2019-04-28T00:00:00"/>
    <d v="2019-04-28T18:30:00"/>
    <d v="2019-04-01T00:00:00"/>
    <m/>
    <n v="959"/>
    <n v="35.39999999999997"/>
  </r>
  <r>
    <n v="960"/>
    <s v=" 28 Apr 2019, 20:30"/>
    <s v="Football"/>
    <x v="3"/>
    <s v="Torino - AC Milan"/>
    <n v="0"/>
    <x v="1"/>
    <s v="Full Event Away +0.00 (AH)"/>
    <s v="2-0"/>
    <s v="PINNACLE"/>
    <n v="1.8620000000000001"/>
    <n v="1"/>
    <n v="-1"/>
    <s v="https://aw-tipster.blogabet.com"/>
    <s v="Thu, Apr 25th, 2019, 11:20"/>
    <n v="34.999999999999972"/>
    <d v="2019-04-01T00:00:00"/>
    <m/>
    <n v="929"/>
    <s v="AH"/>
    <s v="2018-19"/>
    <x v="29"/>
    <s v="Apr"/>
    <n v="4"/>
    <s v="2019"/>
    <s v="20:30"/>
    <d v="2019-04-28T00:00:00"/>
    <d v="2019-04-28T20:30:00"/>
    <d v="2019-04-01T00:00:00"/>
    <m/>
    <n v="960"/>
    <n v="34.39999999999997"/>
  </r>
  <r>
    <n v="961"/>
    <s v=" 28 Apr 2019, 20:45"/>
    <s v="Football"/>
    <x v="2"/>
    <s v="Rayo Vallecano - Real Madrid"/>
    <n v="0"/>
    <x v="1"/>
    <s v="Full Event Away -1.00 (AH)"/>
    <s v="1-0"/>
    <s v="PINNACLE"/>
    <n v="1.6890000000000001"/>
    <n v="1"/>
    <n v="-1"/>
    <s v="https://aw-tipster.blogabet.com"/>
    <s v="Fri, Apr 26th, 2019, 10:47"/>
    <n v="33.999999999999972"/>
    <d v="2019-04-01T00:00:00"/>
    <m/>
    <n v="959"/>
    <s v="AH"/>
    <s v="2018-19"/>
    <x v="29"/>
    <s v="Apr"/>
    <n v="4"/>
    <s v="2019"/>
    <s v="20:45"/>
    <d v="2019-04-28T00:00:00"/>
    <d v="2019-04-28T20:45:00"/>
    <d v="2019-04-01T00:00:00"/>
    <m/>
    <n v="961"/>
    <n v="33.39999999999997"/>
  </r>
  <r>
    <n v="962"/>
    <s v=" 28 Apr 2019, 21:00"/>
    <s v="Football"/>
    <x v="1"/>
    <s v="Marseille - Nantes"/>
    <n v="1.98"/>
    <x v="0"/>
    <s v="Full Event Away +1.00 (AH)"/>
    <s v="1-2"/>
    <s v="PINNACLE"/>
    <n v="1.98"/>
    <n v="1"/>
    <n v="0.98"/>
    <s v="https://aw-tipster.blogabet.com"/>
    <s v="Mon, Apr 22nd, 2019, 11:49"/>
    <n v="34.979999999999968"/>
    <d v="2019-04-01T00:00:00"/>
    <m/>
    <n v="961"/>
    <s v="AH"/>
    <s v="2018-19"/>
    <x v="29"/>
    <s v="Apr"/>
    <n v="4"/>
    <s v="2019"/>
    <s v="21:00"/>
    <d v="2019-04-28T00:00:00"/>
    <d v="2019-04-28T21:00:00"/>
    <d v="2019-04-01T00:00:00"/>
    <m/>
    <n v="962"/>
    <n v="34.379999999999967"/>
  </r>
  <r>
    <n v="963"/>
    <s v=" 29 Apr 2019, 19:00"/>
    <s v="Football"/>
    <x v="3"/>
    <s v="Atalanta BC - Udinese"/>
    <n v="1.95"/>
    <x v="0"/>
    <s v="Full Event Home -1.50 (AH)"/>
    <s v="2-0"/>
    <s v="PINNACLE"/>
    <n v="1.952"/>
    <n v="1"/>
    <n v="0.95"/>
    <s v="https://aw-tipster.blogabet.com"/>
    <s v="Fri, Apr 26th, 2019, 10:48"/>
    <n v="35.929999999999971"/>
    <d v="2019-04-01T00:00:00"/>
    <m/>
    <n v="963"/>
    <s v="AH"/>
    <s v="2018-19"/>
    <x v="23"/>
    <s v="Apr"/>
    <n v="4"/>
    <s v="2019"/>
    <s v="19:00"/>
    <d v="2019-04-29T00:00:00"/>
    <d v="2019-04-29T19:00:00"/>
    <d v="2019-04-01T00:00:00"/>
    <m/>
    <n v="963"/>
    <n v="35.32999999999997"/>
  </r>
  <r>
    <n v="964"/>
    <s v=" 30 Apr 2019, 19:00"/>
    <s v="Football"/>
    <x v="1"/>
    <s v="Montpellier HSC - Paris Saint Germain"/>
    <n v="2.04"/>
    <x v="0"/>
    <s v="Full Event Home +0.50 (AH)"/>
    <s v="3-2"/>
    <s v="PINNACLE"/>
    <n v="2.04"/>
    <n v="1"/>
    <n v="1.04"/>
    <s v="https://aw-tipster.blogabet.com"/>
    <s v="Sun, Apr 28th, 2019, 09:33"/>
    <n v="36.96999999999997"/>
    <d v="2019-05-01T00:00:00"/>
    <m/>
    <n v="988"/>
    <s v="AH"/>
    <s v="2018-19"/>
    <x v="24"/>
    <s v="Apr"/>
    <n v="4"/>
    <s v="2019"/>
    <s v="19:00"/>
    <d v="2019-04-30T00:00:00"/>
    <d v="2019-04-30T19:00:00"/>
    <d v="2019-04-01T00:00:00"/>
    <m/>
    <n v="964"/>
    <n v="36.369999999999969"/>
  </r>
  <r>
    <n v="965"/>
    <s v=" 30 Apr 2019, 21:00"/>
    <s v="Football"/>
    <x v="5"/>
    <s v="Tottenham Hotspur - Ajax"/>
    <n v="2.17"/>
    <x v="0"/>
    <s v="Full Event Away +0.00 (AH)"/>
    <s v="0-1"/>
    <s v="PINNACLE"/>
    <n v="2.17"/>
    <n v="1"/>
    <n v="1.17"/>
    <s v="https://aw-tipster.blogabet.com"/>
    <s v="Sun, Apr 28th, 2019, 09:34"/>
    <n v="38.139999999999972"/>
    <d v="2019-04-01T00:00:00"/>
    <m/>
    <n v="966"/>
    <s v="AH"/>
    <s v="2018-19"/>
    <x v="24"/>
    <s v="Apr"/>
    <n v="4"/>
    <s v="2019"/>
    <s v="21:00"/>
    <d v="2019-04-30T00:00:00"/>
    <d v="2019-04-30T21:00:00"/>
    <d v="2019-04-01T00:00:00"/>
    <m/>
    <n v="965"/>
    <n v="37.539999999999971"/>
  </r>
  <r>
    <n v="966"/>
    <s v=" 01 May 2019, 19:00"/>
    <s v="Football"/>
    <x v="1"/>
    <s v="Rennes - AS Monaco"/>
    <n v="1"/>
    <x v="2"/>
    <s v="Full Event Away +0.00 (AH)"/>
    <s v="2-2"/>
    <s v="PINNACLE"/>
    <n v="1.833"/>
    <n v="1"/>
    <n v="0"/>
    <s v="https://aw-tipster.blogabet.com"/>
    <s v="Sun, Apr 28th, 2019, 09:34"/>
    <n v="38.139999999999972"/>
    <d v="2019-04-01T00:00:00"/>
    <m/>
    <n v="967"/>
    <s v="AH"/>
    <s v="2018-19"/>
    <x v="0"/>
    <s v="May"/>
    <n v="5"/>
    <s v="2019"/>
    <s v="19:00"/>
    <d v="2019-05-01T00:00:00"/>
    <d v="2019-05-01T19:00:00"/>
    <d v="2019-05-01T00:00:00"/>
    <d v="2019-05-01T00:00:00"/>
    <n v="966"/>
    <n v="37.539999999999971"/>
  </r>
  <r>
    <n v="967"/>
    <s v=" 01 May 2019, 21:00"/>
    <s v="Football"/>
    <x v="5"/>
    <s v="Barcelona - Liverpool"/>
    <n v="0"/>
    <x v="1"/>
    <s v="Full Event Away +0.50 (AH)"/>
    <s v="3-0"/>
    <s v="PINNACLE"/>
    <n v="2.09"/>
    <n v="1"/>
    <n v="-1"/>
    <s v="https://aw-tipster.blogabet.com"/>
    <s v="Sun, Apr 28th, 2019, 09:34"/>
    <n v="37.139999999999972"/>
    <d v="2019-05-01T00:00:00"/>
    <m/>
    <n v="992"/>
    <s v="AH"/>
    <s v="2018-19"/>
    <x v="0"/>
    <s v="May"/>
    <n v="5"/>
    <s v="2019"/>
    <s v="21:00"/>
    <d v="2019-05-01T00:00:00"/>
    <d v="2019-05-01T21:00:00"/>
    <d v="2019-05-01T00:00:00"/>
    <m/>
    <n v="967"/>
    <n v="36.539999999999971"/>
  </r>
  <r>
    <n v="968"/>
    <s v=" 02 May 2019, 21:00"/>
    <s v="Football"/>
    <x v="6"/>
    <s v="Arsenal - Valencia"/>
    <n v="0"/>
    <x v="1"/>
    <s v="Full Event Away +0.50 (AH)"/>
    <s v="3-1"/>
    <s v="PINNACLE"/>
    <n v="1.925"/>
    <n v="1"/>
    <n v="-1"/>
    <s v="https://aw-tipster.blogabet.com"/>
    <s v="Mon, Apr 29th, 2019, 09:57"/>
    <n v="36.139999999999972"/>
    <d v="2019-04-01T00:00:00"/>
    <m/>
    <n v="970"/>
    <s v="AH"/>
    <s v="2018-19"/>
    <x v="1"/>
    <s v="May"/>
    <n v="5"/>
    <s v="2019"/>
    <s v="21:00"/>
    <d v="2019-05-02T00:00:00"/>
    <d v="2019-05-02T21:00:00"/>
    <d v="2019-05-01T00:00:00"/>
    <m/>
    <n v="968"/>
    <n v="35.539999999999971"/>
  </r>
  <r>
    <n v="969"/>
    <s v=" 02 May 2019, 21:00"/>
    <s v="Football"/>
    <x v="6"/>
    <s v="Eintracht Frankfurt - Chelsea"/>
    <n v="1"/>
    <x v="2"/>
    <s v="Full Event Away +0.00 (AH)"/>
    <s v="1-1"/>
    <s v="PINNACLE"/>
    <n v="1.8919999999999999"/>
    <n v="1"/>
    <n v="0"/>
    <s v="https://aw-tipster.blogabet.com"/>
    <s v="Mon, Apr 29th, 2019, 09:58"/>
    <n v="36.139999999999972"/>
    <d v="2019-04-01T00:00:00"/>
    <m/>
    <n v="968"/>
    <s v="AH"/>
    <s v="2018-19"/>
    <x v="1"/>
    <s v="May"/>
    <n v="5"/>
    <s v="2019"/>
    <s v="21:00"/>
    <d v="2019-05-02T00:00:00"/>
    <d v="2019-05-02T21:00:00"/>
    <d v="2019-05-01T00:00:00"/>
    <m/>
    <n v="969"/>
    <n v="35.539999999999971"/>
  </r>
  <r>
    <n v="970"/>
    <s v=" 03 May 2019, 20:30"/>
    <s v="Football"/>
    <x v="3"/>
    <s v="Juventus - Torino"/>
    <n v="1.7"/>
    <x v="0"/>
    <s v="Full Event Away +1.00 (AH)"/>
    <s v="1-1"/>
    <s v="PINNACLE"/>
    <n v="1.704"/>
    <n v="1"/>
    <n v="0.7"/>
    <s v="https://aw-tipster.blogabet.com"/>
    <s v="Mon, Apr 29th, 2019, 09:57"/>
    <n v="36.839999999999975"/>
    <d v="2019-05-01T00:00:00"/>
    <m/>
    <n v="994"/>
    <s v="AH"/>
    <s v="2018-19"/>
    <x v="2"/>
    <s v="May"/>
    <n v="5"/>
    <s v="2019"/>
    <s v="20:30"/>
    <d v="2019-05-03T00:00:00"/>
    <d v="2019-05-03T20:30:00"/>
    <d v="2019-05-01T00:00:00"/>
    <m/>
    <n v="970"/>
    <n v="36.239999999999974"/>
  </r>
  <r>
    <n v="971"/>
    <s v=" 03 May 2019, 20:45"/>
    <s v="Football"/>
    <x v="1"/>
    <s v="Strasbourg - Marseille"/>
    <n v="1.85"/>
    <x v="0"/>
    <s v="Full Event Home +0.50 (AH)"/>
    <s v="1-1"/>
    <s v="PINNACLE"/>
    <n v="1.8540000000000001"/>
    <n v="1"/>
    <n v="0.85"/>
    <s v="https://aw-tipster.blogabet.com"/>
    <s v="Mon, Apr 29th, 2019, 09:58"/>
    <n v="37.689999999999976"/>
    <d v="2019-04-01T00:00:00"/>
    <m/>
    <n v="982"/>
    <s v="AH"/>
    <s v="2018-19"/>
    <x v="2"/>
    <s v="May"/>
    <n v="5"/>
    <s v="2019"/>
    <s v="20:45"/>
    <d v="2019-05-03T00:00:00"/>
    <d v="2019-05-03T20:45:00"/>
    <d v="2019-05-01T00:00:00"/>
    <m/>
    <n v="971"/>
    <n v="37.089999999999975"/>
  </r>
  <r>
    <n v="972"/>
    <s v=" 03 May 2019, 21:00"/>
    <s v="Football"/>
    <x v="2"/>
    <s v="Sevilla - Leganes"/>
    <n v="1.86"/>
    <x v="0"/>
    <s v="Full Event Away +1.50 (AH)"/>
    <s v="0-3"/>
    <s v="PINNACLE"/>
    <n v="1.8620000000000001"/>
    <n v="1"/>
    <n v="0.86"/>
    <s v="https://aw-tipster.blogabet.com"/>
    <s v="Mon, Apr 29th, 2019, 09:55"/>
    <n v="38.549999999999976"/>
    <d v="2019-05-01T00:00:00"/>
    <m/>
    <n v="990"/>
    <s v="AH"/>
    <s v="2018-19"/>
    <x v="2"/>
    <s v="May"/>
    <n v="5"/>
    <s v="2019"/>
    <s v="21:00"/>
    <d v="2019-05-03T00:00:00"/>
    <d v="2019-05-03T21:00:00"/>
    <d v="2019-05-01T00:00:00"/>
    <m/>
    <n v="972"/>
    <n v="37.949999999999974"/>
  </r>
  <r>
    <n v="973"/>
    <s v=" 04 May 2019, 13:30"/>
    <s v="Football"/>
    <x v="4"/>
    <s v="Bournemouth - Tottenham Hotspur"/>
    <n v="1.99"/>
    <x v="0"/>
    <s v="Full Event Home +0.50 (AH)"/>
    <s v="1-0"/>
    <s v="PINNACLE"/>
    <n v="1.99"/>
    <n v="1"/>
    <n v="0.99"/>
    <s v="https://aw-tipster.blogabet.com"/>
    <s v="Wed, May 1st, 2019, 09:52"/>
    <n v="39.539999999999978"/>
    <d v="2019-04-01T00:00:00"/>
    <m/>
    <n v="986"/>
    <s v="AH"/>
    <s v="2018-19"/>
    <x v="3"/>
    <s v="May"/>
    <n v="5"/>
    <s v="2019"/>
    <s v="13:30"/>
    <d v="2019-05-04T00:00:00"/>
    <d v="2019-05-04T13:30:00"/>
    <d v="2019-05-01T00:00:00"/>
    <m/>
    <n v="973"/>
    <n v="38.939999999999976"/>
  </r>
  <r>
    <n v="974"/>
    <s v=" 04 May 2019, 15:30"/>
    <s v="Football"/>
    <x v="0"/>
    <s v="Bayern Munich - Hannover 96"/>
    <n v="1.72"/>
    <x v="0"/>
    <s v="Full Event Away +4.00 (AH)"/>
    <s v="3-1"/>
    <s v="PINNACLE"/>
    <n v="1.724"/>
    <n v="1"/>
    <n v="0.72"/>
    <s v="https://aw-tipster.blogabet.com"/>
    <s v="Mon, Apr 29th, 2019, 09:55"/>
    <n v="40.259999999999977"/>
    <d v="2019-04-01T00:00:00"/>
    <m/>
    <n v="983"/>
    <s v="AH"/>
    <s v="2018-19"/>
    <x v="3"/>
    <s v="May"/>
    <n v="5"/>
    <s v="2019"/>
    <s v="15:30"/>
    <d v="2019-05-04T00:00:00"/>
    <d v="2019-05-04T15:30:00"/>
    <d v="2019-05-01T00:00:00"/>
    <m/>
    <n v="974"/>
    <n v="39.659999999999975"/>
  </r>
  <r>
    <n v="975"/>
    <s v=" 04 May 2019, 15:30"/>
    <s v="Football"/>
    <x v="0"/>
    <s v="Borussia Monchengladbach - Hoffenheim"/>
    <n v="1"/>
    <x v="2"/>
    <s v="Full Event Away +0.00 (AH)"/>
    <s v="2-2"/>
    <s v="PINNACLE"/>
    <n v="1.7090000000000001"/>
    <n v="1"/>
    <n v="0"/>
    <s v="https://aw-tipster.blogabet.com"/>
    <s v="Mon, Apr 29th, 2019, 09:55"/>
    <n v="40.259999999999977"/>
    <d v="2019-05-01T00:00:00"/>
    <m/>
    <n v="993"/>
    <s v="AH"/>
    <s v="2018-19"/>
    <x v="3"/>
    <s v="May"/>
    <n v="5"/>
    <s v="2019"/>
    <s v="15:30"/>
    <d v="2019-05-04T00:00:00"/>
    <d v="2019-05-04T15:30:00"/>
    <d v="2019-05-01T00:00:00"/>
    <m/>
    <n v="975"/>
    <n v="39.659999999999975"/>
  </r>
  <r>
    <n v="976"/>
    <s v=" 04 May 2019, 18:30"/>
    <s v="Football"/>
    <x v="4"/>
    <s v="Cardiff City - Crystal Palace"/>
    <n v="0"/>
    <x v="1"/>
    <s v="Full Event Home +0.00 (AH)"/>
    <s v="2-3"/>
    <s v="PINNACLE"/>
    <n v="2.0299999999999998"/>
    <n v="1"/>
    <n v="-1"/>
    <s v="https://aw-tipster.blogabet.com"/>
    <s v="Sun, Apr 28th, 2019, 09:31"/>
    <n v="39.259999999999977"/>
    <d v="2019-04-01T00:00:00"/>
    <m/>
    <n v="984"/>
    <s v="AH"/>
    <s v="2018-19"/>
    <x v="3"/>
    <s v="May"/>
    <n v="5"/>
    <s v="2019"/>
    <s v="18:30"/>
    <d v="2019-05-04T00:00:00"/>
    <d v="2019-05-04T18:30:00"/>
    <d v="2019-05-01T00:00:00"/>
    <m/>
    <n v="976"/>
    <n v="38.659999999999975"/>
  </r>
  <r>
    <n v="977"/>
    <s v=" 04 May 2019, 18:30"/>
    <s v="Football"/>
    <x v="0"/>
    <s v="Werder Bremen - Borussia Dortmund"/>
    <n v="1.68"/>
    <x v="0"/>
    <s v="Full Event Home +0.50 (AH)"/>
    <s v="2-2"/>
    <s v="PINNACLE"/>
    <n v="1.68"/>
    <n v="1"/>
    <n v="0.68"/>
    <s v="https://aw-tipster.blogabet.com"/>
    <s v="Sun, Apr 28th, 2019, 09:31"/>
    <n v="39.939999999999976"/>
    <d v="2019-05-01T00:00:00"/>
    <m/>
    <n v="991"/>
    <s v="AH"/>
    <s v="2018-19"/>
    <x v="3"/>
    <s v="May"/>
    <n v="5"/>
    <s v="2019"/>
    <s v="18:30"/>
    <d v="2019-05-04T00:00:00"/>
    <d v="2019-05-04T18:30:00"/>
    <d v="2019-05-01T00:00:00"/>
    <m/>
    <n v="977"/>
    <n v="39.339999999999975"/>
  </r>
  <r>
    <n v="978"/>
    <s v=" 04 May 2019, 20:30"/>
    <s v="Football"/>
    <x v="3"/>
    <s v="Udinese - FC Internazionale"/>
    <n v="0"/>
    <x v="1"/>
    <s v="Full Event Away (1X2)"/>
    <s v="0-0"/>
    <s v="PINNACLE"/>
    <n v="1.7809999999999999"/>
    <n v="1"/>
    <n v="-1"/>
    <s v="https://aw-tipster.blogabet.com"/>
    <s v="Tue, Apr 30th, 2019, 09:20"/>
    <n v="38.939999999999976"/>
    <d v="2019-04-01T00:00:00"/>
    <m/>
    <n v="972"/>
    <s v="1X2"/>
    <s v="2018-19"/>
    <x v="3"/>
    <s v="May"/>
    <n v="5"/>
    <s v="2019"/>
    <s v="20:30"/>
    <d v="2019-05-04T00:00:00"/>
    <d v="2019-05-04T20:30:00"/>
    <d v="2019-05-01T00:00:00"/>
    <m/>
    <n v="978"/>
    <n v="38.339999999999975"/>
  </r>
  <r>
    <n v="979"/>
    <s v=" 04 May 2019, 20:45"/>
    <s v="Football"/>
    <x v="4"/>
    <s v="Newcastle United - Liverpool"/>
    <n v="1.81"/>
    <x v="0"/>
    <s v="Full Event Home +1.50 (AH)"/>
    <s v="2-3"/>
    <s v="PINNACLE"/>
    <n v="1.806"/>
    <n v="1"/>
    <n v="0.81"/>
    <s v="https://aw-tipster.blogabet.com"/>
    <s v="Thu, May 2nd, 2019, 07:05"/>
    <n v="39.749999999999979"/>
    <d v="2019-05-01T00:00:00"/>
    <m/>
    <n v="989"/>
    <s v="AH"/>
    <s v="2018-19"/>
    <x v="3"/>
    <s v="May"/>
    <n v="5"/>
    <s v="2019"/>
    <s v="20:45"/>
    <d v="2019-05-04T00:00:00"/>
    <d v="2019-05-04T20:45:00"/>
    <d v="2019-05-01T00:00:00"/>
    <m/>
    <n v="979"/>
    <n v="39.149999999999977"/>
  </r>
  <r>
    <n v="980"/>
    <s v=" 05 May 2019, 12:00"/>
    <s v="Football"/>
    <x v="2"/>
    <s v="Getafe - Girona"/>
    <n v="1.79"/>
    <x v="0"/>
    <s v="Full Event Home (1X2)"/>
    <s v="2-0"/>
    <s v="PINNACLE"/>
    <n v="1.7929999999999999"/>
    <n v="1"/>
    <n v="0.79"/>
    <s v="https://aw-tipster.blogabet.com"/>
    <s v="Mon, Apr 29th, 2019, 09:56"/>
    <n v="40.539999999999978"/>
    <d v="2019-04-01T00:00:00"/>
    <m/>
    <n v="978"/>
    <s v="1X2"/>
    <s v="2018-19"/>
    <x v="4"/>
    <s v="May"/>
    <n v="5"/>
    <s v="2019"/>
    <s v="12:00"/>
    <d v="2019-05-05T00:00:00"/>
    <d v="2019-05-05T12:00:00"/>
    <d v="2019-05-01T00:00:00"/>
    <m/>
    <n v="980"/>
    <n v="39.939999999999976"/>
  </r>
  <r>
    <n v="981"/>
    <s v=" 05 May 2019, 12:30"/>
    <s v="Football"/>
    <x v="3"/>
    <s v="Empoli - Fiorentina"/>
    <n v="0"/>
    <x v="1"/>
    <s v="Full Event Away +0.50 (AH)"/>
    <s v="1-0"/>
    <s v="PINNACLE"/>
    <n v="1.7090000000000001"/>
    <n v="1"/>
    <n v="-1"/>
    <s v="https://aw-tipster.blogabet.com"/>
    <s v="Tue, Apr 30th, 2019, 09:21"/>
    <n v="39.539999999999978"/>
    <d v="2019-04-01T00:00:00"/>
    <m/>
    <n v="980"/>
    <s v="AH"/>
    <s v="2018-19"/>
    <x v="4"/>
    <s v="May"/>
    <n v="5"/>
    <s v="2019"/>
    <s v="12:30"/>
    <d v="2019-05-05T00:00:00"/>
    <d v="2019-05-05T12:30:00"/>
    <d v="2019-05-01T00:00:00"/>
    <m/>
    <n v="981"/>
    <n v="38.939999999999976"/>
  </r>
  <r>
    <n v="982"/>
    <s v=" 05 May 2019, 15:00"/>
    <s v="Football"/>
    <x v="4"/>
    <s v="Huddersfield Town - Manchester United"/>
    <n v="1.94"/>
    <x v="0"/>
    <s v="Full Event Home +1.50 (AH)"/>
    <s v="1-1"/>
    <s v="PINNACLE"/>
    <n v="1.9430000000000001"/>
    <n v="1"/>
    <n v="0.94"/>
    <s v="https://aw-tipster.blogabet.com"/>
    <s v="Mon, Apr 29th, 2019, 09:54"/>
    <n v="40.479999999999976"/>
    <d v="2019-04-01T00:00:00"/>
    <m/>
    <n v="971"/>
    <s v="AH"/>
    <s v="2018-19"/>
    <x v="4"/>
    <s v="May"/>
    <n v="5"/>
    <s v="2019"/>
    <s v="15:00"/>
    <d v="2019-05-05T00:00:00"/>
    <d v="2019-05-05T15:00:00"/>
    <d v="2019-05-01T00:00:00"/>
    <m/>
    <n v="982"/>
    <n v="39.879999999999974"/>
  </r>
  <r>
    <n v="983"/>
    <s v=" 05 May 2019, 15:00"/>
    <s v="Football"/>
    <x v="3"/>
    <s v="Lazio - Atalanta BC"/>
    <n v="2.2000000000000002"/>
    <x v="0"/>
    <s v="Full Event Away +0.00 (AH)"/>
    <s v="1-3"/>
    <s v="PINNACLE"/>
    <n v="2.2000000000000002"/>
    <n v="1"/>
    <n v="1.2"/>
    <s v="https://aw-tipster.blogabet.com"/>
    <s v="Tue, Apr 30th, 2019, 09:22"/>
    <n v="41.679999999999978"/>
    <d v="2019-04-01T00:00:00"/>
    <m/>
    <n v="981"/>
    <s v="AH"/>
    <s v="2018-19"/>
    <x v="4"/>
    <s v="May"/>
    <n v="5"/>
    <s v="2019"/>
    <s v="15:00"/>
    <d v="2019-05-05T00:00:00"/>
    <d v="2019-05-05T15:00:00"/>
    <d v="2019-05-01T00:00:00"/>
    <m/>
    <n v="983"/>
    <n v="41.079999999999977"/>
  </r>
  <r>
    <n v="984"/>
    <s v=" 05 May 2019, 15:00"/>
    <s v="Football"/>
    <x v="1"/>
    <s v="Montpellier HSC - Amiens"/>
    <n v="2.13"/>
    <x v="0"/>
    <s v="Full Event Away +0.50 (AH)"/>
    <s v="1-1"/>
    <s v="PINNACLE"/>
    <n v="2.13"/>
    <n v="1"/>
    <n v="1.1299999999999999"/>
    <s v="https://aw-tipster.blogabet.com"/>
    <s v="Wed, May 1st, 2019, 09:52"/>
    <n v="42.809999999999981"/>
    <d v="2019-04-01T00:00:00"/>
    <m/>
    <n v="975"/>
    <s v="AH"/>
    <s v="2018-19"/>
    <x v="4"/>
    <s v="May"/>
    <n v="5"/>
    <s v="2019"/>
    <s v="15:00"/>
    <d v="2019-05-05T00:00:00"/>
    <d v="2019-05-05T15:00:00"/>
    <d v="2019-05-01T00:00:00"/>
    <m/>
    <n v="984"/>
    <n v="42.20999999999998"/>
  </r>
  <r>
    <n v="985"/>
    <s v=" 05 May 2019, 15:00"/>
    <s v="Football"/>
    <x v="4"/>
    <s v="Chelsea - Watford"/>
    <n v="0"/>
    <x v="1"/>
    <s v="Full Event Away +1.50 (AH)"/>
    <s v="3-0"/>
    <s v="PINNACLE"/>
    <n v="1.7629999999999999"/>
    <n v="1"/>
    <n v="-1"/>
    <s v="https://aw-tipster.blogabet.com"/>
    <s v="Fri, May 3rd, 2019, 09:20"/>
    <n v="41.809999999999981"/>
    <d v="2019-04-01T00:00:00"/>
    <m/>
    <n v="976"/>
    <s v="AH"/>
    <s v="2018-19"/>
    <x v="4"/>
    <s v="May"/>
    <n v="5"/>
    <s v="2019"/>
    <s v="15:00"/>
    <d v="2019-05-05T00:00:00"/>
    <d v="2019-05-05T15:00:00"/>
    <d v="2019-05-01T00:00:00"/>
    <m/>
    <n v="985"/>
    <n v="41.20999999999998"/>
  </r>
  <r>
    <n v="986"/>
    <s v=" 05 May 2019, 16:15"/>
    <s v="Football"/>
    <x v="2"/>
    <s v="Real Madrid - Villarreal CF"/>
    <n v="1.71"/>
    <x v="0"/>
    <s v="Full Event Home (1X2)"/>
    <s v="3-2"/>
    <s v="PINNACLE"/>
    <n v="1.7090000000000001"/>
    <n v="1"/>
    <n v="0.71"/>
    <s v="https://aw-tipster.blogabet.com"/>
    <s v="Mon, Apr 29th, 2019, 09:56"/>
    <n v="42.519999999999982"/>
    <d v="2019-04-01T00:00:00"/>
    <m/>
    <n v="985"/>
    <s v="1X2"/>
    <s v="2018-19"/>
    <x v="4"/>
    <s v="May"/>
    <n v="5"/>
    <s v="2019"/>
    <s v="16:15"/>
    <d v="2019-05-05T00:00:00"/>
    <d v="2019-05-05T16:15:00"/>
    <d v="2019-05-01T00:00:00"/>
    <m/>
    <n v="986"/>
    <n v="41.91999999999998"/>
  </r>
  <r>
    <n v="987"/>
    <s v=" 05 May 2019, 17:00"/>
    <s v="Football"/>
    <x v="1"/>
    <s v="AS Monaco - St Etienne"/>
    <n v="2.1"/>
    <x v="0"/>
    <s v="Full Event Away +0.00 (AH)"/>
    <s v="2-3"/>
    <s v="PINNACLE"/>
    <n v="2.1"/>
    <n v="1"/>
    <n v="1.1000000000000001"/>
    <s v="https://aw-tipster.blogabet.com"/>
    <s v="Thu, May 2nd, 2019, 07:05"/>
    <n v="43.619999999999983"/>
    <d v="2019-04-01T00:00:00"/>
    <m/>
    <n v="977"/>
    <s v="AH"/>
    <s v="2018-19"/>
    <x v="4"/>
    <s v="May"/>
    <n v="5"/>
    <s v="2019"/>
    <s v="17:00"/>
    <d v="2019-05-05T00:00:00"/>
    <d v="2019-05-05T17:00:00"/>
    <d v="2019-05-01T00:00:00"/>
    <m/>
    <n v="987"/>
    <n v="43.019999999999982"/>
  </r>
  <r>
    <n v="988"/>
    <s v=" 05 May 2019, 17:30"/>
    <s v="Football"/>
    <x v="4"/>
    <s v="Arsenal - Brighton and Hove Albion"/>
    <n v="1.72"/>
    <x v="0"/>
    <s v="Full Event Away +1.50 (AH)"/>
    <s v="1-1"/>
    <s v="PINNACLE"/>
    <n v="1.7190000000000001"/>
    <n v="1"/>
    <n v="0.72"/>
    <s v="https://aw-tipster.blogabet.com"/>
    <s v="Fri, May 3rd, 2019, 09:21"/>
    <n v="44.339999999999982"/>
    <d v="2019-04-01T00:00:00"/>
    <m/>
    <n v="974"/>
    <s v="AH"/>
    <s v="2018-19"/>
    <x v="4"/>
    <s v="May"/>
    <n v="5"/>
    <s v="2019"/>
    <s v="17:30"/>
    <d v="2019-05-05T00:00:00"/>
    <d v="2019-05-05T17:30:00"/>
    <d v="2019-05-01T00:00:00"/>
    <m/>
    <n v="988"/>
    <n v="43.739999999999981"/>
  </r>
  <r>
    <n v="989"/>
    <s v=" 05 May 2019, 18:00"/>
    <s v="Football"/>
    <x v="3"/>
    <s v="Genoa - AS Roma"/>
    <n v="0"/>
    <x v="1"/>
    <s v="Full Event Away (1X2)"/>
    <s v="1-1"/>
    <s v="PINNACLE"/>
    <n v="1.925"/>
    <n v="1"/>
    <n v="-1"/>
    <s v="https://aw-tipster.blogabet.com"/>
    <s v="Mon, Apr 29th, 2019, 09:57"/>
    <n v="43.339999999999982"/>
    <d v="2019-04-01T00:00:00"/>
    <m/>
    <n v="979"/>
    <s v="1X2"/>
    <s v="2018-19"/>
    <x v="4"/>
    <s v="May"/>
    <n v="5"/>
    <s v="2019"/>
    <s v="18:00"/>
    <d v="2019-05-05T00:00:00"/>
    <d v="2019-05-05T18:00:00"/>
    <d v="2019-05-01T00:00:00"/>
    <m/>
    <n v="989"/>
    <n v="42.739999999999981"/>
  </r>
  <r>
    <n v="990"/>
    <s v=" 05 May 2019, 18:00"/>
    <s v="Football"/>
    <x v="0"/>
    <s v="Bayer Leverkusen - Eintracht Frankfurt"/>
    <n v="0"/>
    <x v="1"/>
    <s v="Full Event Away +1.00 (AH)"/>
    <s v="6-1"/>
    <s v="PINNACLE"/>
    <n v="1.819"/>
    <n v="1"/>
    <n v="-1"/>
    <s v="https://aw-tipster.blogabet.com"/>
    <s v="Fri, May 3rd, 2019, 09:21"/>
    <n v="42.339999999999982"/>
    <d v="2019-04-01T00:00:00"/>
    <m/>
    <n v="965"/>
    <s v="AH"/>
    <s v="2018-19"/>
    <x v="4"/>
    <s v="May"/>
    <n v="5"/>
    <s v="2019"/>
    <s v="18:00"/>
    <d v="2019-05-05T00:00:00"/>
    <d v="2019-05-05T18:00:00"/>
    <d v="2019-05-01T00:00:00"/>
    <m/>
    <n v="990"/>
    <n v="41.739999999999981"/>
  </r>
  <r>
    <n v="991"/>
    <s v=" 05 May 2019, 18:30"/>
    <s v="Football"/>
    <x v="2"/>
    <s v="Real Valladolid CF - Athletic Club Bilbao"/>
    <n v="2.2799999999999998"/>
    <x v="0"/>
    <s v="Full Event Home +0.00 (AH)"/>
    <s v="1-0"/>
    <s v="PINNACLE"/>
    <n v="2.2799999999999998"/>
    <n v="1"/>
    <n v="1.28"/>
    <s v="https://aw-tipster.blogabet.com"/>
    <s v="Sun, Apr 28th, 2019, 09:32"/>
    <n v="43.619999999999983"/>
    <d v="2019-04-01T00:00:00"/>
    <m/>
    <n v="964"/>
    <s v="AH"/>
    <s v="2018-19"/>
    <x v="4"/>
    <s v="May"/>
    <n v="5"/>
    <s v="2019"/>
    <s v="18:30"/>
    <d v="2019-05-05T00:00:00"/>
    <d v="2019-05-05T18:30:00"/>
    <d v="2019-05-01T00:00:00"/>
    <m/>
    <n v="991"/>
    <n v="43.019999999999982"/>
  </r>
  <r>
    <n v="992"/>
    <s v=" 05 May 2019, 20:45"/>
    <s v="Football"/>
    <x v="2"/>
    <s v="Huesca - Valencia"/>
    <n v="2.14"/>
    <x v="0"/>
    <s v="Full Event Away (1X2)"/>
    <s v="2-6"/>
    <s v="PINNACLE"/>
    <n v="2.14"/>
    <n v="1"/>
    <n v="1.1399999999999999"/>
    <s v="https://aw-tipster.blogabet.com"/>
    <s v="Fri, May 3rd, 2019, 09:22"/>
    <n v="44.759999999999984"/>
    <d v="2019-04-01T00:00:00"/>
    <m/>
    <n v="973"/>
    <s v="1X2"/>
    <s v="2018-19"/>
    <x v="4"/>
    <s v="May"/>
    <n v="5"/>
    <s v="2019"/>
    <s v="20:45"/>
    <d v="2019-05-05T00:00:00"/>
    <d v="2019-05-05T20:45:00"/>
    <d v="2019-05-01T00:00:00"/>
    <m/>
    <n v="992"/>
    <n v="44.159999999999982"/>
  </r>
  <r>
    <n v="993"/>
    <s v=" 05 May 2019, 21:00"/>
    <s v="Football"/>
    <x v="1"/>
    <s v="Lyon - Lille"/>
    <n v="1.73"/>
    <x v="0"/>
    <s v="Full Event Away +1.00 (AH)"/>
    <s v="2-2"/>
    <s v="PINNACLE"/>
    <n v="1.7290000000000001"/>
    <n v="1"/>
    <n v="0.73"/>
    <s v="https://aw-tipster.blogabet.com"/>
    <s v="Mon, Apr 29th, 2019, 09:58"/>
    <n v="45.489999999999981"/>
    <d v="2019-04-01T00:00:00"/>
    <m/>
    <n v="969"/>
    <s v="AH"/>
    <s v="2018-19"/>
    <x v="4"/>
    <s v="May"/>
    <n v="5"/>
    <s v="2019"/>
    <s v="21:00"/>
    <d v="2019-05-05T00:00:00"/>
    <d v="2019-05-05T21:00:00"/>
    <d v="2019-05-01T00:00:00"/>
    <m/>
    <n v="993"/>
    <n v="44.889999999999979"/>
  </r>
  <r>
    <n v="994"/>
    <s v=" 06 May 2019, 21:00"/>
    <s v="Football"/>
    <x v="4"/>
    <s v="Manchester City - Leicester City"/>
    <n v="1.83"/>
    <x v="0"/>
    <s v="Full Event Away +2.50 (AH)"/>
    <s v="1-0"/>
    <s v="PINNACLE"/>
    <n v="1.833"/>
    <n v="1"/>
    <n v="0.83"/>
    <s v="https://aw-tipster.blogabet.com"/>
    <s v="Mon, Apr 29th, 2019, 09:54"/>
    <n v="46.319999999999979"/>
    <d v="2019-05-01T00:00:00"/>
    <d v="2019-05-01T00:00:00"/>
    <n v="987"/>
    <s v="AH"/>
    <s v="2018-19"/>
    <x v="25"/>
    <s v="May"/>
    <n v="5"/>
    <s v="2019"/>
    <s v="21:00"/>
    <d v="2019-05-06T00:00:00"/>
    <d v="2019-05-06T21:00:00"/>
    <d v="2019-05-01T00:00:00"/>
    <m/>
    <n v="994"/>
    <n v="45.719999999999978"/>
  </r>
  <r>
    <n v="995"/>
    <s v=" 07 May 2019, 21:00"/>
    <s v="Football"/>
    <x v="5"/>
    <s v="Liverpool - Barcelona"/>
    <n v="0"/>
    <x v="1"/>
    <s v="Full Event Away +0.50 (AH)"/>
    <s v="4-0"/>
    <s v="PINNACLE"/>
    <n v="1.806"/>
    <n v="1"/>
    <n v="-1"/>
    <s v="https://aw-tipster.blogabet.com"/>
    <s v="Sun, May 5th, 2019, 10:40"/>
    <n v="45.319999999999979"/>
    <d v="2019-05-01T00:00:00"/>
    <m/>
    <n v="1006"/>
    <s v="AH"/>
    <s v="2018-19"/>
    <x v="5"/>
    <s v="May"/>
    <n v="5"/>
    <s v="2019"/>
    <s v="21:00"/>
    <d v="2019-05-07T00:00:00"/>
    <d v="2019-05-07T21:00:00"/>
    <d v="2019-05-01T00:00:00"/>
    <m/>
    <n v="995"/>
    <n v="44.719999999999978"/>
  </r>
  <r>
    <n v="996"/>
    <s v=" 08 May 2019, 21:00"/>
    <s v="Football"/>
    <x v="5"/>
    <s v="Ajax - Tottenham Hotspur"/>
    <n v="1.8"/>
    <x v="0"/>
    <s v="Full Event Away +0.50 (AH)"/>
    <s v="2-3"/>
    <s v="PINNACLE"/>
    <n v="1.8"/>
    <n v="1"/>
    <n v="0.8"/>
    <s v="https://aw-tipster.blogabet.com"/>
    <s v="Mon, May 6th, 2019, 10:05"/>
    <n v="46.119999999999976"/>
    <d v="2019-05-01T00:00:00"/>
    <m/>
    <n v="1004"/>
    <s v="AH"/>
    <s v="2018-19"/>
    <x v="6"/>
    <s v="May"/>
    <n v="5"/>
    <s v="2019"/>
    <s v="21:00"/>
    <d v="2019-05-08T00:00:00"/>
    <d v="2019-05-08T21:00:00"/>
    <d v="2019-05-01T00:00:00"/>
    <m/>
    <n v="996"/>
    <n v="45.519999999999975"/>
  </r>
  <r>
    <n v="997"/>
    <s v=" 09 May 2019, 21:00"/>
    <s v="Football"/>
    <x v="6"/>
    <s v="Chelsea - Eintracht Frankfurt"/>
    <n v="1.83"/>
    <x v="0"/>
    <s v="Full Event Away +1.50 (AH)"/>
    <s v="1-1"/>
    <s v="PINNACLE"/>
    <n v="1.833"/>
    <n v="1"/>
    <n v="0.83"/>
    <s v="https://aw-tipster.blogabet.com"/>
    <s v="Mon, May 6th, 2019, 10:04"/>
    <n v="46.949999999999974"/>
    <d v="2019-05-01T00:00:00"/>
    <m/>
    <n v="1005"/>
    <s v="AH"/>
    <s v="2018-19"/>
    <x v="7"/>
    <s v="May"/>
    <n v="5"/>
    <s v="2019"/>
    <s v="21:00"/>
    <d v="2019-05-09T00:00:00"/>
    <d v="2019-05-09T21:00:00"/>
    <d v="2019-05-01T00:00:00"/>
    <m/>
    <n v="997"/>
    <n v="46.349999999999973"/>
  </r>
  <r>
    <n v="998"/>
    <s v=" 09 May 2019, 21:00"/>
    <s v="Football"/>
    <x v="6"/>
    <s v="Valencia - Arsenal"/>
    <n v="0"/>
    <x v="1"/>
    <s v="Full Event Home (1X2)"/>
    <s v="2-4"/>
    <s v="PINNACLE"/>
    <n v="1.9"/>
    <n v="1"/>
    <n v="-1"/>
    <s v="https://aw-tipster.blogabet.com"/>
    <s v="Mon, May 6th, 2019, 10:04"/>
    <n v="45.949999999999974"/>
    <d v="2019-05-01T00:00:00"/>
    <m/>
    <n v="1011"/>
    <s v="1X2"/>
    <s v="2018-19"/>
    <x v="7"/>
    <s v="May"/>
    <n v="5"/>
    <s v="2019"/>
    <s v="21:00"/>
    <d v="2019-05-09T00:00:00"/>
    <d v="2019-05-09T21:00:00"/>
    <d v="2019-05-01T00:00:00"/>
    <m/>
    <n v="998"/>
    <n v="45.349999999999973"/>
  </r>
  <r>
    <n v="999"/>
    <s v=" 11 May 2019, 15:00"/>
    <s v="Football"/>
    <x v="3"/>
    <s v="Atalanta BC - Genoa"/>
    <n v="1"/>
    <x v="2"/>
    <s v="Full Event Away +1.00 (AH)"/>
    <s v="2-1"/>
    <s v="PINNACLE"/>
    <n v="2.14"/>
    <n v="1"/>
    <n v="0"/>
    <s v="https://aw-tipster.blogabet.com"/>
    <s v="Tue, May 7th, 2019, 09:40"/>
    <n v="45.949999999999974"/>
    <d v="2019-05-01T00:00:00"/>
    <m/>
    <n v="1012"/>
    <s v="AH"/>
    <s v="2018-19"/>
    <x v="9"/>
    <s v="May"/>
    <n v="5"/>
    <s v="2019"/>
    <s v="15:00"/>
    <d v="2019-05-11T00:00:00"/>
    <d v="2019-05-11T15:00:00"/>
    <d v="2019-05-01T00:00:00"/>
    <m/>
    <n v="999"/>
    <n v="45.349999999999973"/>
  </r>
  <r>
    <n v="1000"/>
    <s v=" 11 May 2019, 15:30"/>
    <s v="Football"/>
    <x v="0"/>
    <s v="Hoffenheim - Werder Bremen"/>
    <n v="0"/>
    <x v="1"/>
    <s v="Full Event Home -1.00 (AH)"/>
    <s v="0-1"/>
    <s v="PINNACLE"/>
    <n v="1.7689999999999999"/>
    <n v="1"/>
    <n v="-1"/>
    <s v="https://aw-tipster.blogabet.com"/>
    <s v="Sun, May 5th, 2019, 10:39"/>
    <n v="44.949999999999974"/>
    <d v="2019-05-01T00:00:00"/>
    <m/>
    <n v="996"/>
    <s v="AH"/>
    <s v="2018-19"/>
    <x v="9"/>
    <s v="May"/>
    <n v="5"/>
    <s v="2019"/>
    <s v="15:30"/>
    <d v="2019-05-11T00:00:00"/>
    <d v="2019-05-11T15:30:00"/>
    <d v="2019-05-01T00:00:00"/>
    <m/>
    <n v="1000"/>
    <n v="44.349999999999973"/>
  </r>
  <r>
    <n v="1001"/>
    <s v=" 11 May 2019, 15:30"/>
    <s v="Football"/>
    <x v="0"/>
    <s v="Stuttgart - Wolfsburg"/>
    <n v="0"/>
    <x v="1"/>
    <s v="Full Event Away +0.00 (AH)"/>
    <s v="3-0"/>
    <s v="PINNACLE"/>
    <n v="1.7509999999999999"/>
    <n v="1"/>
    <n v="-1"/>
    <s v="https://aw-tipster.blogabet.com"/>
    <s v="Sun, May 5th, 2019, 10:39"/>
    <n v="43.949999999999974"/>
    <d v="2019-05-01T00:00:00"/>
    <m/>
    <n v="997"/>
    <s v="AH"/>
    <s v="2018-19"/>
    <x v="9"/>
    <s v="May"/>
    <n v="5"/>
    <s v="2019"/>
    <s v="15:30"/>
    <d v="2019-05-11T00:00:00"/>
    <d v="2019-05-11T15:30:00"/>
    <d v="2019-05-01T00:00:00"/>
    <m/>
    <n v="1001"/>
    <n v="43.349999999999973"/>
  </r>
  <r>
    <n v="1002"/>
    <s v=" 11 May 2019, 15:30"/>
    <s v="Football"/>
    <x v="0"/>
    <s v="Nurnberg - Borussia Monchengladbach"/>
    <n v="0"/>
    <x v="1"/>
    <s v="Full Event Home +0.50 (AH)"/>
    <s v="0-4"/>
    <s v="PINNACLE"/>
    <n v="2.09"/>
    <n v="1"/>
    <n v="-1"/>
    <s v="https://aw-tipster.blogabet.com"/>
    <s v="Sun, May 5th, 2019, 10:40"/>
    <n v="42.949999999999974"/>
    <d v="2019-05-01T00:00:00"/>
    <m/>
    <n v="998"/>
    <s v="AH"/>
    <s v="2018-19"/>
    <x v="9"/>
    <s v="May"/>
    <n v="5"/>
    <s v="2019"/>
    <s v="15:30"/>
    <d v="2019-05-11T00:00:00"/>
    <d v="2019-05-11T15:30:00"/>
    <d v="2019-05-01T00:00:00"/>
    <m/>
    <n v="1002"/>
    <n v="42.349999999999973"/>
  </r>
  <r>
    <n v="1003"/>
    <s v=" 11 May 2019, 15:30"/>
    <s v="Football"/>
    <x v="0"/>
    <s v="Borussia Dortmund - Fortuna Dusseldorf"/>
    <n v="1.72"/>
    <x v="0"/>
    <s v="Full Event Away +2.00 (AH)"/>
    <s v="3-2"/>
    <s v="PINNACLE"/>
    <n v="1.7190000000000001"/>
    <n v="1"/>
    <n v="0.72"/>
    <s v="https://aw-tipster.blogabet.com"/>
    <s v="Mon, May 6th, 2019, 10:02"/>
    <n v="43.669999999999973"/>
    <d v="2019-05-01T00:00:00"/>
    <m/>
    <n v="1009"/>
    <s v="AH"/>
    <s v="2018-19"/>
    <x v="9"/>
    <s v="May"/>
    <n v="5"/>
    <s v="2019"/>
    <s v="15:30"/>
    <d v="2019-05-11T00:00:00"/>
    <d v="2019-05-11T15:30:00"/>
    <d v="2019-05-01T00:00:00"/>
    <m/>
    <n v="1003"/>
    <n v="43.069999999999972"/>
  </r>
  <r>
    <n v="1004"/>
    <s v=" 11 May 2019, 15:30"/>
    <s v="Football"/>
    <x v="0"/>
    <s v="Bayer Leverkusen - Schalke 04"/>
    <n v="1.94"/>
    <x v="0"/>
    <s v="Full Event Under 3.5 (O/U)"/>
    <s v="1-1"/>
    <s v="PINNACLE"/>
    <n v="1.9430000000000001"/>
    <n v="1"/>
    <n v="0.94"/>
    <s v="https://aw-tipster.blogabet.com"/>
    <s v="Mon, May 6th, 2019, 10:03"/>
    <n v="44.609999999999971"/>
    <d v="2019-05-01T00:00:00"/>
    <m/>
    <n v="1001"/>
    <s v="O/U"/>
    <s v="2018-19"/>
    <x v="9"/>
    <s v="May"/>
    <n v="5"/>
    <s v="2019"/>
    <s v="15:30"/>
    <d v="2019-05-11T00:00:00"/>
    <d v="2019-05-11T15:30:00"/>
    <d v="2019-05-01T00:00:00"/>
    <m/>
    <n v="1004"/>
    <n v="44.00999999999997"/>
  </r>
  <r>
    <n v="1005"/>
    <s v=" 11 May 2019, 15:30"/>
    <s v="Football"/>
    <x v="0"/>
    <s v="RB Leipzig - Bayern Munich"/>
    <n v="1.75"/>
    <x v="0"/>
    <s v="Full Event Home +1.00 (AH)"/>
    <s v="0-0"/>
    <s v="PINNACLE"/>
    <n v="1.7509999999999999"/>
    <n v="1"/>
    <n v="0.75"/>
    <s v="https://aw-tipster.blogabet.com"/>
    <s v="Mon, May 6th, 2019, 10:03"/>
    <n v="45.359999999999971"/>
    <d v="2019-05-01T00:00:00"/>
    <m/>
    <n v="1002"/>
    <s v="AH"/>
    <s v="2018-19"/>
    <x v="9"/>
    <s v="May"/>
    <n v="5"/>
    <s v="2019"/>
    <s v="15:30"/>
    <d v="2019-05-11T00:00:00"/>
    <d v="2019-05-11T15:30:00"/>
    <d v="2019-05-01T00:00:00"/>
    <m/>
    <n v="1005"/>
    <n v="44.75999999999997"/>
  </r>
  <r>
    <n v="1006"/>
    <s v=" 11 May 2019, 17:00"/>
    <s v="Football"/>
    <x v="1"/>
    <s v="Angers SCO - Paris Saint Germain"/>
    <n v="1.83"/>
    <x v="0"/>
    <s v="Full Event Home +1.50 (AH)"/>
    <s v="1-2"/>
    <s v="PINNACLE"/>
    <n v="1.8260000000000001"/>
    <n v="1"/>
    <n v="0.83"/>
    <s v="https://aw-tipster.blogabet.com"/>
    <s v="Tue, May 7th, 2019, 09:41"/>
    <n v="46.189999999999969"/>
    <d v="2019-05-01T00:00:00"/>
    <m/>
    <n v="1000"/>
    <s v="AH"/>
    <s v="2018-19"/>
    <x v="9"/>
    <s v="May"/>
    <n v="5"/>
    <s v="2019"/>
    <s v="17:00"/>
    <d v="2019-05-11T00:00:00"/>
    <d v="2019-05-11T17:00:00"/>
    <d v="2019-05-01T00:00:00"/>
    <m/>
    <n v="1006"/>
    <n v="45.589999999999968"/>
  </r>
  <r>
    <n v="1007"/>
    <s v=" 11 May 2019, 20:00"/>
    <s v="Football"/>
    <x v="1"/>
    <s v="Nimes Olympique - AS Monaco"/>
    <n v="1.86"/>
    <x v="0"/>
    <s v="Full Event Home +0.50 (AH)"/>
    <s v="1-0"/>
    <s v="PINNACLE"/>
    <n v="1.8620000000000001"/>
    <n v="1"/>
    <n v="0.86"/>
    <s v="https://aw-tipster.blogabet.com"/>
    <s v="Mon, May 6th, 2019, 10:05"/>
    <n v="47.049999999999969"/>
    <d v="2019-05-01T00:00:00"/>
    <m/>
    <n v="1007"/>
    <s v="AH"/>
    <s v="2018-19"/>
    <x v="9"/>
    <s v="May"/>
    <n v="5"/>
    <s v="2019"/>
    <s v="20:00"/>
    <d v="2019-05-11T00:00:00"/>
    <d v="2019-05-11T20:00:00"/>
    <d v="2019-05-01T00:00:00"/>
    <m/>
    <n v="1007"/>
    <n v="46.449999999999967"/>
  </r>
  <r>
    <n v="1008"/>
    <s v=" 12 May 2019, 16:00"/>
    <s v="Football"/>
    <x v="4"/>
    <s v="Brighton and Hove Albion - Manchester City"/>
    <n v="0"/>
    <x v="1"/>
    <s v="Full Event Home +2.50 (AH)"/>
    <s v="1-4"/>
    <s v="PINNACLE"/>
    <n v="1.8839999999999999"/>
    <n v="1"/>
    <n v="-1"/>
    <s v="https://aw-tipster.blogabet.com"/>
    <s v="Tue, May 7th, 2019, 09:40"/>
    <n v="46.049999999999969"/>
    <d v="2019-05-01T00:00:00"/>
    <m/>
    <n v="1010"/>
    <s v="AH"/>
    <s v="2018-19"/>
    <x v="10"/>
    <s v="May"/>
    <n v="5"/>
    <s v="2019"/>
    <s v="16:00"/>
    <d v="2019-05-12T00:00:00"/>
    <d v="2019-05-12T16:00:00"/>
    <d v="2019-05-01T00:00:00"/>
    <m/>
    <n v="1008"/>
    <n v="45.449999999999967"/>
  </r>
  <r>
    <n v="1009"/>
    <s v=" 12 May 2019, 16:00"/>
    <s v="Football"/>
    <x v="4"/>
    <s v="Liverpool - Wolverhampton Wanderers"/>
    <n v="2.0499999999999998"/>
    <x v="0"/>
    <s v="Full Event Home -1.50 (AH)"/>
    <s v="2-0"/>
    <s v="PINNACLE"/>
    <n v="2.0499999999999998"/>
    <n v="1"/>
    <n v="1.05"/>
    <s v="https://aw-tipster.blogabet.com"/>
    <s v="Wed, May 8th, 2019, 09:09"/>
    <n v="47.099999999999966"/>
    <d v="2019-05-01T00:00:00"/>
    <m/>
    <n v="1014"/>
    <s v="AH"/>
    <s v="2018-19"/>
    <x v="10"/>
    <s v="May"/>
    <n v="5"/>
    <s v="2019"/>
    <s v="16:00"/>
    <d v="2019-05-12T00:00:00"/>
    <d v="2019-05-12T16:00:00"/>
    <d v="2019-05-01T00:00:00"/>
    <m/>
    <n v="1009"/>
    <n v="46.499999999999964"/>
  </r>
  <r>
    <n v="1010"/>
    <s v=" 12 May 2019, 18:00"/>
    <s v="Football"/>
    <x v="0"/>
    <s v="Eintracht Frankfurt - Mainz 05"/>
    <n v="0"/>
    <x v="1"/>
    <s v="First Half Home (1X2)"/>
    <s v="0-2"/>
    <s v="PINNACLE"/>
    <n v="2.16"/>
    <n v="1"/>
    <n v="-1"/>
    <s v="https://aw-tipster.blogabet.com"/>
    <s v="Fri, May 10th, 2019, 09:18"/>
    <n v="46.099999999999966"/>
    <d v="2019-05-01T00:00:00"/>
    <m/>
    <n v="1003"/>
    <s v="1X2"/>
    <s v="2018-19"/>
    <x v="10"/>
    <s v="May"/>
    <n v="5"/>
    <s v="2019"/>
    <s v="18:00"/>
    <d v="2019-05-12T00:00:00"/>
    <d v="2019-05-12T18:00:00"/>
    <d v="2019-05-01T00:00:00"/>
    <m/>
    <n v="1010"/>
    <n v="45.499999999999964"/>
  </r>
  <r>
    <n v="1011"/>
    <s v=" 12 May 2019, 18:30"/>
    <s v="Football"/>
    <x v="2"/>
    <s v="Atletico Madrid - Sevilla"/>
    <n v="0"/>
    <x v="1"/>
    <s v="Full Event Home (1X2)"/>
    <s v="1-1"/>
    <s v="PINNACLE"/>
    <n v="2.2599999999999998"/>
    <n v="1"/>
    <n v="-1"/>
    <s v="https://aw-tipster.blogabet.com"/>
    <s v="Mon, May 6th, 2019, 10:04"/>
    <n v="45.099999999999966"/>
    <d v="2019-05-01T00:00:00"/>
    <m/>
    <n v="995"/>
    <s v="1X2"/>
    <s v="2018-19"/>
    <x v="10"/>
    <s v="May"/>
    <n v="5"/>
    <s v="2019"/>
    <s v="18:30"/>
    <d v="2019-05-12T00:00:00"/>
    <d v="2019-05-12T18:30:00"/>
    <d v="2019-05-01T00:00:00"/>
    <m/>
    <n v="1011"/>
    <n v="44.499999999999964"/>
  </r>
  <r>
    <n v="1012"/>
    <s v=" 12 May 2019, 18:30"/>
    <s v="Football"/>
    <x v="2"/>
    <s v="Girona - Levante UD"/>
    <n v="2.2799999999999998"/>
    <x v="0"/>
    <s v="Full Event Away +0.00 (AH)"/>
    <s v="1-2"/>
    <s v="PINNACLE"/>
    <n v="2.2799999999999998"/>
    <n v="1"/>
    <n v="1.28"/>
    <s v="https://aw-tipster.blogabet.com"/>
    <s v="Mon, May 6th, 2019, 10:04"/>
    <n v="46.379999999999967"/>
    <d v="2019-05-01T00:00:00"/>
    <m/>
    <n v="1008"/>
    <s v="AH"/>
    <s v="2018-19"/>
    <x v="10"/>
    <s v="May"/>
    <n v="5"/>
    <s v="2019"/>
    <s v="18:30"/>
    <d v="2019-05-12T00:00:00"/>
    <d v="2019-05-12T18:30:00"/>
    <d v="2019-05-01T00:00:00"/>
    <m/>
    <n v="1012"/>
    <n v="45.779999999999966"/>
  </r>
  <r>
    <n v="1013"/>
    <s v=" 12 May 2019, 18:30"/>
    <s v="Football"/>
    <x v="2"/>
    <s v="Barcelona - Getafe"/>
    <n v="0"/>
    <x v="1"/>
    <s v="Full Event Away +1.50 (AH)"/>
    <s v="2-0"/>
    <s v="PINNACLE"/>
    <n v="1.704"/>
    <n v="1"/>
    <n v="-1"/>
    <s v="https://aw-tipster.blogabet.com"/>
    <s v="Wed, May 8th, 2019, 09:10"/>
    <n v="45.379999999999967"/>
    <d v="2019-05-01T00:00:00"/>
    <m/>
    <n v="1013"/>
    <s v="AH"/>
    <s v="2018-19"/>
    <x v="10"/>
    <s v="May"/>
    <n v="5"/>
    <s v="2019"/>
    <s v="18:30"/>
    <d v="2019-05-12T00:00:00"/>
    <d v="2019-05-12T18:30:00"/>
    <d v="2019-05-01T00:00:00"/>
    <m/>
    <n v="1013"/>
    <n v="44.779999999999966"/>
  </r>
  <r>
    <n v="1014"/>
    <s v=" 12 May 2019, 21:00"/>
    <s v="Football"/>
    <x v="1"/>
    <s v="Marseille - Lyon"/>
    <n v="1.69"/>
    <x v="0"/>
    <s v="Full Event Away +0.00 (AH)"/>
    <s v="0-3"/>
    <s v="PINNACLE"/>
    <n v="1.6890000000000001"/>
    <n v="1"/>
    <n v="0.69"/>
    <s v="https://aw-tipster.blogabet.com"/>
    <s v="Mon, May 6th, 2019, 10:06"/>
    <n v="46.069999999999965"/>
    <d v="2019-05-01T00:00:00"/>
    <m/>
    <n v="999"/>
    <s v="AH"/>
    <s v="2018-19"/>
    <x v="10"/>
    <s v="May"/>
    <n v="5"/>
    <s v="2019"/>
    <s v="21:00"/>
    <d v="2019-05-12T00:00:00"/>
    <d v="2019-05-12T21:00:00"/>
    <d v="2019-05-01T00:00:00"/>
    <m/>
    <n v="1014"/>
    <n v="45.469999999999963"/>
  </r>
  <r>
    <n v="1015"/>
    <s v=" 15 May 2019, 20:45"/>
    <s v="Football"/>
    <x v="11"/>
    <s v="Atalanta BC - Lazio"/>
    <n v="0"/>
    <x v="1"/>
    <s v="Full Event Home +0.00 (AH)"/>
    <s v="0-2"/>
    <s v="PINNACLE"/>
    <n v="1.9339999999999999"/>
    <n v="1"/>
    <n v="-1"/>
    <s v="https://aw-tipster.blogabet.com"/>
    <s v="Sun, May 12th, 2019, 10:00"/>
    <n v="45.069999999999965"/>
    <d v="2019-05-01T00:00:00"/>
    <m/>
    <n v="1016"/>
    <s v="AH"/>
    <s v="2018-19"/>
    <x v="13"/>
    <s v="May"/>
    <n v="5"/>
    <s v="2019"/>
    <s v="20:45"/>
    <d v="2019-05-15T00:00:00"/>
    <d v="2019-05-15T20:45:00"/>
    <d v="2019-05-01T00:00:00"/>
    <m/>
    <n v="1015"/>
    <n v="44.469999999999963"/>
  </r>
  <r>
    <n v="1016"/>
    <s v=" 18 May 2019, 15:30"/>
    <s v="Football"/>
    <x v="0"/>
    <s v="Borussia Monchengladbach - Borussia Dortmund"/>
    <n v="0"/>
    <x v="1"/>
    <s v="Full Event Home +0.50 (AH)"/>
    <s v="0-2"/>
    <s v="PINNACLE"/>
    <n v="1.7869999999999999"/>
    <n v="1"/>
    <n v="-1"/>
    <s v="https://aw-tipster.blogabet.com"/>
    <s v="Sun, May 12th, 2019, 10:00"/>
    <n v="44.069999999999965"/>
    <d v="2019-05-01T00:00:00"/>
    <m/>
    <n v="1015"/>
    <s v="AH"/>
    <s v="2018-19"/>
    <x v="16"/>
    <s v="May"/>
    <n v="5"/>
    <s v="2019"/>
    <s v="15:30"/>
    <d v="2019-05-18T00:00:00"/>
    <d v="2019-05-18T15:30:00"/>
    <d v="2019-05-01T00:00:00"/>
    <m/>
    <n v="1016"/>
    <n v="43.469999999999963"/>
  </r>
  <r>
    <n v="1017"/>
    <s v=" 18 May 2019, 15:30"/>
    <s v="Football"/>
    <x v="0"/>
    <s v="Bayern Munich - Eintracht Frankfurt"/>
    <n v="0"/>
    <x v="1"/>
    <s v="Full Event Away +2.00 (AH)"/>
    <s v="5-1"/>
    <s v="PINNACLE"/>
    <n v="1.7509999999999999"/>
    <n v="1"/>
    <n v="-1"/>
    <s v="https://aw-tipster.blogabet.com"/>
    <s v="Mon, May 13th, 2019, 09:58"/>
    <n v="43.069999999999965"/>
    <d v="2019-05-01T00:00:00"/>
    <m/>
    <n v="1017"/>
    <s v="AH"/>
    <s v="2018-19"/>
    <x v="16"/>
    <s v="May"/>
    <n v="5"/>
    <s v="2019"/>
    <s v="15:30"/>
    <d v="2019-05-18T00:00:00"/>
    <d v="2019-05-18T15:30:00"/>
    <d v="2019-05-01T00:00:00"/>
    <m/>
    <n v="1017"/>
    <n v="42.469999999999963"/>
  </r>
  <r>
    <n v="1018"/>
    <s v=" 18 May 2019, 16:15"/>
    <s v="Football"/>
    <x v="2"/>
    <s v="Getafe - Villarreal CF"/>
    <n v="0"/>
    <x v="1"/>
    <s v="Full Event Home (1X2)"/>
    <s v="2-2"/>
    <s v="PINNACLE"/>
    <n v="1.7090000000000001"/>
    <n v="1"/>
    <n v="-1"/>
    <s v="https://aw-tipster.blogabet.com"/>
    <s v="Mon, May 13th, 2019, 09:58"/>
    <n v="42.069999999999965"/>
    <d v="2019-05-01T00:00:00"/>
    <m/>
    <n v="1018"/>
    <s v="1X2"/>
    <s v="2018-19"/>
    <x v="16"/>
    <s v="May"/>
    <n v="5"/>
    <s v="2019"/>
    <s v="16:15"/>
    <d v="2019-05-18T00:00:00"/>
    <d v="2019-05-18T16:15:00"/>
    <d v="2019-05-01T00:00:00"/>
    <m/>
    <n v="1018"/>
    <n v="41.469999999999963"/>
  </r>
  <r>
    <n v="1019"/>
    <s v=" 18 May 2019, 18:00"/>
    <s v="Football"/>
    <x v="8"/>
    <s v="Manchester City (n) - Watford"/>
    <n v="1.69"/>
    <x v="0"/>
    <s v="Full Event Home -1.50 (AH)"/>
    <s v="6-0"/>
    <s v="PINNACLE"/>
    <n v="1.6890000000000001"/>
    <n v="1"/>
    <n v="0.69"/>
    <s v="https://aw-tipster.blogabet.com"/>
    <s v="Mon, May 13th, 2019, 09:59"/>
    <n v="42.759999999999962"/>
    <d v="2019-05-01T00:00:00"/>
    <m/>
    <n v="1019"/>
    <s v="AH"/>
    <s v="2018-19"/>
    <x v="16"/>
    <s v="May"/>
    <n v="5"/>
    <s v="2019"/>
    <s v="18:00"/>
    <d v="2019-05-18T00:00:00"/>
    <d v="2019-05-18T18:00:00"/>
    <d v="2019-05-01T00:00:00"/>
    <m/>
    <n v="1019"/>
    <n v="42.159999999999961"/>
  </r>
  <r>
    <n v="1020"/>
    <s v=" 18 May 2019, 20:30"/>
    <s v="Football"/>
    <x v="3"/>
    <s v="Sassuolo - AS Roma"/>
    <n v="2.15"/>
    <x v="0"/>
    <s v="Full Event Home +1.00 (AH)"/>
    <s v="0-0"/>
    <s v="PINNACLE"/>
    <n v="2.15"/>
    <n v="1"/>
    <n v="1.1499999999999999"/>
    <s v="https://aw-tipster.blogabet.com"/>
    <s v="Tue, May 14th, 2019, 10:19"/>
    <n v="43.909999999999961"/>
    <d v="2019-05-01T00:00:00"/>
    <m/>
    <n v="1030"/>
    <s v="AH"/>
    <s v="2018-19"/>
    <x v="16"/>
    <s v="May"/>
    <n v="5"/>
    <s v="2019"/>
    <s v="20:30"/>
    <d v="2019-05-18T00:00:00"/>
    <d v="2019-05-18T20:30:00"/>
    <d v="2019-05-01T00:00:00"/>
    <m/>
    <n v="1020"/>
    <n v="43.30999999999996"/>
  </r>
  <r>
    <n v="1021"/>
    <s v=" 18 May 2019, 21:00"/>
    <s v="Football"/>
    <x v="1"/>
    <s v="Lyon - Caen"/>
    <n v="0"/>
    <x v="1"/>
    <s v="Full Event Away +2.00 (AH)"/>
    <s v="4-0"/>
    <s v="PINNACLE"/>
    <n v="1.8129999999999999"/>
    <n v="1"/>
    <n v="-1"/>
    <s v="https://aw-tipster.blogabet.com"/>
    <s v="Mon, May 13th, 2019, 09:59"/>
    <n v="42.909999999999961"/>
    <d v="2019-05-01T00:00:00"/>
    <m/>
    <n v="1032"/>
    <s v="AH"/>
    <s v="2018-19"/>
    <x v="16"/>
    <s v="May"/>
    <n v="5"/>
    <s v="2019"/>
    <s v="21:00"/>
    <d v="2019-05-18T00:00:00"/>
    <d v="2019-05-18T21:00:00"/>
    <d v="2019-05-01T00:00:00"/>
    <m/>
    <n v="1021"/>
    <n v="42.30999999999996"/>
  </r>
  <r>
    <n v="1022"/>
    <s v=" 18 May 2019, 21:00"/>
    <s v="Football"/>
    <x v="1"/>
    <s v="Toulouse FC - Marseille"/>
    <n v="0"/>
    <x v="1"/>
    <s v="Full Event Home +0.50 (AH)"/>
    <s v="2-5"/>
    <s v="PINNACLE"/>
    <n v="1.7689999999999999"/>
    <n v="1"/>
    <n v="-1"/>
    <s v="https://aw-tipster.blogabet.com"/>
    <s v="Mon, May 13th, 2019, 09:59"/>
    <n v="41.909999999999961"/>
    <d v="2019-05-01T00:00:00"/>
    <m/>
    <n v="1027"/>
    <s v="AH"/>
    <s v="2018-19"/>
    <x v="16"/>
    <s v="May"/>
    <n v="5"/>
    <s v="2019"/>
    <s v="21:00"/>
    <d v="2019-05-18T00:00:00"/>
    <d v="2019-05-18T21:00:00"/>
    <d v="2019-05-01T00:00:00"/>
    <m/>
    <n v="1022"/>
    <n v="41.30999999999996"/>
  </r>
  <r>
    <n v="1023"/>
    <s v=" 18 May 2019, 21:00"/>
    <s v="Football"/>
    <x v="1"/>
    <s v="AS Monaco - Amiens"/>
    <n v="0"/>
    <x v="1"/>
    <s v="Full Event Away +1.00 (AH)"/>
    <s v="2-0"/>
    <s v="PINNACLE"/>
    <n v="1.74"/>
    <n v="1"/>
    <n v="-1"/>
    <s v="https://aw-tipster.blogabet.com"/>
    <s v="Mon, May 13th, 2019, 10:00"/>
    <n v="40.909999999999961"/>
    <d v="2019-05-01T00:00:00"/>
    <m/>
    <n v="1026"/>
    <s v="AH"/>
    <s v="2018-19"/>
    <x v="16"/>
    <s v="May"/>
    <n v="5"/>
    <s v="2019"/>
    <s v="21:00"/>
    <d v="2019-05-18T00:00:00"/>
    <d v="2019-05-18T21:00:00"/>
    <d v="2019-05-01T00:00:00"/>
    <m/>
    <n v="1023"/>
    <n v="40.30999999999996"/>
  </r>
  <r>
    <n v="1024"/>
    <s v=" 18 May 2019, 21:00"/>
    <s v="Football"/>
    <x v="1"/>
    <s v="Paris Saint Germain - Dijon"/>
    <n v="0"/>
    <x v="1"/>
    <s v="Full Event Away +1.50 (AH)"/>
    <s v="4-0"/>
    <s v="PINNACLE"/>
    <n v="1.97"/>
    <n v="1"/>
    <n v="-1"/>
    <s v="https://aw-tipster.blogabet.com"/>
    <s v="Tue, May 14th, 2019, 10:20"/>
    <n v="39.909999999999961"/>
    <d v="2019-05-01T00:00:00"/>
    <m/>
    <n v="1028"/>
    <s v="AH"/>
    <s v="2018-19"/>
    <x v="16"/>
    <s v="May"/>
    <n v="5"/>
    <s v="2019"/>
    <s v="21:00"/>
    <d v="2019-05-18T00:00:00"/>
    <d v="2019-05-18T21:00:00"/>
    <d v="2019-05-01T00:00:00"/>
    <m/>
    <n v="1024"/>
    <n v="39.30999999999996"/>
  </r>
  <r>
    <n v="1025"/>
    <s v=" 19 May 2019, 15:00"/>
    <s v="Football"/>
    <x v="3"/>
    <s v="Empoli - Torino"/>
    <n v="0"/>
    <x v="1"/>
    <s v="Full Event Away +0.00 (AH)"/>
    <s v="4-1"/>
    <s v="PINNACLE"/>
    <n v="2.0699999999999998"/>
    <n v="1"/>
    <n v="-1"/>
    <s v="https://aw-tipster.blogabet.com"/>
    <s v="Tue, May 14th, 2019, 10:19"/>
    <n v="38.909999999999961"/>
    <d v="2019-05-01T00:00:00"/>
    <m/>
    <n v="1025"/>
    <s v="AH"/>
    <s v="2018-19"/>
    <x v="17"/>
    <s v="May"/>
    <n v="5"/>
    <s v="2019"/>
    <s v="15:00"/>
    <d v="2019-05-19T00:00:00"/>
    <d v="2019-05-19T15:00:00"/>
    <d v="2019-05-01T00:00:00"/>
    <m/>
    <n v="1025"/>
    <n v="38.30999999999996"/>
  </r>
  <r>
    <n v="1026"/>
    <s v=" 19 May 2019, 20:30"/>
    <s v="Football"/>
    <x v="3"/>
    <s v="Juventus - Atalanta BC"/>
    <n v="1"/>
    <x v="2"/>
    <s v="Full Event Home +0.00 (AH)"/>
    <s v="1-1"/>
    <s v="PINNACLE"/>
    <n v="1.675"/>
    <n v="1"/>
    <n v="0"/>
    <s v="https://aw-tipster.blogabet.com"/>
    <s v="Thu, May 16th, 2019, 09:09"/>
    <n v="38.909999999999961"/>
    <d v="2019-05-01T00:00:00"/>
    <m/>
    <n v="1033"/>
    <s v="AH"/>
    <s v="2018-19"/>
    <x v="17"/>
    <s v="May"/>
    <n v="5"/>
    <s v="2019"/>
    <s v="20:30"/>
    <d v="2019-05-19T00:00:00"/>
    <d v="2019-05-19T20:30:00"/>
    <d v="2019-05-01T00:00:00"/>
    <m/>
    <n v="1026"/>
    <n v="38.30999999999996"/>
  </r>
  <r>
    <n v="1027"/>
    <s v=" 24 May 2019, 21:05"/>
    <s v="Football"/>
    <x v="1"/>
    <s v="Caen - Bordeaux"/>
    <n v="2.0499999999999998"/>
    <x v="0"/>
    <s v="Full Event Away +1.00 (AH)"/>
    <s v="0-1"/>
    <s v="PINNACLE"/>
    <n v="2.0499999999999998"/>
    <n v="1"/>
    <n v="1.05"/>
    <s v="https://aw-tipster.blogabet.com"/>
    <s v="Wed, May 22nd, 2019, 09:35"/>
    <n v="39.959999999999958"/>
    <d v="2019-05-01T00:00:00"/>
    <m/>
    <n v="1031"/>
    <s v="AH"/>
    <s v="2018-19"/>
    <x v="27"/>
    <s v="May"/>
    <n v="5"/>
    <s v="2019"/>
    <s v="21:05"/>
    <d v="2019-05-24T00:00:00"/>
    <d v="2019-05-24T21:05:00"/>
    <d v="2019-05-01T00:00:00"/>
    <m/>
    <n v="1027"/>
    <n v="39.359999999999957"/>
  </r>
  <r>
    <n v="1028"/>
    <s v=" 24 May 2019, 21:05"/>
    <s v="Football"/>
    <x v="1"/>
    <s v="Nice - AS Monaco"/>
    <n v="2.2400000000000002"/>
    <x v="0"/>
    <s v="Full Event Home +0.00 (AH)"/>
    <s v="2-0"/>
    <s v="PINNACLE"/>
    <n v="2.2400000000000002"/>
    <n v="1"/>
    <n v="1.24"/>
    <s v="https://aw-tipster.blogabet.com"/>
    <s v="Wed, May 22nd, 2019, 09:35"/>
    <n v="41.19999999999996"/>
    <d v="2019-05-01T00:00:00"/>
    <m/>
    <n v="1035"/>
    <s v="AH"/>
    <s v="2018-19"/>
    <x v="27"/>
    <s v="May"/>
    <n v="5"/>
    <s v="2019"/>
    <s v="21:05"/>
    <d v="2019-05-24T00:00:00"/>
    <d v="2019-05-24T21:05:00"/>
    <d v="2019-05-01T00:00:00"/>
    <m/>
    <n v="1028"/>
    <n v="40.599999999999959"/>
  </r>
  <r>
    <n v="1029"/>
    <s v=" 24 May 2019, 21:05"/>
    <s v="Football"/>
    <x v="1"/>
    <s v="Nimes Olympique - Lyon"/>
    <n v="0"/>
    <x v="1"/>
    <s v="Full Event Home +0.50 (AH)"/>
    <s v="2-3"/>
    <s v="PINNACLE"/>
    <n v="2"/>
    <n v="1"/>
    <n v="-1"/>
    <s v="https://aw-tipster.blogabet.com"/>
    <s v="Wed, May 22nd, 2019, 09:35"/>
    <n v="40.19999999999996"/>
    <d v="2019-05-01T00:00:00"/>
    <m/>
    <n v="1021"/>
    <s v="AH"/>
    <s v="2018-19"/>
    <x v="27"/>
    <s v="May"/>
    <n v="5"/>
    <s v="2019"/>
    <s v="21:05"/>
    <d v="2019-05-24T00:00:00"/>
    <d v="2019-05-24T21:05:00"/>
    <d v="2019-05-01T00:00:00"/>
    <m/>
    <n v="1029"/>
    <n v="39.599999999999959"/>
  </r>
  <r>
    <n v="1030"/>
    <s v=" 25 May 2019, 20:00"/>
    <s v="Football"/>
    <x v="13"/>
    <s v="Bayern Munchen (n) - RB Leipzig"/>
    <n v="0"/>
    <x v="1"/>
    <s v="Full Event Away +1.00 (AH)"/>
    <s v="3-0"/>
    <s v="PINNACLE"/>
    <n v="1.98"/>
    <n v="1"/>
    <n v="-1"/>
    <s v="https://aw-tipster.blogabet.com"/>
    <s v="Sun, May 19th, 2019, 10:05"/>
    <n v="39.19999999999996"/>
    <d v="2019-05-01T00:00:00"/>
    <m/>
    <n v="1034"/>
    <s v="AH"/>
    <s v="2018-19"/>
    <x v="28"/>
    <s v="May"/>
    <n v="5"/>
    <s v="2019"/>
    <s v="20:00"/>
    <d v="2019-05-25T00:00:00"/>
    <d v="2019-05-25T20:00:00"/>
    <d v="2019-05-01T00:00:00"/>
    <m/>
    <n v="1030"/>
    <n v="38.599999999999959"/>
  </r>
  <r>
    <n v="1031"/>
    <s v=" 25 May 2019, 20:45"/>
    <s v="Football"/>
    <x v="10"/>
    <s v="Barcelona (n) - Valencia"/>
    <n v="2.02"/>
    <x v="0"/>
    <s v="Full Event Away +1.00 (AH)"/>
    <s v="1-2"/>
    <s v="PINNACLE"/>
    <n v="2.02"/>
    <n v="1"/>
    <n v="1.02"/>
    <s v="https://aw-tipster.blogabet.com"/>
    <s v="Mon, May 20th, 2019, 08:47"/>
    <n v="40.219999999999963"/>
    <d v="2019-05-01T00:00:00"/>
    <m/>
    <n v="1022"/>
    <s v="AH"/>
    <s v="2018-19"/>
    <x v="28"/>
    <s v="May"/>
    <n v="5"/>
    <s v="2019"/>
    <s v="20:45"/>
    <d v="2019-05-25T00:00:00"/>
    <d v="2019-05-25T20:45:00"/>
    <d v="2019-05-01T00:00:00"/>
    <m/>
    <n v="1031"/>
    <n v="39.619999999999962"/>
  </r>
  <r>
    <n v="1032"/>
    <s v=" 26 May 2019, 20:30"/>
    <s v="Football"/>
    <x v="3"/>
    <s v="FC Internazionale - Empoli"/>
    <n v="1.78"/>
    <x v="0"/>
    <s v="Full Event Away +1.50 (AH)"/>
    <s v="2-1"/>
    <s v="PINNACLE"/>
    <n v="1.7809999999999999"/>
    <n v="1"/>
    <n v="0.78"/>
    <s v="https://aw-tipster.blogabet.com"/>
    <s v="Tue, May 21st, 2019, 09:21"/>
    <n v="40.999999999999964"/>
    <d v="2019-05-01T00:00:00"/>
    <m/>
    <n v="1029"/>
    <s v="AH"/>
    <s v="2018-19"/>
    <x v="21"/>
    <s v="May"/>
    <n v="5"/>
    <s v="2019"/>
    <s v="20:30"/>
    <d v="2019-05-26T00:00:00"/>
    <d v="2019-05-26T20:30:00"/>
    <d v="2019-05-01T00:00:00"/>
    <m/>
    <n v="1032"/>
    <n v="40.399999999999963"/>
  </r>
  <r>
    <n v="1033"/>
    <s v=" 26 May 2019, 20:30"/>
    <s v="Football"/>
    <x v="3"/>
    <s v="SPAL - AC Milan"/>
    <n v="1"/>
    <x v="2"/>
    <s v="Full Event Home +1.00 (AH)"/>
    <s v="2-3"/>
    <s v="PINNACLE"/>
    <n v="2.0499999999999998"/>
    <n v="1"/>
    <n v="0"/>
    <s v="https://aw-tipster.blogabet.com"/>
    <s v="Tue, May 21st, 2019, 09:21"/>
    <n v="40.999999999999964"/>
    <d v="2019-05-01T00:00:00"/>
    <m/>
    <n v="1023"/>
    <s v="AH"/>
    <s v="2018-19"/>
    <x v="21"/>
    <s v="May"/>
    <n v="5"/>
    <s v="2019"/>
    <s v="20:30"/>
    <d v="2019-05-26T00:00:00"/>
    <d v="2019-05-26T20:30:00"/>
    <d v="2019-05-01T00:00:00"/>
    <m/>
    <n v="1033"/>
    <n v="40.399999999999963"/>
  </r>
  <r>
    <n v="1034"/>
    <s v=" 29 May 2019, 21:00"/>
    <s v="Football"/>
    <x v="6"/>
    <s v="Chelsea (n) - Arsenal"/>
    <n v="0"/>
    <x v="1"/>
    <s v="Full Event Away +0.00 (AH)"/>
    <s v="4-1"/>
    <s v="PINNACLE"/>
    <n v="2.1800000000000002"/>
    <n v="1"/>
    <n v="-1"/>
    <s v="https://aw-tipster.blogabet.com"/>
    <s v="Mon, May 27th, 2019, 07:48"/>
    <n v="39.999999999999964"/>
    <d v="2019-05-01T00:00:00"/>
    <m/>
    <n v="1020"/>
    <s v="AH"/>
    <s v="2018-19"/>
    <x v="23"/>
    <s v="May"/>
    <n v="5"/>
    <s v="2019"/>
    <s v="21:00"/>
    <d v="2019-05-29T00:00:00"/>
    <d v="2019-05-29T21:00:00"/>
    <d v="2019-05-01T00:00:00"/>
    <m/>
    <n v="1034"/>
    <n v="39.399999999999963"/>
  </r>
  <r>
    <n v="1035"/>
    <s v=" 01 Jun 2019, 21:00"/>
    <s v="Football"/>
    <x v="5"/>
    <s v="Liverpool (n) - Tottenham Hotspur"/>
    <n v="0"/>
    <x v="1"/>
    <s v="Full Event Away +0.50 (AH)"/>
    <s v="2-0"/>
    <s v="PINNACLE"/>
    <n v="1.909"/>
    <n v="1"/>
    <n v="-1"/>
    <s v="https://aw-tipster.blogabet.com"/>
    <s v="Mon, May 13th, 2019, 10:00"/>
    <n v="38.999999999999964"/>
    <d v="2019-05-01T00:00:00"/>
    <m/>
    <n v="1024"/>
    <s v="AH"/>
    <s v="2018-19"/>
    <x v="0"/>
    <s v="Jun"/>
    <n v="6"/>
    <s v="2019"/>
    <s v="21:00"/>
    <d v="2019-06-01T00:00:00"/>
    <d v="2019-06-01T21:00:00"/>
    <d v="2019-06-01T00:00:00"/>
    <d v="2019-06-01T00:00:00"/>
    <n v="1035"/>
    <n v="38.399999999999963"/>
  </r>
  <r>
    <n v="1036"/>
    <s v=" 03 Aug 2019, 17:00"/>
    <s v="Football"/>
    <x v="9"/>
    <s v="Paris Saint Germain (n) - Rennes"/>
    <n v="0"/>
    <x v="1"/>
    <s v="Full Event Home -1.50 (AH)"/>
    <s v="2-1"/>
    <s v="PINNACLE"/>
    <n v="1.84"/>
    <n v="1"/>
    <n v="-1"/>
    <s v="https://aw-tipster.blogabet.com"/>
    <s v="Wed, Jul 31st, 2019, 09:23"/>
    <n v="37.999999999999964"/>
    <d v="2019-07-01T00:00:00"/>
    <d v="2019-07-01T00:00:00"/>
    <n v="1036"/>
    <s v="AH"/>
    <s v="2019-20"/>
    <x v="2"/>
    <s v="Aug"/>
    <n v="8"/>
    <s v="2019"/>
    <s v="17:00"/>
    <d v="2019-08-03T00:00:00"/>
    <d v="2019-08-03T17:00:00"/>
    <d v="2019-08-01T00:00:00"/>
    <d v="2019-08-01T00:00:00"/>
    <n v="1036"/>
    <n v="37.399999999999963"/>
  </r>
  <r>
    <n v="1037"/>
    <s v=" 03 Aug 2019, 20:45"/>
    <s v="Football"/>
    <x v="15"/>
    <s v="Borussia Dortmund - Bayern Munchen"/>
    <n v="0"/>
    <x v="1"/>
    <s v="Full Event Over 2.5 (O/U)"/>
    <s v="2-0"/>
    <s v="PINNACLE"/>
    <n v="1.671"/>
    <n v="1"/>
    <n v="-1"/>
    <s v="https://aw-tipster.blogabet.com"/>
    <s v="Wed, Jul 31st, 2019, 09:24"/>
    <n v="36.999999999999964"/>
    <d v="2019-07-01T00:00:00"/>
    <m/>
    <n v="1037"/>
    <s v="O/U"/>
    <s v="2019-20"/>
    <x v="2"/>
    <s v="Aug"/>
    <n v="8"/>
    <s v="2019"/>
    <s v="20:45"/>
    <d v="2019-08-03T00:00:00"/>
    <d v="2019-08-03T20:45:00"/>
    <d v="2019-08-01T00:00:00"/>
    <m/>
    <n v="1037"/>
    <n v="36.399999999999963"/>
  </r>
  <r>
    <n v="1038"/>
    <s v=" 04 Aug 2019, 16:00"/>
    <s v="Football"/>
    <x v="16"/>
    <s v="Manchester City (n) - Liverpool"/>
    <n v="1.97"/>
    <x v="0"/>
    <s v="Full Event Away +0.50 (AH)"/>
    <s v="1-1"/>
    <s v="PINNACLE"/>
    <n v="1.97"/>
    <n v="1"/>
    <n v="0.97"/>
    <s v="https://aw-tipster.blogabet.com"/>
    <s v="Thu, Aug 1st, 2019, 09:20"/>
    <n v="37.969999999999963"/>
    <d v="2019-08-01T00:00:00"/>
    <d v="2019-08-01T00:00:00"/>
    <n v="1038"/>
    <s v="AH"/>
    <s v="2019-20"/>
    <x v="3"/>
    <s v="Aug"/>
    <n v="8"/>
    <s v="2019"/>
    <s v="16:00"/>
    <d v="2019-08-04T00:00:00"/>
    <d v="2019-08-04T16:00:00"/>
    <d v="2019-08-01T00:00:00"/>
    <m/>
    <n v="1038"/>
    <n v="37.369999999999962"/>
  </r>
  <r>
    <n v="1039"/>
    <s v=" 09 Aug 2019, 20:45"/>
    <s v="Football"/>
    <x v="1"/>
    <s v="AS Monaco - Lyon"/>
    <n v="0"/>
    <x v="1"/>
    <s v="Full Event Home +0.00 (AH)"/>
    <s v="0-3"/>
    <s v="PINNACLE"/>
    <n v="2.14"/>
    <n v="1"/>
    <n v="-1"/>
    <s v="https://aw-tipster.blogabet.com"/>
    <s v="Sun, Aug 4th, 2019, 11:00"/>
    <n v="36.969999999999963"/>
    <d v="2019-08-01T00:00:00"/>
    <m/>
    <n v="1045"/>
    <s v="AH"/>
    <s v="2019-20"/>
    <x v="7"/>
    <s v="Aug"/>
    <n v="8"/>
    <s v="2019"/>
    <s v="20:45"/>
    <d v="2019-08-09T00:00:00"/>
    <d v="2019-08-09T20:45:00"/>
    <d v="2019-08-01T00:00:00"/>
    <m/>
    <n v="1039"/>
    <n v="36.369999999999962"/>
  </r>
  <r>
    <n v="1040"/>
    <s v=" 09 Aug 2019, 21:00"/>
    <s v="Football"/>
    <x v="4"/>
    <s v="Liverpool - Norwich City"/>
    <n v="0"/>
    <x v="1"/>
    <s v="Full Event Away +2.00 (AH)"/>
    <s v="4-1"/>
    <s v="PINNACLE"/>
    <n v="2.12"/>
    <n v="1"/>
    <n v="-1"/>
    <s v="https://aw-tipster.blogabet.com"/>
    <s v="Mon, Aug 5th, 2019, 11:32"/>
    <n v="35.969999999999963"/>
    <d v="2019-08-01T00:00:00"/>
    <m/>
    <n v="1055"/>
    <s v="AH"/>
    <s v="2019-20"/>
    <x v="7"/>
    <s v="Aug"/>
    <n v="8"/>
    <s v="2019"/>
    <s v="21:00"/>
    <d v="2019-08-09T00:00:00"/>
    <d v="2019-08-09T21:00:00"/>
    <d v="2019-08-01T00:00:00"/>
    <m/>
    <n v="1040"/>
    <n v="35.369999999999962"/>
  </r>
  <r>
    <n v="1041"/>
    <s v=" 10 Aug 2019, 13:30"/>
    <s v="Football"/>
    <x v="4"/>
    <s v="West Ham United - Manchester City"/>
    <n v="0"/>
    <x v="1"/>
    <s v="Full Event Home +2.00 (AH)"/>
    <s v="0-5"/>
    <s v="PINNACLE"/>
    <n v="1.6890000000000001"/>
    <n v="1"/>
    <n v="-1"/>
    <s v="https://aw-tipster.blogabet.com"/>
    <s v="Mon, Aug 5th, 2019, 11:33"/>
    <n v="34.969999999999963"/>
    <d v="2019-08-01T00:00:00"/>
    <m/>
    <n v="1039"/>
    <s v="AH"/>
    <s v="2019-20"/>
    <x v="8"/>
    <s v="Aug"/>
    <n v="8"/>
    <s v="2019"/>
    <s v="13:30"/>
    <d v="2019-08-10T00:00:00"/>
    <d v="2019-08-10T13:30:00"/>
    <d v="2019-08-01T00:00:00"/>
    <m/>
    <n v="1041"/>
    <n v="34.369999999999962"/>
  </r>
  <r>
    <n v="1042"/>
    <s v=" 10 Aug 2019, 16:00"/>
    <s v="Football"/>
    <x v="4"/>
    <s v="Bournemouth - Sheffield United"/>
    <n v="1.99"/>
    <x v="0"/>
    <s v="Full Event Away +0.50 (AH)"/>
    <s v="1-1"/>
    <s v="PINNACLE"/>
    <n v="1.99"/>
    <n v="1"/>
    <n v="0.99"/>
    <s v="https://aw-tipster.blogabet.com"/>
    <s v="Sun, Aug 4th, 2019, 10:58"/>
    <n v="35.959999999999965"/>
    <d v="2019-08-01T00:00:00"/>
    <m/>
    <n v="1048"/>
    <s v="AH"/>
    <s v="2019-20"/>
    <x v="8"/>
    <s v="Aug"/>
    <n v="8"/>
    <s v="2019"/>
    <s v="16:00"/>
    <d v="2019-08-10T00:00:00"/>
    <d v="2019-08-10T16:00:00"/>
    <d v="2019-08-01T00:00:00"/>
    <m/>
    <n v="1042"/>
    <n v="35.359999999999964"/>
  </r>
  <r>
    <n v="1043"/>
    <s v=" 10 Aug 2019, 16:00"/>
    <s v="Football"/>
    <x v="4"/>
    <s v="Burnley - Southampton"/>
    <n v="2.17"/>
    <x v="0"/>
    <s v="Full Event Over 2.5 (O/U)"/>
    <s v="3-0"/>
    <s v="PINNACLE"/>
    <n v="2.17"/>
    <n v="1"/>
    <n v="1.17"/>
    <s v="https://aw-tipster.blogabet.com"/>
    <s v="Sun, Aug 4th, 2019, 10:59"/>
    <n v="37.129999999999967"/>
    <d v="2019-08-01T00:00:00"/>
    <m/>
    <n v="1053"/>
    <s v="O/U"/>
    <s v="2019-20"/>
    <x v="8"/>
    <s v="Aug"/>
    <n v="8"/>
    <s v="2019"/>
    <s v="16:00"/>
    <d v="2019-08-10T00:00:00"/>
    <d v="2019-08-10T16:00:00"/>
    <d v="2019-08-01T00:00:00"/>
    <m/>
    <n v="1043"/>
    <n v="36.529999999999966"/>
  </r>
  <r>
    <n v="1044"/>
    <s v=" 10 Aug 2019, 16:00"/>
    <s v="Football"/>
    <x v="4"/>
    <s v="Crystal Palace - Everton"/>
    <n v="1"/>
    <x v="2"/>
    <s v="Full Event Away +0.00 (AH)"/>
    <s v="0-0"/>
    <s v="PINNACLE"/>
    <n v="1.7929999999999999"/>
    <n v="1"/>
    <n v="0"/>
    <s v="https://aw-tipster.blogabet.com"/>
    <s v="Sun, Aug 4th, 2019, 10:59"/>
    <n v="37.129999999999967"/>
    <d v="2019-08-01T00:00:00"/>
    <m/>
    <n v="1042"/>
    <s v="AH"/>
    <s v="2019-20"/>
    <x v="8"/>
    <s v="Aug"/>
    <n v="8"/>
    <s v="2019"/>
    <s v="16:00"/>
    <d v="2019-08-10T00:00:00"/>
    <d v="2019-08-10T16:00:00"/>
    <d v="2019-08-01T00:00:00"/>
    <m/>
    <n v="1044"/>
    <n v="36.529999999999966"/>
  </r>
  <r>
    <n v="1045"/>
    <s v=" 10 Aug 2019, 16:00"/>
    <s v="Football"/>
    <x v="4"/>
    <s v="Watford - Brighton and Hove Albion"/>
    <n v="2.2599999999999998"/>
    <x v="0"/>
    <s v="Full Event Over 2.5 (O/U)"/>
    <s v="0-3"/>
    <s v="PINNACLE"/>
    <n v="2.2599999999999998"/>
    <n v="1"/>
    <n v="1.26"/>
    <s v="https://aw-tipster.blogabet.com"/>
    <s v="Sun, Aug 4th, 2019, 10:59"/>
    <n v="38.389999999999965"/>
    <d v="2019-08-01T00:00:00"/>
    <m/>
    <n v="1051"/>
    <s v="O/U"/>
    <s v="2019-20"/>
    <x v="8"/>
    <s v="Aug"/>
    <n v="8"/>
    <s v="2019"/>
    <s v="16:00"/>
    <d v="2019-08-10T00:00:00"/>
    <d v="2019-08-10T16:00:00"/>
    <d v="2019-08-01T00:00:00"/>
    <m/>
    <n v="1045"/>
    <n v="37.789999999999964"/>
  </r>
  <r>
    <n v="1046"/>
    <s v=" 10 Aug 2019, 17:30"/>
    <s v="Football"/>
    <x v="1"/>
    <s v="Marseille - Reims"/>
    <n v="1"/>
    <x v="2"/>
    <s v="Full Event Over 2 (O/U)"/>
    <s v="0-2"/>
    <s v="PINNACLE"/>
    <n v="1.7090000000000001"/>
    <n v="1"/>
    <n v="0"/>
    <s v="https://aw-tipster.blogabet.com"/>
    <s v="Mon, Aug 5th, 2019, 11:34"/>
    <n v="38.389999999999965"/>
    <d v="2019-08-01T00:00:00"/>
    <m/>
    <n v="1054"/>
    <s v="O/U"/>
    <s v="2019-20"/>
    <x v="8"/>
    <s v="Aug"/>
    <n v="8"/>
    <s v="2019"/>
    <s v="17:30"/>
    <d v="2019-08-10T00:00:00"/>
    <d v="2019-08-10T17:30:00"/>
    <d v="2019-08-01T00:00:00"/>
    <m/>
    <n v="1046"/>
    <n v="37.789999999999964"/>
  </r>
  <r>
    <n v="1047"/>
    <s v=" 10 Aug 2019, 18:30"/>
    <s v="Football"/>
    <x v="4"/>
    <s v="Tottenham Hotspur - Aston Villa"/>
    <n v="0"/>
    <x v="1"/>
    <s v="Full Event Away +1.50 (AH)"/>
    <s v="3-1"/>
    <s v="PINNACLE"/>
    <n v="1.952"/>
    <n v="1"/>
    <n v="-1"/>
    <s v="https://aw-tipster.blogabet.com"/>
    <s v="Mon, Aug 5th, 2019, 11:33"/>
    <n v="37.389999999999965"/>
    <d v="2019-08-01T00:00:00"/>
    <m/>
    <n v="1040"/>
    <s v="AH"/>
    <s v="2019-20"/>
    <x v="8"/>
    <s v="Aug"/>
    <n v="8"/>
    <s v="2019"/>
    <s v="18:30"/>
    <d v="2019-08-10T00:00:00"/>
    <d v="2019-08-10T18:30:00"/>
    <d v="2019-08-01T00:00:00"/>
    <m/>
    <n v="1047"/>
    <n v="36.789999999999964"/>
  </r>
  <r>
    <n v="1048"/>
    <s v=" 10 Aug 2019, 20:00"/>
    <s v="Football"/>
    <x v="1"/>
    <s v="Dijon - St Etienne"/>
    <n v="0"/>
    <x v="1"/>
    <s v="Full Event Under 2.5 (O/U)"/>
    <s v="1-2"/>
    <s v="PINNACLE"/>
    <n v="1.7749999999999999"/>
    <n v="1"/>
    <n v="-1"/>
    <s v="https://aw-tipster.blogabet.com"/>
    <s v="Sun, Aug 4th, 2019, 11:01"/>
    <n v="36.389999999999965"/>
    <d v="2019-08-01T00:00:00"/>
    <m/>
    <n v="1041"/>
    <s v="O/U"/>
    <s v="2019-20"/>
    <x v="8"/>
    <s v="Aug"/>
    <n v="8"/>
    <s v="2019"/>
    <s v="20:00"/>
    <d v="2019-08-10T00:00:00"/>
    <d v="2019-08-10T20:00:00"/>
    <d v="2019-08-01T00:00:00"/>
    <m/>
    <n v="1048"/>
    <n v="35.789999999999964"/>
  </r>
  <r>
    <n v="1049"/>
    <s v=" 10 Aug 2019, 20:00"/>
    <s v="Football"/>
    <x v="1"/>
    <s v="Montpellier HSC - Rennes"/>
    <n v="0"/>
    <x v="1"/>
    <s v="Full Event Over 2 (O/U)"/>
    <s v="0-1"/>
    <s v="PINNACLE"/>
    <n v="1.746"/>
    <n v="1"/>
    <n v="-1"/>
    <s v="https://aw-tipster.blogabet.com"/>
    <s v="Sun, Aug 4th, 2019, 11:01"/>
    <n v="35.389999999999965"/>
    <d v="2019-08-01T00:00:00"/>
    <m/>
    <n v="1046"/>
    <s v="O/U"/>
    <s v="2019-20"/>
    <x v="8"/>
    <s v="Aug"/>
    <n v="8"/>
    <s v="2019"/>
    <s v="20:00"/>
    <d v="2019-08-10T00:00:00"/>
    <d v="2019-08-10T20:00:00"/>
    <d v="2019-08-01T00:00:00"/>
    <m/>
    <n v="1049"/>
    <n v="34.789999999999964"/>
  </r>
  <r>
    <n v="1050"/>
    <s v=" 10 Aug 2019, 20:00"/>
    <s v="Football"/>
    <x v="1"/>
    <s v="Nice - Amiens"/>
    <n v="0"/>
    <x v="1"/>
    <s v="Full Event Away +0.50 (AH)"/>
    <s v="2-1"/>
    <s v="PINNACLE"/>
    <n v="1.97"/>
    <n v="1"/>
    <n v="-1"/>
    <s v="https://aw-tipster.blogabet.com"/>
    <s v="Sun, Aug 4th, 2019, 11:01"/>
    <n v="34.389999999999965"/>
    <d v="2019-08-01T00:00:00"/>
    <m/>
    <n v="1043"/>
    <s v="AH"/>
    <s v="2019-20"/>
    <x v="8"/>
    <s v="Aug"/>
    <n v="8"/>
    <s v="2019"/>
    <s v="20:00"/>
    <d v="2019-08-10T00:00:00"/>
    <d v="2019-08-10T20:00:00"/>
    <d v="2019-08-01T00:00:00"/>
    <m/>
    <n v="1050"/>
    <n v="33.789999999999964"/>
  </r>
  <r>
    <n v="1051"/>
    <s v=" 11 Aug 2019, 15:00"/>
    <s v="Football"/>
    <x v="1"/>
    <s v="Lille - Nantes"/>
    <n v="1.88"/>
    <x v="0"/>
    <s v="Full Event Home (1X2)"/>
    <s v="2-1"/>
    <s v="PINNACLE"/>
    <n v="1.8839999999999999"/>
    <n v="1"/>
    <n v="0.88"/>
    <s v="https://aw-tipster.blogabet.com"/>
    <s v="Sun, Aug 4th, 2019, 11:02"/>
    <n v="35.269999999999968"/>
    <d v="2019-08-01T00:00:00"/>
    <m/>
    <n v="1044"/>
    <s v="1X2"/>
    <s v="2019-20"/>
    <x v="9"/>
    <s v="Aug"/>
    <n v="8"/>
    <s v="2019"/>
    <s v="15:00"/>
    <d v="2019-08-11T00:00:00"/>
    <d v="2019-08-11T15:00:00"/>
    <d v="2019-08-01T00:00:00"/>
    <m/>
    <n v="1051"/>
    <n v="34.669999999999966"/>
  </r>
  <r>
    <n v="1052"/>
    <s v=" 11 Aug 2019, 15:00"/>
    <s v="Football"/>
    <x v="4"/>
    <s v="Newcastle United - Arsenal"/>
    <n v="0"/>
    <x v="1"/>
    <s v="Full Event Over 2.5 (O/U)"/>
    <s v="0-1"/>
    <s v="PINNACLE"/>
    <n v="1.8"/>
    <n v="1"/>
    <n v="-1"/>
    <s v="https://aw-tipster.blogabet.com"/>
    <s v="Mon, Aug 5th, 2019, 11:33"/>
    <n v="34.269999999999968"/>
    <d v="2019-08-01T00:00:00"/>
    <m/>
    <n v="1050"/>
    <s v="O/U"/>
    <s v="2019-20"/>
    <x v="9"/>
    <s v="Aug"/>
    <n v="8"/>
    <s v="2019"/>
    <s v="15:00"/>
    <d v="2019-08-11T00:00:00"/>
    <d v="2019-08-11T15:00:00"/>
    <d v="2019-08-01T00:00:00"/>
    <m/>
    <n v="1052"/>
    <n v="33.669999999999966"/>
  </r>
  <r>
    <n v="1053"/>
    <s v=" 11 Aug 2019, 15:00"/>
    <s v="Football"/>
    <x v="4"/>
    <s v="Leicester City - Wolverhampton Wanderers"/>
    <n v="1.74"/>
    <x v="0"/>
    <s v="Full Event Away +0.50 (AH)"/>
    <s v="0-0"/>
    <s v="PINNACLE"/>
    <n v="1.74"/>
    <n v="1"/>
    <n v="0.74"/>
    <s v="https://aw-tipster.blogabet.com"/>
    <s v="Fri, Aug 9th, 2019, 09:02"/>
    <n v="35.00999999999997"/>
    <d v="2019-08-01T00:00:00"/>
    <m/>
    <n v="1047"/>
    <s v="AH"/>
    <s v="2019-20"/>
    <x v="9"/>
    <s v="Aug"/>
    <n v="8"/>
    <s v="2019"/>
    <s v="15:00"/>
    <d v="2019-08-11T00:00:00"/>
    <d v="2019-08-11T15:00:00"/>
    <d v="2019-08-01T00:00:00"/>
    <m/>
    <n v="1053"/>
    <n v="34.409999999999968"/>
  </r>
  <r>
    <n v="1054"/>
    <s v=" 11 Aug 2019, 17:00"/>
    <s v="Football"/>
    <x v="1"/>
    <s v="Strasbourg - Metz"/>
    <n v="1"/>
    <x v="2"/>
    <s v="Full Event Over 2 (O/U)"/>
    <s v="1-1"/>
    <s v="PINNACLE"/>
    <n v="1.724"/>
    <n v="1"/>
    <n v="0"/>
    <s v="https://aw-tipster.blogabet.com"/>
    <s v="Fri, Aug 9th, 2019, 09:02"/>
    <n v="35.00999999999997"/>
    <d v="2019-08-01T00:00:00"/>
    <m/>
    <n v="1056"/>
    <s v="O/U"/>
    <s v="2019-20"/>
    <x v="9"/>
    <s v="Aug"/>
    <n v="8"/>
    <s v="2019"/>
    <s v="17:00"/>
    <d v="2019-08-11T00:00:00"/>
    <d v="2019-08-11T17:00:00"/>
    <d v="2019-08-01T00:00:00"/>
    <m/>
    <n v="1054"/>
    <n v="34.409999999999968"/>
  </r>
  <r>
    <n v="1055"/>
    <s v=" 11 Aug 2019, 17:30"/>
    <s v="Football"/>
    <x v="4"/>
    <s v="Manchester United - Chelsea"/>
    <n v="0"/>
    <x v="1"/>
    <s v="Full Event Away +0.50 (AH)"/>
    <s v="4-0"/>
    <s v="PINNACLE"/>
    <n v="1.724"/>
    <n v="1"/>
    <n v="-1"/>
    <s v="https://aw-tipster.blogabet.com"/>
    <s v="Sun, Aug 4th, 2019, 11:00"/>
    <n v="34.00999999999997"/>
    <d v="2019-08-01T00:00:00"/>
    <m/>
    <n v="1052"/>
    <s v="AH"/>
    <s v="2019-20"/>
    <x v="9"/>
    <s v="Aug"/>
    <n v="8"/>
    <s v="2019"/>
    <s v="17:30"/>
    <d v="2019-08-11T00:00:00"/>
    <d v="2019-08-11T17:30:00"/>
    <d v="2019-08-01T00:00:00"/>
    <m/>
    <n v="1055"/>
    <n v="33.409999999999968"/>
  </r>
  <r>
    <n v="1056"/>
    <s v=" 11 Aug 2019, 21:00"/>
    <s v="Football"/>
    <x v="1"/>
    <s v="Paris Saint Germain - Nimes Olympique"/>
    <n v="2"/>
    <x v="0"/>
    <s v="Full Event Home -2.50 (AH)"/>
    <s v="3-0"/>
    <s v="PINNACLE"/>
    <n v="2"/>
    <n v="1"/>
    <n v="1"/>
    <s v="https://aw-tipster.blogabet.com"/>
    <s v="Sun, Aug 4th, 2019, 11:02"/>
    <n v="35.00999999999997"/>
    <d v="2019-08-01T00:00:00"/>
    <m/>
    <n v="1049"/>
    <s v="AH"/>
    <s v="2019-20"/>
    <x v="9"/>
    <s v="Aug"/>
    <n v="8"/>
    <s v="2019"/>
    <s v="21:00"/>
    <d v="2019-08-11T00:00:00"/>
    <d v="2019-08-11T21:00:00"/>
    <d v="2019-08-01T00:00:00"/>
    <m/>
    <n v="1056"/>
    <n v="34.409999999999968"/>
  </r>
  <r>
    <n v="1057"/>
    <s v=" 14 Aug 2019, 21:00"/>
    <s v="Football"/>
    <x v="17"/>
    <s v="Liverpool (n) - Chelsea"/>
    <n v="1.88"/>
    <x v="0"/>
    <s v="Full Event Away +1.00 (AH)"/>
    <s v="1-1"/>
    <s v="PINNACLE"/>
    <n v="1.877"/>
    <n v="1"/>
    <n v="0.88"/>
    <s v="https://aw-tipster.blogabet.com"/>
    <s v="Mon, Aug 12th, 2019, 11:23"/>
    <n v="35.889999999999972"/>
    <d v="2019-08-01T00:00:00"/>
    <m/>
    <n v="1089"/>
    <s v="AH"/>
    <s v="2019-20"/>
    <x v="12"/>
    <s v="Aug"/>
    <n v="8"/>
    <s v="2019"/>
    <s v="21:00"/>
    <d v="2019-08-14T00:00:00"/>
    <d v="2019-08-14T21:00:00"/>
    <d v="2019-08-01T00:00:00"/>
    <m/>
    <n v="1057"/>
    <n v="35.289999999999971"/>
  </r>
  <r>
    <n v="1058"/>
    <s v=" 16 Aug 2019, 20:30"/>
    <s v="Football"/>
    <x v="0"/>
    <s v="Bayern Munich - Hertha Berlin"/>
    <n v="0"/>
    <x v="1"/>
    <s v="Full Event Home -2.00 (AH)"/>
    <s v="2-2"/>
    <s v="PINNACLE"/>
    <n v="1.925"/>
    <n v="1"/>
    <n v="-1"/>
    <s v="https://aw-tipster.blogabet.com"/>
    <s v="Tue, Aug 13th, 2019, 10:57"/>
    <n v="34.889999999999972"/>
    <d v="2019-08-01T00:00:00"/>
    <m/>
    <n v="1075"/>
    <s v="AH"/>
    <s v="2019-20"/>
    <x v="14"/>
    <s v="Aug"/>
    <n v="8"/>
    <s v="2019"/>
    <s v="20:30"/>
    <d v="2019-08-16T00:00:00"/>
    <d v="2019-08-16T20:30:00"/>
    <d v="2019-08-01T00:00:00"/>
    <m/>
    <n v="1058"/>
    <n v="34.289999999999971"/>
  </r>
  <r>
    <n v="1059"/>
    <s v=" 16 Aug 2019, 20:45"/>
    <s v="Football"/>
    <x v="1"/>
    <s v="Lyon - Angers SCO"/>
    <n v="0"/>
    <x v="1"/>
    <s v="Full Event Away +1.50 (AH)"/>
    <s v="6-0"/>
    <s v="PINNACLE"/>
    <n v="1.7929999999999999"/>
    <n v="1"/>
    <n v="-1"/>
    <s v="https://aw-tipster.blogabet.com"/>
    <s v="Mon, Aug 12th, 2019, 11:23"/>
    <n v="33.889999999999972"/>
    <d v="2019-08-01T00:00:00"/>
    <m/>
    <n v="1057"/>
    <s v="AH"/>
    <s v="2019-20"/>
    <x v="14"/>
    <s v="Aug"/>
    <n v="8"/>
    <s v="2019"/>
    <s v="20:45"/>
    <d v="2019-08-16T00:00:00"/>
    <d v="2019-08-16T20:45:00"/>
    <d v="2019-08-01T00:00:00"/>
    <m/>
    <n v="1059"/>
    <n v="33.289999999999971"/>
  </r>
  <r>
    <n v="1060"/>
    <s v=" 16 Aug 2019, 21:00"/>
    <s v="Football"/>
    <x v="2"/>
    <s v="Athletic Club Bilbao - Barcelona"/>
    <n v="0"/>
    <x v="1"/>
    <s v="Full Event Away (1X2)"/>
    <s v="1-0"/>
    <s v="PINNACLE"/>
    <n v="1.7190000000000001"/>
    <n v="1"/>
    <n v="-1"/>
    <s v="https://aw-tipster.blogabet.com"/>
    <s v="Sun, Aug 11th, 2019, 11:40"/>
    <n v="32.889999999999972"/>
    <d v="2019-08-01T00:00:00"/>
    <m/>
    <n v="1080"/>
    <s v="1X2"/>
    <s v="2019-20"/>
    <x v="14"/>
    <s v="Aug"/>
    <n v="8"/>
    <s v="2019"/>
    <s v="21:00"/>
    <d v="2019-08-16T00:00:00"/>
    <d v="2019-08-16T21:00:00"/>
    <d v="2019-08-01T00:00:00"/>
    <m/>
    <n v="1060"/>
    <n v="32.289999999999971"/>
  </r>
  <r>
    <n v="1061"/>
    <s v=" 17 Aug 2019, 13:30"/>
    <s v="Football"/>
    <x v="4"/>
    <s v="Arsenal - Burnley"/>
    <n v="1.99"/>
    <x v="0"/>
    <s v="Full Event Away +1.50 (AH)"/>
    <s v="2-1"/>
    <s v="PINNACLE"/>
    <n v="1.99"/>
    <n v="1"/>
    <n v="0.99"/>
    <s v="https://aw-tipster.blogabet.com"/>
    <s v="Mon, Aug 12th, 2019, 11:21"/>
    <n v="33.879999999999974"/>
    <d v="2019-08-01T00:00:00"/>
    <m/>
    <n v="1062"/>
    <s v="AH"/>
    <s v="2019-20"/>
    <x v="15"/>
    <s v="Aug"/>
    <n v="8"/>
    <s v="2019"/>
    <s v="13:30"/>
    <d v="2019-08-17T00:00:00"/>
    <d v="2019-08-17T13:30:00"/>
    <d v="2019-08-01T00:00:00"/>
    <m/>
    <n v="1061"/>
    <n v="33.279999999999973"/>
  </r>
  <r>
    <n v="1062"/>
    <s v=" 17 Aug 2019, 15:30"/>
    <s v="Football"/>
    <x v="0"/>
    <s v="Borussia Dortmund - Augsburg"/>
    <n v="1.74"/>
    <x v="0"/>
    <s v="Full Event Home -1.50 (AH)"/>
    <s v="5-1"/>
    <s v="PINNACLE"/>
    <n v="1.74"/>
    <n v="1"/>
    <n v="0.74"/>
    <s v="https://aw-tipster.blogabet.com"/>
    <s v="Sun, Aug 11th, 2019, 11:39"/>
    <n v="34.619999999999976"/>
    <d v="2019-08-01T00:00:00"/>
    <m/>
    <n v="1072"/>
    <s v="AH"/>
    <s v="2019-20"/>
    <x v="15"/>
    <s v="Aug"/>
    <n v="8"/>
    <s v="2019"/>
    <s v="15:30"/>
    <d v="2019-08-17T00:00:00"/>
    <d v="2019-08-17T15:30:00"/>
    <d v="2019-08-01T00:00:00"/>
    <m/>
    <n v="1062"/>
    <n v="34.019999999999975"/>
  </r>
  <r>
    <n v="1063"/>
    <s v=" 17 Aug 2019, 15:30"/>
    <s v="Football"/>
    <x v="0"/>
    <s v="Bayer Leverkusen - SC Paderborn 07"/>
    <n v="0"/>
    <x v="1"/>
    <s v="Full Event Home -1.50 (AH)"/>
    <s v="3-2"/>
    <s v="PINNACLE"/>
    <n v="1.99"/>
    <n v="1"/>
    <n v="-1"/>
    <s v="https://aw-tipster.blogabet.com"/>
    <s v="Mon, Aug 12th, 2019, 11:22"/>
    <n v="33.619999999999976"/>
    <d v="2019-08-01T00:00:00"/>
    <m/>
    <n v="1060"/>
    <s v="AH"/>
    <s v="2019-20"/>
    <x v="15"/>
    <s v="Aug"/>
    <n v="8"/>
    <s v="2019"/>
    <s v="15:30"/>
    <d v="2019-08-17T00:00:00"/>
    <d v="2019-08-17T15:30:00"/>
    <d v="2019-08-01T00:00:00"/>
    <m/>
    <n v="1063"/>
    <n v="33.019999999999975"/>
  </r>
  <r>
    <n v="1064"/>
    <s v=" 17 Aug 2019, 15:30"/>
    <s v="Football"/>
    <x v="0"/>
    <s v="Wolfsburg - FC Koln"/>
    <n v="1.96"/>
    <x v="0"/>
    <s v="Full Event Home (1X2)"/>
    <s v="2-1"/>
    <s v="PINNACLE"/>
    <n v="1.9610000000000001"/>
    <n v="1"/>
    <n v="0.96"/>
    <s v="https://aw-tipster.blogabet.com"/>
    <s v="Tue, Aug 13th, 2019, 10:57"/>
    <n v="34.579999999999977"/>
    <d v="2019-08-01T00:00:00"/>
    <m/>
    <n v="1082"/>
    <s v="1X2"/>
    <s v="2019-20"/>
    <x v="15"/>
    <s v="Aug"/>
    <n v="8"/>
    <s v="2019"/>
    <s v="15:30"/>
    <d v="2019-08-17T00:00:00"/>
    <d v="2019-08-17T15:30:00"/>
    <d v="2019-08-01T00:00:00"/>
    <m/>
    <n v="1064"/>
    <n v="33.979999999999976"/>
  </r>
  <r>
    <n v="1065"/>
    <s v=" 17 Aug 2019, 16:00"/>
    <s v="Football"/>
    <x v="4"/>
    <s v="Aston Villa - Bournemouth"/>
    <n v="2.23"/>
    <x v="0"/>
    <s v="Full Event Away +0.00 (AH)"/>
    <s v="1-2"/>
    <s v="PINNACLE"/>
    <n v="2.23"/>
    <n v="1"/>
    <n v="1.23"/>
    <s v="https://aw-tipster.blogabet.com"/>
    <s v="Sun, Aug 11th, 2019, 11:38"/>
    <n v="35.809999999999974"/>
    <d v="2019-08-01T00:00:00"/>
    <m/>
    <n v="1086"/>
    <s v="AH"/>
    <s v="2019-20"/>
    <x v="15"/>
    <s v="Aug"/>
    <n v="8"/>
    <s v="2019"/>
    <s v="16:00"/>
    <d v="2019-08-17T00:00:00"/>
    <d v="2019-08-17T16:00:00"/>
    <d v="2019-08-01T00:00:00"/>
    <m/>
    <n v="1065"/>
    <n v="35.209999999999972"/>
  </r>
  <r>
    <n v="1066"/>
    <s v=" 17 Aug 2019, 16:00"/>
    <s v="Football"/>
    <x v="4"/>
    <s v="Brighton and Hove Albion - West Ham United"/>
    <n v="0"/>
    <x v="1"/>
    <s v="Full Event Over 2.5 (O/U)"/>
    <s v="1-1"/>
    <s v="PINNACLE"/>
    <n v="2.16"/>
    <n v="1"/>
    <n v="-1"/>
    <s v="https://aw-tipster.blogabet.com"/>
    <s v="Sun, Aug 11th, 2019, 11:38"/>
    <n v="34.809999999999974"/>
    <d v="2019-08-01T00:00:00"/>
    <m/>
    <n v="1059"/>
    <s v="O/U"/>
    <s v="2019-20"/>
    <x v="15"/>
    <s v="Aug"/>
    <n v="8"/>
    <s v="2019"/>
    <s v="16:00"/>
    <d v="2019-08-17T00:00:00"/>
    <d v="2019-08-17T16:00:00"/>
    <d v="2019-08-01T00:00:00"/>
    <m/>
    <n v="1066"/>
    <n v="34.209999999999972"/>
  </r>
  <r>
    <n v="1067"/>
    <s v=" 17 Aug 2019, 16:00"/>
    <s v="Football"/>
    <x v="4"/>
    <s v="Everton - Watford"/>
    <n v="1"/>
    <x v="2"/>
    <s v="Full Event Away +1.00 (AH)"/>
    <s v="1-0"/>
    <s v="PINNACLE"/>
    <n v="1.671"/>
    <n v="1"/>
    <n v="0"/>
    <s v="https://aw-tipster.blogabet.com"/>
    <s v="Sun, Aug 11th, 2019, 11:39"/>
    <n v="34.809999999999974"/>
    <d v="2019-08-01T00:00:00"/>
    <m/>
    <n v="1065"/>
    <s v="AH"/>
    <s v="2019-20"/>
    <x v="15"/>
    <s v="Aug"/>
    <n v="8"/>
    <s v="2019"/>
    <s v="16:00"/>
    <d v="2019-08-17T00:00:00"/>
    <d v="2019-08-17T16:00:00"/>
    <d v="2019-08-01T00:00:00"/>
    <m/>
    <n v="1067"/>
    <n v="34.209999999999972"/>
  </r>
  <r>
    <n v="1068"/>
    <s v=" 17 Aug 2019, 16:00"/>
    <s v="Football"/>
    <x v="4"/>
    <s v="Norwich City - Newcastle United"/>
    <n v="0"/>
    <x v="1"/>
    <s v="Full Event Away +0.50 (AH)"/>
    <s v="3-1"/>
    <s v="PINNACLE"/>
    <n v="1.74"/>
    <n v="1"/>
    <n v="-1"/>
    <s v="https://aw-tipster.blogabet.com"/>
    <s v="Mon, Aug 12th, 2019, 11:21"/>
    <n v="33.809999999999974"/>
    <d v="2019-08-01T00:00:00"/>
    <m/>
    <n v="1061"/>
    <s v="AH"/>
    <s v="2019-20"/>
    <x v="15"/>
    <s v="Aug"/>
    <n v="8"/>
    <s v="2019"/>
    <s v="16:00"/>
    <d v="2019-08-17T00:00:00"/>
    <d v="2019-08-17T16:00:00"/>
    <d v="2019-08-01T00:00:00"/>
    <m/>
    <n v="1068"/>
    <n v="33.209999999999972"/>
  </r>
  <r>
    <n v="1069"/>
    <s v=" 17 Aug 2019, 16:00"/>
    <s v="Football"/>
    <x v="4"/>
    <s v="Southampton - Liverpool"/>
    <n v="1"/>
    <x v="2"/>
    <s v="Full Event Over 3 (O/U)"/>
    <s v="1-2"/>
    <s v="PINNACLE"/>
    <n v="2.11"/>
    <n v="1"/>
    <n v="0"/>
    <s v="https://aw-tipster.blogabet.com"/>
    <s v="Thu, Aug 15th, 2019, 09:36"/>
    <n v="33.809999999999974"/>
    <d v="2019-08-01T00:00:00"/>
    <m/>
    <n v="1068"/>
    <s v="O/U"/>
    <s v="2019-20"/>
    <x v="15"/>
    <s v="Aug"/>
    <n v="8"/>
    <s v="2019"/>
    <s v="16:00"/>
    <d v="2019-08-17T00:00:00"/>
    <d v="2019-08-17T16:00:00"/>
    <d v="2019-08-01T00:00:00"/>
    <m/>
    <n v="1069"/>
    <n v="33.209999999999972"/>
  </r>
  <r>
    <n v="1070"/>
    <s v=" 17 Aug 2019, 17:00"/>
    <s v="Football"/>
    <x v="2"/>
    <s v="Celta Vigo - Real Madrid"/>
    <n v="1.71"/>
    <x v="0"/>
    <s v="Full Event Away (1X2)"/>
    <s v="1-3"/>
    <s v="PINNACLE"/>
    <n v="1.714"/>
    <n v="1"/>
    <n v="0.71"/>
    <s v="https://aw-tipster.blogabet.com"/>
    <s v="Mon, Aug 12th, 2019, 11:22"/>
    <n v="34.519999999999975"/>
    <d v="2019-08-01T00:00:00"/>
    <m/>
    <n v="1073"/>
    <s v="1X2"/>
    <s v="2019-20"/>
    <x v="15"/>
    <s v="Aug"/>
    <n v="8"/>
    <s v="2019"/>
    <s v="17:00"/>
    <d v="2019-08-17T00:00:00"/>
    <d v="2019-08-17T17:00:00"/>
    <d v="2019-08-01T00:00:00"/>
    <m/>
    <n v="1070"/>
    <n v="33.919999999999973"/>
  </r>
  <r>
    <n v="1071"/>
    <s v=" 17 Aug 2019, 17:30"/>
    <s v="Football"/>
    <x v="1"/>
    <s v="Nantes - Marseille"/>
    <n v="1"/>
    <x v="2"/>
    <s v="Full Event Away +0.00 (AH)"/>
    <s v="0-0"/>
    <s v="PINNACLE"/>
    <n v="2.0099999999999998"/>
    <n v="1"/>
    <n v="0"/>
    <s v="https://aw-tipster.blogabet.com"/>
    <s v="Mon, Aug 12th, 2019, 11:23"/>
    <n v="34.519999999999975"/>
    <d v="2019-08-01T00:00:00"/>
    <m/>
    <n v="1063"/>
    <s v="AH"/>
    <s v="2019-20"/>
    <x v="15"/>
    <s v="Aug"/>
    <n v="8"/>
    <s v="2019"/>
    <s v="17:30"/>
    <d v="2019-08-17T00:00:00"/>
    <d v="2019-08-17T17:30:00"/>
    <d v="2019-08-01T00:00:00"/>
    <m/>
    <n v="1071"/>
    <n v="33.919999999999973"/>
  </r>
  <r>
    <n v="1072"/>
    <s v=" 17 Aug 2019, 18:30"/>
    <s v="Football"/>
    <x v="0"/>
    <s v="Borussia Monchengladbach - Schalke 04"/>
    <n v="0"/>
    <x v="1"/>
    <s v="Full Event Over 2.5 (O/U)"/>
    <s v="0-0"/>
    <s v="PINNACLE"/>
    <n v="1.7869999999999999"/>
    <n v="1"/>
    <n v="-1"/>
    <s v="https://aw-tipster.blogabet.com"/>
    <s v="Sun, Aug 11th, 2019, 11:40"/>
    <n v="33.519999999999975"/>
    <d v="2019-08-01T00:00:00"/>
    <m/>
    <n v="1085"/>
    <s v="O/U"/>
    <s v="2019-20"/>
    <x v="15"/>
    <s v="Aug"/>
    <n v="8"/>
    <s v="2019"/>
    <s v="18:30"/>
    <d v="2019-08-17T00:00:00"/>
    <d v="2019-08-17T18:30:00"/>
    <d v="2019-08-01T00:00:00"/>
    <m/>
    <n v="1072"/>
    <n v="32.919999999999973"/>
  </r>
  <r>
    <n v="1073"/>
    <s v=" 17 Aug 2019, 18:30"/>
    <s v="Football"/>
    <x v="4"/>
    <s v="Manchester City - Tottenham Hotspur"/>
    <n v="1.93"/>
    <x v="0"/>
    <s v="Full Event Away +1.50 (AH)"/>
    <s v="2-2"/>
    <s v="PINNACLE"/>
    <n v="1.9339999999999999"/>
    <n v="1"/>
    <n v="0.93"/>
    <s v="https://aw-tipster.blogabet.com"/>
    <s v="Mon, Aug 12th, 2019, 11:21"/>
    <n v="34.449999999999974"/>
    <d v="2019-08-01T00:00:00"/>
    <m/>
    <n v="1070"/>
    <s v="AH"/>
    <s v="2019-20"/>
    <x v="15"/>
    <s v="Aug"/>
    <n v="8"/>
    <s v="2019"/>
    <s v="18:30"/>
    <d v="2019-08-17T00:00:00"/>
    <d v="2019-08-17T18:30:00"/>
    <d v="2019-08-01T00:00:00"/>
    <m/>
    <n v="1073"/>
    <n v="33.849999999999973"/>
  </r>
  <r>
    <n v="1074"/>
    <s v=" 17 Aug 2019, 19:00"/>
    <s v="Football"/>
    <x v="2"/>
    <s v="Valencia - Real Sociedad"/>
    <n v="1"/>
    <x v="2"/>
    <s v="Full Event Over 2 (O/U)"/>
    <s v="1-1"/>
    <s v="PINNACLE"/>
    <n v="1.68"/>
    <n v="1"/>
    <n v="0"/>
    <s v="https://aw-tipster.blogabet.com"/>
    <s v="Sun, Aug 11th, 2019, 11:41"/>
    <n v="34.449999999999974"/>
    <d v="2019-08-01T00:00:00"/>
    <m/>
    <n v="1087"/>
    <s v="O/U"/>
    <s v="2019-20"/>
    <x v="15"/>
    <s v="Aug"/>
    <n v="8"/>
    <s v="2019"/>
    <s v="19:00"/>
    <d v="2019-08-17T00:00:00"/>
    <d v="2019-08-17T19:00:00"/>
    <d v="2019-08-01T00:00:00"/>
    <m/>
    <n v="1074"/>
    <n v="33.849999999999973"/>
  </r>
  <r>
    <n v="1075"/>
    <s v=" 17 Aug 2019, 20:00"/>
    <s v="Football"/>
    <x v="1"/>
    <s v="Amiens - Lille"/>
    <n v="0"/>
    <x v="1"/>
    <s v="Full Event Away (1X2)"/>
    <s v="1-0"/>
    <s v="PINNACLE"/>
    <n v="2.34"/>
    <n v="1"/>
    <n v="-1"/>
    <s v="https://aw-tipster.blogabet.com"/>
    <s v="Mon, Aug 12th, 2019, 11:24"/>
    <n v="33.449999999999974"/>
    <d v="2019-08-01T00:00:00"/>
    <m/>
    <n v="1074"/>
    <s v="1X2"/>
    <s v="2019-20"/>
    <x v="15"/>
    <s v="Aug"/>
    <n v="8"/>
    <s v="2019"/>
    <s v="20:00"/>
    <d v="2019-08-17T00:00:00"/>
    <d v="2019-08-17T20:00:00"/>
    <d v="2019-08-01T00:00:00"/>
    <m/>
    <n v="1075"/>
    <n v="32.849999999999973"/>
  </r>
  <r>
    <n v="1076"/>
    <s v=" 17 Aug 2019, 20:00"/>
    <s v="Football"/>
    <x v="1"/>
    <s v="Bordeaux - Montpellier HSC"/>
    <n v="1"/>
    <x v="2"/>
    <s v="Full Event Home +0.00 (AH)"/>
    <s v="1-1"/>
    <s v="PINNACLE"/>
    <n v="2.1"/>
    <n v="1"/>
    <n v="0"/>
    <s v="https://aw-tipster.blogabet.com"/>
    <s v="Mon, Aug 12th, 2019, 11:24"/>
    <n v="33.449999999999974"/>
    <d v="2019-08-01T00:00:00"/>
    <m/>
    <n v="1071"/>
    <s v="AH"/>
    <s v="2019-20"/>
    <x v="15"/>
    <s v="Aug"/>
    <n v="8"/>
    <s v="2019"/>
    <s v="20:00"/>
    <d v="2019-08-17T00:00:00"/>
    <d v="2019-08-17T20:00:00"/>
    <d v="2019-08-01T00:00:00"/>
    <m/>
    <n v="1076"/>
    <n v="32.849999999999973"/>
  </r>
  <r>
    <n v="1077"/>
    <s v=" 17 Aug 2019, 20:00"/>
    <s v="Football"/>
    <x v="1"/>
    <s v="Metz - AS Monaco"/>
    <n v="0"/>
    <x v="1"/>
    <s v="Full Event Away +0.00 (AH)"/>
    <s v="3-0"/>
    <s v="PINNACLE"/>
    <n v="1.8620000000000001"/>
    <n v="1"/>
    <n v="-1"/>
    <s v="https://aw-tipster.blogabet.com"/>
    <s v="Mon, Aug 12th, 2019, 11:24"/>
    <n v="32.449999999999974"/>
    <d v="2019-08-01T00:00:00"/>
    <m/>
    <n v="1064"/>
    <s v="AH"/>
    <s v="2019-20"/>
    <x v="15"/>
    <s v="Aug"/>
    <n v="8"/>
    <s v="2019"/>
    <s v="20:00"/>
    <d v="2019-08-17T00:00:00"/>
    <d v="2019-08-17T20:00:00"/>
    <d v="2019-08-01T00:00:00"/>
    <m/>
    <n v="1077"/>
    <n v="31.849999999999973"/>
  </r>
  <r>
    <n v="1078"/>
    <s v=" 17 Aug 2019, 20:00"/>
    <s v="Football"/>
    <x v="1"/>
    <s v="Nimes Olympique - Nice"/>
    <n v="1.72"/>
    <x v="0"/>
    <s v="Full Event Away +0.50 (AH)"/>
    <s v="1-2"/>
    <s v="PINNACLE"/>
    <n v="1.7190000000000001"/>
    <n v="1"/>
    <n v="0.72"/>
    <s v="https://aw-tipster.blogabet.com"/>
    <s v="Mon, Aug 12th, 2019, 11:24"/>
    <n v="33.169999999999973"/>
    <d v="2019-08-01T00:00:00"/>
    <m/>
    <n v="1076"/>
    <s v="AH"/>
    <s v="2019-20"/>
    <x v="15"/>
    <s v="Aug"/>
    <n v="8"/>
    <s v="2019"/>
    <s v="20:00"/>
    <d v="2019-08-17T00:00:00"/>
    <d v="2019-08-17T20:00:00"/>
    <d v="2019-08-01T00:00:00"/>
    <m/>
    <n v="1078"/>
    <n v="32.569999999999972"/>
  </r>
  <r>
    <n v="1079"/>
    <s v=" 17 Aug 2019, 21:00"/>
    <s v="Football"/>
    <x v="2"/>
    <s v="Villarreal CF - Granada CF"/>
    <n v="1.81"/>
    <x v="0"/>
    <s v="Full Event Away +1.00 (AH)"/>
    <s v="4-4"/>
    <s v="PINNACLE"/>
    <n v="1.8129999999999999"/>
    <n v="1"/>
    <n v="0.81"/>
    <s v="https://aw-tipster.blogabet.com"/>
    <s v="Sun, Aug 11th, 2019, 11:41"/>
    <n v="33.979999999999976"/>
    <d v="2019-08-01T00:00:00"/>
    <m/>
    <n v="1084"/>
    <s v="AH"/>
    <s v="2019-20"/>
    <x v="15"/>
    <s v="Aug"/>
    <n v="8"/>
    <s v="2019"/>
    <s v="21:00"/>
    <d v="2019-08-17T00:00:00"/>
    <d v="2019-08-17T21:00:00"/>
    <d v="2019-08-01T00:00:00"/>
    <m/>
    <n v="1079"/>
    <n v="33.379999999999974"/>
  </r>
  <r>
    <n v="1080"/>
    <s v=" 18 Aug 2019, 15:00"/>
    <s v="Football"/>
    <x v="4"/>
    <s v="Sheffield United - Crystal Palace"/>
    <n v="1.9"/>
    <x v="0"/>
    <s v="Full Event Home +0.00 (AH)"/>
    <s v="1-0"/>
    <s v="PINNACLE"/>
    <n v="1.9"/>
    <n v="1"/>
    <n v="0.9"/>
    <s v="https://aw-tipster.blogabet.com"/>
    <s v="Sun, Aug 11th, 2019, 11:39"/>
    <n v="34.879999999999974"/>
    <d v="2019-08-01T00:00:00"/>
    <m/>
    <n v="1078"/>
    <s v="AH"/>
    <s v="2019-20"/>
    <x v="16"/>
    <s v="Aug"/>
    <n v="8"/>
    <s v="2019"/>
    <s v="15:00"/>
    <d v="2019-08-18T00:00:00"/>
    <d v="2019-08-18T15:00:00"/>
    <d v="2019-08-01T00:00:00"/>
    <m/>
    <n v="1080"/>
    <n v="34.279999999999973"/>
  </r>
  <r>
    <n v="1081"/>
    <s v=" 18 Aug 2019, 15:00"/>
    <s v="Football"/>
    <x v="1"/>
    <s v="St Etienne - Brest"/>
    <n v="1.74"/>
    <x v="0"/>
    <s v="Full Event Away +1.00 (AH)"/>
    <s v="1-1"/>
    <s v="PINNACLE"/>
    <n v="1.7350000000000001"/>
    <n v="1"/>
    <n v="0.74"/>
    <s v="https://aw-tipster.blogabet.com"/>
    <s v="Mon, Aug 12th, 2019, 11:25"/>
    <n v="35.619999999999976"/>
    <d v="2019-08-01T00:00:00"/>
    <m/>
    <n v="1081"/>
    <s v="AH"/>
    <s v="2019-20"/>
    <x v="16"/>
    <s v="Aug"/>
    <n v="8"/>
    <s v="2019"/>
    <s v="15:00"/>
    <d v="2019-08-18T00:00:00"/>
    <d v="2019-08-18T15:00:00"/>
    <d v="2019-08-01T00:00:00"/>
    <m/>
    <n v="1081"/>
    <n v="35.019999999999975"/>
  </r>
  <r>
    <n v="1082"/>
    <s v=" 18 Aug 2019, 15:30"/>
    <s v="Football"/>
    <x v="0"/>
    <s v="Eintracht Frankfurt - Hoffenheim"/>
    <n v="1.73"/>
    <x v="0"/>
    <s v="Full Event Home +0.00 (AH)"/>
    <s v="1-0"/>
    <s v="PINNACLE"/>
    <n v="1.7290000000000001"/>
    <n v="1"/>
    <n v="0.73"/>
    <s v="https://aw-tipster.blogabet.com"/>
    <s v="Fri, Aug 16th, 2019, 10:12"/>
    <n v="36.349999999999973"/>
    <d v="2019-08-01T00:00:00"/>
    <m/>
    <n v="1090"/>
    <s v="AH"/>
    <s v="2019-20"/>
    <x v="16"/>
    <s v="Aug"/>
    <n v="8"/>
    <s v="2019"/>
    <s v="15:30"/>
    <d v="2019-08-18T00:00:00"/>
    <d v="2019-08-18T15:30:00"/>
    <d v="2019-08-01T00:00:00"/>
    <m/>
    <n v="1082"/>
    <n v="35.749999999999972"/>
  </r>
  <r>
    <n v="1083"/>
    <s v=" 18 Aug 2019, 17:00"/>
    <s v="Football"/>
    <x v="1"/>
    <s v="Reims - Strasbourg"/>
    <n v="1.85"/>
    <x v="0"/>
    <s v="Full Event Away +0.50 (AH)"/>
    <s v="0-0"/>
    <s v="PINNACLE"/>
    <n v="1.8540000000000001"/>
    <n v="1"/>
    <n v="0.85"/>
    <s v="https://aw-tipster.blogabet.com"/>
    <s v="Fri, Aug 16th, 2019, 10:13"/>
    <n v="37.199999999999974"/>
    <d v="2019-08-01T00:00:00"/>
    <m/>
    <n v="1077"/>
    <s v="AH"/>
    <s v="2019-20"/>
    <x v="16"/>
    <s v="Aug"/>
    <n v="8"/>
    <s v="2019"/>
    <s v="17:00"/>
    <d v="2019-08-18T00:00:00"/>
    <d v="2019-08-18T17:00:00"/>
    <d v="2019-08-01T00:00:00"/>
    <m/>
    <n v="1083"/>
    <n v="36.599999999999973"/>
  </r>
  <r>
    <n v="1084"/>
    <s v=" 18 Aug 2019, 17:30"/>
    <s v="Football"/>
    <x v="4"/>
    <s v="Chelsea - Leicester City"/>
    <n v="0"/>
    <x v="1"/>
    <s v="Full Event Home (1X2)"/>
    <s v="1-1"/>
    <s v="PINNACLE"/>
    <n v="1.7290000000000001"/>
    <n v="1"/>
    <n v="-1"/>
    <s v="https://aw-tipster.blogabet.com"/>
    <s v="Thu, Aug 15th, 2019, 09:36"/>
    <n v="36.199999999999974"/>
    <d v="2019-08-01T00:00:00"/>
    <m/>
    <n v="1088"/>
    <s v="1X2"/>
    <s v="2019-20"/>
    <x v="16"/>
    <s v="Aug"/>
    <n v="8"/>
    <s v="2019"/>
    <s v="17:30"/>
    <d v="2019-08-18T00:00:00"/>
    <d v="2019-08-18T17:30:00"/>
    <d v="2019-08-01T00:00:00"/>
    <m/>
    <n v="1084"/>
    <n v="35.599999999999973"/>
  </r>
  <r>
    <n v="1085"/>
    <s v=" 18 Aug 2019, 18:00"/>
    <s v="Football"/>
    <x v="0"/>
    <s v="Union Berlin - RB Leipzig"/>
    <n v="0"/>
    <x v="1"/>
    <s v="Full Event Home +0.50 (AH)"/>
    <s v="0-4"/>
    <s v="PINNACLE"/>
    <n v="2.17"/>
    <n v="1"/>
    <n v="-1"/>
    <s v="https://aw-tipster.blogabet.com"/>
    <s v="Mon, Aug 12th, 2019, 11:22"/>
    <n v="35.199999999999974"/>
    <d v="2019-08-01T00:00:00"/>
    <m/>
    <n v="1069"/>
    <s v="AH"/>
    <s v="2019-20"/>
    <x v="16"/>
    <s v="Aug"/>
    <n v="8"/>
    <s v="2019"/>
    <s v="18:00"/>
    <d v="2019-08-18T00:00:00"/>
    <d v="2019-08-18T18:00:00"/>
    <d v="2019-08-01T00:00:00"/>
    <m/>
    <n v="1085"/>
    <n v="34.599999999999973"/>
  </r>
  <r>
    <n v="1086"/>
    <s v=" 18 Aug 2019, 19:00"/>
    <s v="Football"/>
    <x v="2"/>
    <s v="Espanyol - Sevilla"/>
    <n v="1.7"/>
    <x v="0"/>
    <s v="Full Event Away +0.00 (AH)"/>
    <s v="0-2"/>
    <s v="PINNACLE"/>
    <n v="1.6990000000000001"/>
    <n v="1"/>
    <n v="0.7"/>
    <s v="https://aw-tipster.blogabet.com"/>
    <s v="Fri, Aug 16th, 2019, 10:13"/>
    <n v="35.899999999999977"/>
    <d v="2019-08-01T00:00:00"/>
    <m/>
    <n v="1066"/>
    <s v="AH"/>
    <s v="2019-20"/>
    <x v="16"/>
    <s v="Aug"/>
    <n v="8"/>
    <s v="2019"/>
    <s v="19:00"/>
    <d v="2019-08-18T00:00:00"/>
    <d v="2019-08-18T19:00:00"/>
    <d v="2019-08-01T00:00:00"/>
    <m/>
    <n v="1086"/>
    <n v="35.299999999999976"/>
  </r>
  <r>
    <n v="1087"/>
    <s v=" 18 Aug 2019, 21:00"/>
    <s v="Football"/>
    <x v="1"/>
    <s v="Rennes - Paris Saint Germain"/>
    <n v="0"/>
    <x v="1"/>
    <s v="Full Event Away -1.50 (AH)"/>
    <s v="2-1"/>
    <s v="PINNACLE"/>
    <n v="1.917"/>
    <n v="1"/>
    <n v="-1"/>
    <s v="https://aw-tipster.blogabet.com"/>
    <s v="Mon, Aug 12th, 2019, 11:25"/>
    <n v="34.899999999999977"/>
    <d v="2019-08-01T00:00:00"/>
    <m/>
    <n v="1083"/>
    <s v="AH"/>
    <s v="2019-20"/>
    <x v="16"/>
    <s v="Aug"/>
    <n v="8"/>
    <s v="2019"/>
    <s v="21:00"/>
    <d v="2019-08-18T00:00:00"/>
    <d v="2019-08-18T21:00:00"/>
    <d v="2019-08-01T00:00:00"/>
    <m/>
    <n v="1087"/>
    <n v="34.299999999999976"/>
  </r>
  <r>
    <n v="1088"/>
    <s v=" 18 Aug 2019, 22:00"/>
    <s v="Football"/>
    <x v="2"/>
    <s v="Atletico Madrid - Getafe"/>
    <n v="1.76"/>
    <x v="0"/>
    <s v="Full Event Under 2.5 (O/U)"/>
    <s v="1-0"/>
    <s v="PINNACLE"/>
    <n v="1.7629999999999999"/>
    <n v="1"/>
    <n v="0.76"/>
    <s v="https://aw-tipster.blogabet.com"/>
    <s v="Sun, Aug 11th, 2019, 11:41"/>
    <n v="35.659999999999975"/>
    <d v="2019-08-01T00:00:00"/>
    <m/>
    <n v="1067"/>
    <s v="O/U"/>
    <s v="2019-20"/>
    <x v="16"/>
    <s v="Aug"/>
    <n v="8"/>
    <s v="2019"/>
    <s v="22:00"/>
    <d v="2019-08-18T00:00:00"/>
    <d v="2019-08-18T22:00:00"/>
    <d v="2019-08-01T00:00:00"/>
    <m/>
    <n v="1088"/>
    <n v="35.059999999999974"/>
  </r>
  <r>
    <n v="1089"/>
    <s v=" 19 Aug 2019, 21:00"/>
    <s v="Football"/>
    <x v="4"/>
    <s v="Wolverhampton Wanderers - Manchester United"/>
    <n v="1.67"/>
    <x v="0"/>
    <s v="Full Event Home +0.50 (AH)"/>
    <s v="1-1"/>
    <s v="PINNACLE"/>
    <n v="1.671"/>
    <n v="1"/>
    <n v="0.67"/>
    <s v="https://aw-tipster.blogabet.com"/>
    <s v="Fri, Aug 16th, 2019, 10:12"/>
    <n v="36.329999999999977"/>
    <d v="2019-08-01T00:00:00"/>
    <m/>
    <n v="1058"/>
    <s v="AH"/>
    <s v="2019-20"/>
    <x v="17"/>
    <s v="Aug"/>
    <n v="8"/>
    <s v="2019"/>
    <s v="21:00"/>
    <d v="2019-08-19T00:00:00"/>
    <d v="2019-08-19T21:00:00"/>
    <d v="2019-08-01T00:00:00"/>
    <m/>
    <n v="1089"/>
    <n v="35.729999999999976"/>
  </r>
  <r>
    <n v="1090"/>
    <s v=" 19 Aug 2019, 22:00"/>
    <s v="Football"/>
    <x v="2"/>
    <s v="Real Betis - Real Valladolid CF"/>
    <n v="1.71"/>
    <x v="0"/>
    <s v="Full Event Away +1.00 (AH)"/>
    <s v="1-2"/>
    <s v="PINNACLE"/>
    <n v="1.714"/>
    <n v="1"/>
    <n v="0.71"/>
    <s v="https://aw-tipster.blogabet.com"/>
    <s v="Sun, Aug 11th, 2019, 11:42"/>
    <n v="37.039999999999978"/>
    <d v="2019-08-01T00:00:00"/>
    <m/>
    <n v="1079"/>
    <s v="AH"/>
    <s v="2019-20"/>
    <x v="17"/>
    <s v="Aug"/>
    <n v="8"/>
    <s v="2019"/>
    <s v="22:00"/>
    <d v="2019-08-19T00:00:00"/>
    <d v="2019-08-19T22:00:00"/>
    <d v="2019-08-01T00:00:00"/>
    <m/>
    <n v="1090"/>
    <n v="36.439999999999976"/>
  </r>
  <r>
    <n v="1091"/>
    <s v=" 23 Aug 2019, 20:00"/>
    <s v="Football"/>
    <x v="2"/>
    <s v="Granada CF - Sevilla"/>
    <n v="0"/>
    <x v="1"/>
    <s v="Full Event Over 2.5 (O/U)"/>
    <s v="0-1"/>
    <s v="PINNACLE"/>
    <n v="1.869"/>
    <n v="1"/>
    <n v="-1"/>
    <s v="https://aw-tipster.blogabet.com"/>
    <s v="Mon, Aug 19th, 2019, 10:07"/>
    <n v="36.039999999999978"/>
    <d v="2019-08-01T00:00:00"/>
    <m/>
    <m/>
    <s v="O/U"/>
    <s v="2019-20"/>
    <x v="20"/>
    <s v="Aug"/>
    <n v="8"/>
    <s v="2019"/>
    <s v="20:00"/>
    <d v="2019-08-23T00:00:00"/>
    <d v="2019-08-23T20:00:00"/>
    <d v="2019-08-01T00:00:00"/>
    <m/>
    <n v="1091"/>
    <n v="35.439999999999976"/>
  </r>
  <r>
    <n v="1092"/>
    <s v=" 23 Aug 2019, 20:30"/>
    <s v="Football"/>
    <x v="0"/>
    <s v="FC Koln - Borussia Dortmund"/>
    <n v="1.74"/>
    <x v="0"/>
    <s v="Full Event Away -1.00 (AH)"/>
    <s v="1-3"/>
    <s v="PINNACLE"/>
    <n v="1.7350000000000001"/>
    <n v="1"/>
    <n v="0.74"/>
    <s v="https://aw-tipster.blogabet.com"/>
    <s v="Sun, Aug 18th, 2019, 10:59"/>
    <n v="36.77999999999998"/>
    <d v="2019-08-01T00:00:00"/>
    <m/>
    <m/>
    <s v="AH"/>
    <s v="2019-20"/>
    <x v="20"/>
    <s v="Aug"/>
    <n v="8"/>
    <s v="2019"/>
    <s v="20:30"/>
    <d v="2019-08-23T00:00:00"/>
    <d v="2019-08-23T20:30:00"/>
    <d v="2019-08-01T00:00:00"/>
    <m/>
    <n v="1092"/>
    <n v="36.179999999999978"/>
  </r>
  <r>
    <n v="1093"/>
    <s v=" 23 Aug 2019, 21:00"/>
    <s v="Football"/>
    <x v="4"/>
    <s v="Aston Villa - Everton"/>
    <n v="1.75"/>
    <x v="0"/>
    <s v="Full Event Home +0.50 (AH)"/>
    <s v="2-0"/>
    <s v="PINNACLE"/>
    <n v="1.746"/>
    <n v="1"/>
    <n v="0.75"/>
    <s v="https://aw-tipster.blogabet.com"/>
    <s v="Sun, Aug 18th, 2019, 10:57"/>
    <n v="37.52999999999998"/>
    <d v="2019-08-01T00:00:00"/>
    <m/>
    <m/>
    <s v="AH"/>
    <s v="2019-20"/>
    <x v="20"/>
    <s v="Aug"/>
    <n v="8"/>
    <s v="2019"/>
    <s v="21:00"/>
    <d v="2019-08-23T00:00:00"/>
    <d v="2019-08-23T21:00:00"/>
    <d v="2019-08-01T00:00:00"/>
    <m/>
    <n v="1093"/>
    <n v="36.929999999999978"/>
  </r>
  <r>
    <n v="1094"/>
    <s v=" 23 Aug 2019, 22:00"/>
    <s v="Football"/>
    <x v="2"/>
    <s v="Levante UD - Villarreal CF"/>
    <n v="2.09"/>
    <x v="0"/>
    <s v="Full Event Home +0.00 (AH)"/>
    <s v="2-1"/>
    <s v="PINNACLE"/>
    <n v="2.09"/>
    <n v="1"/>
    <n v="1.0900000000000001"/>
    <s v="https://aw-tipster.blogabet.com"/>
    <s v="Mon, Aug 19th, 2019, 10:08"/>
    <n v="38.619999999999983"/>
    <d v="2019-08-01T00:00:00"/>
    <m/>
    <m/>
    <s v="AH"/>
    <s v="2019-20"/>
    <x v="20"/>
    <s v="Aug"/>
    <n v="8"/>
    <s v="2019"/>
    <s v="22:00"/>
    <d v="2019-08-23T00:00:00"/>
    <d v="2019-08-23T22:00:00"/>
    <d v="2019-08-01T00:00:00"/>
    <m/>
    <n v="1094"/>
    <n v="38.019999999999982"/>
  </r>
  <r>
    <n v="1095"/>
    <s v=" 24 Aug 2019, 13:30"/>
    <s v="Football"/>
    <x v="4"/>
    <s v="Norwich City - Chelsea"/>
    <n v="0"/>
    <x v="1"/>
    <s v="Full Event Home +0.50 (AH)"/>
    <s v="2-3"/>
    <s v="PINNACLE"/>
    <n v="2.0699999999999998"/>
    <n v="1"/>
    <n v="-1"/>
    <s v="https://aw-tipster.blogabet.com"/>
    <s v="Mon, Aug 19th, 2019, 10:06"/>
    <n v="37.619999999999983"/>
    <d v="2019-08-01T00:00:00"/>
    <m/>
    <m/>
    <s v="AH"/>
    <s v="2019-20"/>
    <x v="27"/>
    <s v="Aug"/>
    <n v="8"/>
    <s v="2019"/>
    <s v="13:30"/>
    <d v="2019-08-24T00:00:00"/>
    <d v="2019-08-24T13:30:00"/>
    <d v="2019-08-01T00:00:00"/>
    <m/>
    <n v="1095"/>
    <n v="37.019999999999982"/>
  </r>
  <r>
    <n v="1096"/>
    <s v=" 24 Aug 2019, 15:30"/>
    <s v="Football"/>
    <x v="0"/>
    <s v="Fortuna Dusseldorf - Bayer Leverkusen"/>
    <n v="0"/>
    <x v="1"/>
    <s v="Full Event Home +0.50 (AH)"/>
    <s v="1-3"/>
    <s v="PINNACLE"/>
    <n v="2.08"/>
    <n v="1"/>
    <n v="-1"/>
    <s v="https://aw-tipster.blogabet.com"/>
    <s v="Sun, Aug 18th, 2019, 11:00"/>
    <n v="36.619999999999983"/>
    <d v="2019-08-01T00:00:00"/>
    <m/>
    <m/>
    <s v="AH"/>
    <s v="2019-20"/>
    <x v="27"/>
    <s v="Aug"/>
    <n v="8"/>
    <s v="2019"/>
    <s v="15:30"/>
    <d v="2019-08-24T00:00:00"/>
    <d v="2019-08-24T15:30:00"/>
    <d v="2019-08-01T00:00:00"/>
    <m/>
    <n v="1096"/>
    <n v="36.019999999999982"/>
  </r>
  <r>
    <n v="1097"/>
    <s v=" 24 Aug 2019, 15:30"/>
    <s v="Football"/>
    <x v="0"/>
    <s v="Mainz 05 - Borussia Monchengladbach"/>
    <n v="2.33"/>
    <x v="0"/>
    <s v="Full Event Away (1X2)"/>
    <s v="1-3"/>
    <s v="PINNACLE"/>
    <n v="2.33"/>
    <n v="1"/>
    <n v="1.33"/>
    <s v="https://aw-tipster.blogabet.com"/>
    <s v="Sun, Aug 18th, 2019, 11:00"/>
    <n v="37.949999999999982"/>
    <d v="2019-08-01T00:00:00"/>
    <m/>
    <m/>
    <s v="1X2"/>
    <s v="2019-20"/>
    <x v="27"/>
    <s v="Aug"/>
    <n v="8"/>
    <s v="2019"/>
    <s v="15:30"/>
    <d v="2019-08-24T00:00:00"/>
    <d v="2019-08-24T15:30:00"/>
    <d v="2019-08-01T00:00:00"/>
    <m/>
    <n v="1097"/>
    <n v="37.34999999999998"/>
  </r>
  <r>
    <n v="1098"/>
    <s v=" 24 Aug 2019, 16:00"/>
    <s v="Football"/>
    <x v="4"/>
    <s v="Brighton and Hove Albion - Southampton"/>
    <n v="0"/>
    <x v="1"/>
    <s v="Full Event Home +0.00 (AH)"/>
    <s v="0-2"/>
    <s v="PINNACLE"/>
    <n v="1.7929999999999999"/>
    <n v="1"/>
    <n v="-1"/>
    <s v="https://aw-tipster.blogabet.com"/>
    <s v="Sun, Aug 18th, 2019, 10:57"/>
    <n v="36.949999999999982"/>
    <d v="2019-08-01T00:00:00"/>
    <m/>
    <m/>
    <s v="AH"/>
    <s v="2019-20"/>
    <x v="27"/>
    <s v="Aug"/>
    <n v="8"/>
    <s v="2019"/>
    <s v="16:00"/>
    <d v="2019-08-24T00:00:00"/>
    <d v="2019-08-24T16:00:00"/>
    <d v="2019-08-01T00:00:00"/>
    <m/>
    <n v="1098"/>
    <n v="36.34999999999998"/>
  </r>
  <r>
    <n v="1099"/>
    <s v=" 24 Aug 2019, 16:00"/>
    <s v="Football"/>
    <x v="4"/>
    <s v="Watford - West Ham United"/>
    <n v="0"/>
    <x v="1"/>
    <s v="Full Event Home (1X2)"/>
    <s v="1-3"/>
    <s v="PINNACLE"/>
    <n v="2.25"/>
    <n v="1"/>
    <n v="-1"/>
    <s v="https://aw-tipster.blogabet.com"/>
    <s v="Sun, Aug 18th, 2019, 10:58"/>
    <n v="35.949999999999982"/>
    <d v="2019-08-01T00:00:00"/>
    <m/>
    <m/>
    <s v="1X2"/>
    <s v="2019-20"/>
    <x v="27"/>
    <s v="Aug"/>
    <n v="8"/>
    <s v="2019"/>
    <s v="16:00"/>
    <d v="2019-08-24T00:00:00"/>
    <d v="2019-08-24T16:00:00"/>
    <d v="2019-08-01T00:00:00"/>
    <m/>
    <n v="1099"/>
    <n v="35.34999999999998"/>
  </r>
  <r>
    <n v="1100"/>
    <s v=" 24 Aug 2019, 16:00"/>
    <s v="Football"/>
    <x v="4"/>
    <s v="Sheffield United - Leicester City"/>
    <n v="1.74"/>
    <x v="0"/>
    <s v="Full Event Over 2 (O/U)"/>
    <s v="1-2"/>
    <s v="PINNACLE"/>
    <n v="1.74"/>
    <n v="1"/>
    <n v="0.74"/>
    <s v="https://aw-tipster.blogabet.com"/>
    <s v="Mon, Aug 19th, 2019, 10:07"/>
    <n v="36.689999999999984"/>
    <d v="2019-08-01T00:00:00"/>
    <m/>
    <m/>
    <s v="O/U"/>
    <s v="2019-20"/>
    <x v="27"/>
    <s v="Aug"/>
    <n v="8"/>
    <s v="2019"/>
    <s v="16:00"/>
    <d v="2019-08-24T00:00:00"/>
    <d v="2019-08-24T16:00:00"/>
    <d v="2019-08-01T00:00:00"/>
    <m/>
    <n v="1100"/>
    <n v="36.089999999999982"/>
  </r>
  <r>
    <n v="1101"/>
    <s v=" 24 Aug 2019, 16:00"/>
    <s v="Football"/>
    <x v="4"/>
    <s v="Manchester United - Crystal Palace"/>
    <n v="0"/>
    <x v="1"/>
    <s v="Full Event Home -1.50 (AH)"/>
    <s v="1-2"/>
    <s v="PINNACLE"/>
    <n v="2.16"/>
    <n v="1"/>
    <n v="-1"/>
    <s v="https://aw-tipster.blogabet.com"/>
    <s v="Tue, Aug 20th, 2019, 10:43"/>
    <n v="35.689999999999984"/>
    <d v="2019-08-01T00:00:00"/>
    <m/>
    <m/>
    <s v="AH"/>
    <s v="2019-20"/>
    <x v="27"/>
    <s v="Aug"/>
    <n v="8"/>
    <s v="2019"/>
    <s v="16:00"/>
    <d v="2019-08-24T00:00:00"/>
    <d v="2019-08-24T16:00:00"/>
    <d v="2019-08-01T00:00:00"/>
    <m/>
    <n v="1101"/>
    <n v="35.089999999999982"/>
  </r>
  <r>
    <n v="1102"/>
    <s v=" 24 Aug 2019, 18:00"/>
    <s v="Football"/>
    <x v="3"/>
    <s v="Parma FC - Juventus"/>
    <n v="0"/>
    <x v="1"/>
    <s v="Full Event Away -1.50 (AH)"/>
    <s v="0-1"/>
    <s v="PINNACLE"/>
    <n v="1.98"/>
    <n v="1"/>
    <n v="-1"/>
    <s v="https://aw-tipster.blogabet.com"/>
    <s v="Tue, Aug 20th, 2019, 10:44"/>
    <n v="34.689999999999984"/>
    <d v="2019-08-01T00:00:00"/>
    <m/>
    <m/>
    <s v="AH"/>
    <s v="2019-20"/>
    <x v="27"/>
    <s v="Aug"/>
    <n v="8"/>
    <s v="2019"/>
    <s v="18:00"/>
    <d v="2019-08-24T00:00:00"/>
    <d v="2019-08-24T18:00:00"/>
    <d v="2019-08-01T00:00:00"/>
    <m/>
    <n v="1102"/>
    <n v="34.089999999999982"/>
  </r>
  <r>
    <n v="1103"/>
    <s v=" 24 Aug 2019, 18:30"/>
    <s v="Football"/>
    <x v="4"/>
    <s v="Liverpool - Arsenal"/>
    <n v="1.78"/>
    <x v="0"/>
    <s v="Full Event Home -1.00 (AH)"/>
    <s v="3-1"/>
    <s v="PINNACLE"/>
    <n v="1.7809999999999999"/>
    <n v="1"/>
    <n v="0.78"/>
    <s v="https://aw-tipster.blogabet.com"/>
    <s v="Sun, Aug 18th, 2019, 10:58"/>
    <n v="35.469999999999985"/>
    <d v="2019-08-01T00:00:00"/>
    <m/>
    <m/>
    <s v="AH"/>
    <s v="2019-20"/>
    <x v="27"/>
    <s v="Aug"/>
    <n v="8"/>
    <s v="2019"/>
    <s v="18:30"/>
    <d v="2019-08-24T00:00:00"/>
    <d v="2019-08-24T18:30:00"/>
    <d v="2019-08-01T00:00:00"/>
    <m/>
    <n v="1103"/>
    <n v="34.869999999999983"/>
  </r>
  <r>
    <n v="1104"/>
    <s v=" 24 Aug 2019, 18:30"/>
    <s v="Football"/>
    <x v="0"/>
    <s v="Schalke 04 - Bayern Munich"/>
    <n v="0"/>
    <x v="1"/>
    <s v="Full Event Home +1.50 (AH)"/>
    <s v="0-3"/>
    <s v="PINNACLE"/>
    <n v="1.869"/>
    <n v="1"/>
    <n v="-1"/>
    <s v="https://aw-tipster.blogabet.com"/>
    <s v="Sun, Aug 18th, 2019, 11:00"/>
    <n v="34.469999999999985"/>
    <d v="2019-08-01T00:00:00"/>
    <m/>
    <m/>
    <s v="AH"/>
    <s v="2019-20"/>
    <x v="27"/>
    <s v="Aug"/>
    <n v="8"/>
    <s v="2019"/>
    <s v="18:30"/>
    <d v="2019-08-24T00:00:00"/>
    <d v="2019-08-24T18:30:00"/>
    <d v="2019-08-01T00:00:00"/>
    <m/>
    <n v="1104"/>
    <n v="33.869999999999983"/>
  </r>
  <r>
    <n v="1105"/>
    <s v=" 24 Aug 2019, 19:00"/>
    <s v="Football"/>
    <x v="2"/>
    <s v="Real Madrid - Real Valladolid CF"/>
    <n v="1.81"/>
    <x v="0"/>
    <s v="Full Event Away +2.00 (AH)"/>
    <s v="1-1"/>
    <s v="PINNACLE"/>
    <n v="1.8129999999999999"/>
    <n v="1"/>
    <n v="0.81"/>
    <s v="https://aw-tipster.blogabet.com"/>
    <s v="Mon, Aug 19th, 2019, 10:08"/>
    <n v="35.279999999999987"/>
    <d v="2019-08-01T00:00:00"/>
    <m/>
    <m/>
    <s v="AH"/>
    <s v="2019-20"/>
    <x v="27"/>
    <s v="Aug"/>
    <n v="8"/>
    <s v="2019"/>
    <s v="19:00"/>
    <d v="2019-08-24T00:00:00"/>
    <d v="2019-08-24T19:00:00"/>
    <d v="2019-08-01T00:00:00"/>
    <m/>
    <n v="1105"/>
    <n v="34.679999999999986"/>
  </r>
  <r>
    <n v="1106"/>
    <s v=" 24 Aug 2019, 20:45"/>
    <s v="Football"/>
    <x v="3"/>
    <s v="Fiorentina - Napoli"/>
    <n v="0"/>
    <x v="1"/>
    <s v="Full Event Home +0.50 (AH)"/>
    <s v="3-4"/>
    <s v="PINNACLE"/>
    <n v="2.14"/>
    <n v="1"/>
    <n v="-1"/>
    <s v="https://aw-tipster.blogabet.com"/>
    <s v="Tue, Aug 20th, 2019, 10:45"/>
    <n v="34.279999999999987"/>
    <d v="2019-08-01T00:00:00"/>
    <m/>
    <m/>
    <s v="AH"/>
    <s v="2019-20"/>
    <x v="27"/>
    <s v="Aug"/>
    <n v="8"/>
    <s v="2019"/>
    <s v="20:45"/>
    <d v="2019-08-24T00:00:00"/>
    <d v="2019-08-24T20:45:00"/>
    <d v="2019-08-01T00:00:00"/>
    <m/>
    <n v="1106"/>
    <n v="33.679999999999986"/>
  </r>
  <r>
    <n v="1107"/>
    <s v=" 24 Aug 2019, 21:00"/>
    <s v="Football"/>
    <x v="2"/>
    <s v="Celta Vigo - Valencia"/>
    <n v="0"/>
    <x v="1"/>
    <s v="Full Event Away +0.00 (AH)"/>
    <s v="1-0"/>
    <s v="PINNACLE"/>
    <n v="1.724"/>
    <n v="1"/>
    <n v="-1"/>
    <s v="https://aw-tipster.blogabet.com"/>
    <s v="Sun, Aug 18th, 2019, 11:01"/>
    <n v="33.279999999999987"/>
    <d v="2019-08-01T00:00:00"/>
    <m/>
    <m/>
    <s v="AH"/>
    <s v="2019-20"/>
    <x v="27"/>
    <s v="Aug"/>
    <n v="8"/>
    <s v="2019"/>
    <s v="21:00"/>
    <d v="2019-08-24T00:00:00"/>
    <d v="2019-08-24T21:00:00"/>
    <d v="2019-08-01T00:00:00"/>
    <m/>
    <n v="1107"/>
    <n v="32.679999999999986"/>
  </r>
  <r>
    <n v="1108"/>
    <s v=" 24 Aug 2019, 21:00"/>
    <s v="Football"/>
    <x v="2"/>
    <s v="Getafe - Athletic Club Bilbao"/>
    <n v="1"/>
    <x v="2"/>
    <s v="Full Event Home +0.00 (AH)"/>
    <s v="1-1"/>
    <s v="PINNACLE"/>
    <n v="1.917"/>
    <n v="1"/>
    <n v="0"/>
    <s v="https://aw-tipster.blogabet.com"/>
    <s v="Mon, Aug 19th, 2019, 10:08"/>
    <n v="33.279999999999987"/>
    <d v="2019-08-01T00:00:00"/>
    <m/>
    <m/>
    <s v="AH"/>
    <s v="2019-20"/>
    <x v="27"/>
    <s v="Aug"/>
    <n v="8"/>
    <s v="2019"/>
    <s v="21:00"/>
    <d v="2019-08-24T00:00:00"/>
    <d v="2019-08-24T21:00:00"/>
    <d v="2019-08-01T00:00:00"/>
    <m/>
    <n v="1108"/>
    <n v="32.679999999999986"/>
  </r>
  <r>
    <n v="1109"/>
    <s v=" 25 Aug 2019, 15:00"/>
    <s v="Football"/>
    <x v="4"/>
    <s v="Bournemouth - Manchester City"/>
    <n v="1"/>
    <x v="2"/>
    <s v="Full Event Home +2.00 (AH)"/>
    <s v="1-3"/>
    <s v="PINNACLE"/>
    <n v="1.8919999999999999"/>
    <n v="1"/>
    <n v="0"/>
    <s v="https://aw-tipster.blogabet.com"/>
    <s v="Sun, Aug 18th, 2019, 10:59"/>
    <n v="33.279999999999987"/>
    <d v="2019-08-01T00:00:00"/>
    <m/>
    <m/>
    <s v="AH"/>
    <s v="2019-20"/>
    <x v="28"/>
    <s v="Aug"/>
    <n v="8"/>
    <s v="2019"/>
    <s v="15:00"/>
    <d v="2019-08-25T00:00:00"/>
    <d v="2019-08-25T15:00:00"/>
    <d v="2019-08-01T00:00:00"/>
    <m/>
    <n v="1109"/>
    <n v="32.679999999999986"/>
  </r>
  <r>
    <n v="1110"/>
    <s v=" 25 Aug 2019, 15:00"/>
    <s v="Football"/>
    <x v="1"/>
    <s v="AS Monaco - Nimes Olympique"/>
    <n v="0"/>
    <x v="1"/>
    <s v="Full Event Home (1X2)"/>
    <s v="2-2"/>
    <s v="PINNACLE"/>
    <n v="1.8"/>
    <n v="1"/>
    <n v="-1"/>
    <s v="https://aw-tipster.blogabet.com"/>
    <s v="Mon, Aug 19th, 2019, 10:09"/>
    <n v="32.279999999999987"/>
    <d v="2019-08-01T00:00:00"/>
    <m/>
    <m/>
    <s v="1X2"/>
    <s v="2019-20"/>
    <x v="28"/>
    <s v="Aug"/>
    <n v="8"/>
    <s v="2019"/>
    <s v="15:00"/>
    <d v="2019-08-25T00:00:00"/>
    <d v="2019-08-25T15:00:00"/>
    <d v="2019-08-01T00:00:00"/>
    <m/>
    <n v="1110"/>
    <n v="31.679999999999986"/>
  </r>
  <r>
    <n v="1111"/>
    <s v=" 25 Aug 2019, 15:30"/>
    <s v="Football"/>
    <x v="0"/>
    <s v="RB Leipzig - Eintracht Frankfurt"/>
    <n v="1"/>
    <x v="2"/>
    <s v="Full Event Home -1.00 (AH)"/>
    <s v="2-1"/>
    <s v="PINNACLE"/>
    <n v="1.819"/>
    <n v="1"/>
    <n v="0"/>
    <s v="https://aw-tipster.blogabet.com"/>
    <s v="Fri, Aug 23rd, 2019, 09:28"/>
    <n v="32.279999999999987"/>
    <d v="2019-08-01T00:00:00"/>
    <m/>
    <m/>
    <s v="AH"/>
    <s v="2019-20"/>
    <x v="28"/>
    <s v="Aug"/>
    <n v="8"/>
    <s v="2019"/>
    <s v="15:30"/>
    <d v="2019-08-25T00:00:00"/>
    <d v="2019-08-25T15:30:00"/>
    <d v="2019-08-01T00:00:00"/>
    <m/>
    <n v="1111"/>
    <n v="31.679999999999986"/>
  </r>
  <r>
    <n v="1112"/>
    <s v=" 25 Aug 2019, 17:00"/>
    <s v="Football"/>
    <x v="2"/>
    <s v="Mallorca - Real Sociedad"/>
    <n v="1.78"/>
    <x v="0"/>
    <s v="Full Event Away +0.00 (AH)"/>
    <s v="0-1"/>
    <s v="PINNACLE"/>
    <n v="1.7809999999999999"/>
    <n v="1"/>
    <n v="0.78"/>
    <s v="https://aw-tipster.blogabet.com"/>
    <s v="Sun, Aug 18th, 2019, 11:02"/>
    <n v="33.059999999999988"/>
    <d v="2019-08-01T00:00:00"/>
    <m/>
    <m/>
    <s v="AH"/>
    <s v="2019-20"/>
    <x v="28"/>
    <s v="Aug"/>
    <n v="8"/>
    <s v="2019"/>
    <s v="17:00"/>
    <d v="2019-08-25T00:00:00"/>
    <d v="2019-08-25T17:00:00"/>
    <d v="2019-08-01T00:00:00"/>
    <m/>
    <n v="1112"/>
    <n v="32.459999999999987"/>
  </r>
  <r>
    <n v="1113"/>
    <s v=" 25 Aug 2019, 17:00"/>
    <s v="Football"/>
    <x v="2"/>
    <s v="Alaves - Espanyol"/>
    <n v="0"/>
    <x v="1"/>
    <s v="Full Event Over 2 (O/U)"/>
    <s v="0-0"/>
    <s v="PINNACLE"/>
    <n v="1.869"/>
    <n v="1"/>
    <n v="-1"/>
    <s v="https://aw-tipster.blogabet.com"/>
    <s v="Fri, Aug 23rd, 2019, 09:29"/>
    <n v="32.059999999999988"/>
    <d v="2019-08-01T00:00:00"/>
    <m/>
    <m/>
    <s v="O/U"/>
    <s v="2019-20"/>
    <x v="28"/>
    <s v="Aug"/>
    <n v="8"/>
    <s v="2019"/>
    <s v="17:00"/>
    <d v="2019-08-25T00:00:00"/>
    <d v="2019-08-25T17:00:00"/>
    <d v="2019-08-01T00:00:00"/>
    <m/>
    <n v="1113"/>
    <n v="31.459999999999987"/>
  </r>
  <r>
    <n v="1114"/>
    <s v=" 25 Aug 2019, 17:00"/>
    <s v="Football"/>
    <x v="1"/>
    <s v="Strasbourg - Rennes"/>
    <n v="2"/>
    <x v="0"/>
    <s v="Full Event Away +0.00 (AH)"/>
    <s v="0-2"/>
    <s v="PINNACLE"/>
    <n v="2"/>
    <n v="1"/>
    <n v="1"/>
    <s v="https://aw-tipster.blogabet.com"/>
    <s v="Fri, Aug 23rd, 2019, 09:29"/>
    <n v="33.059999999999988"/>
    <d v="2019-08-01T00:00:00"/>
    <m/>
    <m/>
    <s v="AH"/>
    <s v="2019-20"/>
    <x v="28"/>
    <s v="Aug"/>
    <n v="8"/>
    <s v="2019"/>
    <s v="17:00"/>
    <d v="2019-08-25T00:00:00"/>
    <d v="2019-08-25T17:00:00"/>
    <d v="2019-08-01T00:00:00"/>
    <m/>
    <n v="1114"/>
    <n v="32.459999999999987"/>
  </r>
  <r>
    <n v="1115"/>
    <s v=" 25 Aug 2019, 17:30"/>
    <s v="Football"/>
    <x v="4"/>
    <s v="Tottenham Hotspur - Newcastle United"/>
    <n v="0"/>
    <x v="1"/>
    <s v="Full Event Home -1.50 (AH)"/>
    <s v="0-1"/>
    <s v="PINNACLE"/>
    <n v="1.671"/>
    <n v="1"/>
    <n v="-1"/>
    <s v="https://aw-tipster.blogabet.com"/>
    <s v="Sun, Aug 18th, 2019, 10:59"/>
    <n v="32.059999999999988"/>
    <d v="2019-08-01T00:00:00"/>
    <m/>
    <m/>
    <s v="AH"/>
    <s v="2019-20"/>
    <x v="28"/>
    <s v="Aug"/>
    <n v="8"/>
    <s v="2019"/>
    <s v="17:30"/>
    <d v="2019-08-25T00:00:00"/>
    <d v="2019-08-25T17:30:00"/>
    <d v="2019-08-01T00:00:00"/>
    <m/>
    <n v="1115"/>
    <n v="31.459999999999987"/>
  </r>
  <r>
    <n v="1116"/>
    <s v=" 25 Aug 2019, 17:30"/>
    <s v="Football"/>
    <x v="4"/>
    <s v="Wolverhampton Wanderers - Burnley"/>
    <n v="2.08"/>
    <x v="0"/>
    <s v="Full Event Away +0.50 (AH)"/>
    <s v="1-1"/>
    <s v="PINNACLE"/>
    <n v="2.08"/>
    <n v="1"/>
    <n v="1.08"/>
    <s v="https://aw-tipster.blogabet.com"/>
    <s v="Fri, Aug 23rd, 2019, 09:28"/>
    <n v="33.139999999999986"/>
    <d v="2019-08-01T00:00:00"/>
    <m/>
    <m/>
    <s v="AH"/>
    <s v="2019-20"/>
    <x v="28"/>
    <s v="Aug"/>
    <n v="8"/>
    <s v="2019"/>
    <s v="17:30"/>
    <d v="2019-08-25T00:00:00"/>
    <d v="2019-08-25T17:30:00"/>
    <d v="2019-08-01T00:00:00"/>
    <m/>
    <n v="1116"/>
    <n v="32.539999999999985"/>
  </r>
  <r>
    <n v="1117"/>
    <s v=" 25 Aug 2019, 18:00"/>
    <s v="Football"/>
    <x v="0"/>
    <s v="Hertha Berlin - Wolfsburg"/>
    <n v="2.27"/>
    <x v="0"/>
    <s v="Full Event Away +0.00 (AH)"/>
    <s v="0-3"/>
    <s v="PINNACLE"/>
    <n v="2.27"/>
    <n v="1"/>
    <n v="1.27"/>
    <s v="https://aw-tipster.blogabet.com"/>
    <s v="Sun, Aug 18th, 2019, 11:01"/>
    <n v="34.409999999999989"/>
    <d v="2019-08-01T00:00:00"/>
    <m/>
    <m/>
    <s v="AH"/>
    <s v="2019-20"/>
    <x v="28"/>
    <s v="Aug"/>
    <n v="8"/>
    <s v="2019"/>
    <s v="18:00"/>
    <d v="2019-08-25T00:00:00"/>
    <d v="2019-08-25T18:00:00"/>
    <d v="2019-08-01T00:00:00"/>
    <m/>
    <n v="1117"/>
    <n v="33.809999999999988"/>
  </r>
  <r>
    <n v="1118"/>
    <s v=" 25 Aug 2019, 18:00"/>
    <s v="Football"/>
    <x v="3"/>
    <s v="Udinese - AC Milan"/>
    <n v="1.85"/>
    <x v="0"/>
    <s v="Full Event Home +0.50 (AH)"/>
    <s v="1-0"/>
    <s v="PINNACLE"/>
    <n v="1.8540000000000001"/>
    <n v="1"/>
    <n v="0.85"/>
    <s v="https://aw-tipster.blogabet.com"/>
    <s v="Tue, Aug 20th, 2019, 10:45"/>
    <n v="35.259999999999991"/>
    <d v="2019-08-01T00:00:00"/>
    <m/>
    <m/>
    <s v="AH"/>
    <s v="2019-20"/>
    <x v="28"/>
    <s v="Aug"/>
    <n v="8"/>
    <s v="2019"/>
    <s v="18:00"/>
    <d v="2019-08-25T00:00:00"/>
    <d v="2019-08-25T18:00:00"/>
    <d v="2019-08-01T00:00:00"/>
    <m/>
    <n v="1118"/>
    <n v="34.659999999999989"/>
  </r>
  <r>
    <n v="1119"/>
    <s v=" 25 Aug 2019, 19:00"/>
    <s v="Football"/>
    <x v="2"/>
    <s v="Leganes - Atletico Madrid"/>
    <n v="1.83"/>
    <x v="0"/>
    <s v="Full Event Away (1X2)"/>
    <s v="0-1"/>
    <s v="PINNACLE"/>
    <n v="1.8260000000000001"/>
    <n v="1"/>
    <n v="0.83"/>
    <s v="https://aw-tipster.blogabet.com"/>
    <s v="Tue, Aug 20th, 2019, 10:44"/>
    <n v="36.089999999999989"/>
    <d v="2019-08-01T00:00:00"/>
    <m/>
    <m/>
    <s v="1X2"/>
    <s v="2019-20"/>
    <x v="28"/>
    <s v="Aug"/>
    <n v="8"/>
    <s v="2019"/>
    <s v="19:00"/>
    <d v="2019-08-25T00:00:00"/>
    <d v="2019-08-25T19:00:00"/>
    <d v="2019-08-01T00:00:00"/>
    <m/>
    <n v="1119"/>
    <n v="35.489999999999988"/>
  </r>
  <r>
    <n v="1120"/>
    <s v=" 25 Aug 2019, 20:45"/>
    <s v="Football"/>
    <x v="3"/>
    <s v="Sampdoria - Lazio"/>
    <n v="0"/>
    <x v="1"/>
    <s v="Full Event Home +0.50 (AH)"/>
    <s v="0-3"/>
    <s v="PINNACLE"/>
    <n v="1.714"/>
    <n v="1"/>
    <n v="-1"/>
    <s v="https://aw-tipster.blogabet.com"/>
    <s v="Tue, Aug 20th, 2019, 10:46"/>
    <n v="35.089999999999989"/>
    <d v="2019-08-01T00:00:00"/>
    <m/>
    <m/>
    <s v="AH"/>
    <s v="2019-20"/>
    <x v="28"/>
    <s v="Aug"/>
    <n v="8"/>
    <s v="2019"/>
    <s v="20:45"/>
    <d v="2019-08-25T00:00:00"/>
    <d v="2019-08-25T20:45:00"/>
    <d v="2019-08-01T00:00:00"/>
    <m/>
    <n v="1120"/>
    <n v="34.489999999999988"/>
  </r>
  <r>
    <n v="1121"/>
    <s v=" 25 Aug 2019, 20:45"/>
    <s v="Football"/>
    <x v="3"/>
    <s v="SPAL - Atalanta BC"/>
    <n v="1.82"/>
    <x v="0"/>
    <s v="Full Event Away (1X2)"/>
    <s v="2-3"/>
    <s v="PINNACLE"/>
    <n v="1.819"/>
    <n v="1"/>
    <n v="0.82"/>
    <s v="https://aw-tipster.blogabet.com"/>
    <s v="Tue, Aug 20th, 2019, 10:46"/>
    <n v="35.909999999999989"/>
    <d v="2019-08-01T00:00:00"/>
    <m/>
    <m/>
    <s v="1X2"/>
    <s v="2019-20"/>
    <x v="28"/>
    <s v="Aug"/>
    <n v="8"/>
    <s v="2019"/>
    <s v="20:45"/>
    <d v="2019-08-25T00:00:00"/>
    <d v="2019-08-25T20:45:00"/>
    <d v="2019-08-01T00:00:00"/>
    <m/>
    <n v="1121"/>
    <n v="35.309999999999988"/>
  </r>
  <r>
    <n v="1122"/>
    <s v=" 25 Aug 2019, 20:45"/>
    <s v="Football"/>
    <x v="3"/>
    <s v="AS Roma - Genoa"/>
    <n v="2.19"/>
    <x v="0"/>
    <s v="Full Event Away +1.00 (AH)"/>
    <s v="3-3"/>
    <s v="PINNACLE"/>
    <n v="2.19"/>
    <n v="1"/>
    <n v="1.19"/>
    <s v="https://aw-tipster.blogabet.com"/>
    <s v="Wed, Aug 21st, 2019, 10:38"/>
    <n v="37.099999999999987"/>
    <d v="2019-08-01T00:00:00"/>
    <m/>
    <m/>
    <s v="AH"/>
    <s v="2019-20"/>
    <x v="28"/>
    <s v="Aug"/>
    <n v="8"/>
    <s v="2019"/>
    <s v="20:45"/>
    <d v="2019-08-25T00:00:00"/>
    <d v="2019-08-25T20:45:00"/>
    <d v="2019-08-01T00:00:00"/>
    <m/>
    <n v="1122"/>
    <n v="36.499999999999986"/>
  </r>
  <r>
    <n v="1123"/>
    <s v=" 25 Aug 2019, 20:45"/>
    <s v="Football"/>
    <x v="3"/>
    <s v="Torino - Sassuolo"/>
    <n v="1.96"/>
    <x v="0"/>
    <s v="Full Event Home (1X2)"/>
    <s v="2-1"/>
    <s v="PINNACLE"/>
    <n v="1.9610000000000001"/>
    <n v="1"/>
    <n v="0.96"/>
    <s v="https://aw-tipster.blogabet.com"/>
    <s v="Fri, Aug 23rd, 2019, 09:29"/>
    <n v="38.059999999999988"/>
    <d v="2019-08-01T00:00:00"/>
    <m/>
    <m/>
    <s v="1X2"/>
    <s v="2019-20"/>
    <x v="28"/>
    <s v="Aug"/>
    <n v="8"/>
    <s v="2019"/>
    <s v="20:45"/>
    <d v="2019-08-25T00:00:00"/>
    <d v="2019-08-25T20:45:00"/>
    <d v="2019-08-01T00:00:00"/>
    <m/>
    <n v="1123"/>
    <n v="37.459999999999987"/>
  </r>
  <r>
    <n v="1124"/>
    <s v=" 25 Aug 2019, 21:00"/>
    <s v="Football"/>
    <x v="1"/>
    <s v="Paris Saint Germain - Toulouse FC"/>
    <n v="0"/>
    <x v="1"/>
    <s v="Full Event Away +2.50 (AH)"/>
    <s v="4-0"/>
    <s v="PINNACLE"/>
    <n v="1.99"/>
    <n v="1"/>
    <n v="-1"/>
    <s v="https://aw-tipster.blogabet.com"/>
    <s v="Mon, Aug 19th, 2019, 10:09"/>
    <n v="37.059999999999988"/>
    <d v="2019-08-01T00:00:00"/>
    <m/>
    <m/>
    <s v="AH"/>
    <s v="2019-20"/>
    <x v="28"/>
    <s v="Aug"/>
    <n v="8"/>
    <s v="2019"/>
    <s v="21:00"/>
    <d v="2019-08-25T00:00:00"/>
    <d v="2019-08-25T21:00:00"/>
    <d v="2019-08-01T00:00:00"/>
    <m/>
    <n v="1124"/>
    <n v="36.459999999999987"/>
  </r>
  <r>
    <n v="1125"/>
    <s v=" 25 Aug 2019, 21:00"/>
    <s v="Football"/>
    <x v="2"/>
    <s v="Barcelona - Real Betis"/>
    <n v="0"/>
    <x v="1"/>
    <s v="Full Event Under 3.5 (O/U)"/>
    <s v="5-2"/>
    <s v="PINNACLE"/>
    <n v="1.8839999999999999"/>
    <n v="1"/>
    <n v="-1"/>
    <s v="https://aw-tipster.blogabet.com"/>
    <s v="Tue, Aug 20th, 2019, 10:44"/>
    <n v="36.059999999999988"/>
    <d v="2019-08-01T00:00:00"/>
    <m/>
    <m/>
    <s v="O/U"/>
    <s v="2019-20"/>
    <x v="28"/>
    <s v="Aug"/>
    <n v="8"/>
    <s v="2019"/>
    <s v="21:00"/>
    <d v="2019-08-25T00:00:00"/>
    <d v="2019-08-25T21:00:00"/>
    <d v="2019-08-01T00:00:00"/>
    <m/>
    <n v="1125"/>
    <n v="35.459999999999987"/>
  </r>
  <r>
    <n v="1126"/>
    <s v=" 26 Aug 2019, 20:45"/>
    <s v="Football"/>
    <x v="3"/>
    <s v="FC Internazionale - Lecce"/>
    <n v="0"/>
    <x v="1"/>
    <s v="Full Event Away +2.00 (AH)"/>
    <s v="4-0"/>
    <s v="PINNACLE"/>
    <n v="1.68"/>
    <n v="1"/>
    <n v="-1"/>
    <s v="https://aw-tipster.blogabet.com"/>
    <s v="Wed, Aug 21st, 2019, 10:40"/>
    <n v="35.059999999999988"/>
    <d v="2019-08-01T00:00:00"/>
    <m/>
    <m/>
    <s v="AH"/>
    <s v="2019-20"/>
    <x v="21"/>
    <s v="Aug"/>
    <n v="8"/>
    <s v="2019"/>
    <s v="20:45"/>
    <d v="2019-08-26T00:00:00"/>
    <d v="2019-08-26T20:45:00"/>
    <d v="2019-08-01T00:00:00"/>
    <m/>
    <n v="1126"/>
    <n v="34.459999999999987"/>
  </r>
  <r>
    <n v="1127"/>
    <s v=" 27 Aug 2019, 19:00"/>
    <s v="Football"/>
    <x v="1"/>
    <s v="Montpellier HSC - Lyon"/>
    <n v="0"/>
    <x v="1"/>
    <s v="Full Event Away (1X2)"/>
    <s v="1-0"/>
    <s v="PINNACLE"/>
    <n v="2.09"/>
    <n v="1"/>
    <n v="-1"/>
    <s v="https://aw-tipster.blogabet.com"/>
    <s v="Mon, Aug 19th, 2019, 10:11"/>
    <n v="34.059999999999988"/>
    <d v="2019-08-01T00:00:00"/>
    <m/>
    <m/>
    <s v="1X2"/>
    <s v="2019-20"/>
    <x v="22"/>
    <s v="Aug"/>
    <n v="8"/>
    <s v="2019"/>
    <s v="19:00"/>
    <d v="2019-08-27T00:00:00"/>
    <d v="2019-08-27T19:00:00"/>
    <d v="2019-08-01T00:00:00"/>
    <m/>
    <n v="1127"/>
    <n v="33.459999999999987"/>
  </r>
  <r>
    <n v="1128"/>
    <s v=" 28 Aug 2019, 19:00"/>
    <s v="Football"/>
    <x v="1"/>
    <s v="Lille - St Etienne"/>
    <n v="0"/>
    <x v="1"/>
    <s v="Full Event Away +0.50 (AH)"/>
    <s v="3-0"/>
    <s v="PINNACLE"/>
    <n v="1.7090000000000001"/>
    <n v="1"/>
    <n v="-1"/>
    <s v="https://aw-tipster.blogabet.com"/>
    <s v="Mon, Aug 19th, 2019, 10:11"/>
    <n v="33.059999999999988"/>
    <d v="2019-08-01T00:00:00"/>
    <m/>
    <m/>
    <s v="AH"/>
    <s v="2019-20"/>
    <x v="29"/>
    <s v="Aug"/>
    <n v="8"/>
    <s v="2019"/>
    <s v="19:00"/>
    <d v="2019-08-28T00:00:00"/>
    <d v="2019-08-28T19:00:00"/>
    <d v="2019-08-01T00:00:00"/>
    <m/>
    <n v="1128"/>
    <n v="32.459999999999987"/>
  </r>
  <r>
    <n v="1129"/>
    <s v=" 28 Aug 2019, 21:00"/>
    <s v="Football"/>
    <x v="1"/>
    <s v="Nice - Marseille"/>
    <n v="1.89"/>
    <x v="0"/>
    <s v="Full Event Away +0.00 (AH)"/>
    <s v="1-2"/>
    <s v="PINNACLE"/>
    <n v="1.8919999999999999"/>
    <n v="1"/>
    <n v="0.89"/>
    <s v="https://aw-tipster.blogabet.com"/>
    <s v="Mon, Aug 19th, 2019, 10:11"/>
    <n v="33.949999999999989"/>
    <d v="2019-08-01T00:00:00"/>
    <m/>
    <m/>
    <s v="AH"/>
    <s v="2019-20"/>
    <x v="29"/>
    <s v="Aug"/>
    <n v="8"/>
    <s v="2019"/>
    <s v="21:00"/>
    <d v="2019-08-28T00:00:00"/>
    <d v="2019-08-28T21:00:00"/>
    <d v="2019-08-01T00:00:00"/>
    <m/>
    <n v="1129"/>
    <n v="33.349999999999987"/>
  </r>
  <r>
    <n v="1130"/>
    <s v=" 30 Aug 2019, 20:00"/>
    <s v="Football"/>
    <x v="2"/>
    <s v="Sevilla - Celta Vigo"/>
    <n v="2.02"/>
    <x v="0"/>
    <s v="Full Event Away +1.00 (AH)"/>
    <s v="1-1"/>
    <s v="PINNACLE"/>
    <n v="2.02"/>
    <n v="1"/>
    <n v="1.02"/>
    <s v="https://aw-tipster.blogabet.com"/>
    <s v="Sun, Aug 25th, 2019, 09:16"/>
    <n v="34.969999999999992"/>
    <d v="2019-08-01T00:00:00"/>
    <m/>
    <m/>
    <s v="AH"/>
    <s v="2019-20"/>
    <x v="24"/>
    <s v="Aug"/>
    <n v="8"/>
    <s v="2019"/>
    <s v="20:00"/>
    <d v="2019-08-30T00:00:00"/>
    <d v="2019-08-30T20:00:00"/>
    <d v="2019-08-01T00:00:00"/>
    <m/>
    <n v="1130"/>
    <n v="34.36999999999999"/>
  </r>
  <r>
    <n v="1131"/>
    <s v=" 30 Aug 2019, 20:30"/>
    <s v="Football"/>
    <x v="0"/>
    <s v="Borussia Monchengladbach - RB Leipzig"/>
    <n v="0"/>
    <x v="1"/>
    <s v="Full Event Home +0.50 (AH)"/>
    <s v="1-3"/>
    <s v="PINNACLE"/>
    <n v="1.8"/>
    <n v="1"/>
    <n v="-1"/>
    <s v="https://aw-tipster.blogabet.com"/>
    <s v="Mon, Aug 26th, 2019, 09:12"/>
    <n v="33.969999999999992"/>
    <d v="2019-08-01T00:00:00"/>
    <m/>
    <m/>
    <s v="AH"/>
    <s v="2019-20"/>
    <x v="24"/>
    <s v="Aug"/>
    <n v="8"/>
    <s v="2019"/>
    <s v="20:30"/>
    <d v="2019-08-30T00:00:00"/>
    <d v="2019-08-30T20:30:00"/>
    <d v="2019-08-01T00:00:00"/>
    <m/>
    <n v="1131"/>
    <n v="33.36999999999999"/>
  </r>
  <r>
    <n v="1132"/>
    <s v=" 30 Aug 2019, 20:45"/>
    <s v="Football"/>
    <x v="1"/>
    <s v="Metz - Paris Saint Germain"/>
    <n v="0"/>
    <x v="1"/>
    <s v="Full Event Home +1.50 (AH)"/>
    <s v="0-2"/>
    <s v="PINNACLE"/>
    <n v="1.925"/>
    <n v="1"/>
    <n v="-1"/>
    <s v="https://aw-tipster.blogabet.com"/>
    <s v="Mon, Aug 26th, 2019, 09:16"/>
    <n v="32.969999999999992"/>
    <d v="2019-08-01T00:00:00"/>
    <m/>
    <m/>
    <s v="AH"/>
    <s v="2019-20"/>
    <x v="24"/>
    <s v="Aug"/>
    <n v="8"/>
    <s v="2019"/>
    <s v="20:45"/>
    <d v="2019-08-30T00:00:00"/>
    <d v="2019-08-30T20:45:00"/>
    <d v="2019-08-01T00:00:00"/>
    <m/>
    <n v="1132"/>
    <n v="32.36999999999999"/>
  </r>
  <r>
    <n v="1133"/>
    <s v=" 30 Aug 2019, 22:00"/>
    <s v="Football"/>
    <x v="2"/>
    <s v="Athletic Club Bilbao - Real Sociedad"/>
    <n v="0"/>
    <x v="1"/>
    <s v="Full Event Away +0.50 (AH)"/>
    <s v="2-0"/>
    <s v="PINNACLE"/>
    <n v="1.8620000000000001"/>
    <n v="1"/>
    <n v="-1"/>
    <s v="https://aw-tipster.blogabet.com"/>
    <s v="Mon, Aug 26th, 2019, 09:13"/>
    <n v="31.969999999999992"/>
    <d v="2019-08-01T00:00:00"/>
    <m/>
    <m/>
    <s v="AH"/>
    <s v="2019-20"/>
    <x v="24"/>
    <s v="Aug"/>
    <n v="8"/>
    <s v="2019"/>
    <s v="22:00"/>
    <d v="2019-08-30T00:00:00"/>
    <d v="2019-08-30T22:00:00"/>
    <d v="2019-08-01T00:00:00"/>
    <m/>
    <n v="1133"/>
    <n v="31.36999999999999"/>
  </r>
  <r>
    <n v="1134"/>
    <s v=" 31 Aug 2019, 13:30"/>
    <s v="Football"/>
    <x v="4"/>
    <s v="Southampton - Manchester United"/>
    <n v="0"/>
    <x v="1"/>
    <s v="Full Event Away (1X2)"/>
    <s v="1-1"/>
    <s v="PINNACLE"/>
    <n v="2.1"/>
    <n v="1"/>
    <n v="-1"/>
    <s v="https://aw-tipster.blogabet.com"/>
    <s v="Wed, Aug 28th, 2019, 10:08"/>
    <n v="30.969999999999992"/>
    <d v="2019-08-01T00:00:00"/>
    <m/>
    <m/>
    <s v="1X2"/>
    <s v="2019-20"/>
    <x v="30"/>
    <s v="Aug"/>
    <n v="8"/>
    <s v="2019"/>
    <s v="13:30"/>
    <d v="2019-08-31T00:00:00"/>
    <d v="2019-08-31T13:30:00"/>
    <d v="2019-08-01T00:00:00"/>
    <m/>
    <n v="1134"/>
    <n v="30.36999999999999"/>
  </r>
  <r>
    <n v="1135"/>
    <s v=" 31 Aug 2019, 15:30"/>
    <s v="Football"/>
    <x v="0"/>
    <s v="Bayer Leverkusen - Hoffenheim"/>
    <n v="0"/>
    <x v="1"/>
    <s v="Full Event Home -1.00 (AH)"/>
    <s v="0-0"/>
    <s v="PINNACLE"/>
    <n v="1.97"/>
    <n v="1"/>
    <n v="-1"/>
    <s v="https://aw-tipster.blogabet.com"/>
    <s v="Sun, Aug 25th, 2019, 09:14"/>
    <n v="29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5"/>
    <n v="29.36999999999999"/>
  </r>
  <r>
    <n v="1136"/>
    <s v=" 31 Aug 2019, 15:30"/>
    <s v="Football"/>
    <x v="0"/>
    <s v="Bayern Munich - Mainz 05"/>
    <n v="0"/>
    <x v="1"/>
    <s v="Full Event Away +3.00 (AH)"/>
    <s v="6-1"/>
    <s v="PINNACLE"/>
    <n v="1.7350000000000001"/>
    <n v="1"/>
    <n v="-1"/>
    <s v="https://aw-tipster.blogabet.com"/>
    <s v="Sun, Aug 25th, 2019, 09:14"/>
    <n v="28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6"/>
    <n v="28.36999999999999"/>
  </r>
  <r>
    <n v="1137"/>
    <s v=" 31 Aug 2019, 15:30"/>
    <s v="Football"/>
    <x v="0"/>
    <s v="Schalke 04 - Hertha Berlin"/>
    <n v="0"/>
    <x v="1"/>
    <s v="Full Event Away +0.50 (AH)"/>
    <s v="3-0"/>
    <s v="PINNACLE"/>
    <n v="1.8260000000000001"/>
    <n v="1"/>
    <n v="-1"/>
    <s v="https://aw-tipster.blogabet.com"/>
    <s v="Mon, Aug 26th, 2019, 09:12"/>
    <n v="27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7"/>
    <n v="27.36999999999999"/>
  </r>
  <r>
    <n v="1138"/>
    <s v=" 31 Aug 2019, 15:30"/>
    <s v="Football"/>
    <x v="0"/>
    <s v="Wolfsburg - SC Paderborn 07"/>
    <n v="0"/>
    <x v="1"/>
    <s v="Full Event Home -1.00 (AH)"/>
    <s v="1-1"/>
    <s v="PINNACLE"/>
    <n v="1.819"/>
    <n v="1"/>
    <n v="-1"/>
    <s v="https://aw-tipster.blogabet.com"/>
    <s v="Mon, Aug 26th, 2019, 09:12"/>
    <n v="26.969999999999992"/>
    <d v="2019-08-01T00:00:00"/>
    <m/>
    <m/>
    <s v="AH"/>
    <s v="2019-20"/>
    <x v="30"/>
    <s v="Aug"/>
    <n v="8"/>
    <s v="2019"/>
    <s v="15:30"/>
    <d v="2019-08-31T00:00:00"/>
    <d v="2019-08-31T15:30:00"/>
    <d v="2019-08-01T00:00:00"/>
    <m/>
    <n v="1138"/>
    <n v="26.36999999999999"/>
  </r>
  <r>
    <n v="1139"/>
    <s v=" 31 Aug 2019, 16:00"/>
    <s v="Football"/>
    <x v="4"/>
    <s v="Crystal Palace - Aston Villa"/>
    <n v="0"/>
    <x v="1"/>
    <s v="Full Event Away +0.50 (AH)"/>
    <s v="1-0"/>
    <s v="PINNACLE"/>
    <n v="1.7090000000000001"/>
    <n v="1"/>
    <n v="-1"/>
    <s v="https://aw-tipster.blogabet.com"/>
    <s v="Wed, Aug 28th, 2019, 10:11"/>
    <n v="25.96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39"/>
    <n v="25.36999999999999"/>
  </r>
  <r>
    <n v="1140"/>
    <s v=" 31 Aug 2019, 16:00"/>
    <s v="Football"/>
    <x v="4"/>
    <s v="Manchester City - Brighton and Hove Albion"/>
    <n v="0"/>
    <x v="1"/>
    <s v="Full Event Away +3.00 (AH)"/>
    <s v="4-0"/>
    <s v="PINNACLE"/>
    <n v="1.7090000000000001"/>
    <n v="1"/>
    <n v="-1"/>
    <s v="https://aw-tipster.blogabet.com"/>
    <s v="Wed, Aug 28th, 2019, 10:12"/>
    <n v="24.96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40"/>
    <n v="24.36999999999999"/>
  </r>
  <r>
    <n v="1141"/>
    <s v=" 31 Aug 2019, 16:00"/>
    <s v="Football"/>
    <x v="4"/>
    <s v="West Ham United - Norwich City"/>
    <n v="1.91"/>
    <x v="0"/>
    <s v="Full Event Home (1X2)"/>
    <s v="2-0"/>
    <s v="PINNACLE"/>
    <n v="1.909"/>
    <n v="1"/>
    <n v="0.91"/>
    <s v="https://aw-tipster.blogabet.com"/>
    <s v="Wed, Aug 28th, 2019, 10:12"/>
    <n v="25.879999999999992"/>
    <d v="2019-08-01T00:00:00"/>
    <m/>
    <m/>
    <s v="1X2"/>
    <s v="2019-20"/>
    <x v="30"/>
    <s v="Aug"/>
    <n v="8"/>
    <s v="2019"/>
    <s v="16:00"/>
    <d v="2019-08-31T00:00:00"/>
    <d v="2019-08-31T16:00:00"/>
    <d v="2019-08-01T00:00:00"/>
    <m/>
    <n v="1141"/>
    <n v="25.27999999999999"/>
  </r>
  <r>
    <n v="1142"/>
    <s v=" 31 Aug 2019, 16:00"/>
    <s v="Football"/>
    <x v="4"/>
    <s v="Leicester City - Bournemouth"/>
    <n v="0"/>
    <x v="1"/>
    <s v="Full Event Away +1.00 (AH)"/>
    <s v="3-1"/>
    <s v="PINNACLE"/>
    <n v="1.6890000000000001"/>
    <n v="1"/>
    <n v="-1"/>
    <s v="https://aw-tipster.blogabet.com"/>
    <s v="Thu, Aug 29th, 2019, 09:14"/>
    <n v="24.87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42"/>
    <n v="24.27999999999999"/>
  </r>
  <r>
    <n v="1143"/>
    <s v=" 31 Aug 2019, 16:00"/>
    <s v="Football"/>
    <x v="4"/>
    <s v="Newcastle United - Watford"/>
    <n v="1"/>
    <x v="2"/>
    <s v="Full Event Home +0.00 (AH)"/>
    <s v="1-1"/>
    <s v="PINNACLE"/>
    <n v="1.847"/>
    <n v="1"/>
    <n v="0"/>
    <s v="https://aw-tipster.blogabet.com"/>
    <s v="Thu, Aug 29th, 2019, 09:14"/>
    <n v="24.879999999999992"/>
    <d v="2019-08-01T00:00:00"/>
    <m/>
    <m/>
    <s v="AH"/>
    <s v="2019-20"/>
    <x v="30"/>
    <s v="Aug"/>
    <n v="8"/>
    <s v="2019"/>
    <s v="16:00"/>
    <d v="2019-08-31T00:00:00"/>
    <d v="2019-08-31T16:00:00"/>
    <d v="2019-08-01T00:00:00"/>
    <m/>
    <n v="1143"/>
    <n v="24.27999999999999"/>
  </r>
  <r>
    <n v="1144"/>
    <s v=" 31 Aug 2019, 17:00"/>
    <s v="Football"/>
    <x v="2"/>
    <s v="Osasuna - Barcelona"/>
    <n v="2.0699999999999998"/>
    <x v="0"/>
    <s v="Full Event Home +1.50 (AH)"/>
    <s v="2-2"/>
    <s v="PINNACLE"/>
    <n v="2.0699999999999998"/>
    <n v="1"/>
    <n v="1.07"/>
    <s v="https://aw-tipster.blogabet.com"/>
    <s v="Mon, Aug 26th, 2019, 09:13"/>
    <n v="25.949999999999992"/>
    <d v="2019-08-01T00:00:00"/>
    <m/>
    <m/>
    <s v="AH"/>
    <s v="2019-20"/>
    <x v="30"/>
    <s v="Aug"/>
    <n v="8"/>
    <s v="2019"/>
    <s v="17:00"/>
    <d v="2019-08-31T00:00:00"/>
    <d v="2019-08-31T17:00:00"/>
    <d v="2019-08-01T00:00:00"/>
    <m/>
    <n v="1144"/>
    <n v="25.349999999999991"/>
  </r>
  <r>
    <n v="1145"/>
    <s v=" 31 Aug 2019, 17:30"/>
    <s v="Football"/>
    <x v="1"/>
    <s v="Lyon - Bordeaux"/>
    <n v="1.81"/>
    <x v="0"/>
    <s v="Full Event Away +1.50 (AH)"/>
    <s v="1-1"/>
    <s v="PINNACLE"/>
    <n v="1.8129999999999999"/>
    <n v="1"/>
    <n v="0.81"/>
    <s v="https://aw-tipster.blogabet.com"/>
    <s v="Wed, Aug 28th, 2019, 10:13"/>
    <n v="26.759999999999991"/>
    <d v="2019-08-01T00:00:00"/>
    <m/>
    <m/>
    <s v="AH"/>
    <s v="2019-20"/>
    <x v="30"/>
    <s v="Aug"/>
    <n v="8"/>
    <s v="2019"/>
    <s v="17:30"/>
    <d v="2019-08-31T00:00:00"/>
    <d v="2019-08-31T17:30:00"/>
    <d v="2019-08-01T00:00:00"/>
    <m/>
    <n v="1145"/>
    <n v="26.159999999999989"/>
  </r>
  <r>
    <n v="1146"/>
    <s v=" 31 Aug 2019, 18:00"/>
    <s v="Football"/>
    <x v="3"/>
    <s v="AC Milan - Brescia"/>
    <n v="1.7"/>
    <x v="0"/>
    <s v="Full Event Away +1.50 (AH)"/>
    <s v="1-0"/>
    <s v="PINNACLE"/>
    <n v="1.6990000000000001"/>
    <n v="1"/>
    <n v="0.7"/>
    <s v="https://aw-tipster.blogabet.com"/>
    <s v="Mon, Aug 26th, 2019, 09:15"/>
    <n v="27.45999999999999"/>
    <d v="2019-08-01T00:00:00"/>
    <m/>
    <m/>
    <s v="AH"/>
    <s v="2019-20"/>
    <x v="30"/>
    <s v="Aug"/>
    <n v="8"/>
    <s v="2019"/>
    <s v="18:00"/>
    <d v="2019-08-31T00:00:00"/>
    <d v="2019-08-31T18:00:00"/>
    <d v="2019-08-01T00:00:00"/>
    <m/>
    <n v="1146"/>
    <n v="26.859999999999989"/>
  </r>
  <r>
    <n v="1147"/>
    <s v=" 31 Aug 2019, 18:30"/>
    <s v="Football"/>
    <x v="0"/>
    <s v="Union Berlin - Borussia Dortmund"/>
    <n v="2.12"/>
    <x v="0"/>
    <s v="Full Event Home +1.50 (AH)"/>
    <s v="3-1"/>
    <s v="PINNACLE"/>
    <n v="2.12"/>
    <n v="1"/>
    <n v="1.1200000000000001"/>
    <s v="https://aw-tipster.blogabet.com"/>
    <s v="Sun, Aug 25th, 2019, 09:15"/>
    <n v="28.579999999999991"/>
    <d v="2019-08-01T00:00:00"/>
    <m/>
    <m/>
    <s v="AH"/>
    <s v="2019-20"/>
    <x v="30"/>
    <s v="Aug"/>
    <n v="8"/>
    <s v="2019"/>
    <s v="18:30"/>
    <d v="2019-08-31T00:00:00"/>
    <d v="2019-08-31T18:30:00"/>
    <d v="2019-08-01T00:00:00"/>
    <m/>
    <n v="1147"/>
    <n v="27.97999999999999"/>
  </r>
  <r>
    <n v="1148"/>
    <s v=" 31 Aug 2019, 18:30"/>
    <s v="Football"/>
    <x v="4"/>
    <s v="Burnley - Liverpool"/>
    <n v="2.06"/>
    <x v="0"/>
    <s v="Full Event Away -1.50 (AH)"/>
    <s v="0-3"/>
    <s v="PINNACLE"/>
    <n v="2.06"/>
    <n v="1"/>
    <n v="1.06"/>
    <s v="https://aw-tipster.blogabet.com"/>
    <s v="Thu, Aug 29th, 2019, 09:15"/>
    <n v="29.63999999999999"/>
    <d v="2019-08-01T00:00:00"/>
    <m/>
    <m/>
    <s v="AH"/>
    <s v="2019-20"/>
    <x v="30"/>
    <s v="Aug"/>
    <n v="8"/>
    <s v="2019"/>
    <s v="18:30"/>
    <d v="2019-08-31T00:00:00"/>
    <d v="2019-08-31T18:30:00"/>
    <d v="2019-08-01T00:00:00"/>
    <m/>
    <n v="1148"/>
    <n v="29.039999999999988"/>
  </r>
  <r>
    <n v="1149"/>
    <s v=" 31 Aug 2019, 19:00"/>
    <s v="Football"/>
    <x v="2"/>
    <s v="Getafe - Alaves"/>
    <n v="2.06"/>
    <x v="0"/>
    <s v="Full Event Away +0.50 (AH)"/>
    <s v="1-1"/>
    <s v="PINNACLE"/>
    <n v="2.06"/>
    <n v="1"/>
    <n v="1.06"/>
    <s v="https://aw-tipster.blogabet.com"/>
    <s v="Mon, Aug 26th, 2019, 09:13"/>
    <n v="30.699999999999989"/>
    <d v="2019-08-01T00:00:00"/>
    <m/>
    <m/>
    <s v="AH"/>
    <s v="2019-20"/>
    <x v="30"/>
    <s v="Aug"/>
    <n v="8"/>
    <s v="2019"/>
    <s v="19:00"/>
    <d v="2019-08-31T00:00:00"/>
    <d v="2019-08-31T19:00:00"/>
    <d v="2019-08-01T00:00:00"/>
    <m/>
    <n v="1149"/>
    <n v="30.099999999999987"/>
  </r>
  <r>
    <n v="1150"/>
    <s v=" 31 Aug 2019, 20:00"/>
    <s v="Football"/>
    <x v="1"/>
    <s v="Nantes - Montpellier HSC"/>
    <n v="0"/>
    <x v="1"/>
    <s v="Full Event Away +0.50 (AH)"/>
    <s v="1-0"/>
    <s v="PINNACLE"/>
    <n v="1.724"/>
    <n v="1"/>
    <n v="-1"/>
    <s v="https://aw-tipster.blogabet.com"/>
    <s v="Wed, Aug 28th, 2019, 10:13"/>
    <n v="29.699999999999989"/>
    <d v="2019-08-01T00:00:00"/>
    <m/>
    <m/>
    <s v="AH"/>
    <s v="2019-20"/>
    <x v="30"/>
    <s v="Aug"/>
    <n v="8"/>
    <s v="2019"/>
    <s v="20:00"/>
    <d v="2019-08-31T00:00:00"/>
    <d v="2019-08-31T20:00:00"/>
    <d v="2019-08-01T00:00:00"/>
    <m/>
    <n v="1150"/>
    <n v="29.099999999999987"/>
  </r>
  <r>
    <n v="1151"/>
    <s v=" 31 Aug 2019, 20:45"/>
    <s v="Football"/>
    <x v="3"/>
    <s v="Juventus - Napoli"/>
    <n v="0"/>
    <x v="1"/>
    <s v="Full Event Away +0.50 (AH)"/>
    <s v="4-3"/>
    <s v="PINNACLE"/>
    <n v="2.0699999999999998"/>
    <n v="1"/>
    <n v="-1"/>
    <s v="https://aw-tipster.blogabet.com"/>
    <s v="Sun, Aug 25th, 2019, 09:17"/>
    <n v="28.699999999999989"/>
    <d v="2019-08-01T00:00:00"/>
    <m/>
    <m/>
    <s v="AH"/>
    <s v="2019-20"/>
    <x v="30"/>
    <s v="Aug"/>
    <n v="8"/>
    <s v="2019"/>
    <s v="20:45"/>
    <d v="2019-08-31T00:00:00"/>
    <d v="2019-08-31T20:45:00"/>
    <d v="2019-08-01T00:00:00"/>
    <m/>
    <n v="1151"/>
    <n v="28.099999999999987"/>
  </r>
  <r>
    <n v="1152"/>
    <s v=" 31 Aug 2019, 21:00"/>
    <s v="Football"/>
    <x v="2"/>
    <s v="Real Betis - Leganes"/>
    <n v="0"/>
    <x v="1"/>
    <s v="Full Event Away +0.50 (AH)"/>
    <s v="2-1"/>
    <s v="PINNACLE"/>
    <n v="2.0699999999999998"/>
    <n v="1"/>
    <n v="-1"/>
    <s v="https://aw-tipster.blogabet.com"/>
    <s v="Mon, Aug 26th, 2019, 09:14"/>
    <n v="27.699999999999989"/>
    <d v="2019-08-01T00:00:00"/>
    <m/>
    <m/>
    <s v="AH"/>
    <s v="2019-20"/>
    <x v="30"/>
    <s v="Aug"/>
    <n v="8"/>
    <s v="2019"/>
    <s v="21:00"/>
    <d v="2019-08-31T00:00:00"/>
    <d v="2019-08-31T21:00:00"/>
    <d v="2019-08-01T00:00:00"/>
    <m/>
    <n v="1152"/>
    <n v="27.099999999999987"/>
  </r>
  <r>
    <n v="1153"/>
    <s v=" 01 Sep 2019, 15:00"/>
    <s v="Football"/>
    <x v="1"/>
    <s v="Reims - Lille"/>
    <n v="0"/>
    <x v="1"/>
    <s v="Full Event Away +0.00 (AH)"/>
    <s v="2-0"/>
    <s v="PINNACLE"/>
    <n v="1.9"/>
    <n v="1"/>
    <n v="-1"/>
    <s v="https://aw-tipster.blogabet.com"/>
    <s v="Thu, Aug 29th, 2019, 09:15"/>
    <n v="26.699999999999989"/>
    <d v="2019-08-01T00:00:00"/>
    <m/>
    <m/>
    <s v="AH"/>
    <s v="2019-20"/>
    <x v="0"/>
    <s v="Sep"/>
    <n v="9"/>
    <s v="2019"/>
    <s v="15:00"/>
    <d v="2019-09-01T00:00:00"/>
    <d v="2019-09-01T15:00:00"/>
    <d v="2019-09-01T00:00:00"/>
    <d v="2019-09-01T00:00:00"/>
    <n v="1153"/>
    <n v="26.099999999999987"/>
  </r>
  <r>
    <n v="1154"/>
    <s v=" 01 Sep 2019, 15:00"/>
    <s v="Football"/>
    <x v="1"/>
    <s v="Rennes - Nice"/>
    <n v="0"/>
    <x v="1"/>
    <s v="Full Event Home (1X2)"/>
    <s v="1-2"/>
    <s v="PINNACLE"/>
    <n v="1.714"/>
    <n v="1"/>
    <n v="-1"/>
    <s v="https://aw-tipster.blogabet.com"/>
    <s v="Thu, Aug 29th, 2019, 09:15"/>
    <n v="25.699999999999989"/>
    <d v="2019-08-01T00:00:00"/>
    <m/>
    <m/>
    <s v="1X2"/>
    <s v="2019-20"/>
    <x v="0"/>
    <s v="Sep"/>
    <n v="9"/>
    <s v="2019"/>
    <s v="15:00"/>
    <d v="2019-09-01T00:00:00"/>
    <d v="2019-09-01T15:00:00"/>
    <d v="2019-09-01T00:00:00"/>
    <m/>
    <n v="1154"/>
    <n v="25.099999999999987"/>
  </r>
  <r>
    <n v="1155"/>
    <s v=" 01 Sep 2019, 15:00"/>
    <s v="Football"/>
    <x v="4"/>
    <s v="Everton - Wolverhampton Wanderers"/>
    <n v="2.17"/>
    <x v="0"/>
    <s v="Full Event Home (1X2)"/>
    <s v="3-2"/>
    <s v="PINNACLE"/>
    <n v="2.17"/>
    <n v="1"/>
    <n v="1.17"/>
    <s v="https://aw-tipster.blogabet.com"/>
    <s v="Fri, Aug 30th, 2019, 09:32"/>
    <n v="26.86999999999999"/>
    <d v="2019-08-01T00:00:00"/>
    <m/>
    <m/>
    <s v="1X2"/>
    <s v="2019-20"/>
    <x v="0"/>
    <s v="Sep"/>
    <n v="9"/>
    <s v="2019"/>
    <s v="15:00"/>
    <d v="2019-09-01T00:00:00"/>
    <d v="2019-09-01T15:00:00"/>
    <d v="2019-09-01T00:00:00"/>
    <m/>
    <n v="1155"/>
    <n v="26.269999999999989"/>
  </r>
  <r>
    <n v="1156"/>
    <s v=" 01 Sep 2019, 15:30"/>
    <s v="Football"/>
    <x v="0"/>
    <s v="Werder Bremen - Augsburg"/>
    <n v="1"/>
    <x v="2"/>
    <s v="Full Event Away +1.00 (AH)"/>
    <s v="3-2"/>
    <s v="PINNACLE"/>
    <n v="1.869"/>
    <n v="1"/>
    <n v="0"/>
    <s v="https://aw-tipster.blogabet.com"/>
    <s v="Sun, Aug 25th, 2019, 09:15"/>
    <n v="26.86999999999999"/>
    <d v="2019-08-01T00:00:00"/>
    <m/>
    <m/>
    <s v="AH"/>
    <s v="2019-20"/>
    <x v="0"/>
    <s v="Sep"/>
    <n v="9"/>
    <s v="2019"/>
    <s v="15:30"/>
    <d v="2019-09-01T00:00:00"/>
    <d v="2019-09-01T15:30:00"/>
    <d v="2019-09-01T00:00:00"/>
    <m/>
    <n v="1156"/>
    <n v="26.269999999999989"/>
  </r>
  <r>
    <n v="1157"/>
    <s v=" 01 Sep 2019, 17:00"/>
    <s v="Football"/>
    <x v="2"/>
    <s v="Valencia - Mallorca"/>
    <n v="0"/>
    <x v="1"/>
    <s v="Full Event Away +1.50 (AH)"/>
    <s v="2-0"/>
    <s v="PINNACLE"/>
    <n v="1.7350000000000001"/>
    <n v="1"/>
    <n v="-1"/>
    <s v="https://aw-tipster.blogabet.com"/>
    <s v="Mon, Aug 26th, 2019, 09:14"/>
    <n v="25.86999999999999"/>
    <d v="2019-08-01T00:00:00"/>
    <m/>
    <m/>
    <s v="AH"/>
    <s v="2019-20"/>
    <x v="0"/>
    <s v="Sep"/>
    <n v="9"/>
    <s v="2019"/>
    <s v="17:00"/>
    <d v="2019-09-01T00:00:00"/>
    <d v="2019-09-01T17:00:00"/>
    <d v="2019-09-01T00:00:00"/>
    <m/>
    <n v="1157"/>
    <n v="25.269999999999989"/>
  </r>
  <r>
    <n v="1158"/>
    <s v=" 01 Sep 2019, 17:00"/>
    <s v="Football"/>
    <x v="1"/>
    <s v="Strasbourg - AS Monaco"/>
    <n v="1"/>
    <x v="2"/>
    <s v="Full Event Home +0.00 (AH)"/>
    <s v="2-2"/>
    <s v="PINNACLE"/>
    <n v="1.9"/>
    <n v="1"/>
    <n v="0"/>
    <s v="https://aw-tipster.blogabet.com"/>
    <s v="Fri, Aug 30th, 2019, 09:35"/>
    <n v="25.86999999999999"/>
    <d v="2019-08-01T00:00:00"/>
    <m/>
    <m/>
    <s v="AH"/>
    <s v="2019-20"/>
    <x v="0"/>
    <s v="Sep"/>
    <n v="9"/>
    <s v="2019"/>
    <s v="17:00"/>
    <d v="2019-09-01T00:00:00"/>
    <d v="2019-09-01T17:00:00"/>
    <d v="2019-09-01T00:00:00"/>
    <m/>
    <n v="1158"/>
    <n v="25.269999999999989"/>
  </r>
  <r>
    <n v="1159"/>
    <s v=" 01 Sep 2019, 17:30"/>
    <s v="Football"/>
    <x v="4"/>
    <s v="Arsenal - Tottenham Hotspur"/>
    <n v="1"/>
    <x v="2"/>
    <s v="Full Event Home +0.00 (AH)"/>
    <s v="2-2"/>
    <s v="PINNACLE"/>
    <n v="1.8620000000000001"/>
    <n v="1"/>
    <n v="0"/>
    <s v="https://aw-tipster.blogabet.com"/>
    <s v="Mon, Aug 26th, 2019, 09:11"/>
    <n v="25.86999999999999"/>
    <d v="2019-08-01T00:00:00"/>
    <m/>
    <m/>
    <s v="AH"/>
    <s v="2019-20"/>
    <x v="0"/>
    <s v="Sep"/>
    <n v="9"/>
    <s v="2019"/>
    <s v="17:30"/>
    <d v="2019-09-01T00:00:00"/>
    <d v="2019-09-01T17:30:00"/>
    <d v="2019-09-01T00:00:00"/>
    <m/>
    <n v="1159"/>
    <n v="25.269999999999989"/>
  </r>
  <r>
    <n v="1160"/>
    <s v=" 01 Sep 2019, 18:00"/>
    <s v="Football"/>
    <x v="3"/>
    <s v="Lazio - AS Roma"/>
    <n v="1"/>
    <x v="2"/>
    <s v="Full Event Home +0.00 (AH)"/>
    <s v="1-1"/>
    <s v="PINNACLE"/>
    <n v="1.6890000000000001"/>
    <n v="1"/>
    <n v="0"/>
    <s v="https://aw-tipster.blogabet.com"/>
    <s v="Mon, Aug 26th, 2019, 09:15"/>
    <n v="25.86999999999999"/>
    <d v="2019-08-01T00:00:00"/>
    <m/>
    <m/>
    <s v="AH"/>
    <s v="2019-20"/>
    <x v="0"/>
    <s v="Sep"/>
    <n v="9"/>
    <s v="2019"/>
    <s v="18:00"/>
    <d v="2019-09-01T00:00:00"/>
    <d v="2019-09-01T18:00:00"/>
    <d v="2019-09-01T00:00:00"/>
    <m/>
    <n v="1160"/>
    <n v="25.269999999999989"/>
  </r>
  <r>
    <n v="1161"/>
    <s v=" 01 Sep 2019, 18:00"/>
    <s v="Football"/>
    <x v="0"/>
    <s v="Eintracht Frankfurt - Fortuna Dusseldorf"/>
    <n v="1.69"/>
    <x v="0"/>
    <s v="Full Event Home (1X2)"/>
    <s v="2-1"/>
    <s v="PINNACLE"/>
    <n v="1.6890000000000001"/>
    <n v="1"/>
    <n v="0.69"/>
    <s v="https://aw-tipster.blogabet.com"/>
    <s v="Fri, Aug 30th, 2019, 09:33"/>
    <n v="26.559999999999992"/>
    <d v="2019-08-01T00:00:00"/>
    <m/>
    <m/>
    <s v="1X2"/>
    <s v="2019-20"/>
    <x v="0"/>
    <s v="Sep"/>
    <n v="9"/>
    <s v="2019"/>
    <s v="18:00"/>
    <d v="2019-09-01T00:00:00"/>
    <d v="2019-09-01T18:00:00"/>
    <d v="2019-09-01T00:00:00"/>
    <m/>
    <n v="1161"/>
    <n v="25.95999999999999"/>
  </r>
  <r>
    <n v="1162"/>
    <s v=" 01 Sep 2019, 19:00"/>
    <s v="Football"/>
    <x v="2"/>
    <s v="Atletico Madrid - Eibar"/>
    <n v="1"/>
    <x v="2"/>
    <s v="Full Event Home -1.00 (AH)"/>
    <s v="3-2"/>
    <s v="PINNACLE"/>
    <n v="1.7569999999999999"/>
    <n v="1"/>
    <n v="0"/>
    <s v="https://aw-tipster.blogabet.com"/>
    <s v="Mon, Aug 26th, 2019, 09:14"/>
    <n v="26.559999999999992"/>
    <d v="2019-08-01T00:00:00"/>
    <m/>
    <m/>
    <s v="AH"/>
    <s v="2019-20"/>
    <x v="0"/>
    <s v="Sep"/>
    <n v="9"/>
    <s v="2019"/>
    <s v="19:00"/>
    <d v="2019-09-01T00:00:00"/>
    <d v="2019-09-01T19:00:00"/>
    <d v="2019-09-01T00:00:00"/>
    <m/>
    <n v="1162"/>
    <n v="25.95999999999999"/>
  </r>
  <r>
    <n v="1163"/>
    <s v=" 01 Sep 2019, 19:00"/>
    <s v="Football"/>
    <x v="2"/>
    <s v="Espanyol - Granada CF"/>
    <n v="1.79"/>
    <x v="0"/>
    <s v="Full Event Away +0.50 (AH)"/>
    <s v="0-3"/>
    <s v="PINNACLE"/>
    <n v="1.7929999999999999"/>
    <n v="1"/>
    <n v="0.79"/>
    <s v="https://aw-tipster.blogabet.com"/>
    <s v="Fri, Aug 30th, 2019, 09:33"/>
    <n v="27.349999999999991"/>
    <d v="2019-08-01T00:00:00"/>
    <m/>
    <m/>
    <s v="AH"/>
    <s v="2019-20"/>
    <x v="0"/>
    <s v="Sep"/>
    <n v="9"/>
    <s v="2019"/>
    <s v="19:00"/>
    <d v="2019-09-01T00:00:00"/>
    <d v="2019-09-01T19:00:00"/>
    <d v="2019-09-01T00:00:00"/>
    <m/>
    <n v="1163"/>
    <n v="26.749999999999989"/>
  </r>
  <r>
    <n v="1164"/>
    <s v=" 01 Sep 2019, 20:45"/>
    <s v="Football"/>
    <x v="3"/>
    <s v="Genoa - Fiorentina"/>
    <n v="1.86"/>
    <x v="0"/>
    <s v="Full Event Home +0.00 (AH)"/>
    <s v="2-1"/>
    <s v="PINNACLE"/>
    <n v="1.8620000000000001"/>
    <n v="1"/>
    <n v="0.86"/>
    <s v="https://aw-tipster.blogabet.com"/>
    <s v="Mon, Aug 26th, 2019, 09:15"/>
    <n v="28.20999999999999"/>
    <d v="2019-08-01T00:00:00"/>
    <m/>
    <m/>
    <s v="AH"/>
    <s v="2019-20"/>
    <x v="0"/>
    <s v="Sep"/>
    <n v="9"/>
    <s v="2019"/>
    <s v="20:45"/>
    <d v="2019-09-01T00:00:00"/>
    <d v="2019-09-01T20:45:00"/>
    <d v="2019-09-01T00:00:00"/>
    <m/>
    <n v="1164"/>
    <n v="27.609999999999989"/>
  </r>
  <r>
    <n v="1165"/>
    <s v=" 01 Sep 2019, 20:45"/>
    <s v="Football"/>
    <x v="3"/>
    <s v="Sassuolo - Sampdoria"/>
    <n v="1.71"/>
    <x v="0"/>
    <s v="Full Event Home +0.00 (AH)"/>
    <s v="4-1"/>
    <s v="PINNACLE"/>
    <n v="1.714"/>
    <n v="1"/>
    <n v="0.71"/>
    <s v="https://aw-tipster.blogabet.com"/>
    <s v="Mon, Aug 26th, 2019, 09:16"/>
    <n v="28.919999999999991"/>
    <d v="2019-08-01T00:00:00"/>
    <m/>
    <m/>
    <s v="AH"/>
    <s v="2019-20"/>
    <x v="0"/>
    <s v="Sep"/>
    <n v="9"/>
    <s v="2019"/>
    <s v="20:45"/>
    <d v="2019-09-01T00:00:00"/>
    <d v="2019-09-01T20:45:00"/>
    <d v="2019-09-01T00:00:00"/>
    <m/>
    <n v="1165"/>
    <n v="28.31999999999999"/>
  </r>
  <r>
    <n v="1166"/>
    <s v=" 01 Sep 2019, 20:45"/>
    <s v="Football"/>
    <x v="3"/>
    <s v="Cagliari - FC Internazionale"/>
    <n v="1.74"/>
    <x v="0"/>
    <s v="Full Event Away (1X2)"/>
    <s v="1-2"/>
    <s v="PINNACLE"/>
    <n v="1.7350000000000001"/>
    <n v="1"/>
    <n v="0.74"/>
    <s v="https://aw-tipster.blogabet.com"/>
    <s v="Tue, Aug 27th, 2019, 08:38"/>
    <n v="29.659999999999989"/>
    <d v="2019-08-01T00:00:00"/>
    <m/>
    <m/>
    <s v="1X2"/>
    <s v="2019-20"/>
    <x v="0"/>
    <s v="Sep"/>
    <n v="9"/>
    <s v="2019"/>
    <s v="20:45"/>
    <d v="2019-09-01T00:00:00"/>
    <d v="2019-09-01T20:45:00"/>
    <d v="2019-09-01T00:00:00"/>
    <m/>
    <n v="1166"/>
    <n v="29.059999999999988"/>
  </r>
  <r>
    <n v="1167"/>
    <s v=" 01 Sep 2019, 20:45"/>
    <s v="Football"/>
    <x v="3"/>
    <s v="Atalanta BC (n) - Torino"/>
    <n v="1.88"/>
    <x v="0"/>
    <s v="Full Event Away +1.00 (AH)"/>
    <s v="2-3"/>
    <s v="PINNACLE"/>
    <n v="1.877"/>
    <n v="1"/>
    <n v="0.88"/>
    <s v="https://aw-tipster.blogabet.com"/>
    <s v="Fri, Aug 30th, 2019, 09:34"/>
    <n v="30.539999999999988"/>
    <d v="2019-08-01T00:00:00"/>
    <m/>
    <m/>
    <s v="AH"/>
    <s v="2019-20"/>
    <x v="0"/>
    <s v="Sep"/>
    <n v="9"/>
    <s v="2019"/>
    <s v="20:45"/>
    <d v="2019-09-01T00:00:00"/>
    <d v="2019-09-01T20:45:00"/>
    <d v="2019-09-01T00:00:00"/>
    <m/>
    <n v="1167"/>
    <n v="29.939999999999987"/>
  </r>
  <r>
    <n v="1168"/>
    <s v=" 01 Sep 2019, 21:00"/>
    <s v="Football"/>
    <x v="2"/>
    <s v="Villarreal CF - Real Madrid"/>
    <n v="1.72"/>
    <x v="0"/>
    <s v="Full Event Home +1.00 (AH)"/>
    <s v="2-2"/>
    <s v="PINNACLE"/>
    <n v="1.7190000000000001"/>
    <n v="1"/>
    <n v="0.72"/>
    <s v="https://aw-tipster.blogabet.com"/>
    <s v="Sun, Aug 25th, 2019, 09:16"/>
    <n v="31.259999999999987"/>
    <d v="2019-08-01T00:00:00"/>
    <m/>
    <m/>
    <s v="AH"/>
    <s v="2019-20"/>
    <x v="0"/>
    <s v="Sep"/>
    <n v="9"/>
    <s v="2019"/>
    <s v="21:00"/>
    <d v="2019-09-01T00:00:00"/>
    <d v="2019-09-01T21:00:00"/>
    <d v="2019-09-01T00:00:00"/>
    <m/>
    <n v="1168"/>
    <n v="30.659999999999986"/>
  </r>
  <r>
    <n v="1169"/>
    <s v=" 01 Sep 2019, 21:00"/>
    <s v="Football"/>
    <x v="1"/>
    <s v="Marseille - St Etienne"/>
    <n v="2.0499999999999998"/>
    <x v="0"/>
    <s v="Full Event Home (1X2)"/>
    <s v="1-0"/>
    <s v="PINNACLE"/>
    <n v="2.0499999999999998"/>
    <n v="1"/>
    <n v="1.05"/>
    <s v="https://aw-tipster.blogabet.com"/>
    <s v="Thu, Aug 29th, 2019, 09:16"/>
    <n v="32.309999999999988"/>
    <d v="2019-08-01T00:00:00"/>
    <m/>
    <m/>
    <s v="1X2"/>
    <s v="2019-20"/>
    <x v="0"/>
    <s v="Sep"/>
    <n v="9"/>
    <s v="2019"/>
    <s v="21:00"/>
    <d v="2019-09-01T00:00:00"/>
    <d v="2019-09-01T21:00:00"/>
    <d v="2019-09-01T00:00:00"/>
    <m/>
    <n v="1169"/>
    <n v="31.709999999999987"/>
  </r>
  <r>
    <n v="1170"/>
    <s v=" 13 Sep 2019, 19:00"/>
    <s v="Football"/>
    <x v="1"/>
    <s v="Lille - Angers SCO"/>
    <n v="0"/>
    <x v="1"/>
    <s v="Full Event Away +0.50 (AH)"/>
    <s v="2-1"/>
    <s v="PINNACLE"/>
    <n v="2.0499999999999998"/>
    <n v="1"/>
    <n v="-1"/>
    <s v="https://aw-tipster.blogabet.com"/>
    <s v="Wed, Sep 11th, 2019, 11:08"/>
    <m/>
    <d v="2019-09-01T00:00:00"/>
    <m/>
    <m/>
    <s v="AH"/>
    <s v="2019-20"/>
    <x v="11"/>
    <s v="Sep"/>
    <n v="9"/>
    <s v="2019"/>
    <s v="19:00"/>
    <d v="2019-09-13T00:00:00"/>
    <d v="2019-09-13T19:00:00"/>
    <d v="2019-09-01T00:00:00"/>
    <m/>
    <n v="1170"/>
    <n v="30.709999999999987"/>
  </r>
  <r>
    <n v="1171"/>
    <s v=" 13 Sep 2019, 20:30"/>
    <s v="Football"/>
    <x v="0"/>
    <s v="Fortuna Dusseldorf - Wolfsburg"/>
    <n v="1.75"/>
    <x v="0"/>
    <s v="Full Event Home +0.50 (AH)"/>
    <s v="1-1"/>
    <s v="PINNACLE"/>
    <n v="1.746"/>
    <n v="1"/>
    <n v="0.75"/>
    <s v="https://aw-tipster.blogabet.com"/>
    <s v="Wed, Sep 11th, 2019, 11:03"/>
    <m/>
    <d v="2019-09-01T00:00:00"/>
    <m/>
    <m/>
    <s v="AH"/>
    <s v="2019-20"/>
    <x v="11"/>
    <s v="Sep"/>
    <n v="9"/>
    <s v="2019"/>
    <s v="20:30"/>
    <d v="2019-09-13T00:00:00"/>
    <d v="2019-09-13T20:30:00"/>
    <d v="2019-09-01T00:00:00"/>
    <m/>
    <n v="1171"/>
    <n v="31.459999999999987"/>
  </r>
  <r>
    <n v="1172"/>
    <s v=" 13 Sep 2019, 20:45"/>
    <s v="Football"/>
    <x v="1"/>
    <s v="Amiens - Lyon"/>
    <n v="0"/>
    <x v="1"/>
    <s v="Full Event Away (1X2)"/>
    <s v="2-2"/>
    <s v="PINNACLE"/>
    <n v="1.7869999999999999"/>
    <n v="1"/>
    <n v="-1"/>
    <s v="https://aw-tipster.blogabet.com"/>
    <s v="Wed, Sep 11th, 2019, 11:08"/>
    <m/>
    <d v="2019-09-01T00:00:00"/>
    <m/>
    <m/>
    <s v="1X2"/>
    <s v="2019-20"/>
    <x v="11"/>
    <s v="Sep"/>
    <n v="9"/>
    <s v="2019"/>
    <s v="20:45"/>
    <d v="2019-09-13T00:00:00"/>
    <d v="2019-09-13T20:45:00"/>
    <d v="2019-09-01T00:00:00"/>
    <m/>
    <n v="1172"/>
    <n v="30.459999999999987"/>
  </r>
  <r>
    <n v="1173"/>
    <s v=" 13 Sep 2019, 21:00"/>
    <s v="Football"/>
    <x v="2"/>
    <s v="Mallorca - Athletic Club Bilbao"/>
    <n v="0"/>
    <x v="1"/>
    <s v="Full Event Away (1X2)"/>
    <s v="0-0"/>
    <s v="PINNACLE"/>
    <n v="2.34"/>
    <n v="1"/>
    <n v="-1"/>
    <s v="https://aw-tipster.blogabet.com"/>
    <s v="Wed, Sep 11th, 2019, 11:06"/>
    <m/>
    <d v="2019-09-01T00:00:00"/>
    <m/>
    <m/>
    <s v="1X2"/>
    <s v="2019-20"/>
    <x v="11"/>
    <s v="Sep"/>
    <n v="9"/>
    <s v="2019"/>
    <s v="21:00"/>
    <d v="2019-09-13T00:00:00"/>
    <d v="2019-09-13T21:00:00"/>
    <d v="2019-09-01T00:00:00"/>
    <m/>
    <n v="1173"/>
    <n v="29.459999999999987"/>
  </r>
  <r>
    <n v="1174"/>
    <s v=" 14 Sep 2019, 13:00"/>
    <s v="Football"/>
    <x v="2"/>
    <s v="Real Madrid - Levante UD"/>
    <n v="1.75"/>
    <x v="0"/>
    <s v="Full Event Away +2.00 (AH)"/>
    <s v="3-2"/>
    <s v="PINNACLE"/>
    <n v="1.7509999999999999"/>
    <n v="1"/>
    <n v="0.75"/>
    <s v="https://aw-tipster.blogabet.com"/>
    <s v="Wed, Sep 11th, 2019, 11:06"/>
    <m/>
    <d v="2019-09-01T00:00:00"/>
    <m/>
    <m/>
    <s v="AH"/>
    <s v="2019-20"/>
    <x v="12"/>
    <s v="Sep"/>
    <n v="9"/>
    <s v="2019"/>
    <s v="13:00"/>
    <d v="2019-09-14T00:00:00"/>
    <d v="2019-09-14T13:00:00"/>
    <d v="2019-09-01T00:00:00"/>
    <m/>
    <n v="1174"/>
    <n v="30.209999999999987"/>
  </r>
  <r>
    <n v="1175"/>
    <s v=" 14 Sep 2019, 13:30"/>
    <s v="Football"/>
    <x v="4"/>
    <s v="Liverpool - Newcastle United"/>
    <n v="1"/>
    <x v="2"/>
    <s v="Full Event Home -2.00 (AH)"/>
    <s v="3-1"/>
    <s v="PINNACLE"/>
    <n v="1.7629999999999999"/>
    <n v="1"/>
    <n v="0"/>
    <s v="https://aw-tipster.blogabet.com"/>
    <s v="Thu, Sep 12th, 2019, 10:03"/>
    <m/>
    <d v="2019-09-01T00:00:00"/>
    <m/>
    <m/>
    <s v="AH"/>
    <s v="2019-20"/>
    <x v="12"/>
    <s v="Sep"/>
    <n v="9"/>
    <s v="2019"/>
    <s v="13:30"/>
    <d v="2019-09-14T00:00:00"/>
    <d v="2019-09-14T13:30:00"/>
    <d v="2019-09-01T00:00:00"/>
    <m/>
    <n v="1175"/>
    <n v="30.209999999999987"/>
  </r>
  <r>
    <n v="1176"/>
    <s v=" 14 Sep 2019, 15:00"/>
    <s v="Football"/>
    <x v="3"/>
    <s v="Fiorentina - Juventus"/>
    <n v="0"/>
    <x v="1"/>
    <s v="Full Event Away (1X2)"/>
    <s v="0-0"/>
    <s v="PINNACLE"/>
    <n v="1.6890000000000001"/>
    <n v="1"/>
    <n v="-1"/>
    <s v="https://aw-tipster.blogabet.com"/>
    <s v="Thu, Sep 12th, 2019, 10:07"/>
    <m/>
    <d v="2019-09-01T00:00:00"/>
    <m/>
    <m/>
    <s v="1X2"/>
    <s v="2019-20"/>
    <x v="12"/>
    <s v="Sep"/>
    <n v="9"/>
    <s v="2019"/>
    <s v="15:00"/>
    <d v="2019-09-14T00:00:00"/>
    <d v="2019-09-14T15:00:00"/>
    <d v="2019-09-01T00:00:00"/>
    <m/>
    <n v="1176"/>
    <n v="29.209999999999987"/>
  </r>
  <r>
    <n v="1177"/>
    <s v=" 14 Sep 2019, 15:30"/>
    <s v="Football"/>
    <x v="0"/>
    <s v="Augsburg - Eintracht Frankfurt"/>
    <n v="0"/>
    <x v="1"/>
    <s v="Full Event Away (1X2)"/>
    <s v="2-1"/>
    <s v="PINNACLE"/>
    <n v="2.0699999999999998"/>
    <n v="1"/>
    <n v="-1"/>
    <s v="https://aw-tipster.blogabet.com"/>
    <s v="Wed, Sep 11th, 2019, 11:04"/>
    <m/>
    <d v="2019-09-01T00:00:00"/>
    <m/>
    <m/>
    <s v="1X2"/>
    <s v="2019-20"/>
    <x v="12"/>
    <s v="Sep"/>
    <n v="9"/>
    <s v="2019"/>
    <s v="15:30"/>
    <d v="2019-09-14T00:00:00"/>
    <d v="2019-09-14T15:30:00"/>
    <d v="2019-09-01T00:00:00"/>
    <m/>
    <n v="1177"/>
    <n v="28.209999999999987"/>
  </r>
  <r>
    <n v="1178"/>
    <s v=" 14 Sep 2019, 15:30"/>
    <s v="Football"/>
    <x v="0"/>
    <s v="Borussia Dortmund - Bayer Leverkusen"/>
    <n v="0"/>
    <x v="1"/>
    <s v="Full Event Away +0.50 (AH)"/>
    <s v="4-0"/>
    <s v="PINNACLE"/>
    <n v="2.11"/>
    <n v="1"/>
    <n v="-1"/>
    <s v="https://aw-tipster.blogabet.com"/>
    <s v="Wed, Sep 11th, 2019, 11:04"/>
    <m/>
    <d v="2019-09-01T00:00:00"/>
    <m/>
    <m/>
    <s v="AH"/>
    <s v="2019-20"/>
    <x v="12"/>
    <s v="Sep"/>
    <n v="9"/>
    <s v="2019"/>
    <s v="15:30"/>
    <d v="2019-09-14T00:00:00"/>
    <d v="2019-09-14T15:30:00"/>
    <d v="2019-09-01T00:00:00"/>
    <m/>
    <n v="1178"/>
    <n v="27.209999999999987"/>
  </r>
  <r>
    <n v="1179"/>
    <s v=" 14 Sep 2019, 15:30"/>
    <s v="Football"/>
    <x v="0"/>
    <s v="FC Koln - Borussia Monchengladbach"/>
    <n v="0"/>
    <x v="1"/>
    <s v="Full Event Home +0.00 (AH)"/>
    <s v="0-1"/>
    <s v="PINNACLE"/>
    <n v="1.99"/>
    <n v="1"/>
    <n v="-1"/>
    <s v="https://aw-tipster.blogabet.com"/>
    <s v="Wed, Sep 11th, 2019, 11:04"/>
    <m/>
    <d v="2019-09-01T00:00:00"/>
    <m/>
    <m/>
    <s v="AH"/>
    <s v="2019-20"/>
    <x v="12"/>
    <s v="Sep"/>
    <n v="9"/>
    <s v="2019"/>
    <s v="15:30"/>
    <d v="2019-09-14T00:00:00"/>
    <d v="2019-09-14T15:30:00"/>
    <d v="2019-09-01T00:00:00"/>
    <m/>
    <n v="1179"/>
    <n v="26.209999999999987"/>
  </r>
  <r>
    <n v="1180"/>
    <s v=" 14 Sep 2019, 16:00"/>
    <s v="Football"/>
    <x v="2"/>
    <s v="Leganes - Villarreal CF"/>
    <n v="2.08"/>
    <x v="0"/>
    <s v="Full Event Away +0.00 (AH)"/>
    <s v="0-3"/>
    <s v="PINNACLE"/>
    <n v="2.08"/>
    <n v="1"/>
    <n v="1.08"/>
    <s v="https://aw-tipster.blogabet.com"/>
    <s v="Wed, Sep 11th, 2019, 11:06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0"/>
    <n v="27.289999999999985"/>
  </r>
  <r>
    <n v="1181"/>
    <s v=" 14 Sep 2019, 16:00"/>
    <s v="Football"/>
    <x v="4"/>
    <s v="Brighton and Hove Albion - Burnley"/>
    <n v="1.75"/>
    <x v="0"/>
    <s v="Full Event Away +0.50 (AH)"/>
    <s v="1-1"/>
    <s v="PINNACLE"/>
    <n v="1.7509999999999999"/>
    <n v="1"/>
    <n v="0.75"/>
    <s v="https://aw-tipster.blogabet.com"/>
    <s v="Thu, Sep 12th, 2019, 10:04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1"/>
    <n v="28.039999999999985"/>
  </r>
  <r>
    <n v="1182"/>
    <s v=" 14 Sep 2019, 16:00"/>
    <s v="Football"/>
    <x v="4"/>
    <s v="Manchester United - Leicester City"/>
    <n v="0"/>
    <x v="1"/>
    <s v="Full Event Away +0.50 (AH)"/>
    <s v="1-0"/>
    <s v="PINNACLE"/>
    <n v="2.12"/>
    <n v="1"/>
    <n v="-1"/>
    <s v="https://aw-tipster.blogabet.com"/>
    <s v="Thu, Sep 12th, 2019, 10:04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2"/>
    <n v="27.039999999999985"/>
  </r>
  <r>
    <n v="1183"/>
    <s v=" 14 Sep 2019, 16:00"/>
    <s v="Football"/>
    <x v="4"/>
    <s v="Sheffield United - Southampton"/>
    <n v="0"/>
    <x v="1"/>
    <s v="Full Event Home +0.00 (AH)"/>
    <s v="0-1"/>
    <s v="PINNACLE"/>
    <n v="1.74"/>
    <n v="1"/>
    <n v="-1"/>
    <s v="https://aw-tipster.blogabet.com"/>
    <s v="Thu, Sep 12th, 2019, 10:05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3"/>
    <n v="26.039999999999985"/>
  </r>
  <r>
    <n v="1184"/>
    <s v=" 14 Sep 2019, 16:00"/>
    <s v="Football"/>
    <x v="4"/>
    <s v="Tottenham Hotspur - Crystal Palace"/>
    <n v="2.17"/>
    <x v="0"/>
    <s v="Full Event Home -1.50 (AH)"/>
    <s v="4-0"/>
    <s v="PINNACLE"/>
    <n v="2.17"/>
    <n v="1"/>
    <n v="1.17"/>
    <s v="https://aw-tipster.blogabet.com"/>
    <s v="Thu, Sep 12th, 2019, 10:05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4"/>
    <n v="27.209999999999987"/>
  </r>
  <r>
    <n v="1185"/>
    <s v=" 14 Sep 2019, 16:00"/>
    <s v="Football"/>
    <x v="4"/>
    <s v="Wolverhampton Wanderers - Chelsea"/>
    <n v="0"/>
    <x v="1"/>
    <s v="Full Event Home +0.00 (AH)"/>
    <s v="2-5"/>
    <s v="PINNACLE"/>
    <n v="2.11"/>
    <n v="1"/>
    <n v="-1"/>
    <s v="https://aw-tipster.blogabet.com"/>
    <s v="Thu, Sep 12th, 2019, 10:05"/>
    <m/>
    <d v="2019-09-01T00:00:00"/>
    <m/>
    <m/>
    <s v="AH"/>
    <s v="2019-20"/>
    <x v="12"/>
    <s v="Sep"/>
    <n v="9"/>
    <s v="2019"/>
    <s v="16:00"/>
    <d v="2019-09-14T00:00:00"/>
    <d v="2019-09-14T16:00:00"/>
    <d v="2019-09-01T00:00:00"/>
    <m/>
    <n v="1185"/>
    <n v="26.209999999999987"/>
  </r>
  <r>
    <n v="1186"/>
    <s v=" 14 Sep 2019, 17:30"/>
    <s v="Football"/>
    <x v="1"/>
    <s v="Paris Saint Germain - Strasbourg"/>
    <n v="1.91"/>
    <x v="0"/>
    <s v="Full Event Away +2.00 (AH)"/>
    <s v="1-0"/>
    <s v="PINNACLE"/>
    <n v="1.909"/>
    <n v="1"/>
    <n v="0.91"/>
    <s v="https://aw-tipster.blogabet.com"/>
    <s v="Wed, Sep 11th, 2019, 11:09"/>
    <m/>
    <d v="2019-09-01T00:00:00"/>
    <m/>
    <m/>
    <s v="AH"/>
    <s v="2019-20"/>
    <x v="12"/>
    <s v="Sep"/>
    <n v="9"/>
    <s v="2019"/>
    <s v="17:30"/>
    <d v="2019-09-14T00:00:00"/>
    <d v="2019-09-14T17:30:00"/>
    <d v="2019-09-01T00:00:00"/>
    <m/>
    <n v="1186"/>
    <n v="27.119999999999987"/>
  </r>
  <r>
    <n v="1187"/>
    <s v=" 14 Sep 2019, 18:00"/>
    <s v="Football"/>
    <x v="3"/>
    <s v="Napoli - Sampdoria"/>
    <n v="1.82"/>
    <x v="0"/>
    <s v="Full Event Home -1.50 (AH)"/>
    <s v="2-0"/>
    <s v="PINNACLE"/>
    <n v="1.819"/>
    <n v="1"/>
    <n v="0.82"/>
    <s v="https://aw-tipster.blogabet.com"/>
    <s v="Thu, Sep 12th, 2019, 10:07"/>
    <m/>
    <d v="2019-09-01T00:00:00"/>
    <m/>
    <m/>
    <s v="AH"/>
    <s v="2019-20"/>
    <x v="12"/>
    <s v="Sep"/>
    <n v="9"/>
    <s v="2019"/>
    <s v="18:00"/>
    <d v="2019-09-14T00:00:00"/>
    <d v="2019-09-14T18:00:00"/>
    <d v="2019-09-01T00:00:00"/>
    <m/>
    <n v="1187"/>
    <n v="27.939999999999987"/>
  </r>
  <r>
    <n v="1188"/>
    <s v=" 14 Sep 2019, 18:30"/>
    <s v="Football"/>
    <x v="0"/>
    <s v="RB Leipzig - Bayern Munich"/>
    <n v="2.06"/>
    <x v="0"/>
    <s v="Full Event Home +0.50 (AH)"/>
    <s v="1-1"/>
    <s v="PINNACLE"/>
    <n v="2.06"/>
    <n v="1"/>
    <n v="1.06"/>
    <s v="https://aw-tipster.blogabet.com"/>
    <s v="Wed, Sep 11th, 2019, 11:05"/>
    <m/>
    <d v="2019-09-01T00:00:00"/>
    <m/>
    <m/>
    <s v="AH"/>
    <s v="2019-20"/>
    <x v="12"/>
    <s v="Sep"/>
    <n v="9"/>
    <s v="2019"/>
    <s v="18:30"/>
    <d v="2019-09-14T00:00:00"/>
    <d v="2019-09-14T18:30:00"/>
    <d v="2019-09-01T00:00:00"/>
    <m/>
    <n v="1188"/>
    <n v="28.999999999999986"/>
  </r>
  <r>
    <n v="1189"/>
    <s v=" 14 Sep 2019, 18:30"/>
    <s v="Football"/>
    <x v="2"/>
    <s v="Real Sociedad - Atletico Madrid"/>
    <n v="0"/>
    <x v="1"/>
    <s v="Full Event Away (1X2)"/>
    <s v="2-0"/>
    <s v="PINNACLE"/>
    <n v="2.15"/>
    <n v="1"/>
    <n v="-1"/>
    <s v="https://aw-tipster.blogabet.com"/>
    <s v="Wed, Sep 11th, 2019, 11:06"/>
    <m/>
    <d v="2019-09-01T00:00:00"/>
    <m/>
    <m/>
    <s v="1X2"/>
    <s v="2019-20"/>
    <x v="12"/>
    <s v="Sep"/>
    <n v="9"/>
    <s v="2019"/>
    <s v="18:30"/>
    <d v="2019-09-14T00:00:00"/>
    <d v="2019-09-14T18:30:00"/>
    <d v="2019-09-01T00:00:00"/>
    <m/>
    <n v="1189"/>
    <n v="27.999999999999986"/>
  </r>
  <r>
    <n v="1190"/>
    <s v=" 14 Sep 2019, 18:30"/>
    <s v="Football"/>
    <x v="4"/>
    <s v="Norwich City - Manchester City"/>
    <n v="0"/>
    <x v="1"/>
    <s v="Full Event Away -2.50 (AH)"/>
    <s v="3-2"/>
    <s v="PINNACLE"/>
    <n v="2.08"/>
    <n v="1"/>
    <n v="-1"/>
    <s v="https://aw-tipster.blogabet.com"/>
    <s v="Thu, Sep 12th, 2019, 10:05"/>
    <m/>
    <d v="2019-09-01T00:00:00"/>
    <m/>
    <m/>
    <s v="AH"/>
    <s v="2019-20"/>
    <x v="12"/>
    <s v="Sep"/>
    <n v="9"/>
    <s v="2019"/>
    <s v="18:30"/>
    <d v="2019-09-14T00:00:00"/>
    <d v="2019-09-14T18:30:00"/>
    <d v="2019-09-01T00:00:00"/>
    <m/>
    <n v="1190"/>
    <n v="26.999999999999986"/>
  </r>
  <r>
    <n v="1191"/>
    <s v=" 14 Sep 2019, 20:00"/>
    <s v="Football"/>
    <x v="1"/>
    <s v="Brest - Rennes"/>
    <n v="1"/>
    <x v="2"/>
    <s v="Full Event Away +0.00 (AH)"/>
    <s v="0-0"/>
    <s v="PINNACLE"/>
    <n v="1.704"/>
    <n v="1"/>
    <n v="0"/>
    <s v="https://aw-tipster.blogabet.com"/>
    <s v="Wed, Sep 11th, 2019, 11:09"/>
    <m/>
    <d v="2019-09-01T00:00:00"/>
    <m/>
    <m/>
    <s v="AH"/>
    <s v="2019-20"/>
    <x v="12"/>
    <s v="Sep"/>
    <n v="9"/>
    <s v="2019"/>
    <s v="20:00"/>
    <d v="2019-09-14T00:00:00"/>
    <d v="2019-09-14T20:00:00"/>
    <d v="2019-09-01T00:00:00"/>
    <m/>
    <n v="1191"/>
    <n v="26.999999999999986"/>
  </r>
  <r>
    <n v="1192"/>
    <s v=" 14 Sep 2019, 20:00"/>
    <s v="Football"/>
    <x v="1"/>
    <s v="Montpellier Hsc - Nice"/>
    <n v="2.0099999999999998"/>
    <x v="0"/>
    <s v="Full Event Home (1X2)"/>
    <s v="2-1"/>
    <s v="PINNACLE"/>
    <n v="2.0099999999999998"/>
    <n v="1"/>
    <n v="1.01"/>
    <s v="https://aw-tipster.blogabet.com"/>
    <s v="Wed, Sep 11th, 2019, 11:09"/>
    <m/>
    <d v="2019-09-01T00:00:00"/>
    <m/>
    <m/>
    <s v="1X2"/>
    <s v="2019-20"/>
    <x v="12"/>
    <s v="Sep"/>
    <n v="9"/>
    <s v="2019"/>
    <s v="20:00"/>
    <d v="2019-09-14T00:00:00"/>
    <d v="2019-09-14T20:00:00"/>
    <d v="2019-09-01T00:00:00"/>
    <m/>
    <n v="1192"/>
    <n v="28.009999999999987"/>
  </r>
  <r>
    <n v="1193"/>
    <s v=" 14 Sep 2019, 20:45"/>
    <s v="Football"/>
    <x v="3"/>
    <s v="FC Internazionale - Udinese"/>
    <n v="0"/>
    <x v="1"/>
    <s v="Full Event Home -1.50 (AH)"/>
    <s v="1-0"/>
    <s v="PINNACLE"/>
    <n v="1.98"/>
    <n v="1"/>
    <n v="-1"/>
    <s v="https://aw-tipster.blogabet.com"/>
    <s v="Thu, Sep 12th, 2019, 10:07"/>
    <m/>
    <d v="2019-09-01T00:00:00"/>
    <m/>
    <m/>
    <s v="AH"/>
    <s v="2019-20"/>
    <x v="12"/>
    <s v="Sep"/>
    <n v="9"/>
    <s v="2019"/>
    <s v="20:45"/>
    <d v="2019-09-14T00:00:00"/>
    <d v="2019-09-14T20:45:00"/>
    <d v="2019-09-01T00:00:00"/>
    <m/>
    <n v="1193"/>
    <n v="27.009999999999987"/>
  </r>
  <r>
    <n v="1194"/>
    <s v=" 14 Sep 2019, 21:00"/>
    <s v="Football"/>
    <x v="2"/>
    <s v="Barcelona - Valencia"/>
    <n v="0"/>
    <x v="1"/>
    <s v="Full Event Away +1.50 (AH)"/>
    <s v="5-2"/>
    <s v="PINNACLE"/>
    <n v="1.6890000000000001"/>
    <n v="1"/>
    <n v="-1"/>
    <s v="https://aw-tipster.blogabet.com"/>
    <s v="Wed, Sep 11th, 2019, 11:07"/>
    <m/>
    <d v="2019-09-01T00:00:00"/>
    <m/>
    <m/>
    <s v="AH"/>
    <s v="2019-20"/>
    <x v="12"/>
    <s v="Sep"/>
    <n v="9"/>
    <s v="2019"/>
    <s v="21:00"/>
    <d v="2019-09-14T00:00:00"/>
    <d v="2019-09-14T21:00:00"/>
    <d v="2019-09-01T00:00:00"/>
    <m/>
    <n v="1194"/>
    <n v="26.009999999999987"/>
  </r>
  <r>
    <n v="1195"/>
    <s v=" 15 Sep 2019, 12:00"/>
    <s v="Football"/>
    <x v="2"/>
    <s v="Eibar - Espanyol"/>
    <n v="1.94"/>
    <x v="0"/>
    <s v="Full Event Away +0.50 (AH)"/>
    <s v="1-2"/>
    <s v="PINNACLE"/>
    <n v="1.9430000000000001"/>
    <n v="1"/>
    <n v="0.94"/>
    <s v="https://aw-tipster.blogabet.com"/>
    <s v="Wed, Sep 11th, 2019, 11:07"/>
    <m/>
    <d v="2019-09-01T00:00:00"/>
    <m/>
    <m/>
    <s v="AH"/>
    <s v="2019-20"/>
    <x v="13"/>
    <s v="Sep"/>
    <n v="9"/>
    <s v="2019"/>
    <s v="12:00"/>
    <d v="2019-09-15T00:00:00"/>
    <d v="2019-09-15T12:00:00"/>
    <d v="2019-09-01T00:00:00"/>
    <m/>
    <n v="1195"/>
    <n v="26.949999999999989"/>
  </r>
  <r>
    <n v="1196"/>
    <s v=" 15 Sep 2019, 12:30"/>
    <s v="Football"/>
    <x v="3"/>
    <s v="Genoa - Atalanta BC"/>
    <n v="2.09"/>
    <x v="0"/>
    <s v="Full Event Away (1X2)"/>
    <s v="1-2"/>
    <s v="PINNACLE"/>
    <n v="2.09"/>
    <n v="1"/>
    <n v="1.0900000000000001"/>
    <s v="https://aw-tipster.blogabet.com"/>
    <s v="Thu, Sep 12th, 2019, 10:07"/>
    <m/>
    <d v="2019-09-01T00:00:00"/>
    <m/>
    <m/>
    <s v="1X2"/>
    <s v="2019-20"/>
    <x v="13"/>
    <s v="Sep"/>
    <n v="9"/>
    <s v="2019"/>
    <s v="12:30"/>
    <d v="2019-09-15T00:00:00"/>
    <d v="2019-09-15T12:30:00"/>
    <d v="2019-09-01T00:00:00"/>
    <m/>
    <n v="1196"/>
    <n v="28.039999999999988"/>
  </r>
  <r>
    <n v="1197"/>
    <s v=" 15 Sep 2019, 14:00"/>
    <s v="Football"/>
    <x v="2"/>
    <s v="Alaves - Sevilla"/>
    <n v="1.98"/>
    <x v="0"/>
    <s v="Full Event Away (1X2)"/>
    <s v="0-1"/>
    <s v="PINNACLE"/>
    <n v="1.98"/>
    <n v="1"/>
    <n v="0.98"/>
    <s v="https://aw-tipster.blogabet.com"/>
    <s v="Wed, Sep 11th, 2019, 11:07"/>
    <m/>
    <d v="2019-09-01T00:00:00"/>
    <m/>
    <m/>
    <s v="1X2"/>
    <s v="2019-20"/>
    <x v="13"/>
    <s v="Sep"/>
    <n v="9"/>
    <s v="2019"/>
    <s v="14:00"/>
    <d v="2019-09-15T00:00:00"/>
    <d v="2019-09-15T14:00:00"/>
    <d v="2019-09-01T00:00:00"/>
    <m/>
    <n v="1197"/>
    <n v="29.019999999999989"/>
  </r>
  <r>
    <n v="1198"/>
    <s v=" 15 Sep 2019, 15:00"/>
    <s v="Football"/>
    <x v="4"/>
    <s v="Bournemouth - Everton"/>
    <n v="0"/>
    <x v="1"/>
    <s v="Full Event Away +0.00 (AH)"/>
    <s v="3-1"/>
    <s v="PINNACLE"/>
    <n v="1.74"/>
    <n v="1"/>
    <n v="-1"/>
    <s v="https://aw-tipster.blogabet.com"/>
    <s v="Thu, Sep 12th, 2019, 10:06"/>
    <m/>
    <d v="2019-09-01T00:00:00"/>
    <m/>
    <m/>
    <s v="AH"/>
    <s v="2019-20"/>
    <x v="13"/>
    <s v="Sep"/>
    <n v="9"/>
    <s v="2019"/>
    <s v="15:00"/>
    <d v="2019-09-15T00:00:00"/>
    <d v="2019-09-15T15:00:00"/>
    <d v="2019-09-01T00:00:00"/>
    <m/>
    <n v="1198"/>
    <n v="28.019999999999989"/>
  </r>
  <r>
    <n v="1199"/>
    <s v=" 15 Sep 2019, 15:00"/>
    <s v="Football"/>
    <x v="3"/>
    <s v="SPAL - Lazio"/>
    <n v="0"/>
    <x v="1"/>
    <s v="Full Event Away -1.00 (AH)"/>
    <s v="2-1"/>
    <s v="PINNACLE"/>
    <n v="2.11"/>
    <n v="1"/>
    <n v="-1"/>
    <s v="https://aw-tipster.blogabet.com"/>
    <s v="Thu, Sep 12th, 2019, 10:08"/>
    <m/>
    <d v="2019-09-01T00:00:00"/>
    <m/>
    <m/>
    <s v="AH"/>
    <s v="2019-20"/>
    <x v="13"/>
    <s v="Sep"/>
    <n v="9"/>
    <s v="2019"/>
    <s v="15:00"/>
    <d v="2019-09-15T00:00:00"/>
    <d v="2019-09-15T15:00:00"/>
    <d v="2019-09-01T00:00:00"/>
    <m/>
    <n v="1199"/>
    <n v="27.019999999999989"/>
  </r>
  <r>
    <n v="1200"/>
    <s v=" 15 Sep 2019, 15:30"/>
    <s v="Football"/>
    <x v="0"/>
    <s v="Hoffenheim - Freiburg"/>
    <n v="1.73"/>
    <x v="0"/>
    <s v="Full Event Away +1.00 (AH)"/>
    <s v="0-3"/>
    <s v="PINNACLE"/>
    <n v="1.7290000000000001"/>
    <n v="1"/>
    <n v="0.73"/>
    <s v="https://aw-tipster.blogabet.com"/>
    <s v="Wed, Sep 11th, 2019, 11:05"/>
    <m/>
    <d v="2019-09-01T00:00:00"/>
    <m/>
    <m/>
    <s v="AH"/>
    <s v="2019-20"/>
    <x v="13"/>
    <s v="Sep"/>
    <n v="9"/>
    <s v="2019"/>
    <s v="15:30"/>
    <d v="2019-09-15T00:00:00"/>
    <d v="2019-09-15T15:30:00"/>
    <d v="2019-09-01T00:00:00"/>
    <m/>
    <n v="1200"/>
    <n v="27.749999999999989"/>
  </r>
  <r>
    <n v="1201"/>
    <s v=" 15 Sep 2019, 17:00"/>
    <s v="Football"/>
    <x v="1"/>
    <s v="St Etienne - Toulouse FC"/>
    <n v="1.75"/>
    <x v="0"/>
    <s v="Full Event Away +1.00 (AH)"/>
    <s v="2-2"/>
    <s v="PINNACLE"/>
    <n v="1.746"/>
    <n v="1"/>
    <n v="0.75"/>
    <s v="https://aw-tipster.blogabet.com"/>
    <s v="Wed, Sep 11th, 2019, 11:10"/>
    <m/>
    <d v="2019-09-01T00:00:00"/>
    <m/>
    <m/>
    <s v="AH"/>
    <s v="2019-20"/>
    <x v="13"/>
    <s v="Sep"/>
    <n v="9"/>
    <s v="2019"/>
    <s v="17:00"/>
    <d v="2019-09-15T00:00:00"/>
    <d v="2019-09-15T17:00:00"/>
    <d v="2019-09-01T00:00:00"/>
    <m/>
    <n v="1201"/>
    <n v="28.499999999999989"/>
  </r>
  <r>
    <n v="1202"/>
    <s v=" 15 Sep 2019, 17:30"/>
    <s v="Football"/>
    <x v="4"/>
    <s v="Watford - Arsenal"/>
    <n v="0"/>
    <x v="1"/>
    <s v="Full Event Away (1X2)"/>
    <s v="2-2"/>
    <s v="PINNACLE"/>
    <n v="1.99"/>
    <n v="1"/>
    <n v="-1"/>
    <s v="https://aw-tipster.blogabet.com"/>
    <s v="Thu, Sep 12th, 2019, 10:06"/>
    <m/>
    <d v="2019-09-01T00:00:00"/>
    <m/>
    <m/>
    <s v="1X2"/>
    <s v="2019-20"/>
    <x v="13"/>
    <s v="Sep"/>
    <n v="9"/>
    <s v="2019"/>
    <s v="17:30"/>
    <d v="2019-09-15T00:00:00"/>
    <d v="2019-09-15T17:30:00"/>
    <d v="2019-09-01T00:00:00"/>
    <m/>
    <n v="1202"/>
    <n v="27.499999999999989"/>
  </r>
  <r>
    <n v="1203"/>
    <s v=" 15 Sep 2019, 18:00"/>
    <s v="Football"/>
    <x v="0"/>
    <s v="SC Paderborn 07 - Schalke 04"/>
    <n v="1.68"/>
    <x v="0"/>
    <s v="Full Event Away +0.00 (AH)"/>
    <s v="1-5"/>
    <s v="PINNACLE"/>
    <n v="1.675"/>
    <n v="1"/>
    <n v="0.68"/>
    <s v="https://aw-tipster.blogabet.com"/>
    <s v="Wed, Sep 11th, 2019, 11:05"/>
    <m/>
    <d v="2019-09-01T00:00:00"/>
    <m/>
    <m/>
    <s v="AH"/>
    <s v="2019-20"/>
    <x v="13"/>
    <s v="Sep"/>
    <n v="9"/>
    <s v="2019"/>
    <s v="18:00"/>
    <d v="2019-09-15T00:00:00"/>
    <d v="2019-09-15T18:00:00"/>
    <d v="2019-09-01T00:00:00"/>
    <m/>
    <n v="1203"/>
    <n v="28.179999999999989"/>
  </r>
  <r>
    <n v="1204"/>
    <s v=" 15 Sep 2019, 18:00"/>
    <s v="Football"/>
    <x v="3"/>
    <s v="AS Roma - Sassuolo"/>
    <n v="0"/>
    <x v="1"/>
    <s v="Full Event Away +1.00 (AH)"/>
    <s v="4-2"/>
    <s v="PINNACLE"/>
    <n v="1.7749999999999999"/>
    <n v="1"/>
    <n v="-1"/>
    <s v="https://aw-tipster.blogabet.com"/>
    <s v="Thu, Sep 12th, 2019, 10:08"/>
    <m/>
    <d v="2019-09-01T00:00:00"/>
    <m/>
    <m/>
    <s v="AH"/>
    <s v="2019-20"/>
    <x v="13"/>
    <s v="Sep"/>
    <n v="9"/>
    <s v="2019"/>
    <s v="18:00"/>
    <d v="2019-09-15T00:00:00"/>
    <d v="2019-09-15T18:00:00"/>
    <d v="2019-09-01T00:00:00"/>
    <m/>
    <n v="1204"/>
    <n v="27.179999999999989"/>
  </r>
  <r>
    <n v="1205"/>
    <s v=" 15 Sep 2019, 20:45"/>
    <s v="Football"/>
    <x v="3"/>
    <s v="Hellas Verona FC - AC Milan"/>
    <n v="1"/>
    <x v="2"/>
    <s v="Full Event Home +1.00 (AH)"/>
    <s v="0-1"/>
    <s v="PINNACLE"/>
    <n v="1.704"/>
    <n v="1"/>
    <n v="0"/>
    <s v="https://aw-tipster.blogabet.com"/>
    <s v="Thu, Sep 12th, 2019, 10:08"/>
    <m/>
    <d v="2019-09-01T00:00:00"/>
    <m/>
    <m/>
    <s v="AH"/>
    <s v="2019-20"/>
    <x v="13"/>
    <s v="Sep"/>
    <n v="9"/>
    <s v="2019"/>
    <s v="20:45"/>
    <d v="2019-09-15T00:00:00"/>
    <d v="2019-09-15T20:45:00"/>
    <d v="2019-09-01T00:00:00"/>
    <m/>
    <n v="1205"/>
    <n v="27.179999999999989"/>
  </r>
  <r>
    <n v="1206"/>
    <s v=" 15 Sep 2019, 21:00"/>
    <s v="Football"/>
    <x v="2"/>
    <s v="Real Betis - Getafe"/>
    <n v="1.75"/>
    <x v="0"/>
    <s v="Full Event Away +0.50 (AH)"/>
    <s v="1-1"/>
    <s v="PINNACLE"/>
    <n v="1.746"/>
    <n v="1"/>
    <n v="0.75"/>
    <s v="https://aw-tipster.blogabet.com"/>
    <s v="Wed, Sep 11th, 2019, 11:08"/>
    <m/>
    <d v="2019-09-01T00:00:00"/>
    <m/>
    <m/>
    <s v="AH"/>
    <s v="2019-20"/>
    <x v="13"/>
    <s v="Sep"/>
    <n v="9"/>
    <s v="2019"/>
    <s v="21:00"/>
    <d v="2019-09-15T00:00:00"/>
    <d v="2019-09-15T21:00:00"/>
    <d v="2019-09-01T00:00:00"/>
    <m/>
    <n v="1206"/>
    <n v="27.929999999999989"/>
  </r>
  <r>
    <n v="1207"/>
    <s v=" 15 Sep 2019, 21:00"/>
    <s v="Football"/>
    <x v="1"/>
    <s v="AS Monaco - Marseille"/>
    <n v="0"/>
    <x v="1"/>
    <s v="Full Event Home +0.00 (AH)"/>
    <s v="3-4"/>
    <s v="PINNACLE"/>
    <n v="1.7809999999999999"/>
    <n v="1"/>
    <n v="-1"/>
    <s v="https://aw-tipster.blogabet.com"/>
    <s v="Wed, Sep 11th, 2019, 11:10"/>
    <m/>
    <d v="2019-09-01T00:00:00"/>
    <m/>
    <m/>
    <s v="AH"/>
    <s v="2019-20"/>
    <x v="13"/>
    <s v="Sep"/>
    <n v="9"/>
    <s v="2019"/>
    <s v="21:00"/>
    <d v="2019-09-15T00:00:00"/>
    <d v="2019-09-15T21:00:00"/>
    <d v="2019-09-01T00:00:00"/>
    <m/>
    <n v="1207"/>
    <n v="26.929999999999989"/>
  </r>
  <r>
    <n v="1208"/>
    <s v=" 16 Sep 2019, 20:45"/>
    <s v="Football"/>
    <x v="3"/>
    <s v="Torino - Lecce"/>
    <n v="0"/>
    <x v="1"/>
    <s v="Full Event Home -1.00 (AH)"/>
    <s v="1-2"/>
    <s v="PINNACLE"/>
    <n v="1.8540000000000001"/>
    <n v="1"/>
    <n v="-1"/>
    <s v="https://aw-tipster.blogabet.com"/>
    <s v="Thu, Sep 12th, 2019, 10:08"/>
    <m/>
    <d v="2019-09-01T00:00:00"/>
    <m/>
    <m/>
    <s v="AH"/>
    <s v="2019-20"/>
    <x v="14"/>
    <s v="Sep"/>
    <n v="9"/>
    <s v="2019"/>
    <s v="20:45"/>
    <d v="2019-09-16T00:00:00"/>
    <d v="2019-09-16T20:45:00"/>
    <d v="2019-09-01T00:00:00"/>
    <m/>
    <n v="1208"/>
    <n v="25.929999999999989"/>
  </r>
  <r>
    <n v="1209"/>
    <s v=" 16 Sep 2019, 21:00"/>
    <s v="Football"/>
    <x v="4"/>
    <s v="Aston Villa - West Ham United"/>
    <n v="1"/>
    <x v="2"/>
    <s v="Full Event Away +0.00 (AH)"/>
    <s v="0-0"/>
    <s v="PINNACLE"/>
    <n v="1.9610000000000001"/>
    <n v="1"/>
    <n v="0"/>
    <s v="https://aw-tipster.blogabet.com"/>
    <s v="Thu, Sep 12th, 2019, 10:06"/>
    <m/>
    <d v="2019-09-01T00:00:00"/>
    <m/>
    <m/>
    <s v="AH"/>
    <s v="2019-20"/>
    <x v="14"/>
    <s v="Sep"/>
    <n v="9"/>
    <s v="2019"/>
    <s v="21:00"/>
    <d v="2019-09-16T00:00:00"/>
    <d v="2019-09-16T21:00:00"/>
    <d v="2019-09-01T00:00:00"/>
    <m/>
    <n v="1209"/>
    <n v="25.929999999999989"/>
  </r>
  <r>
    <n v="1210"/>
    <s v=" 17 Sep 2019, 18:55"/>
    <s v="Football"/>
    <x v="5"/>
    <s v="FC Internazionale - Slavia Prague"/>
    <n v="0"/>
    <x v="1"/>
    <s v="Full Event Home -1.50 (AH)"/>
    <s v="1-1"/>
    <s v="PINNACLE"/>
    <n v="2.21"/>
    <n v="1"/>
    <n v="-1"/>
    <s v="https://aw-tipster.blogabet.com"/>
    <s v="Sun, Sep 15th, 2019, 11:18"/>
    <m/>
    <d v="2019-09-01T00:00:00"/>
    <m/>
    <m/>
    <s v="AH"/>
    <s v="2019-20"/>
    <x v="15"/>
    <s v="Sep"/>
    <n v="9"/>
    <s v="2019"/>
    <s v="18:55"/>
    <d v="2019-09-17T00:00:00"/>
    <d v="2019-09-17T18:55:00"/>
    <d v="2019-09-01T00:00:00"/>
    <m/>
    <n v="1210"/>
    <n v="24.929999999999989"/>
  </r>
  <r>
    <n v="1211"/>
    <s v=" 17 Sep 2019, 18:55"/>
    <s v="Football"/>
    <x v="5"/>
    <s v="Lyon - Zenit St. Petersburg"/>
    <n v="0"/>
    <x v="1"/>
    <s v="Full Event Home (1X2)"/>
    <s v="1-1"/>
    <s v="PINNACLE"/>
    <n v="1.7350000000000001"/>
    <n v="1"/>
    <n v="-1"/>
    <s v="https://aw-tipster.blogabet.com"/>
    <s v="Mon, Sep 16th, 2019, 11:06"/>
    <m/>
    <d v="2019-09-01T00:00:00"/>
    <m/>
    <m/>
    <s v="1X2"/>
    <s v="2019-20"/>
    <x v="15"/>
    <s v="Sep"/>
    <n v="9"/>
    <s v="2019"/>
    <s v="18:55"/>
    <d v="2019-09-17T00:00:00"/>
    <d v="2019-09-17T18:55:00"/>
    <d v="2019-09-01T00:00:00"/>
    <m/>
    <n v="1211"/>
    <n v="23.929999999999989"/>
  </r>
  <r>
    <n v="1212"/>
    <s v=" 17 Sep 2019, 21:00"/>
    <s v="Football"/>
    <x v="5"/>
    <s v="Ajax - Lille"/>
    <n v="0"/>
    <x v="1"/>
    <s v="Full Event Away +1.00 (AH)"/>
    <s v="3-0"/>
    <s v="PINNACLE"/>
    <n v="2.0699999999999998"/>
    <n v="1"/>
    <n v="-1"/>
    <s v="https://aw-tipster.blogabet.com"/>
    <s v="Sun, Sep 15th, 2019, 11:18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2"/>
    <n v="22.929999999999989"/>
  </r>
  <r>
    <n v="1213"/>
    <s v=" 17 Sep 2019, 21:00"/>
    <s v="Football"/>
    <x v="5"/>
    <s v="Benfica - RB Leipzig"/>
    <n v="1.92"/>
    <x v="0"/>
    <s v="Full Event Away +0.00 (AH)"/>
    <s v="1-2"/>
    <s v="PINNACLE"/>
    <n v="1.917"/>
    <n v="1"/>
    <n v="0.92"/>
    <s v="https://aw-tipster.blogabet.com"/>
    <s v="Sun, Sep 15th, 2019, 11:19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3"/>
    <n v="23.849999999999991"/>
  </r>
  <r>
    <n v="1214"/>
    <s v=" 17 Sep 2019, 21:00"/>
    <s v="Football"/>
    <x v="5"/>
    <s v="Borussia Dortmund - Barcelona"/>
    <n v="1.68"/>
    <x v="0"/>
    <s v="Full Event Home +0.50 (AH)"/>
    <s v="0-0"/>
    <s v="PINNACLE"/>
    <n v="1.675"/>
    <n v="1"/>
    <n v="0.68"/>
    <s v="https://aw-tipster.blogabet.com"/>
    <s v="Sun, Sep 15th, 2019, 11:19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4"/>
    <n v="24.52999999999999"/>
  </r>
  <r>
    <n v="1215"/>
    <s v=" 17 Sep 2019, 21:00"/>
    <s v="Football"/>
    <x v="5"/>
    <s v="Chelsea - Valencia"/>
    <n v="0"/>
    <x v="1"/>
    <s v="Full Event Home (1X2)"/>
    <s v="0-1"/>
    <s v="PINNACLE"/>
    <n v="1.869"/>
    <n v="1"/>
    <n v="-1"/>
    <s v="https://aw-tipster.blogabet.com"/>
    <s v="Sun, Sep 15th, 2019, 11:19"/>
    <m/>
    <d v="2019-09-01T00:00:00"/>
    <m/>
    <m/>
    <s v="1X2"/>
    <s v="2019-20"/>
    <x v="15"/>
    <s v="Sep"/>
    <n v="9"/>
    <s v="2019"/>
    <s v="21:00"/>
    <d v="2019-09-17T00:00:00"/>
    <d v="2019-09-17T21:00:00"/>
    <d v="2019-09-01T00:00:00"/>
    <m/>
    <n v="1215"/>
    <n v="23.52999999999999"/>
  </r>
  <r>
    <n v="1216"/>
    <s v=" 17 Sep 2019, 21:00"/>
    <s v="Football"/>
    <x v="5"/>
    <s v="Napoli - Liverpool"/>
    <n v="1.7"/>
    <x v="0"/>
    <s v="Full Event Home +0.50 (AH)"/>
    <s v="2-0"/>
    <s v="PINNACLE"/>
    <n v="1.704"/>
    <n v="1"/>
    <n v="0.7"/>
    <s v="https://aw-tipster.blogabet.com"/>
    <s v="Sun, Sep 15th, 2019, 11:20"/>
    <m/>
    <d v="2019-09-01T00:00:00"/>
    <m/>
    <m/>
    <s v="AH"/>
    <s v="2019-20"/>
    <x v="15"/>
    <s v="Sep"/>
    <n v="9"/>
    <s v="2019"/>
    <s v="21:00"/>
    <d v="2019-09-17T00:00:00"/>
    <d v="2019-09-17T21:00:00"/>
    <d v="2019-09-01T00:00:00"/>
    <m/>
    <n v="1216"/>
    <n v="24.22999999999999"/>
  </r>
  <r>
    <n v="1217"/>
    <s v=" 18 Sep 2019, 18:55"/>
    <s v="Football"/>
    <x v="5"/>
    <s v="Olympiacos - Tottenham Hotspur"/>
    <n v="0"/>
    <x v="1"/>
    <s v="Full Event Away (1X2)"/>
    <s v="2-2"/>
    <s v="PINNACLE"/>
    <n v="1.917"/>
    <n v="1"/>
    <n v="-1"/>
    <s v="https://aw-tipster.blogabet.com"/>
    <s v="Sun, Sep 15th, 2019, 11:20"/>
    <m/>
    <d v="2019-09-01T00:00:00"/>
    <m/>
    <m/>
    <s v="1X2"/>
    <s v="2019-20"/>
    <x v="16"/>
    <s v="Sep"/>
    <n v="9"/>
    <s v="2019"/>
    <s v="18:55"/>
    <d v="2019-09-18T00:00:00"/>
    <d v="2019-09-18T18:55:00"/>
    <d v="2019-09-01T00:00:00"/>
    <m/>
    <n v="1217"/>
    <n v="23.22999999999999"/>
  </r>
  <r>
    <n v="1218"/>
    <s v=" 18 Sep 2019, 21:00"/>
    <s v="Football"/>
    <x v="5"/>
    <s v="Atletico Madrid - Juventus"/>
    <n v="1"/>
    <x v="2"/>
    <s v="Full Event Home +0.00 (AH)"/>
    <s v="2-2"/>
    <s v="PINNACLE"/>
    <n v="1.7090000000000001"/>
    <n v="1"/>
    <n v="0"/>
    <s v="https://aw-tipster.blogabet.com"/>
    <s v="Sun, Sep 15th, 2019, 11:20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18"/>
    <n v="23.22999999999999"/>
  </r>
  <r>
    <n v="1219"/>
    <s v=" 18 Sep 2019, 21:00"/>
    <s v="Football"/>
    <x v="5"/>
    <s v="Bayer Leverkusen - Lokomotiv Moscow"/>
    <n v="0"/>
    <x v="1"/>
    <s v="Full Event Home -1.50 (AH)"/>
    <s v="1-2"/>
    <s v="PINNACLE"/>
    <n v="2.15"/>
    <n v="1"/>
    <n v="-1"/>
    <s v="https://aw-tipster.blogabet.com"/>
    <s v="Sun, Sep 15th, 2019, 11:21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19"/>
    <n v="22.22999999999999"/>
  </r>
  <r>
    <n v="1220"/>
    <s v=" 18 Sep 2019, 21:00"/>
    <s v="Football"/>
    <x v="5"/>
    <s v="Shakhtar Donetsk - Manchester City"/>
    <n v="0"/>
    <x v="1"/>
    <s v="Full Event Home +1.50 (AH)"/>
    <s v="0-3"/>
    <s v="PINNACLE"/>
    <n v="2.02"/>
    <n v="1"/>
    <n v="-1"/>
    <s v="https://aw-tipster.blogabet.com"/>
    <s v="Sun, Sep 15th, 2019, 11:21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20"/>
    <n v="21.22999999999999"/>
  </r>
  <r>
    <n v="1221"/>
    <s v=" 18 Sep 2019, 21:00"/>
    <s v="Football"/>
    <x v="5"/>
    <s v="Dinamo Zagreb - Atalanta BC"/>
    <n v="0"/>
    <x v="1"/>
    <s v="Full Event Away (1X2)"/>
    <s v="4-0"/>
    <s v="PINNACLE"/>
    <n v="2.15"/>
    <n v="1"/>
    <n v="-1"/>
    <s v="https://aw-tipster.blogabet.com"/>
    <s v="Mon, Sep 16th, 2019, 11:06"/>
    <m/>
    <d v="2019-09-01T00:00:00"/>
    <m/>
    <m/>
    <s v="1X2"/>
    <s v="2019-20"/>
    <x v="16"/>
    <s v="Sep"/>
    <n v="9"/>
    <s v="2019"/>
    <s v="21:00"/>
    <d v="2019-09-18T00:00:00"/>
    <d v="2019-09-18T21:00:00"/>
    <d v="2019-09-01T00:00:00"/>
    <m/>
    <n v="1221"/>
    <n v="20.22999999999999"/>
  </r>
  <r>
    <n v="1222"/>
    <s v=" 18 Sep 2019, 21:00"/>
    <s v="Football"/>
    <x v="5"/>
    <s v="Paris Saint Germain - Real Madrid"/>
    <n v="0"/>
    <x v="1"/>
    <s v="Full Event Away +0.50 (AH)"/>
    <s v="3-0"/>
    <s v="PINNACLE"/>
    <n v="1.7290000000000001"/>
    <n v="1"/>
    <n v="-1"/>
    <s v="https://aw-tipster.blogabet.com"/>
    <s v="Mon, Sep 16th, 2019, 11:07"/>
    <m/>
    <d v="2019-09-01T00:00:00"/>
    <m/>
    <m/>
    <s v="AH"/>
    <s v="2019-20"/>
    <x v="16"/>
    <s v="Sep"/>
    <n v="9"/>
    <s v="2019"/>
    <s v="21:00"/>
    <d v="2019-09-18T00:00:00"/>
    <d v="2019-09-18T21:00:00"/>
    <d v="2019-09-01T00:00:00"/>
    <m/>
    <n v="1222"/>
    <n v="19.22999999999999"/>
  </r>
  <r>
    <n v="1223"/>
    <s v=" 19 Sep 2019, 18:55"/>
    <s v="Football"/>
    <x v="6"/>
    <s v="CFR Cluj - Lazio"/>
    <n v="0"/>
    <x v="1"/>
    <s v="Full Event Away -1.00 (AH)"/>
    <s v="2-1"/>
    <s v="PINNACLE"/>
    <n v="2.34"/>
    <n v="1"/>
    <n v="-1"/>
    <s v="https://aw-tipster.blogabet.com"/>
    <s v="Wed, Sep 18th, 2019, 11:12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3"/>
    <n v="18.22999999999999"/>
  </r>
  <r>
    <n v="1224"/>
    <s v=" 19 Sep 2019, 18:55"/>
    <s v="Football"/>
    <x v="6"/>
    <s v="Eintracht Frankfurt - Arsenal"/>
    <n v="0"/>
    <x v="1"/>
    <s v="Full Event Home +0.00 (AH)"/>
    <s v="0-3"/>
    <s v="PINNACLE"/>
    <n v="2.2000000000000002"/>
    <n v="1"/>
    <n v="-1"/>
    <s v="https://aw-tipster.blogabet.com"/>
    <s v="Wed, Sep 18th, 2019, 11:12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4"/>
    <n v="17.22999999999999"/>
  </r>
  <r>
    <n v="1225"/>
    <s v=" 19 Sep 2019, 18:55"/>
    <s v="Football"/>
    <x v="6"/>
    <s v="Fk Qarabag - Sevilla"/>
    <n v="0"/>
    <x v="1"/>
    <s v="Full Event Home +1.00 (AH)"/>
    <s v="0-3"/>
    <s v="PINNACLE"/>
    <n v="1.8839999999999999"/>
    <n v="1"/>
    <n v="-1"/>
    <s v="https://aw-tipster.blogabet.com"/>
    <s v="Wed, Sep 18th, 2019, 11:12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5"/>
    <n v="16.22999999999999"/>
  </r>
  <r>
    <n v="1226"/>
    <s v=" 19 Sep 2019, 18:55"/>
    <s v="Football"/>
    <x v="6"/>
    <s v="Getafe - Trabzonspor"/>
    <n v="1"/>
    <x v="2"/>
    <s v="Full Event Away +1.00 (AH)"/>
    <s v="1-0"/>
    <s v="PINNACLE"/>
    <n v="1.8260000000000001"/>
    <n v="1"/>
    <n v="0"/>
    <s v="https://aw-tipster.blogabet.com"/>
    <s v="Wed, Sep 18th, 2019, 11:13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6"/>
    <n v="16.22999999999999"/>
  </r>
  <r>
    <n v="1227"/>
    <s v=" 19 Sep 2019, 18:55"/>
    <s v="Football"/>
    <x v="6"/>
    <s v="Rennes - Celtic"/>
    <n v="1.74"/>
    <x v="0"/>
    <s v="Full Event Away +0.50 (AH)"/>
    <s v="1-1"/>
    <s v="PINNACLE"/>
    <n v="1.7350000000000001"/>
    <n v="1"/>
    <n v="0.74"/>
    <s v="https://aw-tipster.blogabet.com"/>
    <s v="Wed, Sep 18th, 2019, 11:13"/>
    <m/>
    <d v="2019-09-01T00:00:00"/>
    <m/>
    <m/>
    <s v="AH"/>
    <s v="2019-20"/>
    <x v="17"/>
    <s v="Sep"/>
    <n v="9"/>
    <s v="2019"/>
    <s v="18:55"/>
    <d v="2019-09-19T00:00:00"/>
    <d v="2019-09-19T18:55:00"/>
    <d v="2019-09-01T00:00:00"/>
    <m/>
    <n v="1227"/>
    <n v="16.969999999999988"/>
  </r>
  <r>
    <n v="1228"/>
    <s v=" 19 Sep 2019, 21:00"/>
    <s v="Football"/>
    <x v="6"/>
    <s v="Wolfsburg - FC Oleksandria"/>
    <n v="1"/>
    <x v="2"/>
    <s v="Full Event Away +2.00 (AH)"/>
    <s v="3-1"/>
    <s v="PINNACLE"/>
    <n v="1.847"/>
    <n v="1"/>
    <n v="0"/>
    <s v="https://aw-tipster.blogabet.com"/>
    <s v="Sun, Sep 15th, 2019, 11:17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28"/>
    <n v="16.969999999999988"/>
  </r>
  <r>
    <n v="1229"/>
    <s v=" 19 Sep 2019, 21:00"/>
    <s v="Football"/>
    <x v="6"/>
    <s v="Wolverhampton Wanderers - Braga"/>
    <n v="0"/>
    <x v="1"/>
    <s v="Full Event Home -1.00 (AH)"/>
    <s v="0-1"/>
    <s v="PINNACLE"/>
    <n v="2.14"/>
    <n v="1"/>
    <n v="-1"/>
    <s v="https://aw-tipster.blogabet.com"/>
    <s v="Sun, Sep 15th, 2019, 11:17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29"/>
    <n v="15.969999999999988"/>
  </r>
  <r>
    <n v="1230"/>
    <s v=" 19 Sep 2019, 21:00"/>
    <s v="Football"/>
    <x v="6"/>
    <s v="AS Roma - Basaksehir"/>
    <n v="2.08"/>
    <x v="0"/>
    <s v="Full Event Home -1.50 (AH)"/>
    <s v="4-0"/>
    <s v="PINNACLE"/>
    <n v="2.08"/>
    <n v="1"/>
    <n v="1.08"/>
    <s v="https://aw-tipster.blogabet.com"/>
    <s v="Wed, Sep 18th, 2019, 11:13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0"/>
    <n v="17.04999999999999"/>
  </r>
  <r>
    <n v="1231"/>
    <s v=" 19 Sep 2019, 21:00"/>
    <s v="Football"/>
    <x v="6"/>
    <s v="Borussia Monchengladbach - Wolfsberger AC"/>
    <n v="0"/>
    <x v="1"/>
    <s v="Full Event Home -1.50 (AH)"/>
    <s v="0-4"/>
    <s v="PINNACLE"/>
    <n v="2.0699999999999998"/>
    <n v="1"/>
    <n v="-1"/>
    <s v="https://aw-tipster.blogabet.com"/>
    <s v="Wed, Sep 18th, 2019, 11:14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1"/>
    <n v="16.04999999999999"/>
  </r>
  <r>
    <n v="1232"/>
    <s v=" 19 Sep 2019, 21:00"/>
    <s v="Football"/>
    <x v="6"/>
    <s v="Espanyol - Ferencvaros"/>
    <n v="2.2400000000000002"/>
    <x v="0"/>
    <s v="Full Event Away +1.00 (AH)"/>
    <s v="1-1"/>
    <s v="PINNACLE"/>
    <n v="2.2400000000000002"/>
    <n v="1"/>
    <n v="1.24"/>
    <s v="https://aw-tipster.blogabet.com"/>
    <s v="Wed, Sep 18th, 2019, 11:14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2"/>
    <n v="17.289999999999988"/>
  </r>
  <r>
    <n v="1233"/>
    <s v=" 19 Sep 2019, 21:00"/>
    <s v="Football"/>
    <x v="6"/>
    <s v="Gent - St Etienne"/>
    <n v="0"/>
    <x v="1"/>
    <s v="Full Event Away +0.50 (AH)"/>
    <s v="3-2"/>
    <s v="PINNACLE"/>
    <n v="1.7350000000000001"/>
    <n v="1"/>
    <n v="-1"/>
    <s v="https://aw-tipster.blogabet.com"/>
    <s v="Wed, Sep 18th, 2019, 11:14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3"/>
    <n v="16.289999999999988"/>
  </r>
  <r>
    <n v="1234"/>
    <s v=" 19 Sep 2019, 21:00"/>
    <s v="Football"/>
    <x v="6"/>
    <s v="Manchester United - FC Astana"/>
    <n v="0"/>
    <x v="1"/>
    <s v="Full Event Home -1.50 (AH)"/>
    <s v="1-0"/>
    <s v="PINNACLE"/>
    <n v="1.7350000000000001"/>
    <n v="1"/>
    <n v="-1"/>
    <s v="https://aw-tipster.blogabet.com"/>
    <s v="Wed, Sep 18th, 2019, 11:15"/>
    <m/>
    <d v="2019-09-01T00:00:00"/>
    <m/>
    <m/>
    <s v="AH"/>
    <s v="2019-20"/>
    <x v="17"/>
    <s v="Sep"/>
    <n v="9"/>
    <s v="2019"/>
    <s v="21:00"/>
    <d v="2019-09-19T00:00:00"/>
    <d v="2019-09-19T21:00:00"/>
    <d v="2019-09-01T00:00:00"/>
    <m/>
    <n v="1234"/>
    <n v="15.289999999999988"/>
  </r>
  <r>
    <n v="1235"/>
    <s v=" 20 Sep 2019, 20:30"/>
    <s v="Football"/>
    <x v="0"/>
    <s v="Schalke 04 - Mainz 05"/>
    <n v="1.73"/>
    <x v="0"/>
    <s v="Full Event Home (1X2)"/>
    <s v="2-1"/>
    <s v="PINNACLE"/>
    <n v="1.7290000000000001"/>
    <n v="1"/>
    <n v="0.73"/>
    <s v="https://aw-tipster.blogabet.com"/>
    <s v="Mon, Sep 16th, 2019, 11:04"/>
    <m/>
    <d v="2019-09-01T00:00:00"/>
    <m/>
    <m/>
    <s v="1X2"/>
    <s v="2019-20"/>
    <x v="26"/>
    <s v="Sep"/>
    <n v="9"/>
    <s v="2019"/>
    <s v="20:30"/>
    <d v="2019-09-20T00:00:00"/>
    <d v="2019-09-20T20:30:00"/>
    <d v="2019-09-01T00:00:00"/>
    <m/>
    <n v="1235"/>
    <n v="16.019999999999989"/>
  </r>
  <r>
    <n v="1236"/>
    <s v=" 20 Sep 2019, 21:00"/>
    <s v="Football"/>
    <x v="4"/>
    <s v="Southampton - Bournemouth"/>
    <n v="0"/>
    <x v="1"/>
    <s v="Full Event Home (1X2)"/>
    <s v="1-3"/>
    <s v="PINNACLE"/>
    <n v="2.06"/>
    <n v="1"/>
    <n v="-1"/>
    <s v="https://aw-tipster.blogabet.com"/>
    <s v="Mon, Sep 16th, 2019, 11:03"/>
    <m/>
    <d v="2019-09-01T00:00:00"/>
    <m/>
    <m/>
    <s v="1X2"/>
    <s v="2019-20"/>
    <x v="26"/>
    <s v="Sep"/>
    <n v="9"/>
    <s v="2019"/>
    <s v="21:00"/>
    <d v="2019-09-20T00:00:00"/>
    <d v="2019-09-20T21:00:00"/>
    <d v="2019-09-01T00:00:00"/>
    <m/>
    <n v="1236"/>
    <n v="15.019999999999989"/>
  </r>
  <r>
    <n v="1237"/>
    <s v=" 20 Sep 2019, 21:00"/>
    <s v="Football"/>
    <x v="2"/>
    <s v="Osasuna - Real Betis"/>
    <n v="1"/>
    <x v="2"/>
    <s v="Full Event Home +0.00 (AH)"/>
    <s v="0-0"/>
    <s v="PINNACLE"/>
    <n v="1.806"/>
    <n v="1"/>
    <n v="0"/>
    <s v="https://aw-tipster.blogabet.com"/>
    <s v="Mon, Sep 16th, 2019, 11:05"/>
    <m/>
    <d v="2019-09-01T00:00:00"/>
    <m/>
    <m/>
    <s v="AH"/>
    <s v="2019-20"/>
    <x v="26"/>
    <s v="Sep"/>
    <n v="9"/>
    <s v="2019"/>
    <s v="21:00"/>
    <d v="2019-09-20T00:00:00"/>
    <d v="2019-09-20T21:00:00"/>
    <d v="2019-09-01T00:00:00"/>
    <m/>
    <n v="1237"/>
    <n v="15.019999999999989"/>
  </r>
  <r>
    <n v="1238"/>
    <s v=" 21 Sep 2019, 13:00"/>
    <s v="Football"/>
    <x v="2"/>
    <s v="Villarreal CF - Real Valladolid CF"/>
    <n v="2.13"/>
    <x v="0"/>
    <s v="Full Event Home -1.00 (AH)"/>
    <s v="2-0"/>
    <s v="PINNACLE"/>
    <n v="2.13"/>
    <n v="1"/>
    <n v="1.1299999999999999"/>
    <s v="https://aw-tipster.blogabet.com"/>
    <s v="Mon, Sep 16th, 2019, 11:05"/>
    <m/>
    <d v="2019-09-01T00:00:00"/>
    <m/>
    <m/>
    <s v="AH"/>
    <s v="2019-20"/>
    <x v="18"/>
    <s v="Sep"/>
    <n v="9"/>
    <s v="2019"/>
    <s v="13:00"/>
    <d v="2019-09-21T00:00:00"/>
    <d v="2019-09-21T13:00:00"/>
    <d v="2019-09-01T00:00:00"/>
    <m/>
    <n v="1238"/>
    <n v="16.149999999999988"/>
  </r>
  <r>
    <n v="1239"/>
    <s v=" 21 Sep 2019, 13:30"/>
    <s v="Football"/>
    <x v="4"/>
    <s v="Leicester City - Tottenham Hotspur"/>
    <n v="2.13"/>
    <x v="0"/>
    <s v="Full Event Home +0.00 (AH)"/>
    <s v="2-1"/>
    <s v="PINNACLE"/>
    <n v="2.13"/>
    <n v="1"/>
    <n v="1.1299999999999999"/>
    <s v="https://aw-tipster.blogabet.com"/>
    <s v="Thu, Sep 19th, 2019, 09:43"/>
    <m/>
    <d v="2019-09-01T00:00:00"/>
    <m/>
    <m/>
    <s v="AH"/>
    <s v="2019-20"/>
    <x v="18"/>
    <s v="Sep"/>
    <n v="9"/>
    <s v="2019"/>
    <s v="13:30"/>
    <d v="2019-09-21T00:00:00"/>
    <d v="2019-09-21T13:30:00"/>
    <d v="2019-09-01T00:00:00"/>
    <m/>
    <n v="1239"/>
    <n v="17.279999999999987"/>
  </r>
  <r>
    <n v="1240"/>
    <s v=" 21 Sep 2019, 15:30"/>
    <s v="Football"/>
    <x v="0"/>
    <s v="Bayer Leverkusen - Union Berlin"/>
    <n v="0"/>
    <x v="1"/>
    <s v="Full Event Away +1.50 (AH)"/>
    <s v="2-0"/>
    <s v="PINNACLE"/>
    <n v="1.9"/>
    <n v="1"/>
    <n v="-1"/>
    <s v="https://aw-tipster.blogabet.com"/>
    <s v="Thu, Sep 19th, 2019, 09:44"/>
    <m/>
    <d v="2019-09-01T00:00:00"/>
    <m/>
    <m/>
    <s v="AH"/>
    <s v="2019-20"/>
    <x v="18"/>
    <s v="Sep"/>
    <n v="9"/>
    <s v="2019"/>
    <s v="15:30"/>
    <d v="2019-09-21T00:00:00"/>
    <d v="2019-09-21T15:30:00"/>
    <d v="2019-09-01T00:00:00"/>
    <m/>
    <n v="1240"/>
    <n v="16.279999999999987"/>
  </r>
  <r>
    <n v="1241"/>
    <s v=" 21 Sep 2019, 15:30"/>
    <s v="Football"/>
    <x v="0"/>
    <s v="Bayern Munich - FC Koln"/>
    <n v="0"/>
    <x v="1"/>
    <s v="Full Event Away +2.50 (AH)"/>
    <s v="4-0"/>
    <s v="PINNACLE"/>
    <n v="1.9339999999999999"/>
    <n v="1"/>
    <n v="-1"/>
    <s v="https://aw-tipster.blogabet.com"/>
    <s v="Thu, Sep 19th, 2019, 09:44"/>
    <m/>
    <d v="2019-09-01T00:00:00"/>
    <m/>
    <m/>
    <s v="AH"/>
    <s v="2019-20"/>
    <x v="18"/>
    <s v="Sep"/>
    <n v="9"/>
    <s v="2019"/>
    <s v="15:30"/>
    <d v="2019-09-21T00:00:00"/>
    <d v="2019-09-21T15:30:00"/>
    <d v="2019-09-01T00:00:00"/>
    <m/>
    <n v="1241"/>
    <n v="15.279999999999987"/>
  </r>
  <r>
    <n v="1242"/>
    <s v=" 21 Sep 2019, 16:00"/>
    <s v="Football"/>
    <x v="4"/>
    <s v="Burnley - Norwich City"/>
    <n v="1.97"/>
    <x v="0"/>
    <s v="Full Event Home (1X2)"/>
    <s v="2-0"/>
    <s v="PINNACLE"/>
    <n v="1.97"/>
    <n v="1"/>
    <n v="0.97"/>
    <s v="https://aw-tipster.blogabet.com"/>
    <s v="Sun, Sep 15th, 2019, 11:15"/>
    <m/>
    <d v="2019-09-01T00:00:00"/>
    <m/>
    <m/>
    <s v="1X2"/>
    <s v="2019-20"/>
    <x v="18"/>
    <s v="Sep"/>
    <n v="9"/>
    <s v="2019"/>
    <s v="16:00"/>
    <d v="2019-09-21T00:00:00"/>
    <d v="2019-09-21T16:00:00"/>
    <d v="2019-09-01T00:00:00"/>
    <m/>
    <n v="1242"/>
    <n v="16.249999999999986"/>
  </r>
  <r>
    <n v="1243"/>
    <s v=" 21 Sep 2019, 16:00"/>
    <s v="Football"/>
    <x v="4"/>
    <s v="Everton - Sheffield United"/>
    <n v="0"/>
    <x v="1"/>
    <s v="Full Event Home -1.00 (AH)"/>
    <s v="0-2"/>
    <s v="PINNACLE"/>
    <n v="2.33"/>
    <n v="1"/>
    <n v="-1"/>
    <s v="https://aw-tipster.blogabet.com"/>
    <s v="Mon, Sep 16th, 2019, 11:04"/>
    <m/>
    <d v="2019-09-01T00:00:00"/>
    <m/>
    <m/>
    <s v="AH"/>
    <s v="2019-20"/>
    <x v="18"/>
    <s v="Sep"/>
    <n v="9"/>
    <s v="2019"/>
    <s v="16:00"/>
    <d v="2019-09-21T00:00:00"/>
    <d v="2019-09-21T16:00:00"/>
    <d v="2019-09-01T00:00:00"/>
    <m/>
    <n v="1243"/>
    <n v="15.249999999999986"/>
  </r>
  <r>
    <n v="1244"/>
    <s v=" 21 Sep 2019, 16:00"/>
    <s v="Football"/>
    <x v="4"/>
    <s v="Manchester City - Watford"/>
    <n v="0"/>
    <x v="1"/>
    <s v="Full Event Away +2.50 (AH)"/>
    <s v="8-0"/>
    <s v="PINNACLE"/>
    <n v="1.877"/>
    <n v="1"/>
    <n v="-1"/>
    <s v="https://aw-tipster.blogabet.com"/>
    <s v="Thu, Sep 19th, 2019, 09:44"/>
    <m/>
    <d v="2019-09-01T00:00:00"/>
    <m/>
    <m/>
    <s v="AH"/>
    <s v="2019-20"/>
    <x v="18"/>
    <s v="Sep"/>
    <n v="9"/>
    <s v="2019"/>
    <s v="16:00"/>
    <d v="2019-09-21T00:00:00"/>
    <d v="2019-09-21T16:00:00"/>
    <d v="2019-09-01T00:00:00"/>
    <m/>
    <n v="1244"/>
    <n v="14.249999999999986"/>
  </r>
  <r>
    <n v="1245"/>
    <s v=" 21 Sep 2019, 17:30"/>
    <s v="Football"/>
    <x v="1"/>
    <s v="Marseille - Montpellier HSC"/>
    <n v="1.96"/>
    <x v="0"/>
    <s v="Full Event Away +0.50 (AH)"/>
    <s v="1-1"/>
    <s v="PINNACLE"/>
    <n v="1.9610000000000001"/>
    <n v="1"/>
    <n v="0.96"/>
    <s v="https://aw-tipster.blogabet.com"/>
    <s v="Mon, Sep 16th, 2019, 11:07"/>
    <m/>
    <d v="2019-09-01T00:00:00"/>
    <m/>
    <m/>
    <s v="AH"/>
    <s v="2019-20"/>
    <x v="18"/>
    <s v="Sep"/>
    <n v="9"/>
    <s v="2019"/>
    <s v="17:30"/>
    <d v="2019-09-21T00:00:00"/>
    <d v="2019-09-21T17:30:00"/>
    <d v="2019-09-01T00:00:00"/>
    <m/>
    <n v="1245"/>
    <n v="15.209999999999987"/>
  </r>
  <r>
    <n v="1246"/>
    <s v=" 21 Sep 2019, 18:00"/>
    <s v="Football"/>
    <x v="3"/>
    <s v="Juventus - Hellas Verona FC"/>
    <n v="0"/>
    <x v="1"/>
    <s v="Full Event Home -2.00 (AH)"/>
    <s v="2-1"/>
    <s v="PINNACLE"/>
    <n v="1.847"/>
    <n v="1"/>
    <n v="-1"/>
    <s v="https://aw-tipster.blogabet.com"/>
    <s v="Thu, Sep 19th, 2019, 09:46"/>
    <m/>
    <d v="2019-09-01T00:00:00"/>
    <m/>
    <m/>
    <s v="AH"/>
    <s v="2019-20"/>
    <x v="18"/>
    <s v="Sep"/>
    <n v="9"/>
    <s v="2019"/>
    <s v="18:00"/>
    <d v="2019-09-21T00:00:00"/>
    <d v="2019-09-21T18:00:00"/>
    <d v="2019-09-01T00:00:00"/>
    <m/>
    <n v="1246"/>
    <n v="14.209999999999987"/>
  </r>
  <r>
    <n v="1247"/>
    <s v=" 21 Sep 2019, 18:30"/>
    <s v="Football"/>
    <x v="4"/>
    <s v="Newcastle United - Brighton and Hove Albion"/>
    <n v="1"/>
    <x v="2"/>
    <s v="Full Event Home +0.00 (AH)"/>
    <s v="0-0"/>
    <s v="PINNACLE"/>
    <n v="1.84"/>
    <n v="1"/>
    <n v="0"/>
    <s v="https://aw-tipster.blogabet.com"/>
    <s v="Sun, Sep 15th, 2019, 11:16"/>
    <m/>
    <d v="2019-09-01T00:00:00"/>
    <m/>
    <m/>
    <s v="AH"/>
    <s v="2019-20"/>
    <x v="18"/>
    <s v="Sep"/>
    <n v="9"/>
    <s v="2019"/>
    <s v="18:30"/>
    <d v="2019-09-21T00:00:00"/>
    <d v="2019-09-21T18:30:00"/>
    <d v="2019-09-01T00:00:00"/>
    <m/>
    <n v="1247"/>
    <n v="14.209999999999987"/>
  </r>
  <r>
    <n v="1248"/>
    <s v=" 21 Sep 2019, 18:30"/>
    <s v="Football"/>
    <x v="0"/>
    <s v="Werder Bremen - RB Leipzig"/>
    <n v="1.77"/>
    <x v="0"/>
    <s v="Full Event Away (1X2)"/>
    <s v="0-3"/>
    <s v="PINNACLE"/>
    <n v="1.7689999999999999"/>
    <n v="1"/>
    <n v="0.77"/>
    <s v="https://aw-tipster.blogabet.com"/>
    <s v="Wed, Sep 18th, 2019, 11:09"/>
    <m/>
    <d v="2019-09-01T00:00:00"/>
    <m/>
    <m/>
    <s v="1X2"/>
    <s v="2019-20"/>
    <x v="18"/>
    <s v="Sep"/>
    <n v="9"/>
    <s v="2019"/>
    <s v="18:30"/>
    <d v="2019-09-21T00:00:00"/>
    <d v="2019-09-21T18:30:00"/>
    <d v="2019-09-01T00:00:00"/>
    <m/>
    <n v="1248"/>
    <n v="14.979999999999986"/>
  </r>
  <r>
    <n v="1249"/>
    <s v=" 21 Sep 2019, 18:30"/>
    <s v="Football"/>
    <x v="2"/>
    <s v="Atletico Madrid - Celta Vigo"/>
    <n v="0"/>
    <x v="1"/>
    <s v="Full Event Home -1.00 (AH)"/>
    <s v="0-0"/>
    <s v="PINNACLE"/>
    <n v="1.714"/>
    <n v="1"/>
    <n v="-1"/>
    <s v="https://aw-tipster.blogabet.com"/>
    <s v="Thu, Sep 19th, 2019, 09:45"/>
    <m/>
    <d v="2019-09-01T00:00:00"/>
    <m/>
    <m/>
    <s v="AH"/>
    <s v="2019-20"/>
    <x v="18"/>
    <s v="Sep"/>
    <n v="9"/>
    <s v="2019"/>
    <s v="18:30"/>
    <d v="2019-09-21T00:00:00"/>
    <d v="2019-09-21T18:30:00"/>
    <d v="2019-09-01T00:00:00"/>
    <m/>
    <n v="1249"/>
    <n v="13.979999999999986"/>
  </r>
  <r>
    <n v="1250"/>
    <s v=" 21 Sep 2019, 20:00"/>
    <s v="Football"/>
    <x v="1"/>
    <s v="Nice - Dijon"/>
    <n v="1.75"/>
    <x v="0"/>
    <s v="Full Event Home (1X2)"/>
    <s v="2-1"/>
    <s v="PINNACLE"/>
    <n v="1.7509999999999999"/>
    <n v="1"/>
    <n v="0.75"/>
    <s v="https://aw-tipster.blogabet.com"/>
    <s v="Mon, Sep 16th, 2019, 11:08"/>
    <m/>
    <d v="2019-09-01T00:00:00"/>
    <m/>
    <m/>
    <s v="1X2"/>
    <s v="2019-20"/>
    <x v="18"/>
    <s v="Sep"/>
    <n v="9"/>
    <s v="2019"/>
    <s v="20:00"/>
    <d v="2019-09-21T00:00:00"/>
    <d v="2019-09-21T20:00:00"/>
    <d v="2019-09-01T00:00:00"/>
    <m/>
    <n v="1250"/>
    <n v="14.729999999999986"/>
  </r>
  <r>
    <n v="1251"/>
    <s v=" 21 Sep 2019, 20:00"/>
    <s v="Football"/>
    <x v="1"/>
    <s v="Reims - AS Monaco"/>
    <n v="1"/>
    <x v="2"/>
    <s v="Full Event Home +0.00 (AH)"/>
    <s v="0-0"/>
    <s v="PINNACLE"/>
    <n v="1.9"/>
    <n v="1"/>
    <n v="0"/>
    <s v="https://aw-tipster.blogabet.com"/>
    <s v="Mon, Sep 16th, 2019, 11:08"/>
    <m/>
    <d v="2019-09-01T00:00:00"/>
    <m/>
    <m/>
    <s v="AH"/>
    <s v="2019-20"/>
    <x v="18"/>
    <s v="Sep"/>
    <n v="9"/>
    <s v="2019"/>
    <s v="20:00"/>
    <d v="2019-09-21T00:00:00"/>
    <d v="2019-09-21T20:00:00"/>
    <d v="2019-09-01T00:00:00"/>
    <m/>
    <n v="1251"/>
    <n v="14.729999999999986"/>
  </r>
  <r>
    <n v="1252"/>
    <s v=" 21 Sep 2019, 20:45"/>
    <s v="Football"/>
    <x v="3"/>
    <s v="AC Milan - FC Internazionale"/>
    <n v="1.72"/>
    <x v="0"/>
    <s v="Full Event Away +0.00 (AH)"/>
    <s v="0-2"/>
    <s v="PINNACLE"/>
    <n v="1.724"/>
    <n v="1"/>
    <n v="0.72"/>
    <s v="https://aw-tipster.blogabet.com"/>
    <s v="Wed, Sep 18th, 2019, 11:10"/>
    <m/>
    <d v="2019-09-01T00:00:00"/>
    <m/>
    <m/>
    <s v="AH"/>
    <s v="2019-20"/>
    <x v="18"/>
    <s v="Sep"/>
    <n v="9"/>
    <s v="2019"/>
    <s v="20:45"/>
    <d v="2019-09-21T00:00:00"/>
    <d v="2019-09-21T20:45:00"/>
    <d v="2019-09-01T00:00:00"/>
    <m/>
    <n v="1252"/>
    <n v="15.449999999999987"/>
  </r>
  <r>
    <n v="1253"/>
    <s v=" 21 Sep 2019, 21:00"/>
    <s v="Football"/>
    <x v="2"/>
    <s v="Granada CF - Barcelona"/>
    <n v="0"/>
    <x v="1"/>
    <s v="Full Event Away -1.50 (AH)"/>
    <s v="2-0"/>
    <s v="PINNACLE"/>
    <n v="1.952"/>
    <n v="1"/>
    <n v="-1"/>
    <s v="https://aw-tipster.blogabet.com"/>
    <s v="Wed, Sep 18th, 2019, 11:10"/>
    <m/>
    <d v="2019-09-01T00:00:00"/>
    <m/>
    <m/>
    <s v="AH"/>
    <s v="2019-20"/>
    <x v="18"/>
    <s v="Sep"/>
    <n v="9"/>
    <s v="2019"/>
    <s v="21:00"/>
    <d v="2019-09-21T00:00:00"/>
    <d v="2019-09-21T21:00:00"/>
    <d v="2019-09-01T00:00:00"/>
    <m/>
    <n v="1253"/>
    <n v="14.449999999999987"/>
  </r>
  <r>
    <n v="1254"/>
    <s v=" 22 Sep 2019, 12:00"/>
    <s v="Football"/>
    <x v="2"/>
    <s v="Getafe - Mallorca"/>
    <n v="1.86"/>
    <x v="0"/>
    <s v="Full Event Home (1X2)"/>
    <s v="4-2"/>
    <s v="PINNACLE"/>
    <n v="1.8620000000000001"/>
    <n v="1"/>
    <n v="0.86"/>
    <s v="https://aw-tipster.blogabet.com"/>
    <s v="Fri, Sep 20th, 2019, 11:17"/>
    <m/>
    <d v="2019-09-01T00:00:00"/>
    <m/>
    <m/>
    <s v="1X2"/>
    <s v="2019-20"/>
    <x v="19"/>
    <s v="Sep"/>
    <n v="9"/>
    <s v="2019"/>
    <s v="12:00"/>
    <d v="2019-09-22T00:00:00"/>
    <d v="2019-09-22T12:00:00"/>
    <d v="2019-09-01T00:00:00"/>
    <m/>
    <n v="1254"/>
    <n v="15.309999999999986"/>
  </r>
  <r>
    <n v="1255"/>
    <s v=" 22 Sep 2019, 14:00"/>
    <s v="Football"/>
    <x v="2"/>
    <s v="Espanyol - Real Sociedad"/>
    <n v="1.8"/>
    <x v="0"/>
    <s v="Full Event Away +0.00 (AH)"/>
    <s v="1-3"/>
    <s v="PINNACLE"/>
    <n v="1.8"/>
    <n v="1"/>
    <n v="0.8"/>
    <s v="https://aw-tipster.blogabet.com"/>
    <s v="Fri, Sep 20th, 2019, 11:17"/>
    <m/>
    <d v="2019-09-01T00:00:00"/>
    <m/>
    <m/>
    <s v="AH"/>
    <s v="2019-20"/>
    <x v="19"/>
    <s v="Sep"/>
    <n v="9"/>
    <s v="2019"/>
    <s v="14:00"/>
    <d v="2019-09-22T00:00:00"/>
    <d v="2019-09-22T14:00:00"/>
    <d v="2019-09-01T00:00:00"/>
    <m/>
    <n v="1255"/>
    <n v="16.109999999999985"/>
  </r>
  <r>
    <n v="1256"/>
    <s v=" 22 Sep 2019, 15:00"/>
    <s v="Football"/>
    <x v="3"/>
    <s v="Lecce - Napoli"/>
    <n v="0"/>
    <x v="1"/>
    <s v="Full Event Home +1.50 (AH)"/>
    <s v="1-4"/>
    <s v="PINNACLE"/>
    <n v="1.8260000000000001"/>
    <n v="1"/>
    <n v="-1"/>
    <s v="https://aw-tipster.blogabet.com"/>
    <s v="Wed, Sep 18th, 2019, 11:11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6"/>
    <n v="15.109999999999985"/>
  </r>
  <r>
    <n v="1257"/>
    <s v=" 22 Sep 2019, 15:00"/>
    <s v="Football"/>
    <x v="3"/>
    <s v="Sampdoria - Torino"/>
    <n v="0"/>
    <x v="1"/>
    <s v="Full Event Away +0.00 (AH)"/>
    <s v="1-0"/>
    <s v="PINNACLE"/>
    <n v="2.0499999999999998"/>
    <n v="1"/>
    <n v="-1"/>
    <s v="https://aw-tipster.blogabet.com"/>
    <s v="Wed, Sep 18th, 2019, 11:11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7"/>
    <n v="14.109999999999985"/>
  </r>
  <r>
    <n v="1258"/>
    <s v=" 22 Sep 2019, 15:00"/>
    <s v="Football"/>
    <x v="4"/>
    <s v="Crystal Palace - Wolverhampton Wanderers"/>
    <n v="1"/>
    <x v="2"/>
    <s v="Full Event Home +0.00 (AH)"/>
    <s v="1-1"/>
    <s v="PINNACLE"/>
    <n v="1.84"/>
    <n v="1"/>
    <n v="0"/>
    <s v="https://aw-tipster.blogabet.com"/>
    <s v="Fri, Sep 20th, 2019, 11:15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8"/>
    <n v="14.109999999999985"/>
  </r>
  <r>
    <n v="1259"/>
    <s v=" 22 Sep 2019, 15:00"/>
    <s v="Football"/>
    <x v="4"/>
    <s v="West Ham United - Manchester United"/>
    <n v="1.74"/>
    <x v="0"/>
    <s v="Full Event Home +0.50 (AH)"/>
    <s v="2-0"/>
    <s v="PINNACLE"/>
    <n v="1.74"/>
    <n v="1"/>
    <n v="0.74"/>
    <s v="https://aw-tipster.blogabet.com"/>
    <s v="Fri, Sep 20th, 2019, 11:15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59"/>
    <n v="14.849999999999985"/>
  </r>
  <r>
    <n v="1260"/>
    <s v=" 22 Sep 2019, 15:00"/>
    <s v="Football"/>
    <x v="3"/>
    <s v="Bologna - AS Roma"/>
    <n v="1.81"/>
    <x v="0"/>
    <s v="Full Event Away +0.00 (AH)"/>
    <s v="1-2"/>
    <s v="PINNACLE"/>
    <n v="1.806"/>
    <n v="1"/>
    <n v="0.81"/>
    <s v="https://aw-tipster.blogabet.com"/>
    <s v="Fri, Sep 20th, 2019, 11:18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60"/>
    <n v="15.659999999999986"/>
  </r>
  <r>
    <n v="1261"/>
    <s v=" 22 Sep 2019, 15:00"/>
    <s v="Football"/>
    <x v="1"/>
    <s v="Rennes - Lille"/>
    <n v="1"/>
    <x v="2"/>
    <s v="Full Event Away +0.00 (AH)"/>
    <s v="1-1"/>
    <s v="PINNACLE"/>
    <n v="2.15"/>
    <n v="1"/>
    <n v="0"/>
    <s v="https://aw-tipster.blogabet.com"/>
    <s v="Fri, Sep 20th, 2019, 11:19"/>
    <m/>
    <d v="2019-09-01T00:00:00"/>
    <m/>
    <m/>
    <s v="AH"/>
    <s v="2019-20"/>
    <x v="19"/>
    <s v="Sep"/>
    <n v="9"/>
    <s v="2019"/>
    <s v="15:00"/>
    <d v="2019-09-22T00:00:00"/>
    <d v="2019-09-22T15:00:00"/>
    <d v="2019-09-01T00:00:00"/>
    <m/>
    <n v="1261"/>
    <n v="15.659999999999986"/>
  </r>
  <r>
    <n v="1262"/>
    <s v=" 22 Sep 2019, 15:30"/>
    <s v="Football"/>
    <x v="0"/>
    <s v="Borussia Monchengladbach - Fortuna Dusseldorf"/>
    <n v="1"/>
    <x v="2"/>
    <s v="Full Event Away +1.00 (AH)"/>
    <s v="2-1"/>
    <s v="PINNACLE"/>
    <n v="1.7749999999999999"/>
    <n v="1"/>
    <n v="0"/>
    <s v="https://aw-tipster.blogabet.com"/>
    <s v="Fri, Sep 20th, 2019, 11:16"/>
    <m/>
    <d v="2019-09-01T00:00:00"/>
    <m/>
    <m/>
    <s v="AH"/>
    <s v="2019-20"/>
    <x v="19"/>
    <s v="Sep"/>
    <n v="9"/>
    <s v="2019"/>
    <s v="15:30"/>
    <d v="2019-09-22T00:00:00"/>
    <d v="2019-09-22T15:30:00"/>
    <d v="2019-09-01T00:00:00"/>
    <m/>
    <n v="1262"/>
    <n v="15.659999999999986"/>
  </r>
  <r>
    <n v="1263"/>
    <s v=" 22 Sep 2019, 16:00"/>
    <s v="Football"/>
    <x v="2"/>
    <s v="Valencia - Leganes"/>
    <n v="0"/>
    <x v="1"/>
    <s v="Full Event Home -1.00 (AH)"/>
    <s v="1-1"/>
    <s v="PINNACLE"/>
    <n v="2.09"/>
    <n v="1"/>
    <n v="-1"/>
    <s v="https://aw-tipster.blogabet.com"/>
    <s v="Wed, Sep 18th, 2019, 11:10"/>
    <m/>
    <d v="2019-09-01T00:00:00"/>
    <m/>
    <m/>
    <s v="AH"/>
    <s v="2019-20"/>
    <x v="19"/>
    <s v="Sep"/>
    <n v="9"/>
    <s v="2019"/>
    <s v="16:00"/>
    <d v="2019-09-22T00:00:00"/>
    <d v="2019-09-22T16:00:00"/>
    <d v="2019-09-01T00:00:00"/>
    <m/>
    <n v="1263"/>
    <n v="14.659999999999986"/>
  </r>
  <r>
    <n v="1264"/>
    <s v=" 22 Sep 2019, 17:00"/>
    <s v="Football"/>
    <x v="1"/>
    <s v="Angers SCO - St Etienne"/>
    <n v="0"/>
    <x v="1"/>
    <s v="Full Event Away +0.50 (AH)"/>
    <s v="4-1"/>
    <s v="PINNACLE"/>
    <n v="1.7509999999999999"/>
    <n v="1"/>
    <n v="-1"/>
    <s v="https://aw-tipster.blogabet.com"/>
    <s v="Fri, Sep 20th, 2019, 11:20"/>
    <m/>
    <d v="2019-09-01T00:00:00"/>
    <m/>
    <m/>
    <s v="AH"/>
    <s v="2019-20"/>
    <x v="19"/>
    <s v="Sep"/>
    <n v="9"/>
    <s v="2019"/>
    <s v="17:00"/>
    <d v="2019-09-22T00:00:00"/>
    <d v="2019-09-22T17:00:00"/>
    <d v="2019-09-01T00:00:00"/>
    <m/>
    <n v="1264"/>
    <n v="13.659999999999986"/>
  </r>
  <r>
    <n v="1265"/>
    <s v=" 22 Sep 2019, 17:30"/>
    <s v="Football"/>
    <x v="4"/>
    <s v="Chelsea - Liverpool"/>
    <n v="2"/>
    <x v="0"/>
    <s v="Full Event Away (1X2)"/>
    <s v="1-2"/>
    <s v="PINNACLE"/>
    <n v="2"/>
    <n v="1"/>
    <n v="1"/>
    <s v="https://aw-tipster.blogabet.com"/>
    <s v="Wed, Sep 18th, 2019, 11:09"/>
    <m/>
    <d v="2019-09-01T00:00:00"/>
    <m/>
    <m/>
    <s v="1X2"/>
    <s v="2019-20"/>
    <x v="19"/>
    <s v="Sep"/>
    <n v="9"/>
    <s v="2019"/>
    <s v="17:30"/>
    <d v="2019-09-22T00:00:00"/>
    <d v="2019-09-22T17:30:00"/>
    <d v="2019-09-01T00:00:00"/>
    <m/>
    <n v="1265"/>
    <n v="14.659999999999986"/>
  </r>
  <r>
    <n v="1266"/>
    <s v=" 22 Sep 2019, 17:30"/>
    <s v="Football"/>
    <x v="4"/>
    <s v="Arsenal - Aston Villa"/>
    <n v="0"/>
    <x v="1"/>
    <s v="Full Event Home -1.50 (AH)"/>
    <s v="3-2"/>
    <s v="PINNACLE"/>
    <n v="2.2200000000000002"/>
    <n v="1"/>
    <n v="-1"/>
    <s v="https://aw-tipster.blogabet.com"/>
    <s v="Fri, Sep 20th, 2019, 11:15"/>
    <m/>
    <d v="2019-09-01T00:00:00"/>
    <m/>
    <m/>
    <s v="AH"/>
    <s v="2019-20"/>
    <x v="19"/>
    <s v="Sep"/>
    <n v="9"/>
    <s v="2019"/>
    <s v="17:30"/>
    <d v="2019-09-22T00:00:00"/>
    <d v="2019-09-22T17:30:00"/>
    <d v="2019-09-01T00:00:00"/>
    <m/>
    <n v="1266"/>
    <n v="13.659999999999986"/>
  </r>
  <r>
    <n v="1267"/>
    <s v=" 22 Sep 2019, 18:00"/>
    <s v="Football"/>
    <x v="3"/>
    <s v="Atalanta BC (n) - Fiorentina"/>
    <n v="1.9"/>
    <x v="0"/>
    <s v="Full Event Away +0.50 (AH)"/>
    <s v="2-2"/>
    <s v="PINNACLE"/>
    <n v="1.9"/>
    <n v="1"/>
    <n v="0.9"/>
    <s v="https://aw-tipster.blogabet.com"/>
    <s v="Thu, Sep 19th, 2019, 09:46"/>
    <m/>
    <d v="2019-09-01T00:00:00"/>
    <m/>
    <m/>
    <s v="AH"/>
    <s v="2019-20"/>
    <x v="19"/>
    <s v="Sep"/>
    <n v="9"/>
    <s v="2019"/>
    <s v="18:00"/>
    <d v="2019-09-22T00:00:00"/>
    <d v="2019-09-22T18:00:00"/>
    <d v="2019-09-01T00:00:00"/>
    <m/>
    <n v="1267"/>
    <n v="14.559999999999986"/>
  </r>
  <r>
    <n v="1268"/>
    <s v=" 22 Sep 2019, 18:00"/>
    <s v="Football"/>
    <x v="0"/>
    <s v="Eintracht Frankfurt - Borussia Dortmund"/>
    <n v="0"/>
    <x v="1"/>
    <s v="Full Event Away (1X2)"/>
    <s v="2-2"/>
    <s v="PINNACLE"/>
    <n v="1.7350000000000001"/>
    <n v="1"/>
    <n v="-1"/>
    <s v="https://aw-tipster.blogabet.com"/>
    <s v="Fri, Sep 20th, 2019, 11:16"/>
    <m/>
    <d v="2019-09-01T00:00:00"/>
    <m/>
    <m/>
    <s v="1X2"/>
    <s v="2019-20"/>
    <x v="19"/>
    <s v="Sep"/>
    <n v="9"/>
    <s v="2019"/>
    <s v="18:00"/>
    <d v="2019-09-22T00:00:00"/>
    <d v="2019-09-22T18:00:00"/>
    <d v="2019-09-01T00:00:00"/>
    <m/>
    <n v="1268"/>
    <n v="13.559999999999986"/>
  </r>
  <r>
    <n v="1269"/>
    <s v=" 22 Sep 2019, 18:30"/>
    <s v="Football"/>
    <x v="2"/>
    <s v="Athletic Club Bilbao - Alaves"/>
    <n v="2.2799999999999998"/>
    <x v="0"/>
    <s v="Full Event Home -1.00 (AH)"/>
    <s v="2-0"/>
    <s v="PINNACLE"/>
    <n v="2.2799999999999998"/>
    <n v="1"/>
    <n v="1.28"/>
    <s v="https://aw-tipster.blogabet.com"/>
    <s v="Mon, Sep 16th, 2019, 11:05"/>
    <m/>
    <d v="2019-09-01T00:00:00"/>
    <m/>
    <m/>
    <s v="AH"/>
    <s v="2019-20"/>
    <x v="19"/>
    <s v="Sep"/>
    <n v="9"/>
    <s v="2019"/>
    <s v="18:30"/>
    <d v="2019-09-22T00:00:00"/>
    <d v="2019-09-22T18:30:00"/>
    <d v="2019-09-01T00:00:00"/>
    <m/>
    <n v="1269"/>
    <n v="14.839999999999986"/>
  </r>
  <r>
    <n v="1270"/>
    <s v=" 22 Sep 2019, 20:45"/>
    <s v="Football"/>
    <x v="3"/>
    <s v="Lazio - Parma FC"/>
    <n v="0"/>
    <x v="1"/>
    <s v="Full Event Away +1.50 (AH)"/>
    <s v="2-0"/>
    <s v="PINNACLE"/>
    <n v="2.0099999999999998"/>
    <n v="1"/>
    <n v="-1"/>
    <s v="https://aw-tipster.blogabet.com"/>
    <s v="Fri, Sep 20th, 2019, 11:19"/>
    <m/>
    <d v="2019-09-01T00:00:00"/>
    <m/>
    <m/>
    <s v="AH"/>
    <s v="2019-20"/>
    <x v="19"/>
    <s v="Sep"/>
    <n v="9"/>
    <s v="2019"/>
    <s v="20:45"/>
    <d v="2019-09-22T00:00:00"/>
    <d v="2019-09-22T20:45:00"/>
    <d v="2019-09-01T00:00:00"/>
    <m/>
    <n v="1270"/>
    <n v="13.839999999999986"/>
  </r>
  <r>
    <n v="1271"/>
    <s v=" 22 Sep 2019, 21:00"/>
    <s v="Football"/>
    <x v="1"/>
    <s v="Lyon - Paris Saint Germain"/>
    <n v="1.92"/>
    <x v="0"/>
    <s v="Full Event Away (1X2)"/>
    <s v="0-1"/>
    <s v="PINNACLE"/>
    <n v="1.917"/>
    <n v="1"/>
    <n v="0.92"/>
    <s v="https://aw-tipster.blogabet.com"/>
    <s v="Thu, Sep 19th, 2019, 09:46"/>
    <m/>
    <d v="2019-09-01T00:00:00"/>
    <m/>
    <m/>
    <s v="1X2"/>
    <s v="2019-20"/>
    <x v="19"/>
    <s v="Sep"/>
    <n v="9"/>
    <s v="2019"/>
    <s v="21:00"/>
    <d v="2019-09-22T00:00:00"/>
    <d v="2019-09-22T21:00:00"/>
    <d v="2019-09-01T00:00:00"/>
    <m/>
    <n v="1271"/>
    <n v="14.759999999999986"/>
  </r>
  <r>
    <n v="1272"/>
    <s v=" 22 Sep 2019, 21:00"/>
    <s v="Football"/>
    <x v="2"/>
    <s v="Sevilla - Real Madrid"/>
    <n v="0"/>
    <x v="1"/>
    <s v="Full Event Home +0.00 (AH)"/>
    <s v="0-1"/>
    <s v="PINNACLE"/>
    <n v="1.99"/>
    <n v="1"/>
    <n v="-1"/>
    <s v="https://aw-tipster.blogabet.com"/>
    <s v="Fri, Sep 20th, 2019, 11:18"/>
    <m/>
    <d v="2019-09-01T00:00:00"/>
    <m/>
    <m/>
    <s v="AH"/>
    <s v="2019-20"/>
    <x v="19"/>
    <s v="Sep"/>
    <n v="9"/>
    <s v="2019"/>
    <s v="21:00"/>
    <d v="2019-09-22T00:00:00"/>
    <d v="2019-09-22T21:00:00"/>
    <d v="2019-09-01T00:00:00"/>
    <m/>
    <n v="1272"/>
    <n v="13.759999999999986"/>
  </r>
  <r>
    <n v="1273"/>
    <s v=" 23 Sep 2019, 20:30"/>
    <s v="Football"/>
    <x v="0"/>
    <s v="Wolfsburg - Hoffenheim"/>
    <n v="0"/>
    <x v="1"/>
    <s v="Full Event Home (1X2)"/>
    <s v="1-1"/>
    <s v="PINNACLE"/>
    <n v="1.952"/>
    <n v="1"/>
    <n v="-1"/>
    <s v="https://aw-tipster.blogabet.com"/>
    <s v="Fri, Sep 20th, 2019, 11:17"/>
    <m/>
    <d v="2019-09-01T00:00:00"/>
    <m/>
    <m/>
    <s v="1X2"/>
    <s v="2019-20"/>
    <x v="20"/>
    <s v="Sep"/>
    <n v="9"/>
    <s v="2019"/>
    <s v="20:30"/>
    <d v="2019-09-23T00:00:00"/>
    <d v="2019-09-23T20:30:00"/>
    <d v="2019-09-01T00:00:00"/>
    <m/>
    <n v="1273"/>
    <n v="12.759999999999986"/>
  </r>
  <r>
    <n v="1274"/>
    <s v=" 24 Sep 2019, 19:00"/>
    <s v="Football"/>
    <x v="1"/>
    <s v="Dijon - Marseille"/>
    <n v="1"/>
    <x v="2"/>
    <s v="Full Event Home +0.00 (AH)"/>
    <s v="0-0"/>
    <s v="PINNACLE"/>
    <n v="2.4300000000000002"/>
    <n v="1"/>
    <n v="0"/>
    <s v="https://aw-tipster.blogabet.com"/>
    <s v="Mon, Sep 23rd, 2019, 10:45"/>
    <m/>
    <d v="2019-09-01T00:00:00"/>
    <m/>
    <m/>
    <s v="AH"/>
    <s v="2019-20"/>
    <x v="27"/>
    <s v="Sep"/>
    <n v="9"/>
    <s v="2019"/>
    <s v="19:00"/>
    <d v="2019-09-24T00:00:00"/>
    <d v="2019-09-24T19:00:00"/>
    <d v="2019-09-01T00:00:00"/>
    <m/>
    <n v="1274"/>
    <n v="12.759999999999986"/>
  </r>
  <r>
    <n v="1275"/>
    <s v=" 24 Sep 2019, 21:00"/>
    <s v="Football"/>
    <x v="2"/>
    <s v="Barcelona - Villarreal CF"/>
    <n v="0"/>
    <x v="1"/>
    <s v="Full Event Home -1.50 (AH)"/>
    <s v="2-1"/>
    <s v="PINNACLE"/>
    <n v="1.819"/>
    <n v="1"/>
    <n v="-1"/>
    <s v="https://aw-tipster.blogabet.com"/>
    <s v="Sun, Sep 22nd, 2019, 10:35"/>
    <m/>
    <d v="2019-09-01T00:00:00"/>
    <m/>
    <m/>
    <s v="AH"/>
    <s v="2019-20"/>
    <x v="27"/>
    <s v="Sep"/>
    <n v="9"/>
    <s v="2019"/>
    <s v="21:00"/>
    <d v="2019-09-24T00:00:00"/>
    <d v="2019-09-24T21:00:00"/>
    <d v="2019-09-01T00:00:00"/>
    <m/>
    <n v="1275"/>
    <n v="11.759999999999986"/>
  </r>
  <r>
    <n v="1276"/>
    <s v=" 24 Sep 2019, 21:00"/>
    <s v="Football"/>
    <x v="3"/>
    <s v="Brescia - Juventus"/>
    <n v="1.79"/>
    <x v="0"/>
    <s v="Full Event Home +1.50 (AH)"/>
    <s v="1-2"/>
    <s v="PINNACLE"/>
    <n v="1.7869999999999999"/>
    <n v="1"/>
    <n v="0.79"/>
    <s v="https://aw-tipster.blogabet.com"/>
    <s v="Sun, Sep 22nd, 2019, 10:36"/>
    <m/>
    <d v="2019-09-01T00:00:00"/>
    <m/>
    <m/>
    <s v="AH"/>
    <s v="2019-20"/>
    <x v="27"/>
    <s v="Sep"/>
    <n v="9"/>
    <s v="2019"/>
    <s v="21:00"/>
    <d v="2019-09-24T00:00:00"/>
    <d v="2019-09-24T21:00:00"/>
    <d v="2019-09-01T00:00:00"/>
    <m/>
    <n v="1276"/>
    <n v="12.549999999999986"/>
  </r>
  <r>
    <n v="1277"/>
    <s v=" 24 Sep 2019, 21:00"/>
    <s v="Football"/>
    <x v="1"/>
    <s v="AS Monaco - Nice"/>
    <n v="0"/>
    <x v="1"/>
    <s v="Full Event Away +0.50 (AH)"/>
    <s v="3-1"/>
    <s v="PINNACLE"/>
    <n v="1.833"/>
    <n v="1"/>
    <n v="-1"/>
    <s v="https://aw-tipster.blogabet.com"/>
    <s v="Mon, Sep 23rd, 2019, 10:45"/>
    <m/>
    <d v="2019-09-01T00:00:00"/>
    <m/>
    <m/>
    <s v="AH"/>
    <s v="2019-20"/>
    <x v="27"/>
    <s v="Sep"/>
    <n v="9"/>
    <s v="2019"/>
    <s v="21:00"/>
    <d v="2019-09-24T00:00:00"/>
    <d v="2019-09-24T21:00:00"/>
    <d v="2019-09-01T00:00:00"/>
    <m/>
    <n v="1277"/>
    <n v="11.549999999999986"/>
  </r>
  <r>
    <n v="1278"/>
    <s v=" 25 Sep 2019, 19:00"/>
    <s v="Football"/>
    <x v="3"/>
    <s v="AS Roma - Atalanta BC"/>
    <n v="0"/>
    <x v="1"/>
    <s v="Full Event Home (1X2)"/>
    <s v="0-2"/>
    <s v="PINNACLE"/>
    <n v="2.14"/>
    <n v="1"/>
    <n v="-1"/>
    <s v="https://aw-tipster.blogabet.com"/>
    <s v="Mon, Sep 23rd, 2019, 10:43"/>
    <m/>
    <d v="2019-09-01T00:00:00"/>
    <m/>
    <m/>
    <s v="1X2"/>
    <s v="2019-20"/>
    <x v="28"/>
    <s v="Sep"/>
    <n v="9"/>
    <s v="2019"/>
    <s v="19:00"/>
    <d v="2019-09-25T00:00:00"/>
    <d v="2019-09-25T19:00:00"/>
    <d v="2019-09-01T00:00:00"/>
    <m/>
    <n v="1278"/>
    <n v="10.549999999999986"/>
  </r>
  <r>
    <n v="1279"/>
    <s v=" 25 Sep 2019, 19:00"/>
    <s v="Football"/>
    <x v="1"/>
    <s v="Brest - Lyon"/>
    <n v="2.14"/>
    <x v="0"/>
    <s v="Full Event Home +0.50 (AH)"/>
    <s v="2-2"/>
    <s v="PINNACLE"/>
    <n v="2.14"/>
    <n v="1"/>
    <n v="1.1399999999999999"/>
    <s v="https://aw-tipster.blogabet.com"/>
    <s v="Mon, Sep 23rd, 2019, 10:45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79"/>
    <n v="11.689999999999987"/>
  </r>
  <r>
    <n v="1280"/>
    <s v=" 25 Sep 2019, 19:00"/>
    <s v="Football"/>
    <x v="1"/>
    <s v="Lille - Strasbourg"/>
    <n v="1.83"/>
    <x v="0"/>
    <s v="Full Event Home (1X2)"/>
    <s v="2-0"/>
    <s v="PINNACLE"/>
    <n v="1.833"/>
    <n v="1"/>
    <n v="0.83"/>
    <s v="https://aw-tipster.blogabet.com"/>
    <s v="Mon, Sep 23rd, 2019, 10:46"/>
    <m/>
    <d v="2019-09-01T00:00:00"/>
    <m/>
    <m/>
    <s v="1X2"/>
    <s v="2019-20"/>
    <x v="28"/>
    <s v="Sep"/>
    <n v="9"/>
    <s v="2019"/>
    <s v="19:00"/>
    <d v="2019-09-25T00:00:00"/>
    <d v="2019-09-25T19:00:00"/>
    <d v="2019-09-01T00:00:00"/>
    <m/>
    <n v="1280"/>
    <n v="12.519999999999987"/>
  </r>
  <r>
    <n v="1281"/>
    <s v=" 25 Sep 2019, 19:00"/>
    <s v="Football"/>
    <x v="1"/>
    <s v="Nantes - Rennes"/>
    <n v="1.7"/>
    <x v="0"/>
    <s v="Full Event Home +0.00 (AH)"/>
    <s v="1-0"/>
    <s v="PINNACLE"/>
    <n v="1.704"/>
    <n v="1"/>
    <n v="0.7"/>
    <s v="https://aw-tipster.blogabet.com"/>
    <s v="Mon, Sep 23rd, 2019, 10:46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81"/>
    <n v="13.219999999999986"/>
  </r>
  <r>
    <n v="1282"/>
    <s v=" 25 Sep 2019, 19:00"/>
    <s v="Football"/>
    <x v="2"/>
    <s v="Leganes - Athletic Club Bilbao"/>
    <n v="1"/>
    <x v="2"/>
    <s v="Full Event Away +0.00 (AH)"/>
    <s v="1-1"/>
    <s v="PINNACLE"/>
    <n v="1.952"/>
    <n v="1"/>
    <n v="0"/>
    <s v="https://aw-tipster.blogabet.com"/>
    <s v="Tue, Sep 24th, 2019, 11:29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82"/>
    <n v="13.219999999999986"/>
  </r>
  <r>
    <n v="1283"/>
    <s v=" 25 Sep 2019, 19:00"/>
    <s v="Football"/>
    <x v="2"/>
    <s v="Mallorca - Atletico Madrid"/>
    <n v="2.21"/>
    <x v="0"/>
    <s v="Full Event Away -1.00 (AH)"/>
    <s v="0-2"/>
    <s v="PINNACLE"/>
    <n v="2.21"/>
    <n v="1"/>
    <n v="1.21"/>
    <s v="https://aw-tipster.blogabet.com"/>
    <s v="Tue, Sep 24th, 2019, 11:29"/>
    <m/>
    <d v="2019-09-01T00:00:00"/>
    <m/>
    <m/>
    <s v="AH"/>
    <s v="2019-20"/>
    <x v="28"/>
    <s v="Sep"/>
    <n v="9"/>
    <s v="2019"/>
    <s v="19:00"/>
    <d v="2019-09-25T00:00:00"/>
    <d v="2019-09-25T19:00:00"/>
    <d v="2019-09-01T00:00:00"/>
    <m/>
    <n v="1283"/>
    <n v="14.429999999999986"/>
  </r>
  <r>
    <n v="1284"/>
    <s v=" 25 Sep 2019, 20:00"/>
    <s v="Football"/>
    <x v="2"/>
    <s v="Valencia - Getafe"/>
    <n v="1.96"/>
    <x v="0"/>
    <s v="Full Event Away +0.50 (AH)"/>
    <s v="3-3"/>
    <s v="PINNACLE"/>
    <n v="1.9610000000000001"/>
    <n v="1"/>
    <n v="0.96"/>
    <s v="https://aw-tipster.blogabet.com"/>
    <s v="Tue, Sep 24th, 2019, 11:29"/>
    <m/>
    <d v="2019-09-01T00:00:00"/>
    <m/>
    <m/>
    <s v="AH"/>
    <s v="2019-20"/>
    <x v="28"/>
    <s v="Sep"/>
    <n v="9"/>
    <s v="2019"/>
    <s v="20:00"/>
    <d v="2019-09-25T00:00:00"/>
    <d v="2019-09-25T20:00:00"/>
    <d v="2019-09-01T00:00:00"/>
    <m/>
    <n v="1284"/>
    <n v="15.389999999999986"/>
  </r>
  <r>
    <n v="1285"/>
    <s v=" 25 Sep 2019, 20:45"/>
    <s v="Football"/>
    <x v="7"/>
    <s v="Brighton and Hove Albion - Aston Villa"/>
    <n v="0"/>
    <x v="1"/>
    <s v="Full Event Home (1X2)"/>
    <s v="1-3"/>
    <s v="PINNACLE"/>
    <n v="2.08"/>
    <n v="1"/>
    <n v="-1"/>
    <s v="https://aw-tipster.blogabet.com"/>
    <s v="Mon, Sep 23rd, 2019, 10:47"/>
    <m/>
    <d v="2019-09-01T00:00:00"/>
    <m/>
    <m/>
    <s v="1X2"/>
    <s v="2019-20"/>
    <x v="28"/>
    <s v="Sep"/>
    <n v="9"/>
    <s v="2019"/>
    <s v="20:45"/>
    <d v="2019-09-25T00:00:00"/>
    <d v="2019-09-25T20:45:00"/>
    <d v="2019-09-01T00:00:00"/>
    <m/>
    <n v="1285"/>
    <n v="14.389999999999986"/>
  </r>
  <r>
    <n v="1286"/>
    <s v=" 25 Sep 2019, 21:00"/>
    <s v="Football"/>
    <x v="3"/>
    <s v="FC Internazionale - Lazio"/>
    <n v="2.0499999999999998"/>
    <x v="0"/>
    <s v="Full Event Home (1X2)"/>
    <s v="1-0"/>
    <s v="PINNACLE"/>
    <n v="2.0499999999999998"/>
    <n v="1"/>
    <n v="1.05"/>
    <s v="https://aw-tipster.blogabet.com"/>
    <s v="Mon, Sep 23rd, 2019, 10:43"/>
    <m/>
    <d v="2019-09-01T00:00:00"/>
    <m/>
    <m/>
    <s v="1X2"/>
    <s v="2019-20"/>
    <x v="28"/>
    <s v="Sep"/>
    <n v="9"/>
    <s v="2019"/>
    <s v="21:00"/>
    <d v="2019-09-25T00:00:00"/>
    <d v="2019-09-25T21:00:00"/>
    <d v="2019-09-01T00:00:00"/>
    <m/>
    <n v="1286"/>
    <n v="15.439999999999987"/>
  </r>
  <r>
    <n v="1287"/>
    <s v=" 25 Sep 2019, 21:00"/>
    <s v="Football"/>
    <x v="3"/>
    <s v="Fiorentina - Sampdoria"/>
    <n v="0"/>
    <x v="1"/>
    <s v="Full Event Away +0.50 (AH)"/>
    <s v="2-1"/>
    <s v="PINNACLE"/>
    <n v="2.2000000000000002"/>
    <n v="1"/>
    <n v="-1"/>
    <s v="https://aw-tipster.blogabet.com"/>
    <s v="Mon, Sep 23rd, 2019, 10:43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87"/>
    <n v="14.439999999999987"/>
  </r>
  <r>
    <n v="1288"/>
    <s v=" 25 Sep 2019, 21:00"/>
    <s v="Football"/>
    <x v="3"/>
    <s v="Napoli - Cagliari"/>
    <n v="0"/>
    <x v="1"/>
    <s v="Full Event Home -2.00 (AH)"/>
    <s v="0-1"/>
    <s v="PINNACLE"/>
    <n v="1.9610000000000001"/>
    <n v="1"/>
    <n v="-1"/>
    <s v="https://aw-tipster.blogabet.com"/>
    <s v="Mon, Sep 23rd, 2019, 10:44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88"/>
    <n v="13.439999999999987"/>
  </r>
  <r>
    <n v="1289"/>
    <s v=" 25 Sep 2019, 21:00"/>
    <s v="Football"/>
    <x v="2"/>
    <s v="Real Madrid - Osasuna"/>
    <n v="1"/>
    <x v="2"/>
    <s v="Full Event Away +2.00 (AH)"/>
    <s v="2-0"/>
    <s v="PINNACLE"/>
    <n v="1.746"/>
    <n v="1"/>
    <n v="0"/>
    <s v="https://aw-tipster.blogabet.com"/>
    <s v="Tue, Sep 24th, 2019, 11:30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89"/>
    <n v="13.439999999999987"/>
  </r>
  <r>
    <n v="1290"/>
    <s v=" 25 Sep 2019, 21:00"/>
    <s v="Football"/>
    <x v="1"/>
    <s v="Paris Saint Germain - Reims"/>
    <n v="2.09"/>
    <x v="0"/>
    <s v="Full Event Away +2.00 (AH)"/>
    <s v="0-2"/>
    <s v="PINNACLE"/>
    <n v="2.09"/>
    <n v="1"/>
    <n v="1.0900000000000001"/>
    <s v="https://aw-tipster.blogabet.com"/>
    <s v="Tue, Sep 24th, 2019, 11:31"/>
    <m/>
    <d v="2019-09-01T00:00:00"/>
    <m/>
    <m/>
    <s v="AH"/>
    <s v="2019-20"/>
    <x v="28"/>
    <s v="Sep"/>
    <n v="9"/>
    <s v="2019"/>
    <s v="21:00"/>
    <d v="2019-09-25T00:00:00"/>
    <d v="2019-09-25T21:00:00"/>
    <d v="2019-09-01T00:00:00"/>
    <m/>
    <n v="1290"/>
    <n v="14.529999999999987"/>
  </r>
  <r>
    <n v="1291"/>
    <s v=" 26 Sep 2019, 19:00"/>
    <s v="Football"/>
    <x v="2"/>
    <s v="Eibar - Sevilla"/>
    <n v="2.36"/>
    <x v="0"/>
    <s v="Full Event Home +0.00 (AH)"/>
    <s v="3-2"/>
    <s v="PINNACLE"/>
    <n v="2.36"/>
    <n v="1"/>
    <n v="1.36"/>
    <s v="https://aw-tipster.blogabet.com"/>
    <s v="Tue, Sep 24th, 2019, 11:31"/>
    <m/>
    <d v="2019-09-01T00:00:00"/>
    <m/>
    <m/>
    <s v="AH"/>
    <s v="2019-20"/>
    <x v="21"/>
    <s v="Sep"/>
    <n v="9"/>
    <s v="2019"/>
    <s v="19:00"/>
    <d v="2019-09-26T00:00:00"/>
    <d v="2019-09-26T19:00:00"/>
    <d v="2019-09-01T00:00:00"/>
    <m/>
    <n v="1291"/>
    <n v="15.889999999999986"/>
  </r>
  <r>
    <n v="1292"/>
    <s v=" 26 Sep 2019, 21:00"/>
    <s v="Football"/>
    <x v="3"/>
    <s v="Torino - AC Milan"/>
    <n v="1.79"/>
    <x v="0"/>
    <s v="Full Event Home +0.00 (AH)"/>
    <s v="2-1"/>
    <s v="PINNACLE"/>
    <n v="1.7929999999999999"/>
    <n v="1"/>
    <n v="0.79"/>
    <s v="https://aw-tipster.blogabet.com"/>
    <s v="Mon, Sep 23rd, 2019, 10:44"/>
    <m/>
    <d v="2019-09-01T00:00:00"/>
    <m/>
    <m/>
    <s v="AH"/>
    <s v="2019-20"/>
    <x v="21"/>
    <s v="Sep"/>
    <n v="9"/>
    <s v="2019"/>
    <s v="21:00"/>
    <d v="2019-09-26T00:00:00"/>
    <d v="2019-09-26T21:00:00"/>
    <d v="2019-09-01T00:00:00"/>
    <m/>
    <n v="1292"/>
    <n v="16.679999999999986"/>
  </r>
  <r>
    <n v="1293"/>
    <s v=" 27 Sep 2019, 20:30"/>
    <s v="Football"/>
    <x v="0"/>
    <s v="Union Berlin - Eintracht Frankfurt"/>
    <n v="1.71"/>
    <x v="0"/>
    <s v="Full Event Away +0.00 (AH)"/>
    <s v="1-2"/>
    <s v="PINNACLE"/>
    <n v="1.714"/>
    <n v="1"/>
    <n v="0.71"/>
    <s v="https://aw-tipster.blogabet.com"/>
    <s v="Tue, Sep 24th, 2019, 11:28"/>
    <m/>
    <d v="2019-09-01T00:00:00"/>
    <m/>
    <m/>
    <s v="AH"/>
    <s v="2019-20"/>
    <x v="22"/>
    <s v="Sep"/>
    <n v="9"/>
    <s v="2019"/>
    <s v="20:30"/>
    <d v="2019-09-27T00:00:00"/>
    <d v="2019-09-27T20:30:00"/>
    <d v="2019-09-01T00:00:00"/>
    <m/>
    <n v="1293"/>
    <n v="17.389999999999986"/>
  </r>
  <r>
    <n v="1294"/>
    <s v=" 28 Sep 2019, 13:00"/>
    <s v="Football"/>
    <x v="2"/>
    <s v="Athletic Club Bilbao - Valencia"/>
    <n v="0"/>
    <x v="1"/>
    <s v="Full Event Home (1X2)"/>
    <s v="0-1"/>
    <s v="PINNACLE"/>
    <n v="2.2400000000000002"/>
    <n v="1"/>
    <n v="-1"/>
    <s v="https://aw-tipster.blogabet.com"/>
    <s v="Thu, Sep 26th, 2019, 10:58"/>
    <m/>
    <d v="2019-09-01T00:00:00"/>
    <m/>
    <m/>
    <s v="1X2"/>
    <s v="2019-20"/>
    <x v="29"/>
    <s v="Sep"/>
    <n v="9"/>
    <s v="2019"/>
    <s v="13:00"/>
    <d v="2019-09-28T00:00:00"/>
    <d v="2019-09-28T13:00:00"/>
    <d v="2019-09-01T00:00:00"/>
    <m/>
    <n v="1294"/>
    <n v="16.389999999999986"/>
  </r>
  <r>
    <n v="1295"/>
    <s v=" 28 Sep 2019, 13:30"/>
    <s v="Football"/>
    <x v="4"/>
    <s v="Sheffield United - Liverpool"/>
    <n v="0"/>
    <x v="1"/>
    <s v="Full Event Away -1.50 (AH)"/>
    <s v="0-1"/>
    <s v="PINNACLE"/>
    <n v="2.11"/>
    <n v="1"/>
    <n v="-1"/>
    <s v="https://aw-tipster.blogabet.com"/>
    <s v="Thu, Sep 26th, 2019, 10:55"/>
    <m/>
    <d v="2019-09-01T00:00:00"/>
    <m/>
    <m/>
    <s v="AH"/>
    <s v="2019-20"/>
    <x v="29"/>
    <s v="Sep"/>
    <n v="9"/>
    <s v="2019"/>
    <s v="13:30"/>
    <d v="2019-09-28T00:00:00"/>
    <d v="2019-09-28T13:30:00"/>
    <d v="2019-09-01T00:00:00"/>
    <m/>
    <n v="1295"/>
    <n v="15.389999999999986"/>
  </r>
  <r>
    <n v="1296"/>
    <s v=" 28 Sep 2019, 13:30"/>
    <s v="Football"/>
    <x v="1"/>
    <s v="Lyon - Nantes"/>
    <n v="0"/>
    <x v="1"/>
    <s v="Full Event Home -1.00 (AH)"/>
    <s v="0-1"/>
    <s v="PINNACLE"/>
    <n v="2.02"/>
    <n v="1"/>
    <n v="-1"/>
    <s v="https://aw-tipster.blogabet.com"/>
    <s v="Fri, Sep 27th, 2019, 11:14"/>
    <m/>
    <d v="2019-09-01T00:00:00"/>
    <m/>
    <m/>
    <s v="AH"/>
    <s v="2019-20"/>
    <x v="29"/>
    <s v="Sep"/>
    <n v="9"/>
    <s v="2019"/>
    <s v="13:30"/>
    <d v="2019-09-28T00:00:00"/>
    <d v="2019-09-28T13:30:00"/>
    <d v="2019-09-01T00:00:00"/>
    <m/>
    <n v="1296"/>
    <n v="14.389999999999986"/>
  </r>
  <r>
    <n v="1297"/>
    <s v=" 28 Sep 2019, 15:00"/>
    <s v="Football"/>
    <x v="3"/>
    <s v="Juventus - SPAL"/>
    <n v="1.8"/>
    <x v="0"/>
    <s v="Full Event Home -1.50 (AH)"/>
    <s v="2-0"/>
    <s v="PINNACLE"/>
    <n v="1.8"/>
    <n v="1"/>
    <n v="0.8"/>
    <s v="https://aw-tipster.blogabet.com"/>
    <s v="Fri, Sep 27th, 2019, 11:11"/>
    <m/>
    <d v="2019-09-01T00:00:00"/>
    <m/>
    <m/>
    <s v="AH"/>
    <s v="2019-20"/>
    <x v="29"/>
    <s v="Sep"/>
    <n v="9"/>
    <s v="2019"/>
    <s v="15:00"/>
    <d v="2019-09-28T00:00:00"/>
    <d v="2019-09-28T15:00:00"/>
    <d v="2019-09-01T00:00:00"/>
    <m/>
    <n v="1297"/>
    <n v="15.189999999999987"/>
  </r>
  <r>
    <n v="1298"/>
    <s v=" 28 Sep 2019, 15:30"/>
    <s v="Football"/>
    <x v="0"/>
    <s v="Augsburg - Bayer Leverkusen"/>
    <n v="0"/>
    <x v="1"/>
    <s v="Full Event Home +1.00 (AH)"/>
    <s v="0-3"/>
    <s v="PINNACLE"/>
    <n v="1.819"/>
    <n v="1"/>
    <n v="-1"/>
    <s v="https://aw-tipster.blogabet.com"/>
    <s v="Sun, Sep 22nd, 2019, 10:34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298"/>
    <n v="14.189999999999987"/>
  </r>
  <r>
    <n v="1299"/>
    <s v=" 28 Sep 2019, 15:30"/>
    <s v="Football"/>
    <x v="0"/>
    <s v="RB Leipzig - Schalke 04"/>
    <n v="0"/>
    <x v="1"/>
    <s v="Full Event Home -1.00 (AH)"/>
    <s v="1-3"/>
    <s v="PINNACLE"/>
    <n v="1.869"/>
    <n v="1"/>
    <n v="-1"/>
    <s v="https://aw-tipster.blogabet.com"/>
    <s v="Sun, Sep 22nd, 2019, 10:34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299"/>
    <n v="13.189999999999987"/>
  </r>
  <r>
    <n v="1300"/>
    <s v=" 28 Sep 2019, 15:30"/>
    <s v="Football"/>
    <x v="0"/>
    <s v="SC Paderborn 07 - Bayern Munich"/>
    <n v="0"/>
    <x v="1"/>
    <s v="Full Event Away -2.50 (AH)"/>
    <s v="2-3"/>
    <s v="PINNACLE"/>
    <n v="1.9610000000000001"/>
    <n v="1"/>
    <n v="-1"/>
    <s v="https://aw-tipster.blogabet.com"/>
    <s v="Sun, Sep 22nd, 2019, 10:35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300"/>
    <n v="12.189999999999987"/>
  </r>
  <r>
    <n v="1301"/>
    <s v=" 28 Sep 2019, 15:30"/>
    <s v="Football"/>
    <x v="0"/>
    <s v="Hoffenheim - Borussia Monchengladbach"/>
    <n v="0"/>
    <x v="1"/>
    <s v="Full Event Home +0.00 (AH)"/>
    <s v="0-3"/>
    <s v="PINNACLE"/>
    <n v="1.8129999999999999"/>
    <n v="1"/>
    <n v="-1"/>
    <s v="https://aw-tipster.blogabet.com"/>
    <s v="Tue, Sep 24th, 2019, 11:28"/>
    <m/>
    <d v="2019-09-01T00:00:00"/>
    <m/>
    <m/>
    <s v="AH"/>
    <s v="2019-20"/>
    <x v="29"/>
    <s v="Sep"/>
    <n v="9"/>
    <s v="2019"/>
    <s v="15:30"/>
    <d v="2019-09-28T00:00:00"/>
    <d v="2019-09-28T15:30:00"/>
    <d v="2019-09-01T00:00:00"/>
    <m/>
    <n v="1301"/>
    <n v="11.189999999999987"/>
  </r>
  <r>
    <n v="1302"/>
    <s v=" 28 Sep 2019, 16:00"/>
    <s v="Football"/>
    <x v="4"/>
    <s v="Crystal Palace - Norwich City"/>
    <n v="0"/>
    <x v="1"/>
    <s v="Full Event Away +0.50 (AH)"/>
    <s v="2-0"/>
    <s v="PINNACLE"/>
    <n v="1.9339999999999999"/>
    <n v="1"/>
    <n v="-1"/>
    <s v="https://aw-tipster.blogabet.com"/>
    <s v="Tue, Sep 24th, 2019, 11:27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2"/>
    <n v="10.189999999999987"/>
  </r>
  <r>
    <n v="1303"/>
    <s v=" 28 Sep 2019, 16:00"/>
    <s v="Football"/>
    <x v="4"/>
    <s v="Aston Villa - Burnley"/>
    <n v="1"/>
    <x v="2"/>
    <s v="Full Event Home +0.00 (AH)"/>
    <s v="2-2"/>
    <s v="PINNACLE"/>
    <n v="1.7689999999999999"/>
    <n v="1"/>
    <n v="0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3"/>
    <n v="10.189999999999987"/>
  </r>
  <r>
    <n v="1304"/>
    <s v=" 28 Sep 2019, 16:00"/>
    <s v="Football"/>
    <x v="4"/>
    <s v="Bournemouth - West Ham United"/>
    <n v="1"/>
    <x v="2"/>
    <s v="Full Event Home +0.00 (AH)"/>
    <s v="2-2"/>
    <s v="PINNACLE"/>
    <n v="1.8540000000000001"/>
    <n v="1"/>
    <n v="0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4"/>
    <n v="10.189999999999987"/>
  </r>
  <r>
    <n v="1305"/>
    <s v=" 28 Sep 2019, 16:00"/>
    <s v="Football"/>
    <x v="4"/>
    <s v="Chelsea - Brighton and Hove Albion"/>
    <n v="1.73"/>
    <x v="0"/>
    <s v="Full Event Home -1.00 (AH)"/>
    <s v="2-0"/>
    <s v="PINNACLE"/>
    <n v="1.7290000000000001"/>
    <n v="1"/>
    <n v="0.73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5"/>
    <n v="10.919999999999987"/>
  </r>
  <r>
    <n v="1306"/>
    <s v=" 28 Sep 2019, 16:00"/>
    <s v="Football"/>
    <x v="4"/>
    <s v="Tottenham Hotspur - Southampton"/>
    <n v="1.69"/>
    <x v="0"/>
    <s v="Full Event Away +1.50 (AH)"/>
    <s v="2-1"/>
    <s v="PINNACLE"/>
    <n v="1.6890000000000001"/>
    <n v="1"/>
    <n v="0.69"/>
    <s v="https://aw-tipster.blogabet.com"/>
    <s v="Thu, Sep 26th, 2019, 10:56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6"/>
    <n v="11.609999999999987"/>
  </r>
  <r>
    <n v="1307"/>
    <s v=" 28 Sep 2019, 16:00"/>
    <s v="Football"/>
    <x v="4"/>
    <s v="Wolverhampton Wanderers - Watford"/>
    <n v="1.92"/>
    <x v="0"/>
    <s v="Full Event Home (1X2)"/>
    <s v="2-0"/>
    <s v="PINNACLE"/>
    <n v="1.917"/>
    <n v="1"/>
    <n v="0.92"/>
    <s v="https://aw-tipster.blogabet.com"/>
    <s v="Thu, Sep 26th, 2019, 10:57"/>
    <m/>
    <d v="2019-09-01T00:00:00"/>
    <m/>
    <m/>
    <s v="1X2"/>
    <s v="2019-20"/>
    <x v="29"/>
    <s v="Sep"/>
    <n v="9"/>
    <s v="2019"/>
    <s v="16:00"/>
    <d v="2019-09-28T00:00:00"/>
    <d v="2019-09-28T16:00:00"/>
    <d v="2019-09-01T00:00:00"/>
    <m/>
    <n v="1307"/>
    <n v="12.529999999999987"/>
  </r>
  <r>
    <n v="1308"/>
    <s v=" 28 Sep 2019, 16:00"/>
    <s v="Football"/>
    <x v="2"/>
    <s v="Getafe - Barcelona"/>
    <n v="0"/>
    <x v="1"/>
    <s v="Full Event Home +0.50 (AH)"/>
    <s v="0-2"/>
    <s v="PINNACLE"/>
    <n v="2.0699999999999998"/>
    <n v="1"/>
    <n v="-1"/>
    <s v="https://aw-tipster.blogabet.com"/>
    <s v="Thu, Sep 26th, 2019, 10:59"/>
    <m/>
    <d v="2019-09-01T00:00:00"/>
    <m/>
    <m/>
    <s v="AH"/>
    <s v="2019-20"/>
    <x v="29"/>
    <s v="Sep"/>
    <n v="9"/>
    <s v="2019"/>
    <s v="16:00"/>
    <d v="2019-09-28T00:00:00"/>
    <d v="2019-09-28T16:00:00"/>
    <d v="2019-09-01T00:00:00"/>
    <m/>
    <n v="1308"/>
    <n v="11.529999999999987"/>
  </r>
  <r>
    <n v="1309"/>
    <s v=" 28 Sep 2019, 17:30"/>
    <s v="Football"/>
    <x v="1"/>
    <s v="Bordeaux - Paris Saint Germain"/>
    <n v="1"/>
    <x v="2"/>
    <s v="Full Event Away -1.00 (AH)"/>
    <s v="0-1"/>
    <s v="PINNACLE"/>
    <n v="1.8919999999999999"/>
    <n v="1"/>
    <n v="0"/>
    <s v="https://aw-tipster.blogabet.com"/>
    <s v="Fri, Sep 27th, 2019, 11:14"/>
    <m/>
    <d v="2019-09-01T00:00:00"/>
    <m/>
    <m/>
    <s v="AH"/>
    <s v="2019-20"/>
    <x v="29"/>
    <s v="Sep"/>
    <n v="9"/>
    <s v="2019"/>
    <s v="17:30"/>
    <d v="2019-09-28T00:00:00"/>
    <d v="2019-09-28T17:30:00"/>
    <d v="2019-09-01T00:00:00"/>
    <m/>
    <n v="1309"/>
    <n v="11.529999999999987"/>
  </r>
  <r>
    <n v="1310"/>
    <s v=" 28 Sep 2019, 18:00"/>
    <s v="Football"/>
    <x v="3"/>
    <s v="Sampdoria - FC Internazionale"/>
    <n v="2.2200000000000002"/>
    <x v="0"/>
    <s v="Full Event Away -1.00 (AH)"/>
    <s v="1-3"/>
    <s v="PINNACLE"/>
    <n v="2.2200000000000002"/>
    <n v="1"/>
    <n v="1.22"/>
    <s v="https://aw-tipster.blogabet.com"/>
    <s v="Fri, Sep 27th, 2019, 11:11"/>
    <m/>
    <d v="2019-09-01T00:00:00"/>
    <m/>
    <m/>
    <s v="AH"/>
    <s v="2019-20"/>
    <x v="29"/>
    <s v="Sep"/>
    <n v="9"/>
    <s v="2019"/>
    <s v="18:00"/>
    <d v="2019-09-28T00:00:00"/>
    <d v="2019-09-28T18:00:00"/>
    <d v="2019-09-01T00:00:00"/>
    <m/>
    <n v="1310"/>
    <n v="12.749999999999988"/>
  </r>
  <r>
    <n v="1311"/>
    <s v=" 28 Sep 2019, 18:30"/>
    <s v="Football"/>
    <x v="0"/>
    <s v="Borussia Dortmund - Werder Bremen"/>
    <n v="0"/>
    <x v="1"/>
    <s v="Full Event Home -1.50 (AH)"/>
    <s v="2-2"/>
    <s v="PINNACLE"/>
    <n v="1.74"/>
    <n v="1"/>
    <n v="-1"/>
    <s v="https://aw-tipster.blogabet.com"/>
    <s v="Tue, Sep 24th, 2019, 11:28"/>
    <m/>
    <d v="2019-09-01T00:00:00"/>
    <m/>
    <m/>
    <s v="AH"/>
    <s v="2019-20"/>
    <x v="29"/>
    <s v="Sep"/>
    <n v="9"/>
    <s v="2019"/>
    <s v="18:30"/>
    <d v="2019-09-28T00:00:00"/>
    <d v="2019-09-28T18:30:00"/>
    <d v="2019-09-01T00:00:00"/>
    <m/>
    <n v="1311"/>
    <n v="11.749999999999988"/>
  </r>
  <r>
    <n v="1312"/>
    <s v=" 28 Sep 2019, 18:30"/>
    <s v="Football"/>
    <x v="4"/>
    <s v="Everton - Manchester City"/>
    <n v="1.86"/>
    <x v="0"/>
    <s v="Full Event Away -1.50 (AH)"/>
    <s v="1-3"/>
    <s v="PINNACLE"/>
    <n v="1.8620000000000001"/>
    <n v="1"/>
    <n v="0.86"/>
    <s v="https://aw-tipster.blogabet.com"/>
    <s v="Thu, Sep 26th, 2019, 10:57"/>
    <m/>
    <d v="2019-09-01T00:00:00"/>
    <m/>
    <m/>
    <s v="AH"/>
    <s v="2019-20"/>
    <x v="29"/>
    <s v="Sep"/>
    <n v="9"/>
    <s v="2019"/>
    <s v="18:30"/>
    <d v="2019-09-28T00:00:00"/>
    <d v="2019-09-28T18:30:00"/>
    <d v="2019-09-01T00:00:00"/>
    <m/>
    <n v="1312"/>
    <n v="12.609999999999987"/>
  </r>
  <r>
    <n v="1313"/>
    <s v=" 28 Sep 2019, 20:00"/>
    <s v="Football"/>
    <x v="1"/>
    <s v="AS Monaco - Brest"/>
    <n v="0"/>
    <x v="1"/>
    <s v="Full Event Away +1.00 (AH)"/>
    <s v="4-1"/>
    <s v="PINNACLE"/>
    <n v="2.0299999999999998"/>
    <n v="1"/>
    <n v="-1"/>
    <s v="https://aw-tipster.blogabet.com"/>
    <s v="Fri, Sep 27th, 2019, 11:14"/>
    <m/>
    <d v="2019-09-01T00:00:00"/>
    <m/>
    <m/>
    <s v="AH"/>
    <s v="2019-20"/>
    <x v="29"/>
    <s v="Sep"/>
    <n v="9"/>
    <s v="2019"/>
    <s v="20:00"/>
    <d v="2019-09-28T00:00:00"/>
    <d v="2019-09-28T20:00:00"/>
    <d v="2019-09-01T00:00:00"/>
    <m/>
    <n v="1313"/>
    <n v="11.609999999999987"/>
  </r>
  <r>
    <n v="1314"/>
    <s v=" 28 Sep 2019, 20:00"/>
    <s v="Football"/>
    <x v="1"/>
    <s v="Nice - Lille"/>
    <n v="1"/>
    <x v="2"/>
    <s v="Full Event Away +0.00 (AH)"/>
    <s v="1-1"/>
    <s v="PINNACLE"/>
    <n v="1.819"/>
    <n v="1"/>
    <n v="0"/>
    <s v="https://aw-tipster.blogabet.com"/>
    <s v="Fri, Sep 27th, 2019, 11:14"/>
    <m/>
    <d v="2019-09-01T00:00:00"/>
    <m/>
    <m/>
    <s v="AH"/>
    <s v="2019-20"/>
    <x v="29"/>
    <s v="Sep"/>
    <n v="9"/>
    <s v="2019"/>
    <s v="20:00"/>
    <d v="2019-09-28T00:00:00"/>
    <d v="2019-09-28T20:00:00"/>
    <d v="2019-09-01T00:00:00"/>
    <m/>
    <n v="1314"/>
    <n v="11.609999999999987"/>
  </r>
  <r>
    <n v="1315"/>
    <s v=" 28 Sep 2019, 20:45"/>
    <s v="Football"/>
    <x v="3"/>
    <s v="Sassuolo - Atalanta BC"/>
    <n v="0"/>
    <x v="1"/>
    <s v="Full Event Home +0.50 (AH)"/>
    <s v="1-4"/>
    <s v="PINNACLE"/>
    <n v="1.869"/>
    <n v="1"/>
    <n v="-1"/>
    <s v="https://aw-tipster.blogabet.com"/>
    <s v="Fri, Sep 27th, 2019, 11:12"/>
    <m/>
    <d v="2019-09-01T00:00:00"/>
    <m/>
    <m/>
    <s v="AH"/>
    <s v="2019-20"/>
    <x v="29"/>
    <s v="Sep"/>
    <n v="9"/>
    <s v="2019"/>
    <s v="20:45"/>
    <d v="2019-09-28T00:00:00"/>
    <d v="2019-09-28T20:45:00"/>
    <d v="2019-09-01T00:00:00"/>
    <m/>
    <n v="1315"/>
    <n v="10.609999999999987"/>
  </r>
  <r>
    <n v="1316"/>
    <s v=" 28 Sep 2019, 21:00"/>
    <s v="Football"/>
    <x v="2"/>
    <s v="Atletico Madrid - Real Madrid"/>
    <n v="1"/>
    <x v="2"/>
    <s v="Full Event Home +0.00 (AH)"/>
    <s v="0-0"/>
    <s v="PINNACLE"/>
    <n v="1.7689999999999999"/>
    <n v="1"/>
    <n v="0"/>
    <s v="https://aw-tipster.blogabet.com"/>
    <s v="Thu, Sep 26th, 2019, 10:59"/>
    <m/>
    <d v="2019-09-01T00:00:00"/>
    <m/>
    <m/>
    <s v="AH"/>
    <s v="2019-20"/>
    <x v="29"/>
    <s v="Sep"/>
    <n v="9"/>
    <s v="2019"/>
    <s v="21:00"/>
    <d v="2019-09-28T00:00:00"/>
    <d v="2019-09-28T21:00:00"/>
    <d v="2019-09-01T00:00:00"/>
    <m/>
    <n v="1316"/>
    <n v="10.609999999999987"/>
  </r>
  <r>
    <n v="1317"/>
    <s v=" 29 Sep 2019, 12:30"/>
    <s v="Football"/>
    <x v="3"/>
    <s v="Napoli - Brescia"/>
    <n v="2.14"/>
    <x v="0"/>
    <s v="Full Event Away +1.50 (AH)"/>
    <s v="2-1"/>
    <s v="PINNACLE"/>
    <n v="2.14"/>
    <n v="1"/>
    <n v="1.1399999999999999"/>
    <s v="https://aw-tipster.blogabet.com"/>
    <s v="Fri, Sep 27th, 2019, 11:12"/>
    <m/>
    <d v="2019-09-01T00:00:00"/>
    <m/>
    <m/>
    <s v="AH"/>
    <s v="2019-20"/>
    <x v="23"/>
    <s v="Sep"/>
    <n v="9"/>
    <s v="2019"/>
    <s v="12:30"/>
    <d v="2019-09-29T00:00:00"/>
    <d v="2019-09-29T12:30:00"/>
    <d v="2019-09-01T00:00:00"/>
    <m/>
    <n v="1317"/>
    <n v="11.749999999999988"/>
  </r>
  <r>
    <n v="1318"/>
    <s v=" 29 Sep 2019, 15:00"/>
    <s v="Football"/>
    <x v="3"/>
    <s v="Lazio - Genoa"/>
    <n v="1.73"/>
    <x v="0"/>
    <s v="Full Event Home -1.00 (AH)"/>
    <s v="4-0"/>
    <s v="PINNACLE"/>
    <n v="1.7290000000000001"/>
    <n v="1"/>
    <n v="0.73"/>
    <s v="https://aw-tipster.blogabet.com"/>
    <s v="Fri, Sep 27th, 2019, 11:13"/>
    <m/>
    <d v="2019-09-01T00:00:00"/>
    <m/>
    <m/>
    <s v="AH"/>
    <s v="2019-20"/>
    <x v="23"/>
    <s v="Sep"/>
    <n v="9"/>
    <s v="2019"/>
    <s v="15:00"/>
    <d v="2019-09-29T00:00:00"/>
    <d v="2019-09-29T15:00:00"/>
    <d v="2019-09-01T00:00:00"/>
    <m/>
    <n v="1318"/>
    <n v="12.479999999999988"/>
  </r>
  <r>
    <n v="1319"/>
    <s v=" 29 Sep 2019, 15:00"/>
    <s v="Football"/>
    <x v="3"/>
    <s v="Lecce - AS Roma"/>
    <n v="0"/>
    <x v="1"/>
    <s v="Full Event Home +0.50 (AH)"/>
    <s v="0-1"/>
    <s v="PINNACLE"/>
    <n v="2.19"/>
    <n v="1"/>
    <n v="-1"/>
    <s v="https://aw-tipster.blogabet.com"/>
    <s v="Fri, Sep 27th, 2019, 11:13"/>
    <m/>
    <d v="2019-09-01T00:00:00"/>
    <m/>
    <m/>
    <s v="AH"/>
    <s v="2019-20"/>
    <x v="23"/>
    <s v="Sep"/>
    <n v="9"/>
    <s v="2019"/>
    <s v="15:00"/>
    <d v="2019-09-29T00:00:00"/>
    <d v="2019-09-29T15:00:00"/>
    <d v="2019-09-01T00:00:00"/>
    <m/>
    <n v="1319"/>
    <n v="11.479999999999988"/>
  </r>
  <r>
    <n v="1320"/>
    <s v=" 29 Sep 2019, 17:30"/>
    <s v="Football"/>
    <x v="4"/>
    <s v="Leicester City - Newcastle United"/>
    <n v="0"/>
    <x v="1"/>
    <s v="Full Event Away +1.00 (AH)"/>
    <s v="5-0"/>
    <s v="PINNACLE"/>
    <n v="1.9610000000000001"/>
    <n v="1"/>
    <n v="-1"/>
    <s v="https://aw-tipster.blogabet.com"/>
    <s v="Thu, Sep 26th, 2019, 10:58"/>
    <m/>
    <d v="2019-09-01T00:00:00"/>
    <m/>
    <m/>
    <s v="AH"/>
    <s v="2019-20"/>
    <x v="23"/>
    <s v="Sep"/>
    <n v="9"/>
    <s v="2019"/>
    <s v="17:30"/>
    <d v="2019-09-29T00:00:00"/>
    <d v="2019-09-29T17:30:00"/>
    <d v="2019-09-01T00:00:00"/>
    <m/>
    <n v="1320"/>
    <n v="10.479999999999988"/>
  </r>
  <r>
    <n v="1321"/>
    <s v=" 29 Sep 2019, 20:45"/>
    <s v="Football"/>
    <x v="3"/>
    <s v="AC Milan - Fiorentina"/>
    <n v="0"/>
    <x v="1"/>
    <s v="Full Event Home (1X2)"/>
    <s v="1-3"/>
    <s v="PINNACLE"/>
    <n v="2.36"/>
    <n v="1"/>
    <n v="-1"/>
    <s v="https://aw-tipster.blogabet.com"/>
    <s v="Fri, Sep 27th, 2019, 11:13"/>
    <m/>
    <d v="2019-09-01T00:00:00"/>
    <m/>
    <m/>
    <s v="1X2"/>
    <s v="2019-20"/>
    <x v="23"/>
    <s v="Sep"/>
    <n v="9"/>
    <s v="2019"/>
    <s v="20:45"/>
    <d v="2019-09-29T00:00:00"/>
    <d v="2019-09-29T20:45:00"/>
    <d v="2019-09-01T00:00:00"/>
    <m/>
    <n v="1321"/>
    <n v="9.479999999999988"/>
  </r>
  <r>
    <n v="1322"/>
    <s v=" 29 Sep 2019, 21:00"/>
    <s v="Football"/>
    <x v="2"/>
    <s v="Sevilla - Real Sociedad"/>
    <n v="0"/>
    <x v="1"/>
    <s v="Full Event Away +0.50 (AH)"/>
    <s v="3-2"/>
    <s v="PINNACLE"/>
    <n v="2.02"/>
    <n v="1"/>
    <n v="-1"/>
    <s v="https://aw-tipster.blogabet.com"/>
    <s v="Fri, Sep 27th, 2019, 11:11"/>
    <m/>
    <d v="2019-09-01T00:00:00"/>
    <m/>
    <m/>
    <s v="AH"/>
    <s v="2019-20"/>
    <x v="23"/>
    <s v="Sep"/>
    <n v="9"/>
    <s v="2019"/>
    <s v="21:00"/>
    <d v="2019-09-29T00:00:00"/>
    <d v="2019-09-29T21:00:00"/>
    <d v="2019-09-01T00:00:00"/>
    <m/>
    <n v="1322"/>
    <n v="8.479999999999988"/>
  </r>
  <r>
    <n v="1323"/>
    <s v=" 29 Sep 2019, 21:00"/>
    <s v="Football"/>
    <x v="1"/>
    <s v="Marseille - Rennes"/>
    <n v="1.91"/>
    <x v="0"/>
    <s v="Full Event Away +0.50 (AH)"/>
    <s v="1-1"/>
    <s v="PINNACLE"/>
    <n v="1.909"/>
    <n v="1"/>
    <n v="0.91"/>
    <s v="https://aw-tipster.blogabet.com"/>
    <s v="Fri, Sep 27th, 2019, 11:15"/>
    <m/>
    <d v="2019-09-01T00:00:00"/>
    <m/>
    <m/>
    <s v="AH"/>
    <s v="2019-20"/>
    <x v="23"/>
    <s v="Sep"/>
    <n v="9"/>
    <s v="2019"/>
    <s v="21:00"/>
    <d v="2019-09-29T00:00:00"/>
    <d v="2019-09-29T21:00:00"/>
    <d v="2019-09-01T00:00:00"/>
    <m/>
    <n v="1323"/>
    <n v="9.3899999999999881"/>
  </r>
  <r>
    <n v="1324"/>
    <s v=" 30 Sep 2019, 21:00"/>
    <s v="Football"/>
    <x v="4"/>
    <s v="Manchester United - Arsenal"/>
    <n v="1"/>
    <x v="2"/>
    <s v="Full Event Away +0.00 (AH)"/>
    <s v="1-1"/>
    <s v="PINNACLE"/>
    <n v="2.29"/>
    <n v="1"/>
    <n v="0"/>
    <s v="https://aw-tipster.blogabet.com"/>
    <s v="Thu, Sep 26th, 2019, 10:58"/>
    <m/>
    <d v="2019-09-01T00:00:00"/>
    <m/>
    <m/>
    <s v="AH"/>
    <s v="2019-20"/>
    <x v="24"/>
    <s v="Sep"/>
    <n v="9"/>
    <s v="2019"/>
    <s v="21:00"/>
    <d v="2019-09-30T00:00:00"/>
    <d v="2019-09-30T21:00:00"/>
    <d v="2019-09-01T00:00:00"/>
    <m/>
    <n v="1324"/>
    <n v="9.3899999999999881"/>
  </r>
  <r>
    <n v="1325"/>
    <s v=" 01 Oct 2019, 18:55"/>
    <s v="Football"/>
    <x v="5"/>
    <s v="Atalanta BC (n) - Shakhtar Donetsk"/>
    <n v="2.12"/>
    <x v="0"/>
    <s v="Full Event Away +0.50 (AH)"/>
    <s v="1-2"/>
    <s v="PINNACLE"/>
    <n v="2.12"/>
    <n v="1"/>
    <n v="1.1200000000000001"/>
    <s v="https://aw-tipster.blogabet.com"/>
    <s v="Sun, Sep 29th, 2019, 11:36"/>
    <m/>
    <d v="2019-09-01T00:00:00"/>
    <m/>
    <m/>
    <s v="AH"/>
    <s v="2019-20"/>
    <x v="0"/>
    <s v="Oct"/>
    <n v="10"/>
    <s v="2019"/>
    <s v="18:55"/>
    <d v="2019-10-01T00:00:00"/>
    <d v="2019-10-01T18:55:00"/>
    <d v="2019-10-01T00:00:00"/>
    <d v="2019-10-01T00:00:00"/>
    <n v="1325"/>
    <n v="10.509999999999987"/>
  </r>
  <r>
    <n v="1326"/>
    <s v=" 01 Oct 2019, 18:55"/>
    <s v="Football"/>
    <x v="5"/>
    <s v="Real Madrid - Club Brugge"/>
    <n v="1.75"/>
    <x v="0"/>
    <s v="Full Event Away +2.00 (AH)"/>
    <s v="2-2"/>
    <s v="PINNACLE"/>
    <n v="1.746"/>
    <n v="1"/>
    <n v="0.75"/>
    <s v="https://aw-tipster.blogabet.com"/>
    <s v="Sun, Sep 29th, 2019, 11:36"/>
    <m/>
    <d v="2019-09-01T00:00:00"/>
    <m/>
    <m/>
    <s v="AH"/>
    <s v="2019-20"/>
    <x v="0"/>
    <s v="Oct"/>
    <n v="10"/>
    <s v="2019"/>
    <s v="18:55"/>
    <d v="2019-10-01T00:00:00"/>
    <d v="2019-10-01T18:55:00"/>
    <d v="2019-10-01T00:00:00"/>
    <m/>
    <n v="1326"/>
    <n v="11.259999999999987"/>
  </r>
  <r>
    <n v="1327"/>
    <s v=" 01 Oct 2019, 21:00"/>
    <s v="Football"/>
    <x v="5"/>
    <s v="Juventus - Bayer Leverkusen"/>
    <n v="0"/>
    <x v="1"/>
    <s v="Full Event Away +1.00 (AH)"/>
    <s v="3-0"/>
    <s v="PINNACLE"/>
    <n v="2.14"/>
    <n v="1"/>
    <n v="-1"/>
    <s v="https://aw-tipster.blogabet.com"/>
    <s v="Sun, Sep 29th, 2019, 11:37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27"/>
    <n v="10.259999999999987"/>
  </r>
  <r>
    <n v="1328"/>
    <s v=" 01 Oct 2019, 21:00"/>
    <s v="Football"/>
    <x v="5"/>
    <s v="Lokomotiv Moscow - Atletico Madrid"/>
    <n v="0"/>
    <x v="1"/>
    <s v="Full Event Home +1.00 (AH)"/>
    <s v="0-2"/>
    <s v="PINNACLE"/>
    <n v="1.7190000000000001"/>
    <n v="1"/>
    <n v="-1"/>
    <s v="https://aw-tipster.blogabet.com"/>
    <s v="Sun, Sep 29th, 2019, 11:37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28"/>
    <n v="9.2599999999999874"/>
  </r>
  <r>
    <n v="1329"/>
    <s v=" 01 Oct 2019, 21:00"/>
    <s v="Football"/>
    <x v="5"/>
    <s v="Manchester City - Dinamo Zagreb"/>
    <n v="0"/>
    <x v="1"/>
    <s v="Full Event Home -3.00 (AH)"/>
    <s v="2-0"/>
    <s v="PINNACLE"/>
    <n v="2.04"/>
    <n v="1"/>
    <n v="-1"/>
    <s v="https://aw-tipster.blogabet.com"/>
    <s v="Sun, Sep 29th, 2019, 11:37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29"/>
    <n v="8.2599999999999874"/>
  </r>
  <r>
    <n v="1330"/>
    <s v=" 01 Oct 2019, 21:00"/>
    <s v="Football"/>
    <x v="5"/>
    <s v="Tottenham Hotspur - Bayern Munich"/>
    <n v="0"/>
    <x v="1"/>
    <s v="Full Event Home +0.50 (AH)"/>
    <s v="2-7"/>
    <s v="PINNACLE"/>
    <n v="1.7629999999999999"/>
    <n v="1"/>
    <n v="-1"/>
    <s v="https://aw-tipster.blogabet.com"/>
    <s v="Sun, Sep 29th, 2019, 11:38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30"/>
    <n v="7.2599999999999874"/>
  </r>
  <r>
    <n v="1331"/>
    <s v=" 01 Oct 2019, 21:00"/>
    <s v="Football"/>
    <x v="5"/>
    <s v="Galatasaray - Paris Saint Germain"/>
    <n v="2.0699999999999998"/>
    <x v="0"/>
    <s v="Full Event Home +1.50 (AH)"/>
    <s v="0-1"/>
    <s v="PINNACLE"/>
    <n v="2.0699999999999998"/>
    <n v="1"/>
    <n v="1.07"/>
    <s v="https://aw-tipster.blogabet.com"/>
    <s v="Mon, Sep 30th, 2019, 10:56"/>
    <m/>
    <d v="2019-09-01T00:00:00"/>
    <m/>
    <m/>
    <s v="AH"/>
    <s v="2019-20"/>
    <x v="0"/>
    <s v="Oct"/>
    <n v="10"/>
    <s v="2019"/>
    <s v="21:00"/>
    <d v="2019-10-01T00:00:00"/>
    <d v="2019-10-01T21:00:00"/>
    <d v="2019-10-01T00:00:00"/>
    <m/>
    <n v="1331"/>
    <n v="8.3299999999999876"/>
  </r>
  <r>
    <n v="1332"/>
    <s v=" 02 Oct 2019, 18:55"/>
    <s v="Football"/>
    <x v="5"/>
    <s v="Slavia Prague - Borussia Dortmund"/>
    <n v="0"/>
    <x v="1"/>
    <s v="Full Event Home +0.50 (AH)"/>
    <s v="0-2"/>
    <s v="PINNACLE"/>
    <n v="2.02"/>
    <n v="1"/>
    <n v="-1"/>
    <s v="https://aw-tipster.blogabet.com"/>
    <s v="Sun, Sep 29th, 2019, 11:38"/>
    <m/>
    <d v="2019-09-01T00:00:00"/>
    <m/>
    <m/>
    <s v="AH"/>
    <s v="2019-20"/>
    <x v="1"/>
    <s v="Oct"/>
    <n v="10"/>
    <s v="2019"/>
    <s v="18:55"/>
    <d v="2019-10-02T00:00:00"/>
    <d v="2019-10-02T18:55:00"/>
    <d v="2019-10-01T00:00:00"/>
    <m/>
    <n v="1332"/>
    <n v="7.3299999999999876"/>
  </r>
  <r>
    <n v="1333"/>
    <s v=" 02 Oct 2019, 18:55"/>
    <s v="Football"/>
    <x v="5"/>
    <s v="Genk - Napoli"/>
    <n v="0"/>
    <x v="1"/>
    <s v="Full Event Away -1.00 (AH)"/>
    <s v="0-0"/>
    <s v="PINNACLE"/>
    <n v="1.68"/>
    <n v="1"/>
    <n v="-1"/>
    <s v="https://aw-tipster.blogabet.com"/>
    <s v="Mon, Sep 30th, 2019, 10:56"/>
    <m/>
    <d v="2019-09-01T00:00:00"/>
    <m/>
    <m/>
    <s v="AH"/>
    <s v="2019-20"/>
    <x v="1"/>
    <s v="Oct"/>
    <n v="10"/>
    <s v="2019"/>
    <s v="18:55"/>
    <d v="2019-10-02T00:00:00"/>
    <d v="2019-10-02T18:55:00"/>
    <d v="2019-10-01T00:00:00"/>
    <m/>
    <n v="1333"/>
    <n v="6.3299999999999876"/>
  </r>
  <r>
    <n v="1334"/>
    <s v=" 02 Oct 2019, 21:00"/>
    <s v="Football"/>
    <x v="5"/>
    <s v="Barcelona - FC Internazionale"/>
    <n v="1"/>
    <x v="2"/>
    <s v="Full Event Away +1.00 (AH)"/>
    <s v="2-1"/>
    <s v="PINNACLE"/>
    <n v="1.7629999999999999"/>
    <n v="1"/>
    <n v="0"/>
    <s v="https://aw-tipster.blogabet.com"/>
    <s v="Sun, Sep 29th, 2019, 11:38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4"/>
    <n v="6.3299999999999876"/>
  </r>
  <r>
    <n v="1335"/>
    <s v=" 02 Oct 2019, 21:00"/>
    <s v="Football"/>
    <x v="5"/>
    <s v="Liverpool - Red Bull Salzburg"/>
    <n v="0"/>
    <x v="1"/>
    <s v="Full Event Home -1.50 (AH)"/>
    <s v="4-3"/>
    <s v="PINNACLE"/>
    <n v="1.7809999999999999"/>
    <n v="1"/>
    <n v="-1"/>
    <s v="https://aw-tipster.blogabet.com"/>
    <s v="Sun, Sep 29th, 2019, 11:39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5"/>
    <n v="5.3299999999999876"/>
  </r>
  <r>
    <n v="1336"/>
    <s v=" 02 Oct 2019, 21:00"/>
    <s v="Football"/>
    <x v="5"/>
    <s v="Valencia - Ajax"/>
    <n v="0"/>
    <x v="1"/>
    <s v="Full Event Home +0.00 (AH)"/>
    <s v="0-3"/>
    <s v="PINNACLE"/>
    <n v="1.8620000000000001"/>
    <n v="1"/>
    <n v="-1"/>
    <s v="https://aw-tipster.blogabet.com"/>
    <s v="Sun, Sep 29th, 2019, 11:39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6"/>
    <n v="4.3299999999999876"/>
  </r>
  <r>
    <n v="1337"/>
    <s v=" 02 Oct 2019, 21:00"/>
    <s v="Football"/>
    <x v="5"/>
    <s v="Lille - Chelsea"/>
    <n v="0"/>
    <x v="1"/>
    <s v="Full Event Home +0.50 (AH)"/>
    <s v="1-2"/>
    <s v="PINNACLE"/>
    <n v="1.877"/>
    <n v="1"/>
    <n v="-1"/>
    <s v="https://aw-tipster.blogabet.com"/>
    <s v="Mon, Sep 30th, 2019, 10:56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7"/>
    <n v="3.3299999999999876"/>
  </r>
  <r>
    <n v="1338"/>
    <s v=" 02 Oct 2019, 21:00"/>
    <s v="Football"/>
    <x v="5"/>
    <s v="RB Leipzig - Lyon"/>
    <n v="0"/>
    <x v="1"/>
    <s v="Full Event Home -1.00 (AH)"/>
    <s v="0-2"/>
    <s v="PINNACLE"/>
    <n v="2.1"/>
    <n v="1"/>
    <n v="-1"/>
    <s v="https://aw-tipster.blogabet.com"/>
    <s v="Mon, Sep 30th, 2019, 10:57"/>
    <m/>
    <d v="2019-09-01T00:00:00"/>
    <m/>
    <m/>
    <s v="AH"/>
    <s v="2019-20"/>
    <x v="1"/>
    <s v="Oct"/>
    <n v="10"/>
    <s v="2019"/>
    <s v="21:00"/>
    <d v="2019-10-02T00:00:00"/>
    <d v="2019-10-02T21:00:00"/>
    <d v="2019-10-01T00:00:00"/>
    <m/>
    <n v="1338"/>
    <n v="2.3299999999999876"/>
  </r>
  <r>
    <n v="1339"/>
    <s v=" 03 Oct 2019, 21:00"/>
    <s v="Football"/>
    <x v="6"/>
    <s v="Lazio - Rennes"/>
    <n v="1"/>
    <x v="2"/>
    <s v="Full Event Away +1.00 (AH)"/>
    <s v="2-1"/>
    <s v="PINNACLE"/>
    <n v="1.909"/>
    <n v="1"/>
    <n v="0"/>
    <s v="https://aw-tipster.blogabet.com"/>
    <s v="Mon, Sep 30th, 2019, 10:55"/>
    <m/>
    <d v="2019-09-01T00:00:00"/>
    <m/>
    <m/>
    <s v="AH"/>
    <s v="2019-20"/>
    <x v="2"/>
    <s v="Oct"/>
    <n v="10"/>
    <s v="2019"/>
    <s v="21:00"/>
    <d v="2019-10-03T00:00:00"/>
    <d v="2019-10-03T21:00:00"/>
    <d v="2019-10-01T00:00:00"/>
    <m/>
    <n v="1339"/>
    <n v="2.3299999999999876"/>
  </r>
  <r>
    <n v="1340"/>
    <s v=" 04 Oct 2019, 20:45"/>
    <s v="Football"/>
    <x v="1"/>
    <s v="Amiens - Marseille"/>
    <n v="2.2599999999999998"/>
    <x v="0"/>
    <s v="Full Event Home +0.00 (AH)"/>
    <s v="3-1"/>
    <s v="PINNACLE"/>
    <n v="2.2599999999999998"/>
    <n v="1"/>
    <n v="1.26"/>
    <s v="https://aw-tipster.blogabet.com"/>
    <s v="Mon, Sep 30th, 2019, 10:57"/>
    <m/>
    <d v="2019-09-01T00:00:00"/>
    <m/>
    <m/>
    <s v="AH"/>
    <s v="2019-20"/>
    <x v="3"/>
    <s v="Oct"/>
    <n v="10"/>
    <s v="2019"/>
    <s v="20:45"/>
    <d v="2019-10-04T00:00:00"/>
    <d v="2019-10-04T20:45:00"/>
    <d v="2019-10-01T00:00:00"/>
    <m/>
    <n v="1340"/>
    <n v="3.5899999999999874"/>
  </r>
  <r>
    <n v="1341"/>
    <s v=" 05 Oct 2019, 13:30"/>
    <s v="Football"/>
    <x v="4"/>
    <s v="Brighton and Hove Albion - Tottenham Hotspur"/>
    <n v="1.93"/>
    <x v="0"/>
    <s v="Full Event Home +0.50 (AH)"/>
    <s v="3-0"/>
    <s v="PINNACLE"/>
    <n v="1.9339999999999999"/>
    <n v="1"/>
    <n v="0.93"/>
    <s v="https://aw-tipster.blogabet.com"/>
    <s v="Wed, Oct 2nd, 2019, 10:08"/>
    <m/>
    <d v="2019-10-01T00:00:00"/>
    <m/>
    <m/>
    <s v="AH"/>
    <s v="2019-20"/>
    <x v="4"/>
    <s v="Oct"/>
    <n v="10"/>
    <s v="2019"/>
    <s v="13:30"/>
    <d v="2019-10-05T00:00:00"/>
    <d v="2019-10-05T13:30:00"/>
    <d v="2019-10-01T00:00:00"/>
    <m/>
    <n v="1341"/>
    <n v="4.5199999999999871"/>
  </r>
  <r>
    <n v="1342"/>
    <s v=" 05 Oct 2019, 16:00"/>
    <s v="Football"/>
    <x v="4"/>
    <s v="Burnley - Everton"/>
    <n v="2.08"/>
    <x v="0"/>
    <s v="Full Event Home +0.00 (AH)"/>
    <s v="1-0"/>
    <s v="PINNACLE"/>
    <n v="2.08"/>
    <n v="1"/>
    <n v="1.08"/>
    <s v="https://aw-tipster.blogabet.com"/>
    <s v="Sun, Sep 29th, 2019, 11:35"/>
    <m/>
    <d v="2019-09-01T00:00:00"/>
    <m/>
    <m/>
    <s v="AH"/>
    <s v="2019-20"/>
    <x v="4"/>
    <s v="Oct"/>
    <n v="10"/>
    <s v="2019"/>
    <s v="16:00"/>
    <d v="2019-10-05T00:00:00"/>
    <d v="2019-10-05T16:00:00"/>
    <d v="2019-10-01T00:00:00"/>
    <m/>
    <n v="1342"/>
    <n v="5.5999999999999872"/>
  </r>
  <r>
    <n v="1343"/>
    <s v=" 05 Oct 2019, 16:00"/>
    <s v="Football"/>
    <x v="4"/>
    <s v="Norwich City - Aston Villa"/>
    <n v="0"/>
    <x v="1"/>
    <s v="Full Event Home +0.00 (AH)"/>
    <s v="1-5"/>
    <s v="PINNACLE"/>
    <n v="1.7190000000000001"/>
    <n v="1"/>
    <n v="-1"/>
    <s v="https://aw-tipster.blogabet.com"/>
    <s v="Sun, Sep 29th, 2019, 11:35"/>
    <m/>
    <d v="2019-09-01T00:00:00"/>
    <m/>
    <m/>
    <s v="AH"/>
    <s v="2019-20"/>
    <x v="4"/>
    <s v="Oct"/>
    <n v="10"/>
    <s v="2019"/>
    <s v="16:00"/>
    <d v="2019-10-05T00:00:00"/>
    <d v="2019-10-05T16:00:00"/>
    <d v="2019-10-01T00:00:00"/>
    <m/>
    <n v="1343"/>
    <n v="4.5999999999999872"/>
  </r>
  <r>
    <n v="1344"/>
    <s v=" 05 Oct 2019, 16:00"/>
    <s v="Football"/>
    <x v="4"/>
    <s v="Watford - Sheffield United"/>
    <n v="1.72"/>
    <x v="0"/>
    <s v="Full Event Away +0.50 (AH)"/>
    <s v="0-0"/>
    <s v="PINNACLE"/>
    <n v="1.724"/>
    <n v="1"/>
    <n v="0.72"/>
    <s v="https://aw-tipster.blogabet.com"/>
    <s v="Sun, Sep 29th, 2019, 11:35"/>
    <m/>
    <d v="2019-09-01T00:00:00"/>
    <m/>
    <m/>
    <s v="AH"/>
    <s v="2019-20"/>
    <x v="4"/>
    <s v="Oct"/>
    <n v="10"/>
    <s v="2019"/>
    <s v="16:00"/>
    <d v="2019-10-05T00:00:00"/>
    <d v="2019-10-05T16:00:00"/>
    <d v="2019-10-01T00:00:00"/>
    <m/>
    <n v="1344"/>
    <n v="5.319999999999987"/>
  </r>
  <r>
    <n v="1345"/>
    <s v=" 05 Oct 2019, 16:00"/>
    <s v="Football"/>
    <x v="2"/>
    <s v="Real Madrid - Granada CF"/>
    <n v="1.91"/>
    <x v="0"/>
    <s v="Full Event Home -1.50 (AH)"/>
    <s v="4-2"/>
    <s v="PINNACLE"/>
    <n v="1.909"/>
    <n v="1"/>
    <n v="0.91"/>
    <s v="https://aw-tipster.blogabet.com"/>
    <s v="Wed, Oct 2nd, 2019, 10:09"/>
    <m/>
    <d v="2019-10-01T00:00:00"/>
    <m/>
    <m/>
    <s v="AH"/>
    <s v="2019-20"/>
    <x v="4"/>
    <s v="Oct"/>
    <n v="10"/>
    <s v="2019"/>
    <s v="16:00"/>
    <d v="2019-10-05T00:00:00"/>
    <d v="2019-10-05T16:00:00"/>
    <d v="2019-10-01T00:00:00"/>
    <m/>
    <n v="1345"/>
    <n v="6.2299999999999871"/>
  </r>
  <r>
    <n v="1346"/>
    <s v=" 05 Oct 2019, 17:30"/>
    <s v="Football"/>
    <x v="1"/>
    <s v="Paris Saint Germain - Angers SCO"/>
    <n v="1.96"/>
    <x v="0"/>
    <s v="Full Event Home -2.00 (AH)"/>
    <s v="4-0"/>
    <s v="PINNACLE"/>
    <n v="1.9610000000000001"/>
    <n v="1"/>
    <n v="0.96"/>
    <s v="https://aw-tipster.blogabet.com"/>
    <s v="Wed, Oct 2nd, 2019, 10:10"/>
    <m/>
    <d v="2019-10-01T00:00:00"/>
    <m/>
    <m/>
    <s v="AH"/>
    <s v="2019-20"/>
    <x v="4"/>
    <s v="Oct"/>
    <n v="10"/>
    <s v="2019"/>
    <s v="17:30"/>
    <d v="2019-10-05T00:00:00"/>
    <d v="2019-10-05T17:30:00"/>
    <d v="2019-10-01T00:00:00"/>
    <m/>
    <n v="1346"/>
    <n v="7.1899999999999871"/>
  </r>
  <r>
    <n v="1347"/>
    <s v=" 05 Oct 2019, 18:30"/>
    <s v="Football"/>
    <x v="4"/>
    <s v="West Ham United - Crystal Palace"/>
    <n v="1.86"/>
    <x v="0"/>
    <s v="Full Event Away +0.50 (AH)"/>
    <s v="1-2"/>
    <s v="PINNACLE"/>
    <n v="1.8620000000000001"/>
    <n v="1"/>
    <n v="0.86"/>
    <s v="https://aw-tipster.blogabet.com"/>
    <s v="Sun, Sep 29th, 2019, 11:35"/>
    <m/>
    <d v="2019-09-01T00:00:00"/>
    <m/>
    <m/>
    <s v="AH"/>
    <s v="2019-20"/>
    <x v="4"/>
    <s v="Oct"/>
    <n v="10"/>
    <s v="2019"/>
    <s v="18:30"/>
    <d v="2019-10-05T00:00:00"/>
    <d v="2019-10-05T18:30:00"/>
    <d v="2019-10-01T00:00:00"/>
    <m/>
    <n v="1347"/>
    <n v="8.0499999999999865"/>
  </r>
  <r>
    <n v="1348"/>
    <s v=" 05 Oct 2019, 18:30"/>
    <s v="Football"/>
    <x v="2"/>
    <s v="Valencia - Alaves"/>
    <n v="1"/>
    <x v="2"/>
    <s v="Full Event Away +1.00 (AH)"/>
    <s v="2-1"/>
    <s v="PINNACLE"/>
    <n v="1.925"/>
    <n v="1"/>
    <n v="0"/>
    <s v="https://aw-tipster.blogabet.com"/>
    <s v="Thu, Oct 3rd, 2019, 10:26"/>
    <m/>
    <d v="2019-10-01T00:00:00"/>
    <m/>
    <m/>
    <s v="AH"/>
    <s v="2019-20"/>
    <x v="4"/>
    <s v="Oct"/>
    <n v="10"/>
    <s v="2019"/>
    <s v="18:30"/>
    <d v="2019-10-05T00:00:00"/>
    <d v="2019-10-05T18:30:00"/>
    <d v="2019-10-01T00:00:00"/>
    <m/>
    <n v="1348"/>
    <n v="8.0499999999999865"/>
  </r>
  <r>
    <n v="1349"/>
    <s v=" 05 Oct 2019, 20:00"/>
    <s v="Football"/>
    <x v="1"/>
    <s v="Montpellier Hsc - AS Monaco"/>
    <n v="0"/>
    <x v="1"/>
    <s v="Full Event Away +0.00 (AH)"/>
    <s v="3-1"/>
    <s v="PINNACLE"/>
    <n v="2.0299999999999998"/>
    <n v="1"/>
    <n v="-1"/>
    <s v="https://aw-tipster.blogabet.com"/>
    <s v="Mon, Sep 30th, 2019, 10:58"/>
    <m/>
    <d v="2019-09-01T00:00:00"/>
    <m/>
    <m/>
    <s v="AH"/>
    <s v="2019-20"/>
    <x v="4"/>
    <s v="Oct"/>
    <n v="10"/>
    <s v="2019"/>
    <s v="20:00"/>
    <d v="2019-10-05T00:00:00"/>
    <d v="2019-10-05T20:00:00"/>
    <d v="2019-10-01T00:00:00"/>
    <m/>
    <n v="1349"/>
    <n v="7.0499999999999865"/>
  </r>
  <r>
    <n v="1350"/>
    <s v=" 05 Oct 2019, 20:45"/>
    <s v="Football"/>
    <x v="3"/>
    <s v="Genoa - AC Milan"/>
    <n v="0"/>
    <x v="1"/>
    <s v="Full Event Home +0.00 (AH)"/>
    <s v="1-2"/>
    <s v="PINNACLE"/>
    <n v="2.0699999999999998"/>
    <n v="1"/>
    <n v="-1"/>
    <s v="https://aw-tipster.blogabet.com"/>
    <s v="Mon, Sep 30th, 2019, 10:54"/>
    <m/>
    <d v="2019-09-01T00:00:00"/>
    <m/>
    <m/>
    <s v="AH"/>
    <s v="2019-20"/>
    <x v="4"/>
    <s v="Oct"/>
    <n v="10"/>
    <s v="2019"/>
    <s v="20:45"/>
    <d v="2019-10-05T00:00:00"/>
    <d v="2019-10-05T20:45:00"/>
    <d v="2019-10-01T00:00:00"/>
    <m/>
    <n v="1350"/>
    <n v="6.0499999999999865"/>
  </r>
  <r>
    <n v="1351"/>
    <s v=" 06 Oct 2019, 15:00"/>
    <s v="Football"/>
    <x v="3"/>
    <s v="Atalanta BC - Lecce"/>
    <n v="0"/>
    <x v="1"/>
    <s v="Full Event Away +1.50 (AH)"/>
    <s v="3-1"/>
    <s v="PINNACLE"/>
    <n v="2.08"/>
    <n v="1"/>
    <n v="-1"/>
    <s v="https://aw-tipster.blogabet.com"/>
    <s v="Wed, Oct 2nd, 2019, 10:10"/>
    <m/>
    <d v="2019-10-01T00:00:00"/>
    <m/>
    <m/>
    <s v="AH"/>
    <s v="2019-20"/>
    <x v="25"/>
    <s v="Oct"/>
    <n v="10"/>
    <s v="2019"/>
    <s v="15:00"/>
    <d v="2019-10-06T00:00:00"/>
    <d v="2019-10-06T15:00:00"/>
    <d v="2019-10-01T00:00:00"/>
    <m/>
    <n v="1351"/>
    <n v="5.0499999999999865"/>
  </r>
  <r>
    <n v="1352"/>
    <s v=" 06 Oct 2019, 15:00"/>
    <s v="Football"/>
    <x v="3"/>
    <s v="AS Roma - Cagliari"/>
    <n v="2.2200000000000002"/>
    <x v="0"/>
    <s v="Full Event Away +1.00 (AH)"/>
    <s v="1-1"/>
    <s v="PINNACLE"/>
    <n v="2.2200000000000002"/>
    <n v="1"/>
    <n v="1.22"/>
    <s v="https://aw-tipster.blogabet.com"/>
    <s v="Fri, Oct 4th, 2019, 09:08"/>
    <m/>
    <d v="2019-10-01T00:00:00"/>
    <m/>
    <m/>
    <s v="AH"/>
    <s v="2019-20"/>
    <x v="25"/>
    <s v="Oct"/>
    <n v="10"/>
    <s v="2019"/>
    <s v="15:00"/>
    <d v="2019-10-06T00:00:00"/>
    <d v="2019-10-06T15:00:00"/>
    <d v="2019-10-01T00:00:00"/>
    <m/>
    <n v="1352"/>
    <n v="6.2699999999999863"/>
  </r>
  <r>
    <n v="1353"/>
    <s v=" 06 Oct 2019, 15:00"/>
    <s v="Football"/>
    <x v="3"/>
    <s v="Bologna - Lazio"/>
    <n v="1.79"/>
    <x v="0"/>
    <s v="Full Event Home +0.50 (AH)"/>
    <s v="2-2"/>
    <s v="PINNACLE"/>
    <n v="1.7929999999999999"/>
    <n v="1"/>
    <n v="0.79"/>
    <s v="https://aw-tipster.blogabet.com"/>
    <s v="Fri, Oct 4th, 2019, 09:09"/>
    <m/>
    <d v="2019-10-01T00:00:00"/>
    <m/>
    <m/>
    <s v="AH"/>
    <s v="2019-20"/>
    <x v="25"/>
    <s v="Oct"/>
    <n v="10"/>
    <s v="2019"/>
    <s v="15:00"/>
    <d v="2019-10-06T00:00:00"/>
    <d v="2019-10-06T15:00:00"/>
    <d v="2019-10-01T00:00:00"/>
    <m/>
    <n v="1353"/>
    <n v="7.0599999999999863"/>
  </r>
  <r>
    <n v="1354"/>
    <s v=" 06 Oct 2019, 16:00"/>
    <s v="Football"/>
    <x v="2"/>
    <s v="Real Valladolid CF - Atletico Madrid"/>
    <n v="0"/>
    <x v="1"/>
    <s v="Full Event Away (1X2)"/>
    <s v="0-0"/>
    <s v="PINNACLE"/>
    <n v="1.7509999999999999"/>
    <n v="1"/>
    <n v="-1"/>
    <s v="https://aw-tipster.blogabet.com"/>
    <s v="Wed, Oct 2nd, 2019, 10:09"/>
    <m/>
    <d v="2019-10-01T00:00:00"/>
    <m/>
    <m/>
    <s v="1X2"/>
    <s v="2019-20"/>
    <x v="25"/>
    <s v="Oct"/>
    <n v="10"/>
    <s v="2019"/>
    <s v="16:00"/>
    <d v="2019-10-06T00:00:00"/>
    <d v="2019-10-06T16:00:00"/>
    <d v="2019-10-01T00:00:00"/>
    <m/>
    <n v="1354"/>
    <n v="6.0599999999999863"/>
  </r>
  <r>
    <n v="1355"/>
    <s v=" 06 Oct 2019, 17:00"/>
    <s v="Football"/>
    <x v="1"/>
    <s v="Rennes - Reims"/>
    <n v="1.74"/>
    <x v="0"/>
    <s v="Full Event Away +0.50 (AH)"/>
    <s v="0-1"/>
    <s v="PINNACLE"/>
    <n v="1.74"/>
    <n v="1"/>
    <n v="0.74"/>
    <s v="https://aw-tipster.blogabet.com"/>
    <s v="Fri, Oct 4th, 2019, 09:09"/>
    <m/>
    <d v="2019-10-01T00:00:00"/>
    <m/>
    <m/>
    <s v="AH"/>
    <s v="2019-20"/>
    <x v="25"/>
    <s v="Oct"/>
    <n v="10"/>
    <s v="2019"/>
    <s v="17:00"/>
    <d v="2019-10-06T00:00:00"/>
    <d v="2019-10-06T17:00:00"/>
    <d v="2019-10-01T00:00:00"/>
    <m/>
    <n v="1355"/>
    <n v="6.7999999999999865"/>
  </r>
  <r>
    <n v="1356"/>
    <s v=" 06 Oct 2019, 18:00"/>
    <s v="Football"/>
    <x v="3"/>
    <s v="Torino - Napoli"/>
    <n v="1.98"/>
    <x v="0"/>
    <s v="Full Event Home +0.50 (AH)"/>
    <s v="0-0"/>
    <s v="PINNACLE"/>
    <n v="1.98"/>
    <n v="1"/>
    <n v="0.98"/>
    <s v="https://aw-tipster.blogabet.com"/>
    <s v="Thu, Oct 3rd, 2019, 10:26"/>
    <m/>
    <d v="2019-10-01T00:00:00"/>
    <m/>
    <m/>
    <s v="AH"/>
    <s v="2019-20"/>
    <x v="25"/>
    <s v="Oct"/>
    <n v="10"/>
    <s v="2019"/>
    <s v="18:00"/>
    <d v="2019-10-06T00:00:00"/>
    <d v="2019-10-06T18:00:00"/>
    <d v="2019-10-01T00:00:00"/>
    <m/>
    <n v="1356"/>
    <n v="7.7799999999999869"/>
  </r>
  <r>
    <n v="1357"/>
    <s v=" 06 Oct 2019, 18:30"/>
    <s v="Football"/>
    <x v="2"/>
    <s v="Real Sociedad - Getafe"/>
    <n v="0"/>
    <x v="1"/>
    <s v="Full Event Home (1X2)"/>
    <s v="1-2"/>
    <s v="PINNACLE"/>
    <n v="1.925"/>
    <n v="1"/>
    <n v="-1"/>
    <s v="https://aw-tipster.blogabet.com"/>
    <s v="Fri, Oct 4th, 2019, 09:07"/>
    <m/>
    <d v="2019-10-01T00:00:00"/>
    <m/>
    <m/>
    <s v="1X2"/>
    <s v="2019-20"/>
    <x v="25"/>
    <s v="Oct"/>
    <n v="10"/>
    <s v="2019"/>
    <s v="18:30"/>
    <d v="2019-10-06T00:00:00"/>
    <d v="2019-10-06T18:30:00"/>
    <d v="2019-10-01T00:00:00"/>
    <m/>
    <n v="1357"/>
    <n v="6.7799999999999869"/>
  </r>
  <r>
    <n v="1358"/>
    <s v=" 06 Oct 2019, 20:45"/>
    <s v="Football"/>
    <x v="3"/>
    <s v="FC Internazionale - Juventus"/>
    <n v="2.04"/>
    <x v="0"/>
    <s v="Full Event Away +0.00 (AH)"/>
    <s v="1-2"/>
    <s v="PINNACLE"/>
    <n v="2.04"/>
    <n v="1"/>
    <n v="1.04"/>
    <s v="https://aw-tipster.blogabet.com"/>
    <s v="Thu, Oct 3rd, 2019, 10:27"/>
    <m/>
    <d v="2019-10-01T00:00:00"/>
    <m/>
    <m/>
    <s v="AH"/>
    <s v="2019-20"/>
    <x v="25"/>
    <s v="Oct"/>
    <n v="10"/>
    <s v="2019"/>
    <s v="20:45"/>
    <d v="2019-10-06T00:00:00"/>
    <d v="2019-10-06T20:45:00"/>
    <d v="2019-10-01T00:00:00"/>
    <m/>
    <n v="1358"/>
    <n v="7.819999999999987"/>
  </r>
  <r>
    <n v="1359"/>
    <s v=" 06 Oct 2019, 21:00"/>
    <s v="Football"/>
    <x v="2"/>
    <s v="Barcelona - Sevilla"/>
    <n v="2.2999999999999998"/>
    <x v="0"/>
    <s v="Full Event Home -1.50 (AH)"/>
    <s v="4-0"/>
    <s v="PINNACLE"/>
    <n v="2.2999999999999998"/>
    <n v="1"/>
    <n v="1.3"/>
    <s v="https://aw-tipster.blogabet.com"/>
    <s v="Fri, Oct 4th, 2019, 09:08"/>
    <m/>
    <d v="2019-10-01T00:00:00"/>
    <m/>
    <m/>
    <s v="AH"/>
    <s v="2019-20"/>
    <x v="25"/>
    <s v="Oct"/>
    <n v="10"/>
    <s v="2019"/>
    <s v="21:00"/>
    <d v="2019-10-06T00:00:00"/>
    <d v="2019-10-06T21:00:00"/>
    <d v="2019-10-01T00:00:00"/>
    <m/>
    <n v="1359"/>
    <n v="9.1199999999999868"/>
  </r>
  <r>
    <n v="1360"/>
    <s v=" 18 Oct 2019, 18:45"/>
    <s v="Football"/>
    <x v="1"/>
    <s v="Nice - Paris Saint Germain"/>
    <n v="0"/>
    <x v="1"/>
    <s v="Full Event Home +1.00 (AH)"/>
    <s v="1-4"/>
    <s v="PINNACLE"/>
    <n v="2.17"/>
    <n v="1"/>
    <n v="-1"/>
    <s v="https://aw-tipster.blogabet.com"/>
    <s v="Wed, Oct 16th, 2019, 08:37"/>
    <m/>
    <d v="2019-10-01T00:00:00"/>
    <m/>
    <m/>
    <s v="AH"/>
    <s v="2019-20"/>
    <x v="16"/>
    <s v="Oct"/>
    <n v="10"/>
    <s v="2019"/>
    <s v="18:45"/>
    <d v="2019-10-18T00:00:00"/>
    <d v="2019-10-18T18:45:00"/>
    <d v="2019-10-01T00:00:00"/>
    <m/>
    <n v="1360"/>
    <n v="8.1199999999999868"/>
  </r>
  <r>
    <n v="1361"/>
    <s v=" 19 Oct 2019, 11:00"/>
    <s v="Football"/>
    <x v="2"/>
    <s v="Eibar - Barcelona"/>
    <n v="1.92"/>
    <x v="0"/>
    <s v="Full Event Away -1.00 (AH)"/>
    <s v="0-3"/>
    <s v="PINNACLE"/>
    <n v="1.917"/>
    <n v="1"/>
    <n v="0.92"/>
    <s v="https://aw-tipster.blogabet.com"/>
    <s v="Thu, Oct 17th, 2019, 11:04"/>
    <m/>
    <d v="2019-10-01T00:00:00"/>
    <m/>
    <m/>
    <s v="AH"/>
    <s v="2019-20"/>
    <x v="17"/>
    <s v="Oct"/>
    <n v="10"/>
    <s v="2019"/>
    <s v="11:00"/>
    <d v="2019-10-19T00:00:00"/>
    <d v="2019-10-19T11:00:00"/>
    <d v="2019-10-01T00:00:00"/>
    <m/>
    <n v="1361"/>
    <n v="9.0399999999999867"/>
  </r>
  <r>
    <n v="1362"/>
    <s v=" 19 Oct 2019, 13:00"/>
    <s v="Football"/>
    <x v="3"/>
    <s v="Lazio - Atalanta BC"/>
    <n v="0"/>
    <x v="1"/>
    <s v="Full Event Home (1X2)"/>
    <s v="3-3"/>
    <s v="PINNACLE"/>
    <n v="2.23"/>
    <n v="1"/>
    <n v="-1"/>
    <s v="https://aw-tipster.blogabet.com"/>
    <s v="Wed, Oct 16th, 2019, 08:36"/>
    <m/>
    <d v="2019-10-01T00:00:00"/>
    <m/>
    <m/>
    <s v="1X2"/>
    <s v="2019-20"/>
    <x v="17"/>
    <s v="Oct"/>
    <n v="10"/>
    <s v="2019"/>
    <s v="13:00"/>
    <d v="2019-10-19T00:00:00"/>
    <d v="2019-10-19T13:00:00"/>
    <d v="2019-10-01T00:00:00"/>
    <m/>
    <n v="1362"/>
    <n v="8.0399999999999867"/>
  </r>
  <r>
    <n v="1363"/>
    <s v=" 19 Oct 2019, 14:00"/>
    <s v="Football"/>
    <x v="2"/>
    <s v="Atletico Madrid - Valencia"/>
    <n v="1.68"/>
    <x v="0"/>
    <s v="Full Event Away +1.00 (AH)"/>
    <s v="1-1"/>
    <s v="PINNACLE"/>
    <n v="1.6839999999999999"/>
    <n v="1"/>
    <n v="0.68"/>
    <s v="https://aw-tipster.blogabet.com"/>
    <s v="Thu, Oct 17th, 2019, 11:04"/>
    <m/>
    <d v="2019-10-01T00:00:00"/>
    <m/>
    <m/>
    <s v="AH"/>
    <s v="2019-20"/>
    <x v="17"/>
    <s v="Oct"/>
    <n v="10"/>
    <s v="2019"/>
    <s v="14:00"/>
    <d v="2019-10-19T00:00:00"/>
    <d v="2019-10-19T14:00:00"/>
    <d v="2019-10-01T00:00:00"/>
    <m/>
    <n v="1363"/>
    <n v="8.7199999999999864"/>
  </r>
  <r>
    <n v="1364"/>
    <s v=" 19 Oct 2019, 18:00"/>
    <s v="Football"/>
    <x v="1"/>
    <s v="Toulouse FC - Lille"/>
    <n v="1.77"/>
    <x v="0"/>
    <s v="Full Event Home +0.50 (AH)"/>
    <s v="2-1"/>
    <s v="PINNACLE"/>
    <n v="1.7689999999999999"/>
    <n v="1"/>
    <n v="0.77"/>
    <s v="https://aw-tipster.blogabet.com"/>
    <s v="Wed, Oct 16th, 2019, 08:37"/>
    <m/>
    <d v="2019-10-01T00:00:00"/>
    <m/>
    <m/>
    <s v="AH"/>
    <s v="2019-20"/>
    <x v="17"/>
    <s v="Oct"/>
    <n v="10"/>
    <s v="2019"/>
    <s v="18:00"/>
    <d v="2019-10-19T00:00:00"/>
    <d v="2019-10-19T18:00:00"/>
    <d v="2019-10-01T00:00:00"/>
    <m/>
    <n v="1364"/>
    <n v="9.489999999999986"/>
  </r>
  <r>
    <n v="1365"/>
    <s v=" 19 Oct 2019, 19:00"/>
    <s v="Football"/>
    <x v="2"/>
    <s v="Mallorca - Real Madrid"/>
    <n v="2.02"/>
    <x v="0"/>
    <s v="Full Event Home +1.00 (AH)"/>
    <s v="1-0"/>
    <s v="PINNACLE"/>
    <n v="2.02"/>
    <n v="1"/>
    <n v="1.02"/>
    <s v="https://aw-tipster.blogabet.com"/>
    <s v="Thu, Oct 17th, 2019, 11:04"/>
    <m/>
    <d v="2019-10-01T00:00:00"/>
    <m/>
    <m/>
    <s v="AH"/>
    <s v="2019-20"/>
    <x v="17"/>
    <s v="Oct"/>
    <n v="10"/>
    <s v="2019"/>
    <s v="19:00"/>
    <d v="2019-10-19T00:00:00"/>
    <d v="2019-10-19T19:00:00"/>
    <d v="2019-10-01T00:00:00"/>
    <m/>
    <n v="1365"/>
    <n v="10.509999999999986"/>
  </r>
  <r>
    <n v="1366"/>
    <s v=" 20 Oct 2019, 10:30"/>
    <s v="Football"/>
    <x v="3"/>
    <s v="Sassuolo - FC Internazionale"/>
    <n v="0"/>
    <x v="1"/>
    <s v="Full Event Home +0.50 (AH)"/>
    <s v="3-4"/>
    <s v="PINNACLE"/>
    <n v="2.25"/>
    <n v="1"/>
    <n v="-1"/>
    <s v="https://aw-tipster.blogabet.com"/>
    <s v="Wed, Oct 16th, 2019, 08:36"/>
    <m/>
    <d v="2019-10-01T00:00:00"/>
    <m/>
    <m/>
    <s v="AH"/>
    <s v="2019-20"/>
    <x v="26"/>
    <s v="Oct"/>
    <n v="10"/>
    <s v="2019"/>
    <s v="10:30"/>
    <d v="2019-10-20T00:00:00"/>
    <d v="2019-10-20T10:30:00"/>
    <d v="2019-10-01T00:00:00"/>
    <m/>
    <n v="1366"/>
    <n v="9.5099999999999856"/>
  </r>
  <r>
    <n v="1367"/>
    <s v=" 20 Oct 2019, 12:00"/>
    <s v="Football"/>
    <x v="2"/>
    <s v="Real Sociedad - Real Betis"/>
    <n v="0"/>
    <x v="1"/>
    <s v="Full Event Away +0.50 (AH)"/>
    <s v="3-1"/>
    <s v="PINNACLE"/>
    <n v="2.13"/>
    <n v="1"/>
    <n v="-1"/>
    <s v="https://aw-tipster.blogabet.com"/>
    <s v="Thu, Oct 17th, 2019, 11:04"/>
    <m/>
    <d v="2019-10-01T00:00:00"/>
    <m/>
    <m/>
    <s v="AH"/>
    <s v="2019-20"/>
    <x v="26"/>
    <s v="Oct"/>
    <n v="10"/>
    <s v="2019"/>
    <s v="12:00"/>
    <d v="2019-10-20T00:00:00"/>
    <d v="2019-10-20T12:00:00"/>
    <d v="2019-10-01T00:00:00"/>
    <m/>
    <n v="1367"/>
    <n v="8.5099999999999856"/>
  </r>
  <r>
    <n v="1368"/>
    <s v=" 20 Oct 2019, 13:00"/>
    <s v="Football"/>
    <x v="3"/>
    <s v="Sampdoria - AS Roma"/>
    <n v="1.74"/>
    <x v="0"/>
    <s v="Full Event Home +0.50 (AH)"/>
    <s v="0-0"/>
    <s v="PINNACLE"/>
    <n v="1.74"/>
    <n v="1"/>
    <n v="0.74"/>
    <s v="https://aw-tipster.blogabet.com"/>
    <s v="Wed, Oct 16th, 2019, 08:36"/>
    <m/>
    <d v="2019-10-01T00:00:00"/>
    <m/>
    <m/>
    <s v="AH"/>
    <s v="2019-20"/>
    <x v="26"/>
    <s v="Oct"/>
    <n v="10"/>
    <s v="2019"/>
    <s v="13:00"/>
    <d v="2019-10-20T00:00:00"/>
    <d v="2019-10-20T13:00:00"/>
    <d v="2019-10-01T00:00:00"/>
    <m/>
    <n v="1368"/>
    <n v="9.2499999999999858"/>
  </r>
  <r>
    <n v="1369"/>
    <s v=" 20 Oct 2019, 15:00"/>
    <s v="Football"/>
    <x v="1"/>
    <s v="AS Monaco - Rennes"/>
    <n v="0"/>
    <x v="1"/>
    <s v="Full Event Away +0.50 (AH)"/>
    <s v="3-2"/>
    <s v="PINNACLE"/>
    <n v="2.04"/>
    <n v="1"/>
    <n v="-1"/>
    <s v="https://aw-tipster.blogabet.com"/>
    <s v="Wed, Oct 16th, 2019, 08:37"/>
    <m/>
    <d v="2019-10-01T00:00:00"/>
    <m/>
    <m/>
    <s v="AH"/>
    <s v="2019-20"/>
    <x v="26"/>
    <s v="Oct"/>
    <n v="10"/>
    <s v="2019"/>
    <s v="15:00"/>
    <d v="2019-10-20T00:00:00"/>
    <d v="2019-10-20T15:00:00"/>
    <d v="2019-10-01T00:00:00"/>
    <m/>
    <n v="1369"/>
    <n v="8.2499999999999858"/>
  </r>
  <r>
    <n v="1370"/>
    <s v=" 26 Oct 2019, 15:30"/>
    <s v="Football"/>
    <x v="1"/>
    <s v="Lille - Bordeaux"/>
    <n v="1.85"/>
    <x v="0"/>
    <s v="Full Event Home (1X2)"/>
    <s v="3-0"/>
    <s v="PINNACLE"/>
    <n v="1.847"/>
    <n v="1"/>
    <n v="0.85"/>
    <s v="https://aw-tipster.blogabet.com"/>
    <s v="Thu, Oct 24th, 2019, 09:17"/>
    <m/>
    <d v="2019-10-01T00:00:00"/>
    <m/>
    <m/>
    <s v="1X2"/>
    <s v="2019-20"/>
    <x v="21"/>
    <s v="Oct"/>
    <n v="10"/>
    <s v="2019"/>
    <s v="15:30"/>
    <d v="2019-10-26T00:00:00"/>
    <d v="2019-10-26T15:30:00"/>
    <d v="2019-10-01T00:00:00"/>
    <m/>
    <n v="1370"/>
    <n v="9.0999999999999854"/>
  </r>
  <r>
    <n v="1371"/>
    <s v=" 26 Oct 2019, 18:00"/>
    <s v="Football"/>
    <x v="1"/>
    <s v="Strasbourg - Nice"/>
    <n v="2.04"/>
    <x v="0"/>
    <s v="Full Event Home (1X2)"/>
    <s v="1-0"/>
    <s v="PINNACLE"/>
    <n v="2.04"/>
    <n v="1"/>
    <n v="1.04"/>
    <s v="https://aw-tipster.blogabet.com"/>
    <s v="Mon, Oct 21st, 2019, 08:40"/>
    <m/>
    <d v="2019-10-01T00:00:00"/>
    <m/>
    <m/>
    <s v="1X2"/>
    <s v="2019-20"/>
    <x v="21"/>
    <s v="Oct"/>
    <n v="10"/>
    <s v="2019"/>
    <s v="18:00"/>
    <d v="2019-10-26T00:00:00"/>
    <d v="2019-10-26T18:00:00"/>
    <d v="2019-10-01T00:00:00"/>
    <m/>
    <n v="1371"/>
    <n v="10.139999999999986"/>
  </r>
  <r>
    <n v="1372"/>
    <s v=" 26 Oct 2019, 18:00"/>
    <s v="Football"/>
    <x v="1"/>
    <s v="Lyon - Metz"/>
    <n v="1.76"/>
    <x v="0"/>
    <s v="Full Event Home -1.00 (AH)"/>
    <s v="2-0"/>
    <s v="PINNACLE"/>
    <n v="1.7569999999999999"/>
    <n v="1"/>
    <n v="0.76"/>
    <s v="https://aw-tipster.blogabet.com"/>
    <s v="Thu, Oct 24th, 2019, 09:17"/>
    <m/>
    <d v="2019-10-01T00:00:00"/>
    <m/>
    <m/>
    <s v="AH"/>
    <s v="2019-20"/>
    <x v="21"/>
    <s v="Oct"/>
    <n v="10"/>
    <s v="2019"/>
    <s v="18:00"/>
    <d v="2019-10-26T00:00:00"/>
    <d v="2019-10-26T18:00:00"/>
    <d v="2019-10-01T00:00:00"/>
    <m/>
    <n v="1372"/>
    <n v="10.899999999999986"/>
  </r>
  <r>
    <n v="1373"/>
    <s v=" 26 Oct 2019, 19:00"/>
    <s v="Football"/>
    <x v="2"/>
    <s v="Atletico Madrid - Athletic Club Bilbao"/>
    <n v="0"/>
    <x v="1"/>
    <s v="Full Event Away +0.50 (AH)"/>
    <s v="2-0"/>
    <s v="PINNACLE"/>
    <n v="2.23"/>
    <n v="1"/>
    <n v="-1"/>
    <s v="https://aw-tipster.blogabet.com"/>
    <s v="Wed, Oct 23rd, 2019, 09:44"/>
    <m/>
    <d v="2019-10-01T00:00:00"/>
    <m/>
    <m/>
    <s v="AH"/>
    <s v="2019-20"/>
    <x v="21"/>
    <s v="Oct"/>
    <n v="10"/>
    <s v="2019"/>
    <s v="19:00"/>
    <d v="2019-10-26T00:00:00"/>
    <d v="2019-10-26T19:00:00"/>
    <d v="2019-10-01T00:00:00"/>
    <m/>
    <n v="1373"/>
    <n v="9.8999999999999861"/>
  </r>
  <r>
    <n v="1374"/>
    <s v=" 27 Oct 2019, 11:30"/>
    <s v="Football"/>
    <x v="3"/>
    <s v="Bologna - Sampdoria"/>
    <n v="0"/>
    <x v="1"/>
    <s v="Full Event Away +0.50 (AH)"/>
    <s v="2-1"/>
    <s v="PINNACLE"/>
    <n v="2.06"/>
    <n v="1"/>
    <n v="-1"/>
    <s v="https://aw-tipster.blogabet.com"/>
    <s v="Mon, Oct 21st, 2019, 08:39"/>
    <m/>
    <d v="2019-10-01T00:00:00"/>
    <m/>
    <m/>
    <s v="AH"/>
    <s v="2019-20"/>
    <x v="22"/>
    <s v="Oct"/>
    <n v="10"/>
    <s v="2019"/>
    <s v="11:30"/>
    <d v="2019-10-27T00:00:00"/>
    <d v="2019-10-27T11:30:00"/>
    <d v="2019-10-01T00:00:00"/>
    <m/>
    <n v="1374"/>
    <n v="8.8999999999999861"/>
  </r>
  <r>
    <n v="1375"/>
    <s v=" 27 Oct 2019, 14:00"/>
    <s v="Football"/>
    <x v="3"/>
    <s v="Atalanta BC - Udinese"/>
    <n v="0"/>
    <x v="1"/>
    <s v="Full Event Away +1.00 (AH)"/>
    <s v="7-1"/>
    <s v="PINNACLE"/>
    <n v="2.1800000000000002"/>
    <n v="1"/>
    <n v="-1"/>
    <s v="https://aw-tipster.blogabet.com"/>
    <s v="Wed, Oct 23rd, 2019, 09:44"/>
    <m/>
    <d v="2019-10-01T00:00:00"/>
    <m/>
    <m/>
    <s v="AH"/>
    <s v="2019-20"/>
    <x v="22"/>
    <s v="Oct"/>
    <n v="10"/>
    <s v="2019"/>
    <s v="14:00"/>
    <d v="2019-10-27T00:00:00"/>
    <d v="2019-10-27T14:00:00"/>
    <d v="2019-10-01T00:00:00"/>
    <m/>
    <n v="1375"/>
    <n v="7.8999999999999861"/>
  </r>
  <r>
    <n v="1376"/>
    <s v=" 27 Oct 2019, 14:00"/>
    <s v="Football"/>
    <x v="3"/>
    <s v="SPAL - Napoli"/>
    <n v="2.2000000000000002"/>
    <x v="0"/>
    <s v="Full Event Home +1.00 (AH)"/>
    <s v="1-1"/>
    <s v="PINNACLE"/>
    <n v="2.2000000000000002"/>
    <n v="1"/>
    <n v="1.2"/>
    <s v="https://aw-tipster.blogabet.com"/>
    <s v="Thu, Oct 24th, 2019, 09:17"/>
    <m/>
    <d v="2019-10-01T00:00:00"/>
    <m/>
    <m/>
    <s v="AH"/>
    <s v="2019-20"/>
    <x v="22"/>
    <s v="Oct"/>
    <n v="10"/>
    <s v="2019"/>
    <s v="14:00"/>
    <d v="2019-10-27T00:00:00"/>
    <d v="2019-10-27T14:00:00"/>
    <d v="2019-10-01T00:00:00"/>
    <m/>
    <n v="1376"/>
    <n v="9.0999999999999854"/>
  </r>
  <r>
    <n v="1377"/>
    <s v=" 27 Oct 2019, 14:00"/>
    <s v="Football"/>
    <x v="1"/>
    <s v="Rennes - Toulouse FC"/>
    <n v="1.94"/>
    <x v="0"/>
    <s v="Full Event Home (1X2)"/>
    <s v="3-2"/>
    <s v="PINNACLE"/>
    <n v="1.9430000000000001"/>
    <n v="1"/>
    <n v="0.94"/>
    <s v="https://aw-tipster.blogabet.com"/>
    <s v="Fri, Oct 25th, 2019, 09:34"/>
    <m/>
    <d v="2019-10-01T00:00:00"/>
    <m/>
    <m/>
    <s v="1X2"/>
    <s v="2019-20"/>
    <x v="22"/>
    <s v="Oct"/>
    <n v="10"/>
    <s v="2019"/>
    <s v="14:00"/>
    <d v="2019-10-27T00:00:00"/>
    <d v="2019-10-27T14:00:00"/>
    <d v="2019-10-01T00:00:00"/>
    <m/>
    <n v="1377"/>
    <n v="10.039999999999985"/>
  </r>
  <r>
    <n v="1378"/>
    <s v=" 27 Oct 2019, 17:00"/>
    <s v="Football"/>
    <x v="3"/>
    <s v="AS Roma - AC Milan"/>
    <n v="0"/>
    <x v="1"/>
    <s v="Full Event Away +0.50 (AH)"/>
    <s v="2-1"/>
    <s v="PINNACLE"/>
    <n v="1.724"/>
    <n v="1"/>
    <n v="-1"/>
    <s v="https://aw-tipster.blogabet.com"/>
    <s v="Fri, Oct 25th, 2019, 09:33"/>
    <m/>
    <d v="2019-10-01T00:00:00"/>
    <m/>
    <m/>
    <s v="AH"/>
    <s v="2019-20"/>
    <x v="22"/>
    <s v="Oct"/>
    <n v="10"/>
    <s v="2019"/>
    <s v="17:00"/>
    <d v="2019-10-27T00:00:00"/>
    <d v="2019-10-27T17:00:00"/>
    <d v="2019-10-01T00:00:00"/>
    <m/>
    <n v="1378"/>
    <n v="9.0399999999999849"/>
  </r>
  <r>
    <n v="1379"/>
    <s v=" 27 Oct 2019, 17:30"/>
    <s v="Football"/>
    <x v="2"/>
    <s v="Sevilla - Getafe"/>
    <n v="1.75"/>
    <x v="0"/>
    <s v="Full Event Home (1X2)"/>
    <s v="2-0"/>
    <s v="PINNACLE"/>
    <n v="1.746"/>
    <n v="1"/>
    <n v="0.75"/>
    <s v="https://aw-tipster.blogabet.com"/>
    <s v="Fri, Oct 25th, 2019, 09:32"/>
    <m/>
    <d v="2019-10-01T00:00:00"/>
    <m/>
    <m/>
    <s v="1X2"/>
    <s v="2019-20"/>
    <x v="22"/>
    <s v="Oct"/>
    <n v="10"/>
    <s v="2019"/>
    <s v="17:30"/>
    <d v="2019-10-27T00:00:00"/>
    <d v="2019-10-27T17:30:00"/>
    <d v="2019-10-01T00:00:00"/>
    <m/>
    <n v="1379"/>
    <n v="9.7899999999999849"/>
  </r>
  <r>
    <n v="1380"/>
    <s v=" 27 Oct 2019, 19:45"/>
    <s v="Football"/>
    <x v="3"/>
    <s v="Fiorentina - Lazio"/>
    <n v="0"/>
    <x v="1"/>
    <s v="Full Event Home +0.00 (AH)"/>
    <s v="1-2"/>
    <s v="PINNACLE"/>
    <n v="1.869"/>
    <n v="1"/>
    <n v="-1"/>
    <s v="https://aw-tipster.blogabet.com"/>
    <s v="Fri, Oct 25th, 2019, 09:33"/>
    <m/>
    <d v="2019-10-01T00:00:00"/>
    <m/>
    <m/>
    <s v="AH"/>
    <s v="2019-20"/>
    <x v="22"/>
    <s v="Oct"/>
    <n v="10"/>
    <s v="2019"/>
    <s v="19:45"/>
    <d v="2019-10-27T00:00:00"/>
    <d v="2019-10-27T19:45:00"/>
    <d v="2019-10-01T00:00:00"/>
    <m/>
    <n v="1380"/>
    <n v="8.7899999999999849"/>
  </r>
  <r>
    <n v="1381"/>
    <s v=" 27 Oct 2019, 20:00"/>
    <s v="Football"/>
    <x v="2"/>
    <s v="Osasuna - Valencia"/>
    <n v="1.99"/>
    <x v="0"/>
    <s v="Full Event Home +0.00 (AH)"/>
    <s v="3-1"/>
    <s v="PINNACLE"/>
    <n v="1.99"/>
    <n v="1"/>
    <n v="0.99"/>
    <s v="https://aw-tipster.blogabet.com"/>
    <s v="Thu, Oct 24th, 2019, 09:16"/>
    <m/>
    <d v="2019-10-01T00:00:00"/>
    <m/>
    <m/>
    <s v="AH"/>
    <s v="2019-20"/>
    <x v="22"/>
    <s v="Oct"/>
    <n v="10"/>
    <s v="2019"/>
    <s v="20:00"/>
    <d v="2019-10-27T00:00:00"/>
    <d v="2019-10-27T20:00:00"/>
    <d v="2019-10-01T00:00:00"/>
    <m/>
    <n v="1381"/>
    <n v="9.7799999999999851"/>
  </r>
  <r>
    <n v="1382"/>
    <s v=" 29 Oct 2019, 18:00"/>
    <s v="Football"/>
    <x v="2"/>
    <s v="Alaves - Atletico Madrid"/>
    <n v="2.14"/>
    <x v="0"/>
    <s v="Full Event Home +0.50 (AH)"/>
    <s v="1-1"/>
    <s v="PINNACLE"/>
    <n v="2.14"/>
    <n v="1"/>
    <n v="1.1399999999999999"/>
    <s v="https://aw-tipster.blogabet.com"/>
    <s v="Sun, Oct 27th, 2019, 09:39"/>
    <m/>
    <d v="2019-10-01T00:00:00"/>
    <m/>
    <m/>
    <s v="AH"/>
    <s v="2019-20"/>
    <x v="23"/>
    <s v="Oct"/>
    <n v="10"/>
    <s v="2019"/>
    <s v="18:00"/>
    <d v="2019-10-29T00:00:00"/>
    <d v="2019-10-29T18:00:00"/>
    <d v="2019-10-01T00:00:00"/>
    <m/>
    <n v="1382"/>
    <n v="10.919999999999986"/>
  </r>
  <r>
    <n v="1384"/>
    <s v=" 29 Oct 2019, 20:00"/>
    <s v="Football"/>
    <x v="3"/>
    <s v="Brescia - FC Internazionale"/>
    <n v="1"/>
    <x v="2"/>
    <s v="Full Event Away -1.00 (AH)"/>
    <s v="1-2"/>
    <s v="PINNACLE"/>
    <n v="2"/>
    <n v="1"/>
    <n v="0"/>
    <s v="https://aw-tipster.blogabet.com"/>
    <s v="Sun, Oct 27th, 2019, 09:40"/>
    <m/>
    <d v="2019-10-01T00:00:00"/>
    <m/>
    <m/>
    <s v="AH"/>
    <s v="2019-20"/>
    <x v="23"/>
    <s v="Oct"/>
    <n v="10"/>
    <s v="2019"/>
    <s v="20:00"/>
    <d v="2019-10-29T00:00:00"/>
    <d v="2019-10-29T20:00:00"/>
    <d v="2019-10-01T00:00:00"/>
    <m/>
    <n v="1383"/>
    <n v="10.919999999999986"/>
  </r>
  <r>
    <n v="1385"/>
    <s v=" 30 Oct 2019, 18:00"/>
    <s v="Football"/>
    <x v="2"/>
    <s v="Real Sociedad - Levante UD"/>
    <n v="0"/>
    <x v="1"/>
    <s v="Full Event Home -1.00 (AH)"/>
    <s v="1-2"/>
    <s v="PINNACLE"/>
    <n v="1.7569999999999999"/>
    <n v="1"/>
    <n v="-1"/>
    <s v="https://aw-tipster.blogabet.com"/>
    <s v="Mon, Oct 28th, 2019, 10:50"/>
    <m/>
    <d v="2019-10-01T00:00:00"/>
    <m/>
    <m/>
    <s v="AH"/>
    <s v="2019-20"/>
    <x v="24"/>
    <s v="Oct"/>
    <n v="10"/>
    <s v="2019"/>
    <s v="18:00"/>
    <d v="2019-10-30T00:00:00"/>
    <d v="2019-10-30T18:00:00"/>
    <d v="2019-10-01T00:00:00"/>
    <m/>
    <n v="1384"/>
    <n v="9.9199999999999857"/>
  </r>
  <r>
    <n v="1386"/>
    <s v=" 30 Oct 2019, 18:00"/>
    <s v="Football"/>
    <x v="2"/>
    <s v="Valencia - Sevilla"/>
    <n v="1"/>
    <x v="2"/>
    <s v="Full Event Away +0.00 (AH)"/>
    <s v="1-1"/>
    <s v="PINNACLE"/>
    <n v="1.84"/>
    <n v="1"/>
    <n v="0"/>
    <s v="https://aw-tipster.blogabet.com"/>
    <s v="Mon, Oct 28th, 2019, 10:51"/>
    <m/>
    <d v="2019-10-01T00:00:00"/>
    <m/>
    <m/>
    <s v="AH"/>
    <s v="2019-20"/>
    <x v="24"/>
    <s v="Oct"/>
    <n v="10"/>
    <s v="2019"/>
    <s v="18:00"/>
    <d v="2019-10-30T00:00:00"/>
    <d v="2019-10-30T18:00:00"/>
    <d v="2019-10-01T00:00:00"/>
    <m/>
    <n v="1385"/>
    <n v="9.9199999999999857"/>
  </r>
  <r>
    <n v="1388"/>
    <s v=" 30 Oct 2019, 18:00"/>
    <s v="Football"/>
    <x v="3"/>
    <s v="Napoli - Atalanta BC"/>
    <n v="1.85"/>
    <x v="0"/>
    <s v="Full Event Away +0.50 (AH)"/>
    <s v="2-2"/>
    <s v="PINNACLE"/>
    <n v="1.847"/>
    <n v="1"/>
    <n v="0.85"/>
    <s v="https://aw-tipster.blogabet.com"/>
    <s v="Mon, Oct 28th, 2019, 10:51"/>
    <m/>
    <d v="2019-10-01T00:00:00"/>
    <m/>
    <m/>
    <s v="AH"/>
    <s v="2019-20"/>
    <x v="24"/>
    <s v="Oct"/>
    <n v="10"/>
    <s v="2019"/>
    <s v="18:00"/>
    <d v="2019-10-30T00:00:00"/>
    <d v="2019-10-30T18:00:00"/>
    <d v="2019-10-01T00:00:00"/>
    <m/>
    <n v="1386"/>
    <n v="10.769999999999985"/>
  </r>
  <r>
    <n v="1387"/>
    <s v=" 30 Oct 2019, 20:00"/>
    <s v="Football"/>
    <x v="2"/>
    <s v="Real Betis - Celta Vigo"/>
    <n v="0"/>
    <x v="1"/>
    <s v="Full Event Away +0.50 (AH)"/>
    <s v="2-1"/>
    <s v="PINNACLE"/>
    <n v="1.847"/>
    <n v="1"/>
    <n v="-1"/>
    <s v="https://aw-tipster.blogabet.com"/>
    <s v="Mon, Oct 28th, 2019, 10:51"/>
    <m/>
    <d v="2019-10-01T00:00:00"/>
    <m/>
    <m/>
    <s v="AH"/>
    <s v="2019-20"/>
    <x v="24"/>
    <s v="Oct"/>
    <n v="10"/>
    <s v="2019"/>
    <s v="20:00"/>
    <d v="2019-10-30T00:00:00"/>
    <d v="2019-10-30T20:00:00"/>
    <d v="2019-10-01T00:00:00"/>
    <m/>
    <n v="1387"/>
    <n v="9.7699999999999854"/>
  </r>
  <r>
    <n v="1389"/>
    <s v=" 30 Oct 2019, 20:00"/>
    <s v="Football"/>
    <x v="3"/>
    <s v="Lazio - Torino"/>
    <n v="2.0099999999999998"/>
    <x v="0"/>
    <s v="Full Event Home -1.00 (AH)"/>
    <s v="4-0"/>
    <s v="PINNACLE"/>
    <n v="2.0099999999999998"/>
    <n v="1"/>
    <n v="1.01"/>
    <s v="https://aw-tipster.blogabet.com"/>
    <s v="Mon, Oct 28th, 2019, 10:52"/>
    <m/>
    <d v="2019-10-01T00:00:00"/>
    <m/>
    <m/>
    <s v="AH"/>
    <s v="2019-20"/>
    <x v="24"/>
    <s v="Oct"/>
    <n v="10"/>
    <s v="2019"/>
    <s v="20:00"/>
    <d v="2019-10-30T00:00:00"/>
    <d v="2019-10-30T20:00:00"/>
    <d v="2019-10-01T00:00:00"/>
    <m/>
    <n v="1388"/>
    <n v="10.779999999999985"/>
  </r>
  <r>
    <n v="1390"/>
    <s v=" 30 Oct 2019, 20:00"/>
    <s v="Football"/>
    <x v="3"/>
    <s v="Udinese - AS Roma"/>
    <n v="1.96"/>
    <x v="0"/>
    <s v="Full Event Away (1X2)"/>
    <s v="0-4"/>
    <s v="PINNACLE"/>
    <n v="1.9610000000000001"/>
    <n v="1"/>
    <n v="0.96"/>
    <s v="https://aw-tipster.blogabet.com"/>
    <s v="Mon, Oct 28th, 2019, 10:52"/>
    <m/>
    <d v="2019-10-01T00:00:00"/>
    <m/>
    <m/>
    <s v="1X2"/>
    <s v="2019-20"/>
    <x v="24"/>
    <s v="Oct"/>
    <n v="10"/>
    <s v="2019"/>
    <s v="20:00"/>
    <d v="2019-10-30T00:00:00"/>
    <d v="2019-10-30T20:00:00"/>
    <d v="2019-10-01T00:00:00"/>
    <m/>
    <n v="1389"/>
    <n v="11.739999999999984"/>
  </r>
  <r>
    <n v="1383"/>
    <s v=" 31 Oct 2019, 18:00"/>
    <s v="Football"/>
    <x v="2"/>
    <s v="Eibar - Villarreal CF"/>
    <n v="0"/>
    <x v="1"/>
    <s v="Full Event Away +0.00 (AH)"/>
    <s v="2-1"/>
    <s v="PINNACLE"/>
    <n v="1.9430000000000001"/>
    <n v="1"/>
    <n v="-1"/>
    <s v="https://aw-tipster.blogabet.com"/>
    <s v="Sun, Oct 27th, 2019, 09:40"/>
    <m/>
    <d v="2019-10-01T00:00:00"/>
    <m/>
    <m/>
    <s v="AH"/>
    <s v="2019-20"/>
    <x v="30"/>
    <s v="Oct"/>
    <n v="10"/>
    <s v="2019"/>
    <s v="18:00"/>
    <d v="2019-10-31T00:00:00"/>
    <d v="2019-10-31T18:00:00"/>
    <d v="2019-10-01T00:00:00"/>
    <m/>
    <n v="1390"/>
    <n v="10.739999999999984"/>
  </r>
  <r>
    <n v="1391"/>
    <s v=" 31 Oct 2019, 20:00"/>
    <s v="Football"/>
    <x v="3"/>
    <s v="AC Milan - SPAL"/>
    <n v="1"/>
    <x v="2"/>
    <s v="Full Event Away +1.00 (AH)"/>
    <s v="1-0"/>
    <s v="PINNACLE"/>
    <n v="2.0699999999999998"/>
    <n v="1"/>
    <n v="0"/>
    <s v="https://aw-tipster.blogabet.com"/>
    <s v="Mon, Oct 28th, 2019, 10:52"/>
    <m/>
    <d v="2019-10-01T00:00:00"/>
    <m/>
    <m/>
    <s v="AH"/>
    <s v="2019-20"/>
    <x v="30"/>
    <s v="Oct"/>
    <n v="10"/>
    <s v="2019"/>
    <s v="20:00"/>
    <d v="2019-10-31T00:00:00"/>
    <d v="2019-10-31T20:00:00"/>
    <d v="2019-10-01T00:00:00"/>
    <m/>
    <n v="1391"/>
    <n v="10.739999999999984"/>
  </r>
  <r>
    <n v="1392"/>
    <s v=" 02 Nov 2019, 12:00"/>
    <s v="Football"/>
    <x v="2"/>
    <s v="Espanyol - Valencia"/>
    <n v="1.89"/>
    <x v="0"/>
    <s v="Full Event Away +0.00 (AH)"/>
    <s v="1-2"/>
    <s v="PINNACLE"/>
    <n v="1.8919999999999999"/>
    <n v="1"/>
    <n v="0.89"/>
    <s v="https://aw-tipster.blogabet.com"/>
    <s v="Thu, Oct 31st, 2019, 10:16"/>
    <m/>
    <d v="2019-10-01T00:00:00"/>
    <m/>
    <m/>
    <s v="AH"/>
    <s v="2019-20"/>
    <x v="1"/>
    <s v="Nov"/>
    <n v="11"/>
    <s v="2019"/>
    <s v="12:00"/>
    <d v="2019-11-02T00:00:00"/>
    <d v="2019-11-02T12:00:00"/>
    <d v="2019-11-01T00:00:00"/>
    <d v="2019-11-01T00:00:00"/>
    <n v="1392"/>
    <n v="11.629999999999985"/>
  </r>
  <r>
    <n v="1394"/>
    <s v=" 02 Nov 2019, 14:00"/>
    <s v="Football"/>
    <x v="3"/>
    <s v="AS Roma - Napoli"/>
    <n v="1.96"/>
    <x v="0"/>
    <s v="Full Event Home +0.00 (AH)"/>
    <s v="2-1"/>
    <s v="PINNACLE"/>
    <n v="1.9610000000000001"/>
    <n v="1"/>
    <n v="0.96"/>
    <s v="https://aw-tipster.blogabet.com"/>
    <s v="Thu, Oct 31st, 2019, 10:16"/>
    <m/>
    <d v="2019-10-01T00:00:00"/>
    <m/>
    <m/>
    <s v="AH"/>
    <s v="2019-20"/>
    <x v="1"/>
    <s v="Nov"/>
    <n v="11"/>
    <s v="2019"/>
    <s v="14:00"/>
    <d v="2019-11-02T00:00:00"/>
    <d v="2019-11-02T14:00:00"/>
    <d v="2019-11-01T00:00:00"/>
    <m/>
    <n v="1393"/>
    <n v="12.589999999999986"/>
  </r>
  <r>
    <n v="1396"/>
    <s v=" 02 Nov 2019, 16:30"/>
    <s v="Football"/>
    <x v="1"/>
    <s v="Marseille - Lille"/>
    <n v="0"/>
    <x v="1"/>
    <s v="Full Event Away +0.50 (AH)"/>
    <s v="2-1"/>
    <s v="PINNACLE"/>
    <n v="1.694"/>
    <n v="1"/>
    <n v="-1"/>
    <s v="https://aw-tipster.blogabet.com"/>
    <s v="Thu, Oct 31st, 2019, 10:17"/>
    <m/>
    <d v="2019-10-01T00:00:00"/>
    <m/>
    <m/>
    <s v="AH"/>
    <s v="2019-20"/>
    <x v="1"/>
    <s v="Nov"/>
    <n v="11"/>
    <s v="2019"/>
    <s v="16:30"/>
    <d v="2019-11-02T00:00:00"/>
    <d v="2019-11-02T16:30:00"/>
    <d v="2019-11-01T00:00:00"/>
    <m/>
    <n v="1394"/>
    <n v="11.589999999999986"/>
  </r>
  <r>
    <n v="1395"/>
    <s v=" 02 Nov 2019, 17:00"/>
    <s v="Football"/>
    <x v="3"/>
    <s v="Bologna - FC Internazionale"/>
    <n v="0"/>
    <x v="1"/>
    <s v="Full Event Home +0.50 (AH)"/>
    <s v="1-2"/>
    <s v="PINNACLE"/>
    <n v="1.8"/>
    <n v="1"/>
    <n v="-1"/>
    <s v="https://aw-tipster.blogabet.com"/>
    <s v="Thu, Oct 31st, 2019, 10:17"/>
    <m/>
    <d v="2019-10-01T00:00:00"/>
    <m/>
    <m/>
    <s v="AH"/>
    <s v="2019-20"/>
    <x v="1"/>
    <s v="Nov"/>
    <n v="11"/>
    <s v="2019"/>
    <s v="17:00"/>
    <d v="2019-11-02T00:00:00"/>
    <d v="2019-11-02T17:00:00"/>
    <d v="2019-11-01T00:00:00"/>
    <m/>
    <n v="1395"/>
    <n v="10.589999999999986"/>
  </r>
  <r>
    <n v="1393"/>
    <s v=" 02 Nov 2019, 17:30"/>
    <s v="Football"/>
    <x v="2"/>
    <s v="Sevilla - Atletico Madrid"/>
    <n v="1"/>
    <x v="2"/>
    <s v="Full Event Away +0.00 (AH)"/>
    <s v="1-1"/>
    <s v="PINNACLE"/>
    <n v="2.2999999999999998"/>
    <n v="1"/>
    <n v="0"/>
    <s v="https://aw-tipster.blogabet.com"/>
    <s v="Thu, Oct 31st, 2019, 10:16"/>
    <m/>
    <d v="2019-10-01T00:00:00"/>
    <m/>
    <m/>
    <s v="AH"/>
    <s v="2019-20"/>
    <x v="1"/>
    <s v="Nov"/>
    <n v="11"/>
    <s v="2019"/>
    <s v="17:30"/>
    <d v="2019-11-02T00:00:00"/>
    <d v="2019-11-02T17:30:00"/>
    <d v="2019-11-01T00:00:00"/>
    <m/>
    <n v="1396"/>
    <n v="10.589999999999986"/>
  </r>
  <r>
    <n v="1397"/>
    <s v=" 02 Nov 2019, 19:00"/>
    <s v="Football"/>
    <x v="1"/>
    <s v="Nimes Olympique - Rennes"/>
    <n v="1"/>
    <x v="2"/>
    <s v="Full Event Away +0.00 (AH)"/>
    <s v="Postponed"/>
    <s v="PINNACLE"/>
    <n v="2.0699999999999998"/>
    <n v="1"/>
    <n v="0"/>
    <s v="https://aw-tipster.blogabet.com"/>
    <s v="Thu, Oct 31st, 2019, 10:17"/>
    <m/>
    <d v="2019-10-01T00:00:00"/>
    <m/>
    <m/>
    <s v="AH"/>
    <s v="2019-20"/>
    <x v="1"/>
    <s v="Nov"/>
    <n v="11"/>
    <s v="2019"/>
    <s v="19:00"/>
    <d v="2019-11-02T00:00:00"/>
    <d v="2019-11-02T19:00:00"/>
    <d v="2019-11-01T00:00:00"/>
    <m/>
    <n v="1397"/>
    <n v="10.589999999999986"/>
  </r>
  <r>
    <n v="1398"/>
    <s v=" 02 Nov 2019, 19:00"/>
    <s v="Football"/>
    <x v="1"/>
    <s v="Metz - Montpellier Hsc"/>
    <n v="1"/>
    <x v="2"/>
    <s v="Full Event Away +0.00 (AH)"/>
    <s v="2-2"/>
    <s v="PINNACLE"/>
    <n v="2.0299999999999998"/>
    <n v="1"/>
    <n v="0"/>
    <s v="https://aw-tipster.blogabet.com"/>
    <s v="Thu, Oct 31st, 2019, 10:18"/>
    <m/>
    <d v="2019-10-01T00:00:00"/>
    <m/>
    <m/>
    <s v="AH"/>
    <s v="2019-20"/>
    <x v="1"/>
    <s v="Nov"/>
    <n v="11"/>
    <s v="2019"/>
    <s v="19:00"/>
    <d v="2019-11-02T00:00:00"/>
    <d v="2019-11-02T19:00:00"/>
    <d v="2019-11-01T00:00:00"/>
    <m/>
    <n v="1398"/>
    <n v="10.589999999999986"/>
  </r>
  <r>
    <n v="1399"/>
    <s v=" 02 Nov 2019, 19:00"/>
    <s v="Football"/>
    <x v="1"/>
    <s v="Toulouse FC - Lyon"/>
    <n v="1.82"/>
    <x v="0"/>
    <s v="Full Event Away (1X2)"/>
    <s v="2-3"/>
    <s v="PINNACLE"/>
    <n v="1.819"/>
    <n v="1"/>
    <n v="0.82"/>
    <s v="https://aw-tipster.blogabet.com"/>
    <s v="Thu, Oct 31st, 2019, 10:18"/>
    <m/>
    <d v="2019-10-01T00:00:00"/>
    <m/>
    <m/>
    <s v="1X2"/>
    <s v="2019-20"/>
    <x v="1"/>
    <s v="Nov"/>
    <n v="11"/>
    <s v="2019"/>
    <s v="19:00"/>
    <d v="2019-11-02T00:00:00"/>
    <d v="2019-11-02T19:00:00"/>
    <d v="2019-11-01T00:00:00"/>
    <m/>
    <n v="1399"/>
    <n v="11.409999999999986"/>
  </r>
  <r>
    <n v="1400"/>
    <s v=" 03 Nov 2019, 17:30"/>
    <s v="Football"/>
    <x v="2"/>
    <s v="Celta Vigo - Getafe"/>
    <n v="0"/>
    <x v="1"/>
    <s v="Full Event Home +0.00 (AH)"/>
    <s v="0-1"/>
    <s v="PINNACLE"/>
    <n v="1.8"/>
    <n v="1"/>
    <n v="-1"/>
    <s v="https://aw-tipster.blogabet.com"/>
    <s v="Fri, Nov 1st, 2019, 08:31"/>
    <m/>
    <d v="2019-11-01T00:00:00"/>
    <m/>
    <m/>
    <s v="AH"/>
    <s v="2019-20"/>
    <x v="2"/>
    <s v="Nov"/>
    <n v="11"/>
    <s v="2019"/>
    <s v="17:30"/>
    <d v="2019-11-03T00:00:00"/>
    <d v="2019-11-03T17:30:00"/>
    <d v="2019-11-01T00:00:00"/>
    <m/>
    <n v="1400"/>
    <n v="10.409999999999986"/>
  </r>
  <r>
    <n v="1401"/>
    <s v=" 03 Nov 2019, 19:45"/>
    <s v="Football"/>
    <x v="3"/>
    <s v="AC Milan - Lazio"/>
    <n v="0"/>
    <x v="1"/>
    <s v="Full Event Home +0.00 (AH)"/>
    <s v="1-2"/>
    <s v="PINNACLE"/>
    <n v="2.21"/>
    <n v="1"/>
    <n v="-1"/>
    <s v="https://aw-tipster.blogabet.com"/>
    <s v="Fri, Nov 1st, 2019, 08:32"/>
    <m/>
    <d v="2019-11-01T00:00:00"/>
    <m/>
    <m/>
    <s v="AH"/>
    <s v="2019-20"/>
    <x v="2"/>
    <s v="Nov"/>
    <n v="11"/>
    <s v="2019"/>
    <s v="19:45"/>
    <d v="2019-11-03T00:00:00"/>
    <d v="2019-11-03T19:45:00"/>
    <d v="2019-11-01T00:00:00"/>
    <m/>
    <n v="1401"/>
    <n v="9.4099999999999859"/>
  </r>
  <r>
    <n v="1402"/>
    <s v=" 03 Nov 2019, 20:00"/>
    <s v="Football"/>
    <x v="1"/>
    <s v="St Etienne - AS Monaco"/>
    <n v="0"/>
    <x v="1"/>
    <s v="Full Event Away +0.00 (AH)"/>
    <s v="1-0"/>
    <s v="PINNACLE"/>
    <n v="1.7929999999999999"/>
    <n v="1"/>
    <n v="-1"/>
    <s v="https://aw-tipster.blogabet.com"/>
    <s v="Fri, Nov 1st, 2019, 08:32"/>
    <m/>
    <d v="2019-11-01T00:00:00"/>
    <m/>
    <m/>
    <s v="AH"/>
    <s v="2019-20"/>
    <x v="2"/>
    <s v="Nov"/>
    <n v="11"/>
    <s v="2019"/>
    <s v="20:00"/>
    <d v="2019-11-03T00:00:00"/>
    <d v="2019-11-03T20:00:00"/>
    <d v="2019-11-01T00:00:00"/>
    <m/>
    <n v="1402"/>
    <n v="8.4099999999999859"/>
  </r>
  <r>
    <n v="1403"/>
    <s v=" 09 Nov 2019, 15:00"/>
    <s v="Football"/>
    <x v="2"/>
    <s v="Valencia - Granada CF"/>
    <n v="0"/>
    <x v="1"/>
    <s v="Full Event Away +1.00 (AH)"/>
    <s v="2-0"/>
    <s v="PINNACLE"/>
    <n v="1.7190000000000001"/>
    <n v="1"/>
    <n v="-1"/>
    <s v="https://aw-tipster.blogabet.com"/>
    <s v="Wed, Nov 6th, 2019, 09:33"/>
    <m/>
    <d v="2019-11-01T00:00:00"/>
    <m/>
    <m/>
    <s v="AH"/>
    <s v="2019-20"/>
    <x v="7"/>
    <s v="Nov"/>
    <n v="11"/>
    <s v="2019"/>
    <s v="15:00"/>
    <d v="2019-11-09T00:00:00"/>
    <d v="2019-11-09T15:00:00"/>
    <d v="2019-11-01T00:00:00"/>
    <m/>
    <n v="1403"/>
    <n v="7.4099999999999859"/>
  </r>
  <r>
    <n v="1405"/>
    <s v=" 09 Nov 2019, 17:30"/>
    <s v="Football"/>
    <x v="2"/>
    <s v="Eibar - Real Madrid"/>
    <n v="0"/>
    <x v="1"/>
    <s v="Full Event Home +1.00 (AH)"/>
    <s v="0-4"/>
    <s v="PINNACLE"/>
    <n v="1.869"/>
    <n v="1"/>
    <n v="-1"/>
    <s v="https://aw-tipster.blogabet.com"/>
    <s v="Thu, Nov 7th, 2019, 08:43"/>
    <m/>
    <d v="2019-11-01T00:00:00"/>
    <m/>
    <m/>
    <s v="AH"/>
    <s v="2019-20"/>
    <x v="7"/>
    <s v="Nov"/>
    <n v="11"/>
    <s v="2019"/>
    <s v="17:30"/>
    <d v="2019-11-09T00:00:00"/>
    <d v="2019-11-09T17:30:00"/>
    <d v="2019-11-01T00:00:00"/>
    <m/>
    <n v="1404"/>
    <n v="6.4099999999999859"/>
  </r>
  <r>
    <n v="1406"/>
    <s v=" 10 Nov 2019, 14:00"/>
    <s v="Football"/>
    <x v="3"/>
    <s v="Sampdoria - Atalanta BC"/>
    <n v="1.97"/>
    <x v="0"/>
    <s v="Full Event Home +0.50 (AH)"/>
    <s v="0-0"/>
    <s v="PINNACLE"/>
    <n v="1.97"/>
    <n v="1"/>
    <n v="0.97"/>
    <s v="https://aw-tipster.blogabet.com"/>
    <s v="Thu, Nov 7th, 2019, 08:44"/>
    <m/>
    <d v="2019-11-01T00:00:00"/>
    <m/>
    <m/>
    <s v="AH"/>
    <s v="2019-20"/>
    <x v="8"/>
    <s v="Nov"/>
    <n v="11"/>
    <s v="2019"/>
    <s v="14:00"/>
    <d v="2019-11-10T00:00:00"/>
    <d v="2019-11-10T14:00:00"/>
    <d v="2019-11-01T00:00:00"/>
    <m/>
    <n v="1405"/>
    <n v="7.3799999999999857"/>
  </r>
  <r>
    <n v="1409"/>
    <s v=" 10 Nov 2019, 14:00"/>
    <s v="Football"/>
    <x v="1"/>
    <s v="Rennes - Amiens"/>
    <n v="2.14"/>
    <x v="0"/>
    <s v="Full Event Home (1X2)"/>
    <s v="3-1"/>
    <s v="PINNACLE"/>
    <n v="2.14"/>
    <n v="1"/>
    <n v="1.1399999999999999"/>
    <s v="https://aw-tipster.blogabet.com"/>
    <s v="Fri, Nov 8th, 2019, 09:43"/>
    <m/>
    <d v="2019-11-01T00:00:00"/>
    <m/>
    <m/>
    <s v="1X2"/>
    <s v="2019-20"/>
    <x v="8"/>
    <s v="Nov"/>
    <n v="11"/>
    <s v="2019"/>
    <s v="14:00"/>
    <d v="2019-11-10T00:00:00"/>
    <d v="2019-11-10T14:00:00"/>
    <d v="2019-11-01T00:00:00"/>
    <m/>
    <n v="1406"/>
    <n v="8.5199999999999854"/>
  </r>
  <r>
    <n v="1408"/>
    <s v=" 10 Nov 2019, 15:00"/>
    <s v="Football"/>
    <x v="2"/>
    <s v="Atletico Madrid - Espanyol"/>
    <n v="1.89"/>
    <x v="0"/>
    <s v="Full Event Home -1.00 (AH)"/>
    <s v="3-1"/>
    <s v="PINNACLE"/>
    <n v="1.8919999999999999"/>
    <n v="1"/>
    <n v="0.89"/>
    <s v="https://aw-tipster.blogabet.com"/>
    <s v="Fri, Nov 8th, 2019, 09:43"/>
    <m/>
    <d v="2019-11-01T00:00:00"/>
    <m/>
    <m/>
    <s v="AH"/>
    <s v="2019-20"/>
    <x v="8"/>
    <s v="Nov"/>
    <n v="11"/>
    <s v="2019"/>
    <s v="15:00"/>
    <d v="2019-11-10T00:00:00"/>
    <d v="2019-11-10T15:00:00"/>
    <d v="2019-11-01T00:00:00"/>
    <m/>
    <n v="1407"/>
    <n v="9.4099999999999859"/>
  </r>
  <r>
    <n v="1407"/>
    <s v=" 10 Nov 2019, 19:45"/>
    <s v="Football"/>
    <x v="3"/>
    <s v="Juventus - AC Milan"/>
    <n v="1"/>
    <x v="2"/>
    <s v="Full Event Home -1.00 (AH)"/>
    <s v="1-0"/>
    <s v="PINNACLE"/>
    <n v="1.7350000000000001"/>
    <n v="1"/>
    <n v="0"/>
    <s v="https://aw-tipster.blogabet.com"/>
    <s v="Thu, Nov 7th, 2019, 08:44"/>
    <m/>
    <d v="2019-11-01T00:00:00"/>
    <m/>
    <m/>
    <s v="AH"/>
    <s v="2019-20"/>
    <x v="8"/>
    <s v="Nov"/>
    <n v="11"/>
    <s v="2019"/>
    <s v="19:45"/>
    <d v="2019-11-10T00:00:00"/>
    <d v="2019-11-10T19:45:00"/>
    <d v="2019-11-01T00:00:00"/>
    <m/>
    <n v="1408"/>
    <n v="9.4099999999999859"/>
  </r>
  <r>
    <n v="1404"/>
    <s v=" 10 Nov 2019, 20:00"/>
    <s v="Football"/>
    <x v="1"/>
    <s v="Marseille - Lyon"/>
    <n v="2.0299999999999998"/>
    <x v="0"/>
    <s v="Full Event Home +0.00 (AH)"/>
    <s v="2-1"/>
    <s v="PINNACLE"/>
    <n v="2.0299999999999998"/>
    <n v="1"/>
    <n v="1.03"/>
    <s v="https://aw-tipster.blogabet.com"/>
    <s v="Wed, Nov 6th, 2019, 09:34"/>
    <m/>
    <d v="2019-11-01T00:00:00"/>
    <m/>
    <m/>
    <s v="AH"/>
    <s v="2019-20"/>
    <x v="8"/>
    <s v="Nov"/>
    <n v="11"/>
    <s v="2019"/>
    <s v="20:00"/>
    <d v="2019-11-10T00:00:00"/>
    <d v="2019-11-10T20:00:00"/>
    <d v="2019-11-01T00:00:00"/>
    <m/>
    <n v="1409"/>
    <n v="10.439999999999985"/>
  </r>
  <r>
    <n v="1410"/>
    <s v=" 23 Nov 2019, 12:00"/>
    <s v="Football"/>
    <x v="2"/>
    <s v="Leganes - Barcelona"/>
    <n v="1"/>
    <x v="2"/>
    <s v="Full Event Away -1.00 (AH)"/>
    <s v="1-2"/>
    <s v="PINNACLE"/>
    <n v="1.7689999999999999"/>
    <n v="1"/>
    <n v="0"/>
    <s v="https://aw-tipster.blogabet.com"/>
    <s v="Wed, Nov 20th, 2019, 09:15"/>
    <m/>
    <d v="2019-11-01T00:00:00"/>
    <m/>
    <m/>
    <s v="AH"/>
    <s v="2019-20"/>
    <x v="20"/>
    <s v="Nov"/>
    <n v="11"/>
    <s v="2019"/>
    <s v="12:00"/>
    <d v="2019-11-23T00:00:00"/>
    <d v="2019-11-23T12:00:00"/>
    <d v="2019-11-01T00:00:00"/>
    <m/>
    <n v="1410"/>
    <n v="10.439999999999985"/>
  </r>
  <r>
    <n v="1411"/>
    <s v=" 23 Nov 2019, 14:00"/>
    <s v="Football"/>
    <x v="3"/>
    <s v="Atalanta BC - Juventus"/>
    <n v="1.75"/>
    <x v="0"/>
    <s v="Full Event Away +0.00 (AH)"/>
    <s v="1-3"/>
    <s v="PINNACLE"/>
    <n v="1.7509999999999999"/>
    <n v="1"/>
    <n v="0.75"/>
    <s v="https://aw-tipster.blogabet.com"/>
    <s v="Wed, Nov 20th, 2019, 09:16"/>
    <m/>
    <d v="2019-11-01T00:00:00"/>
    <m/>
    <m/>
    <s v="AH"/>
    <s v="2019-20"/>
    <x v="20"/>
    <s v="Nov"/>
    <n v="11"/>
    <s v="2019"/>
    <s v="14:00"/>
    <d v="2019-11-23T00:00:00"/>
    <d v="2019-11-23T14:00:00"/>
    <d v="2019-11-01T00:00:00"/>
    <m/>
    <n v="1411"/>
    <n v="11.189999999999985"/>
  </r>
  <r>
    <n v="1412"/>
    <s v=" 23 Nov 2019, 15:00"/>
    <s v="Football"/>
    <x v="2"/>
    <s v="Real Betis - Valencia"/>
    <n v="0"/>
    <x v="1"/>
    <s v="Full Event Away +0.00 (AH)"/>
    <s v="2-1"/>
    <s v="PINNACLE"/>
    <n v="2.13"/>
    <n v="1"/>
    <n v="-1"/>
    <s v="https://aw-tipster.blogabet.com"/>
    <s v="Wed, Nov 20th, 2019, 09:16"/>
    <m/>
    <d v="2019-11-01T00:00:00"/>
    <m/>
    <m/>
    <s v="AH"/>
    <s v="2019-20"/>
    <x v="20"/>
    <s v="Nov"/>
    <n v="11"/>
    <s v="2019"/>
    <s v="15:00"/>
    <d v="2019-11-23T00:00:00"/>
    <d v="2019-11-23T15:00:00"/>
    <d v="2019-11-01T00:00:00"/>
    <m/>
    <n v="1412"/>
    <n v="10.189999999999985"/>
  </r>
  <r>
    <n v="1413"/>
    <s v=" 23 Nov 2019, 16:30"/>
    <s v="Football"/>
    <x v="1"/>
    <s v="Lyon - Nice"/>
    <n v="1"/>
    <x v="2"/>
    <s v="Full Event Away +1.00 (AH)"/>
    <s v="2-1"/>
    <s v="PINNACLE"/>
    <n v="2.2599999999999998"/>
    <n v="1"/>
    <n v="0"/>
    <s v="https://aw-tipster.blogabet.com"/>
    <s v="Wed, Nov 20th, 2019, 09:17"/>
    <m/>
    <d v="2019-11-01T00:00:00"/>
    <m/>
    <m/>
    <s v="AH"/>
    <s v="2019-20"/>
    <x v="20"/>
    <s v="Nov"/>
    <n v="11"/>
    <s v="2019"/>
    <s v="16:30"/>
    <d v="2019-11-23T00:00:00"/>
    <d v="2019-11-23T16:30:00"/>
    <d v="2019-11-01T00:00:00"/>
    <m/>
    <n v="1413"/>
    <n v="10.189999999999985"/>
  </r>
  <r>
    <n v="1414"/>
    <s v=" 23 Nov 2019, 17:00"/>
    <s v="Football"/>
    <x v="3"/>
    <s v="AC Milan - Napoli"/>
    <n v="0"/>
    <x v="1"/>
    <s v="Full Event Away (1X2)"/>
    <s v="1-1"/>
    <s v="PINNACLE"/>
    <n v="2.27"/>
    <n v="1"/>
    <n v="-1"/>
    <s v="https://aw-tipster.blogabet.com"/>
    <s v="Wed, Nov 20th, 2019, 09:17"/>
    <m/>
    <d v="2019-11-01T00:00:00"/>
    <m/>
    <m/>
    <s v="1X2"/>
    <s v="2019-20"/>
    <x v="20"/>
    <s v="Nov"/>
    <n v="11"/>
    <s v="2019"/>
    <s v="17:00"/>
    <d v="2019-11-23T00:00:00"/>
    <d v="2019-11-23T17:00:00"/>
    <d v="2019-11-01T00:00:00"/>
    <m/>
    <n v="1414"/>
    <n v="9.1899999999999853"/>
  </r>
  <r>
    <n v="1415"/>
    <s v=" 23 Nov 2019, 17:30"/>
    <s v="Football"/>
    <x v="2"/>
    <s v="Granada CF - Atletico Madrid"/>
    <n v="2"/>
    <x v="0"/>
    <s v="Full Event Home +0.50 (AH)"/>
    <s v="1-1"/>
    <s v="PINNACLE"/>
    <n v="2"/>
    <n v="1"/>
    <n v="1"/>
    <s v="https://aw-tipster.blogabet.com"/>
    <s v="Wed, Nov 20th, 2019, 09:16"/>
    <m/>
    <d v="2019-11-01T00:00:00"/>
    <m/>
    <m/>
    <s v="AH"/>
    <s v="2019-20"/>
    <x v="20"/>
    <s v="Nov"/>
    <n v="11"/>
    <s v="2019"/>
    <s v="17:30"/>
    <d v="2019-11-23T00:00:00"/>
    <d v="2019-11-23T17:30:00"/>
    <d v="2019-11-01T00:00:00"/>
    <m/>
    <n v="1415"/>
    <n v="10.189999999999985"/>
  </r>
  <r>
    <n v="1416"/>
    <s v=" 24 Nov 2019, 13:00"/>
    <s v="Football"/>
    <x v="2"/>
    <s v="Osasuna - Athletic Club Bilbao"/>
    <n v="2.12"/>
    <x v="0"/>
    <s v="Full Event Away +0.00 (AH)"/>
    <s v="1-2"/>
    <s v="PINNACLE"/>
    <n v="2.12"/>
    <n v="1"/>
    <n v="1.1200000000000001"/>
    <s v="https://aw-tipster.blogabet.com"/>
    <s v="Thu, Nov 21st, 2019, 09:39"/>
    <m/>
    <d v="2019-11-01T00:00:00"/>
    <m/>
    <m/>
    <s v="AH"/>
    <s v="2019-20"/>
    <x v="27"/>
    <s v="Nov"/>
    <n v="11"/>
    <s v="2019"/>
    <s v="13:00"/>
    <d v="2019-11-24T00:00:00"/>
    <d v="2019-11-24T13:00:00"/>
    <d v="2019-11-01T00:00:00"/>
    <m/>
    <n v="1416"/>
    <n v="11.309999999999985"/>
  </r>
  <r>
    <n v="1417"/>
    <s v=" 24 Nov 2019, 14:00"/>
    <s v="Football"/>
    <x v="3"/>
    <s v="Hellas Verona FC - Fiorentina"/>
    <n v="2.38"/>
    <x v="0"/>
    <s v="Full Event Home +0.00 (AH)"/>
    <s v="1-0"/>
    <s v="PINNACLE"/>
    <n v="2.38"/>
    <n v="1"/>
    <n v="1.38"/>
    <s v="https://aw-tipster.blogabet.com"/>
    <s v="Thu, Nov 21st, 2019, 09:40"/>
    <m/>
    <d v="2019-11-01T00:00:00"/>
    <m/>
    <m/>
    <s v="AH"/>
    <s v="2019-20"/>
    <x v="27"/>
    <s v="Nov"/>
    <n v="11"/>
    <s v="2019"/>
    <s v="14:00"/>
    <d v="2019-11-24T00:00:00"/>
    <d v="2019-11-24T14:00:00"/>
    <d v="2019-11-01T00:00:00"/>
    <m/>
    <n v="1417"/>
    <n v="12.689999999999984"/>
  </r>
  <r>
    <n v="1418"/>
    <s v=" 24 Nov 2019, 14:00"/>
    <s v="Football"/>
    <x v="3"/>
    <s v="Sassuolo - Lazio"/>
    <n v="1.77"/>
    <x v="0"/>
    <s v="Full Event Away (1X2)"/>
    <s v="1-2"/>
    <s v="PINNACLE"/>
    <n v="1.7689999999999999"/>
    <n v="1"/>
    <n v="0.77"/>
    <s v="https://aw-tipster.blogabet.com"/>
    <s v="Thu, Nov 21st, 2019, 09:40"/>
    <m/>
    <d v="2019-11-01T00:00:00"/>
    <m/>
    <m/>
    <s v="1X2"/>
    <s v="2019-20"/>
    <x v="27"/>
    <s v="Nov"/>
    <n v="11"/>
    <s v="2019"/>
    <s v="14:00"/>
    <d v="2019-11-24T00:00:00"/>
    <d v="2019-11-24T14:00:00"/>
    <d v="2019-11-01T00:00:00"/>
    <m/>
    <n v="1418"/>
    <n v="13.459999999999983"/>
  </r>
  <r>
    <n v="1419"/>
    <s v=" 24 Nov 2019, 14:00"/>
    <s v="Football"/>
    <x v="1"/>
    <s v="Bordeaux - AS Monaco"/>
    <n v="1.72"/>
    <x v="0"/>
    <s v="Full Event Home +0.50 (AH)"/>
    <s v="2-1"/>
    <s v="PINNACLE"/>
    <n v="1.7190000000000001"/>
    <n v="1"/>
    <n v="0.72"/>
    <s v="https://aw-tipster.blogabet.com"/>
    <s v="Thu, Nov 21st, 2019, 09:41"/>
    <m/>
    <d v="2019-11-01T00:00:00"/>
    <m/>
    <m/>
    <s v="AH"/>
    <s v="2019-20"/>
    <x v="27"/>
    <s v="Nov"/>
    <n v="11"/>
    <s v="2019"/>
    <s v="14:00"/>
    <d v="2019-11-24T00:00:00"/>
    <d v="2019-11-24T14:00:00"/>
    <d v="2019-11-01T00:00:00"/>
    <m/>
    <n v="1419"/>
    <n v="14.179999999999984"/>
  </r>
  <r>
    <n v="1420"/>
    <s v=" 24 Nov 2019, 20:00"/>
    <s v="Football"/>
    <x v="1"/>
    <s v="Toulouse FC - Marseille"/>
    <n v="2.23"/>
    <x v="0"/>
    <s v="Full Event Away (1X2)"/>
    <s v="0-2"/>
    <s v="PINNACLE"/>
    <n v="2.23"/>
    <n v="1"/>
    <n v="1.23"/>
    <s v="https://aw-tipster.blogabet.com"/>
    <s v="Thu, Nov 21st, 2019, 09:41"/>
    <m/>
    <d v="2019-11-01T00:00:00"/>
    <m/>
    <m/>
    <s v="1X2"/>
    <s v="2019-20"/>
    <x v="27"/>
    <s v="Nov"/>
    <n v="11"/>
    <s v="2019"/>
    <s v="20:00"/>
    <d v="2019-11-24T00:00:00"/>
    <d v="2019-11-24T20:00:00"/>
    <d v="2019-11-01T00:00:00"/>
    <m/>
    <n v="1420"/>
    <n v="15.409999999999984"/>
  </r>
  <r>
    <n v="1423"/>
    <s v=" 29 Nov 2019, 19:45"/>
    <s v="Football"/>
    <x v="1"/>
    <s v="Marseille - Brest"/>
    <n v="1"/>
    <x v="2"/>
    <s v="Full Event Home -1.00 (AH)"/>
    <s v="2-1"/>
    <s v="PINNACLE"/>
    <n v="1.819"/>
    <n v="1"/>
    <n v="0"/>
    <s v="https://aw-tipster.blogabet.com"/>
    <s v="Mon, Nov 25th, 2019, 10:14"/>
    <m/>
    <d v="2019-11-01T00:00:00"/>
    <m/>
    <m/>
    <s v="AH"/>
    <s v="2019-20"/>
    <x v="23"/>
    <s v="Nov"/>
    <n v="11"/>
    <s v="2019"/>
    <s v="19:45"/>
    <d v="2019-11-29T00:00:00"/>
    <d v="2019-11-29T19:45:00"/>
    <d v="2019-11-01T00:00:00"/>
    <m/>
    <n v="1421"/>
    <n v="15.409999999999984"/>
  </r>
  <r>
    <n v="1426"/>
    <s v=" 30 Nov 2019, 12:00"/>
    <s v="Football"/>
    <x v="2"/>
    <s v="Alaves - Real Madrid"/>
    <n v="1"/>
    <x v="2"/>
    <s v="Full Event Home +1.00 (AH)"/>
    <s v="1-2"/>
    <s v="PINNACLE"/>
    <n v="2.06"/>
    <n v="1"/>
    <n v="0"/>
    <s v="https://aw-tipster.blogabet.com"/>
    <s v="Wed, Nov 27th, 2019, 08:37"/>
    <m/>
    <d v="2019-11-01T00:00:00"/>
    <m/>
    <m/>
    <s v="AH"/>
    <s v="2019-20"/>
    <x v="24"/>
    <s v="Nov"/>
    <n v="11"/>
    <s v="2019"/>
    <s v="12:00"/>
    <d v="2019-11-30T00:00:00"/>
    <d v="2019-11-30T12:00:00"/>
    <d v="2019-11-01T00:00:00"/>
    <m/>
    <n v="1422"/>
    <n v="15.409999999999984"/>
  </r>
  <r>
    <n v="1428"/>
    <s v=" 30 Nov 2019, 14:00"/>
    <s v="Football"/>
    <x v="3"/>
    <s v="Brescia - Atalanta BC"/>
    <n v="0"/>
    <x v="1"/>
    <s v="Full Event Home +1.00 (AH)"/>
    <s v="0-3"/>
    <s v="PINNACLE"/>
    <n v="2.13"/>
    <n v="1"/>
    <n v="-1"/>
    <s v="https://aw-tipster.blogabet.com"/>
    <s v="Wed, Nov 27th, 2019, 08:38"/>
    <m/>
    <d v="2019-11-01T00:00:00"/>
    <m/>
    <m/>
    <s v="AH"/>
    <s v="2019-20"/>
    <x v="24"/>
    <s v="Nov"/>
    <n v="11"/>
    <s v="2019"/>
    <s v="14:00"/>
    <d v="2019-11-30T00:00:00"/>
    <d v="2019-11-30T14:00:00"/>
    <d v="2019-11-01T00:00:00"/>
    <m/>
    <n v="1423"/>
    <n v="14.409999999999984"/>
  </r>
  <r>
    <n v="1421"/>
    <s v=" 30 Nov 2019, 15:00"/>
    <s v="Football"/>
    <x v="2"/>
    <s v="Real Sociedad - Eibar"/>
    <n v="1.75"/>
    <x v="0"/>
    <s v="Full Event Home (1X2)"/>
    <s v="4-1"/>
    <s v="PINNACLE"/>
    <n v="1.7509999999999999"/>
    <n v="1"/>
    <n v="0.75"/>
    <s v="https://aw-tipster.blogabet.com"/>
    <s v="Mon, Nov 25th, 2019, 10:13"/>
    <m/>
    <d v="2019-11-01T00:00:00"/>
    <m/>
    <m/>
    <s v="1X2"/>
    <s v="2019-20"/>
    <x v="24"/>
    <s v="Nov"/>
    <n v="11"/>
    <s v="2019"/>
    <s v="15:00"/>
    <d v="2019-11-30T00:00:00"/>
    <d v="2019-11-30T15:00:00"/>
    <d v="2019-11-01T00:00:00"/>
    <m/>
    <n v="1424"/>
    <n v="15.159999999999984"/>
  </r>
  <r>
    <n v="1432"/>
    <s v=" 30 Nov 2019, 16:30"/>
    <s v="Football"/>
    <x v="1"/>
    <s v="Strasbourg - Lyon"/>
    <n v="0"/>
    <x v="1"/>
    <s v="Full Event Home +0.00 (AH)"/>
    <s v="1-2"/>
    <s v="PINNACLE"/>
    <n v="2.19"/>
    <n v="1"/>
    <n v="-1"/>
    <s v="https://aw-tipster.blogabet.com"/>
    <s v="Thu, Nov 28th, 2019, 09:40"/>
    <m/>
    <d v="2019-11-01T00:00:00"/>
    <m/>
    <m/>
    <s v="AH"/>
    <s v="2019-20"/>
    <x v="24"/>
    <s v="Nov"/>
    <n v="11"/>
    <s v="2019"/>
    <s v="16:30"/>
    <d v="2019-11-30T00:00:00"/>
    <d v="2019-11-30T16:30:00"/>
    <d v="2019-11-01T00:00:00"/>
    <m/>
    <n v="1425"/>
    <n v="14.159999999999984"/>
  </r>
  <r>
    <n v="1424"/>
    <s v=" 30 Nov 2019, 19:00"/>
    <s v="Football"/>
    <x v="1"/>
    <s v="Montpellier Hsc - Amiens"/>
    <n v="1.92"/>
    <x v="0"/>
    <s v="Full Event Home (1X2)"/>
    <s v="4-2"/>
    <s v="PINNACLE"/>
    <n v="1.917"/>
    <n v="1"/>
    <n v="0.92"/>
    <s v="https://aw-tipster.blogabet.com"/>
    <s v="Mon, Nov 25th, 2019, 10:15"/>
    <m/>
    <d v="2019-11-01T00:00:00"/>
    <m/>
    <m/>
    <s v="1X2"/>
    <s v="2019-20"/>
    <x v="24"/>
    <s v="Nov"/>
    <n v="11"/>
    <s v="2019"/>
    <s v="19:00"/>
    <d v="2019-11-30T00:00:00"/>
    <d v="2019-11-30T19:00:00"/>
    <d v="2019-11-01T00:00:00"/>
    <m/>
    <n v="1426"/>
    <n v="15.079999999999984"/>
  </r>
  <r>
    <n v="1425"/>
    <s v=" 30 Nov 2019, 19:00"/>
    <s v="Football"/>
    <x v="1"/>
    <s v="Reims - Bordeaux"/>
    <n v="1.82"/>
    <x v="0"/>
    <s v="Full Event Away +0.50 (AH)"/>
    <s v="1-1"/>
    <s v="PINNACLE"/>
    <n v="1.819"/>
    <n v="1"/>
    <n v="0.82"/>
    <s v="https://aw-tipster.blogabet.com"/>
    <s v="Mon, Nov 25th, 2019, 10:15"/>
    <m/>
    <d v="2019-11-01T00:00:00"/>
    <m/>
    <m/>
    <s v="AH"/>
    <s v="2019-20"/>
    <x v="24"/>
    <s v="Nov"/>
    <n v="11"/>
    <s v="2019"/>
    <s v="19:00"/>
    <d v="2019-11-30T00:00:00"/>
    <d v="2019-11-30T19:00:00"/>
    <d v="2019-11-01T00:00:00"/>
    <m/>
    <n v="1427"/>
    <n v="15.899999999999984"/>
  </r>
  <r>
    <n v="1433"/>
    <s v=" 30 Nov 2019, 19:00"/>
    <s v="Football"/>
    <x v="1"/>
    <s v="Lille - Dijon"/>
    <n v="1"/>
    <x v="2"/>
    <s v="Full Event Away +1.00 (AH)"/>
    <s v="1-0"/>
    <s v="PINNACLE"/>
    <n v="1.9339999999999999"/>
    <n v="1"/>
    <n v="0"/>
    <s v="https://aw-tipster.blogabet.com"/>
    <s v="Thu, Nov 28th, 2019, 09:40"/>
    <m/>
    <d v="2019-11-01T00:00:00"/>
    <m/>
    <m/>
    <s v="AH"/>
    <s v="2019-20"/>
    <x v="24"/>
    <s v="Nov"/>
    <n v="11"/>
    <s v="2019"/>
    <s v="19:00"/>
    <d v="2019-11-30T00:00:00"/>
    <d v="2019-11-30T19:00:00"/>
    <d v="2019-11-01T00:00:00"/>
    <m/>
    <n v="1428"/>
    <n v="15.899999999999984"/>
  </r>
  <r>
    <n v="1430"/>
    <s v=" 30 Nov 2019, 20:00"/>
    <s v="Football"/>
    <x v="2"/>
    <s v="Valencia - Villarreal CF"/>
    <n v="1.78"/>
    <x v="0"/>
    <s v="Full Event Home +0.00 (AH)"/>
    <s v="2-1"/>
    <s v="PINNACLE"/>
    <n v="1.7749999999999999"/>
    <n v="1"/>
    <n v="0.78"/>
    <s v="https://aw-tipster.blogabet.com"/>
    <s v="Thu, Nov 28th, 2019, 09:39"/>
    <m/>
    <d v="2019-11-01T00:00:00"/>
    <m/>
    <m/>
    <s v="AH"/>
    <s v="2019-20"/>
    <x v="24"/>
    <s v="Nov"/>
    <n v="11"/>
    <s v="2019"/>
    <s v="20:00"/>
    <d v="2019-11-30T00:00:00"/>
    <d v="2019-11-30T20:00:00"/>
    <d v="2019-11-01T00:00:00"/>
    <m/>
    <n v="1429"/>
    <n v="16.679999999999986"/>
  </r>
  <r>
    <n v="1434"/>
    <s v=" 01 Dec 2019, 11:00"/>
    <s v="Football"/>
    <x v="2"/>
    <s v="Sevilla - Leganes"/>
    <n v="1"/>
    <x v="2"/>
    <s v="Full Event Home -1.00 (AH)"/>
    <s v="1-0"/>
    <s v="PINNACLE"/>
    <n v="1.99"/>
    <n v="1"/>
    <n v="0"/>
    <s v="https://aw-tipster.blogabet.com"/>
    <s v="Fri, Nov 29th, 2019, 09:30"/>
    <m/>
    <d v="2019-11-01T00:00:00"/>
    <m/>
    <m/>
    <s v="AH"/>
    <s v="2019-20"/>
    <x v="0"/>
    <s v="Dec"/>
    <n v="12"/>
    <s v="2019"/>
    <s v="11:00"/>
    <d v="2019-12-01T00:00:00"/>
    <d v="2019-12-01T11:00:00"/>
    <d v="2019-12-01T00:00:00"/>
    <d v="2019-12-01T00:00:00"/>
    <n v="1430"/>
    <n v="16.679999999999986"/>
  </r>
  <r>
    <n v="1427"/>
    <s v=" 01 Dec 2019, 13:00"/>
    <s v="Football"/>
    <x v="2"/>
    <s v="Athletic Club Bilbao - Granada CF"/>
    <n v="1.7"/>
    <x v="0"/>
    <s v="Full Event Home (1X2)"/>
    <s v="2-0"/>
    <s v="PINNACLE"/>
    <n v="1.6990000000000001"/>
    <n v="1"/>
    <n v="0.7"/>
    <s v="https://aw-tipster.blogabet.com"/>
    <s v="Wed, Nov 27th, 2019, 08:37"/>
    <m/>
    <d v="2019-11-01T00:00:00"/>
    <m/>
    <m/>
    <s v="1X2"/>
    <s v="2019-20"/>
    <x v="0"/>
    <s v="Dec"/>
    <n v="12"/>
    <s v="2019"/>
    <s v="13:00"/>
    <d v="2019-12-01T00:00:00"/>
    <d v="2019-12-01T13:00:00"/>
    <d v="2019-12-01T00:00:00"/>
    <m/>
    <n v="1431"/>
    <n v="17.379999999999985"/>
  </r>
  <r>
    <n v="1422"/>
    <s v=" 01 Dec 2019, 14:00"/>
    <s v="Football"/>
    <x v="3"/>
    <s v="Parma FC - AC Milan"/>
    <n v="0"/>
    <x v="1"/>
    <s v="Full Event Home +0.50 (AH)"/>
    <s v="0-1"/>
    <s v="PINNACLE"/>
    <n v="1.7629999999999999"/>
    <n v="1"/>
    <n v="-1"/>
    <s v="https://aw-tipster.blogabet.com"/>
    <s v="Mon, Nov 25th, 2019, 10:14"/>
    <m/>
    <d v="2019-11-01T00:00:00"/>
    <m/>
    <m/>
    <s v="AH"/>
    <s v="2019-20"/>
    <x v="0"/>
    <s v="Dec"/>
    <n v="12"/>
    <s v="2019"/>
    <s v="14:00"/>
    <d v="2019-12-01T00:00:00"/>
    <d v="2019-12-01T14:00:00"/>
    <d v="2019-12-01T00:00:00"/>
    <m/>
    <n v="1432"/>
    <n v="16.379999999999985"/>
  </r>
  <r>
    <n v="1435"/>
    <s v=" 01 Dec 2019, 19:45"/>
    <s v="Football"/>
    <x v="3"/>
    <s v="Hellas Verona FC - AS Roma"/>
    <n v="0"/>
    <x v="1"/>
    <s v="Full Event Home +0.50 (AH)"/>
    <s v="1-3"/>
    <s v="PINNACLE"/>
    <n v="2.0499999999999998"/>
    <n v="1"/>
    <n v="-1"/>
    <s v="https://aw-tipster.blogabet.com"/>
    <s v="Fri, Nov 29th, 2019, 09:30"/>
    <m/>
    <d v="2019-11-01T00:00:00"/>
    <m/>
    <m/>
    <s v="AH"/>
    <s v="2019-20"/>
    <x v="0"/>
    <s v="Dec"/>
    <n v="12"/>
    <s v="2019"/>
    <s v="19:45"/>
    <d v="2019-12-01T00:00:00"/>
    <d v="2019-12-01T19:45:00"/>
    <d v="2019-12-01T00:00:00"/>
    <m/>
    <n v="1433"/>
    <n v="15.379999999999985"/>
  </r>
  <r>
    <n v="1429"/>
    <s v=" 01 Dec 2019, 20:00"/>
    <s v="Football"/>
    <x v="1"/>
    <s v="AS Monaco - Paris Saint Germain"/>
    <n v="1"/>
    <x v="2"/>
    <s v="Full Event Away -1.00 (AH)"/>
    <s v="Postponed"/>
    <s v="PINNACLE"/>
    <n v="1.819"/>
    <n v="1"/>
    <n v="0"/>
    <s v="https://aw-tipster.blogabet.com"/>
    <s v="Wed, Nov 27th, 2019, 08:38"/>
    <m/>
    <d v="2019-11-01T00:00:00"/>
    <m/>
    <m/>
    <s v="AH"/>
    <s v="2019-20"/>
    <x v="0"/>
    <s v="Dec"/>
    <n v="12"/>
    <s v="2019"/>
    <s v="20:00"/>
    <d v="2019-12-01T00:00:00"/>
    <d v="2019-12-01T20:00:00"/>
    <d v="2019-12-01T00:00:00"/>
    <m/>
    <n v="1434"/>
    <n v="15.379999999999985"/>
  </r>
  <r>
    <n v="1431"/>
    <s v=" 01 Dec 2019, 20:00"/>
    <s v="Football"/>
    <x v="2"/>
    <s v="Atletico Madrid - Barcelona"/>
    <n v="1.93"/>
    <x v="0"/>
    <s v="Full Event Away +0.00 (AH)"/>
    <s v="0-1"/>
    <s v="PINNACLE"/>
    <n v="1.925"/>
    <n v="1"/>
    <n v="0.93"/>
    <s v="https://aw-tipster.blogabet.com"/>
    <s v="Thu, Nov 28th, 2019, 09:40"/>
    <m/>
    <d v="2019-11-01T00:00:00"/>
    <m/>
    <m/>
    <s v="AH"/>
    <s v="2019-20"/>
    <x v="0"/>
    <s v="Dec"/>
    <n v="12"/>
    <s v="2019"/>
    <s v="20:00"/>
    <d v="2019-12-01T00:00:00"/>
    <d v="2019-12-01T20:00:00"/>
    <d v="2019-12-01T00:00:00"/>
    <m/>
    <n v="1435"/>
    <n v="16.309999999999985"/>
  </r>
  <r>
    <n v="1436"/>
    <s v=" 03 Dec 2019, 20:05"/>
    <s v="Football"/>
    <x v="1"/>
    <s v="Lyon - Lille"/>
    <n v="1.88"/>
    <x v="0"/>
    <s v="Full Event Away +0.50 (AH)"/>
    <s v="0-1"/>
    <s v="PINNACLE"/>
    <n v="1.877"/>
    <n v="1"/>
    <n v="0.88"/>
    <s v="https://aw-tipster.blogabet.com"/>
    <s v="Mon, Dec 2nd, 2019, 10:22"/>
    <m/>
    <d v="2019-12-01T00:00:00"/>
    <m/>
    <m/>
    <s v="AH"/>
    <s v="2019-20"/>
    <x v="2"/>
    <s v="Dec"/>
    <n v="12"/>
    <s v="2019"/>
    <s v="20:05"/>
    <d v="2019-12-03T00:00:00"/>
    <d v="2019-12-03T20:05:00"/>
    <d v="2019-12-01T00:00:00"/>
    <m/>
    <n v="1436"/>
    <n v="17.189999999999984"/>
  </r>
  <r>
    <n v="1437"/>
    <s v=" 04 Dec 2019, 18:00"/>
    <s v="Football"/>
    <x v="1"/>
    <s v="Dijon - Montpellier Hsc"/>
    <n v="1"/>
    <x v="2"/>
    <s v="Full Event Home +0.00 (AH)"/>
    <s v="2-2"/>
    <s v="PINNACLE"/>
    <n v="2.2799999999999998"/>
    <n v="1"/>
    <n v="0"/>
    <s v="https://aw-tipster.blogabet.com"/>
    <s v="Mon, Dec 2nd, 2019, 10:22"/>
    <m/>
    <d v="2019-12-01T00:00:00"/>
    <m/>
    <m/>
    <s v="AH"/>
    <s v="2019-20"/>
    <x v="3"/>
    <s v="Dec"/>
    <n v="12"/>
    <s v="2019"/>
    <s v="18:00"/>
    <d v="2019-12-04T00:00:00"/>
    <d v="2019-12-04T18:00:00"/>
    <d v="2019-12-01T00:00:00"/>
    <m/>
    <n v="1437"/>
    <n v="17.189999999999984"/>
  </r>
  <r>
    <n v="1438"/>
    <s v=" 04 Dec 2019, 18:00"/>
    <s v="Football"/>
    <x v="1"/>
    <s v="Metz - Rennes"/>
    <n v="1.76"/>
    <x v="0"/>
    <s v="Full Event Away +0.00 (AH)"/>
    <s v="0-1"/>
    <s v="PINNACLE"/>
    <n v="1.7569999999999999"/>
    <n v="1"/>
    <n v="0.76"/>
    <s v="https://aw-tipster.blogabet.com"/>
    <s v="Mon, Dec 2nd, 2019, 10:22"/>
    <m/>
    <d v="2019-12-01T00:00:00"/>
    <m/>
    <m/>
    <s v="AH"/>
    <s v="2019-20"/>
    <x v="3"/>
    <s v="Dec"/>
    <n v="12"/>
    <s v="2019"/>
    <s v="18:00"/>
    <d v="2019-12-04T00:00:00"/>
    <d v="2019-12-04T18:00:00"/>
    <d v="2019-12-01T00:00:00"/>
    <m/>
    <n v="1438"/>
    <n v="17.949999999999985"/>
  </r>
  <r>
    <n v="1439"/>
    <s v=" 06 Dec 2019, 19:45"/>
    <s v="Football"/>
    <x v="3"/>
    <s v="FC Internazionale - AS Roma"/>
    <n v="2"/>
    <x v="0"/>
    <s v="Full Event Away +0.50 (AH)"/>
    <s v="0-0"/>
    <s v="PINNACLE"/>
    <n v="2"/>
    <n v="1"/>
    <n v="1"/>
    <s v="https://aw-tipster.blogabet.com"/>
    <s v="Mon, Dec 2nd, 2019, 10:23"/>
    <m/>
    <d v="2019-12-01T00:00:00"/>
    <m/>
    <m/>
    <s v="AH"/>
    <s v="2019-20"/>
    <x v="25"/>
    <s v="Dec"/>
    <n v="12"/>
    <s v="2019"/>
    <s v="19:45"/>
    <d v="2019-12-06T00:00:00"/>
    <d v="2019-12-06T19:45:00"/>
    <d v="2019-12-01T00:00:00"/>
    <m/>
    <n v="1439"/>
    <n v="18.949999999999985"/>
  </r>
  <r>
    <n v="1440"/>
    <s v=" 06 Dec 2019, 20:00"/>
    <s v="Football"/>
    <x v="2"/>
    <s v="Villarreal CF - Atletico Madrid"/>
    <n v="1"/>
    <x v="2"/>
    <s v="Full Event Home +0.00 (AH)"/>
    <s v="0-0"/>
    <s v="PINNACLE"/>
    <n v="2.29"/>
    <n v="1"/>
    <n v="0"/>
    <s v="https://aw-tipster.blogabet.com"/>
    <s v="Mon, Dec 2nd, 2019, 10:23"/>
    <m/>
    <d v="2019-12-01T00:00:00"/>
    <m/>
    <m/>
    <s v="AH"/>
    <s v="2019-20"/>
    <x v="25"/>
    <s v="Dec"/>
    <n v="12"/>
    <s v="2019"/>
    <s v="20:00"/>
    <d v="2019-12-06T00:00:00"/>
    <d v="2019-12-06T20:00:00"/>
    <d v="2019-12-01T00:00:00"/>
    <m/>
    <n v="1440"/>
    <n v="18.949999999999985"/>
  </r>
  <r>
    <n v="1441"/>
    <s v=" 07 Dec 2019, 16:30"/>
    <s v="Football"/>
    <x v="1"/>
    <s v="Montpellier Hsc - Paris Saint Germain"/>
    <n v="0"/>
    <x v="1"/>
    <s v="Full Event Home +1.00 (AH)"/>
    <s v="1-3"/>
    <s v="PINNACLE"/>
    <n v="2.15"/>
    <n v="1"/>
    <n v="-1"/>
    <s v="https://aw-tipster.blogabet.com"/>
    <s v="Thu, Dec 5th, 2019, 10:03"/>
    <m/>
    <d v="2019-12-01T00:00:00"/>
    <m/>
    <m/>
    <s v="AH"/>
    <s v="2019-20"/>
    <x v="5"/>
    <s v="Dec"/>
    <n v="12"/>
    <s v="2019"/>
    <s v="16:30"/>
    <d v="2019-12-07T00:00:00"/>
    <d v="2019-12-07T16:30:00"/>
    <d v="2019-12-01T00:00:00"/>
    <m/>
    <n v="1441"/>
    <n v="17.949999999999985"/>
  </r>
  <r>
    <n v="1442"/>
    <s v=" 07 Dec 2019, 19:00"/>
    <s v="Football"/>
    <x v="1"/>
    <s v="Rennes - Angers SCO"/>
    <n v="2.17"/>
    <x v="0"/>
    <s v="Full Event Home (1X2)"/>
    <s v="2-1"/>
    <s v="PINNACLE"/>
    <n v="2.17"/>
    <n v="1"/>
    <n v="1.17"/>
    <s v="https://aw-tipster.blogabet.com"/>
    <s v="Thu, Dec 5th, 2019, 10:03"/>
    <m/>
    <d v="2019-12-01T00:00:00"/>
    <m/>
    <m/>
    <s v="1X2"/>
    <s v="2019-20"/>
    <x v="5"/>
    <s v="Dec"/>
    <n v="12"/>
    <s v="2019"/>
    <s v="19:00"/>
    <d v="2019-12-07T00:00:00"/>
    <d v="2019-12-07T19:00:00"/>
    <d v="2019-12-01T00:00:00"/>
    <m/>
    <n v="1442"/>
    <n v="19.119999999999983"/>
  </r>
  <r>
    <n v="1443"/>
    <s v=" 07 Dec 2019, 19:45"/>
    <s v="Football"/>
    <x v="3"/>
    <s v="Lazio - Juventus"/>
    <n v="2.14"/>
    <x v="0"/>
    <s v="Full Event Home +0.00 (AH)"/>
    <s v="3-1"/>
    <s v="PINNACLE"/>
    <n v="2.14"/>
    <n v="1"/>
    <n v="1.1399999999999999"/>
    <s v="https://aw-tipster.blogabet.com"/>
    <s v="Mon, Dec 2nd, 2019, 10:24"/>
    <m/>
    <d v="2019-12-01T00:00:00"/>
    <m/>
    <m/>
    <s v="AH"/>
    <s v="2019-20"/>
    <x v="5"/>
    <s v="Dec"/>
    <n v="12"/>
    <s v="2019"/>
    <s v="19:45"/>
    <d v="2019-12-07T00:00:00"/>
    <d v="2019-12-07T19:45:00"/>
    <d v="2019-12-01T00:00:00"/>
    <m/>
    <n v="1443"/>
    <n v="20.259999999999984"/>
  </r>
  <r>
    <n v="1444"/>
    <s v=" 08 Dec 2019, 14:00"/>
    <s v="Football"/>
    <x v="1"/>
    <s v="Reims - St Etienne"/>
    <n v="0"/>
    <x v="1"/>
    <s v="Full Event Away +0.50 (AH)"/>
    <s v="3-1"/>
    <s v="PINNACLE"/>
    <n v="1.869"/>
    <n v="1"/>
    <n v="-1"/>
    <s v="https://aw-tipster.blogabet.com"/>
    <s v="Thu, Dec 5th, 2019, 10:03"/>
    <m/>
    <d v="2019-12-01T00:00:00"/>
    <m/>
    <m/>
    <s v="AH"/>
    <s v="2019-20"/>
    <x v="6"/>
    <s v="Dec"/>
    <n v="12"/>
    <s v="2019"/>
    <s v="14:00"/>
    <d v="2019-12-08T00:00:00"/>
    <d v="2019-12-08T14:00:00"/>
    <d v="2019-12-01T00:00:00"/>
    <m/>
    <n v="1444"/>
    <n v="19.259999999999984"/>
  </r>
  <r>
    <n v="1445"/>
    <s v=" 08 Dec 2019, 19:45"/>
    <s v="Football"/>
    <x v="3"/>
    <s v="Bologna - AC Milan"/>
    <n v="1.82"/>
    <x v="0"/>
    <s v="Full Event Away +0.00 (AH)"/>
    <s v="2-3"/>
    <s v="PINNACLE"/>
    <n v="1.819"/>
    <n v="1"/>
    <n v="0.82"/>
    <s v="https://aw-tipster.blogabet.com"/>
    <s v="Thu, Dec 5th, 2019, 10:02"/>
    <m/>
    <d v="2019-12-01T00:00:00"/>
    <m/>
    <m/>
    <s v="AH"/>
    <s v="2019-20"/>
    <x v="6"/>
    <s v="Dec"/>
    <n v="12"/>
    <s v="2019"/>
    <s v="19:45"/>
    <d v="2019-12-08T00:00:00"/>
    <d v="2019-12-08T19:45:00"/>
    <d v="2019-12-01T00:00:00"/>
    <m/>
    <n v="1445"/>
    <n v="20.079999999999984"/>
  </r>
  <r>
    <n v="1446"/>
    <s v=" 08 Dec 2019, 20:00"/>
    <s v="Football"/>
    <x v="1"/>
    <s v="Marseille - Bordeaux"/>
    <n v="0"/>
    <x v="1"/>
    <s v="Full Event Away +1.00 (AH)"/>
    <s v="3-1"/>
    <s v="PINNACLE"/>
    <n v="1.7290000000000001"/>
    <n v="1"/>
    <n v="-1"/>
    <s v="https://aw-tipster.blogabet.com"/>
    <s v="Thu, Dec 5th, 2019, 10:04"/>
    <m/>
    <d v="2019-12-01T00:00:00"/>
    <m/>
    <m/>
    <s v="AH"/>
    <s v="2019-20"/>
    <x v="6"/>
    <s v="Dec"/>
    <n v="12"/>
    <s v="2019"/>
    <s v="20:00"/>
    <d v="2019-12-08T00:00:00"/>
    <d v="2019-12-08T20:00:00"/>
    <d v="2019-12-01T00:00:00"/>
    <m/>
    <n v="1446"/>
    <n v="19.079999999999984"/>
  </r>
  <r>
    <n v="1452"/>
    <s v=" 13 Dec 2019, 19:45"/>
    <s v="Football"/>
    <x v="1"/>
    <s v="Lille - Montpellier Hsc"/>
    <n v="1.87"/>
    <x v="0"/>
    <s v="Full Event Home (1X2)"/>
    <s v="2-1"/>
    <s v="PINNACLE"/>
    <n v="1.869"/>
    <n v="1"/>
    <n v="0.87"/>
    <s v="https://aw-tipster.blogabet.com"/>
    <s v="Wed, Dec 11th, 2019, 09:11"/>
    <m/>
    <d v="2019-12-01T00:00:00"/>
    <m/>
    <m/>
    <s v="1X2"/>
    <s v="2019-20"/>
    <x v="11"/>
    <s v="Dec"/>
    <n v="12"/>
    <s v="2019"/>
    <s v="19:45"/>
    <d v="2019-12-13T00:00:00"/>
    <d v="2019-12-13T19:45:00"/>
    <d v="2019-12-01T00:00:00"/>
    <m/>
    <n v="1447"/>
    <n v="19.949999999999985"/>
  </r>
  <r>
    <n v="1451"/>
    <s v=" 14 Dec 2019, 15:00"/>
    <s v="Football"/>
    <x v="2"/>
    <s v="Real Sociedad - Barcelona"/>
    <n v="1.72"/>
    <x v="0"/>
    <s v="Full Event Home +1.00 (AH)"/>
    <s v="2-2"/>
    <s v="PINNACLE"/>
    <n v="1.724"/>
    <n v="1"/>
    <n v="0.72"/>
    <s v="https://aw-tipster.blogabet.com"/>
    <s v="Wed, Dec 11th, 2019, 09:11"/>
    <m/>
    <d v="2019-12-01T00:00:00"/>
    <m/>
    <m/>
    <s v="AH"/>
    <s v="2019-20"/>
    <x v="12"/>
    <s v="Dec"/>
    <n v="12"/>
    <s v="2019"/>
    <s v="15:00"/>
    <d v="2019-12-14T00:00:00"/>
    <d v="2019-12-14T15:00:00"/>
    <d v="2019-12-01T00:00:00"/>
    <m/>
    <n v="1448"/>
    <n v="20.669999999999984"/>
  </r>
  <r>
    <n v="1449"/>
    <s v=" 14 Dec 2019, 16:30"/>
    <s v="Football"/>
    <x v="1"/>
    <s v="Metz - Marseille"/>
    <n v="0"/>
    <x v="1"/>
    <s v="Full Event Away (1X2)"/>
    <s v="1-1"/>
    <s v="PINNACLE"/>
    <n v="1.8620000000000001"/>
    <n v="1"/>
    <n v="-1"/>
    <s v="https://aw-tipster.blogabet.com"/>
    <s v="Mon, Dec 9th, 2019, 08:19"/>
    <m/>
    <d v="2019-12-01T00:00:00"/>
    <m/>
    <m/>
    <s v="1X2"/>
    <s v="2019-20"/>
    <x v="12"/>
    <s v="Dec"/>
    <n v="12"/>
    <s v="2019"/>
    <s v="16:30"/>
    <d v="2019-12-14T00:00:00"/>
    <d v="2019-12-14T16:30:00"/>
    <d v="2019-12-01T00:00:00"/>
    <m/>
    <n v="1449"/>
    <n v="19.669999999999984"/>
  </r>
  <r>
    <n v="1447"/>
    <s v=" 14 Dec 2019, 17:30"/>
    <s v="Football"/>
    <x v="2"/>
    <s v="Athletic Club Bilbao - Eibar"/>
    <n v="0"/>
    <x v="1"/>
    <s v="Full Event Home (1X2)"/>
    <s v="0-0"/>
    <s v="PINNACLE"/>
    <n v="1.7509999999999999"/>
    <n v="1"/>
    <n v="-1"/>
    <s v="https://aw-tipster.blogabet.com"/>
    <s v="Mon, Dec 9th, 2019, 08:19"/>
    <m/>
    <d v="2019-12-01T00:00:00"/>
    <m/>
    <m/>
    <s v="1X2"/>
    <s v="2019-20"/>
    <x v="12"/>
    <s v="Dec"/>
    <n v="12"/>
    <s v="2019"/>
    <s v="17:30"/>
    <d v="2019-12-14T00:00:00"/>
    <d v="2019-12-14T17:30:00"/>
    <d v="2019-12-01T00:00:00"/>
    <m/>
    <n v="1450"/>
    <n v="18.669999999999984"/>
  </r>
  <r>
    <n v="1450"/>
    <s v=" 14 Dec 2019, 19:00"/>
    <s v="Football"/>
    <x v="1"/>
    <s v="Angers SCO - AS Monaco"/>
    <n v="1.74"/>
    <x v="0"/>
    <s v="Full Event Home +0.50 (AH)"/>
    <s v="0-0"/>
    <s v="PINNACLE"/>
    <n v="1.7350000000000001"/>
    <n v="1"/>
    <n v="0.74"/>
    <s v="https://aw-tipster.blogabet.com"/>
    <s v="Mon, Dec 9th, 2019, 08:20"/>
    <m/>
    <d v="2019-12-01T00:00:00"/>
    <m/>
    <m/>
    <s v="AH"/>
    <s v="2019-20"/>
    <x v="12"/>
    <s v="Dec"/>
    <n v="12"/>
    <s v="2019"/>
    <s v="19:00"/>
    <d v="2019-12-14T00:00:00"/>
    <d v="2019-12-14T19:00:00"/>
    <d v="2019-12-01T00:00:00"/>
    <m/>
    <n v="1451"/>
    <n v="19.409999999999982"/>
  </r>
  <r>
    <n v="1453"/>
    <s v=" 14 Dec 2019, 20:00"/>
    <s v="Football"/>
    <x v="2"/>
    <s v="Atletico Madrid - Osasuna"/>
    <n v="1.72"/>
    <x v="0"/>
    <s v="Full Event Home -1.00 (AH)"/>
    <s v="2-0"/>
    <s v="PINNACLE"/>
    <n v="1.7190000000000001"/>
    <n v="1"/>
    <n v="0.72"/>
    <s v="https://aw-tipster.blogabet.com"/>
    <s v="Thu, Dec 12th, 2019, 10:02"/>
    <m/>
    <d v="2019-12-01T00:00:00"/>
    <m/>
    <m/>
    <s v="AH"/>
    <s v="2019-20"/>
    <x v="12"/>
    <s v="Dec"/>
    <n v="12"/>
    <s v="2019"/>
    <s v="20:00"/>
    <d v="2019-12-14T00:00:00"/>
    <d v="2019-12-14T20:00:00"/>
    <d v="2019-12-01T00:00:00"/>
    <m/>
    <n v="1452"/>
    <n v="20.129999999999981"/>
  </r>
  <r>
    <n v="1448"/>
    <s v=" 15 Dec 2019, 14:00"/>
    <s v="Football"/>
    <x v="3"/>
    <s v="AC Milan - Sassuolo"/>
    <n v="0"/>
    <x v="1"/>
    <s v="Full Event Home -1.00 (AH)"/>
    <s v="0-0"/>
    <s v="PINNACLE"/>
    <n v="2.0699999999999998"/>
    <n v="1"/>
    <n v="-1"/>
    <s v="https://aw-tipster.blogabet.com"/>
    <s v="Mon, Dec 9th, 2019, 08:19"/>
    <m/>
    <d v="2019-12-01T00:00:00"/>
    <m/>
    <m/>
    <s v="AH"/>
    <s v="2019-20"/>
    <x v="13"/>
    <s v="Dec"/>
    <n v="12"/>
    <s v="2019"/>
    <s v="14:00"/>
    <d v="2019-12-15T00:00:00"/>
    <d v="2019-12-15T14:00:00"/>
    <d v="2019-12-01T00:00:00"/>
    <m/>
    <n v="1453"/>
    <n v="19.129999999999981"/>
  </r>
  <r>
    <n v="1456"/>
    <s v=" 15 Dec 2019, 16:00"/>
    <s v="Football"/>
    <x v="1"/>
    <s v="Lyon - Rennes"/>
    <n v="1.71"/>
    <x v="0"/>
    <s v="Full Event Away +1.00 (AH)"/>
    <s v="0-1"/>
    <s v="PINNACLE"/>
    <n v="1.714"/>
    <n v="1"/>
    <n v="0.71"/>
    <s v="https://aw-tipster.blogabet.com"/>
    <s v="Fri, Dec 13th, 2019, 08:51"/>
    <m/>
    <d v="2019-12-01T00:00:00"/>
    <m/>
    <m/>
    <s v="AH"/>
    <s v="2019-20"/>
    <x v="13"/>
    <s v="Dec"/>
    <n v="12"/>
    <s v="2019"/>
    <s v="16:00"/>
    <d v="2019-12-15T00:00:00"/>
    <d v="2019-12-15T16:00:00"/>
    <d v="2019-12-01T00:00:00"/>
    <m/>
    <n v="1454"/>
    <n v="19.839999999999982"/>
  </r>
  <r>
    <n v="1455"/>
    <s v=" 15 Dec 2019, 17:30"/>
    <s v="Football"/>
    <x v="2"/>
    <s v="Sevilla - Villarreal CF"/>
    <n v="1.69"/>
    <x v="0"/>
    <s v="Full Event Away +1.00 (AH)"/>
    <s v="1-2"/>
    <s v="PINNACLE"/>
    <n v="1.6890000000000001"/>
    <n v="1"/>
    <n v="0.69"/>
    <s v="https://aw-tipster.blogabet.com"/>
    <s v="Fri, Dec 13th, 2019, 08:50"/>
    <m/>
    <d v="2019-12-01T00:00:00"/>
    <m/>
    <m/>
    <s v="AH"/>
    <s v="2019-20"/>
    <x v="13"/>
    <s v="Dec"/>
    <n v="12"/>
    <s v="2019"/>
    <s v="17:30"/>
    <d v="2019-12-15T00:00:00"/>
    <d v="2019-12-15T17:30:00"/>
    <d v="2019-12-01T00:00:00"/>
    <m/>
    <n v="1455"/>
    <n v="20.529999999999983"/>
  </r>
  <r>
    <n v="1454"/>
    <s v=" 15 Dec 2019, 20:00"/>
    <s v="Football"/>
    <x v="2"/>
    <s v="Valencia - Real Madrid"/>
    <n v="1.98"/>
    <x v="0"/>
    <s v="Full Event Home +0.50 (AH)"/>
    <s v="1-1"/>
    <s v="PINNACLE"/>
    <n v="1.98"/>
    <n v="1"/>
    <n v="0.98"/>
    <s v="https://aw-tipster.blogabet.com"/>
    <s v="Thu, Dec 12th, 2019, 10:02"/>
    <m/>
    <d v="2019-12-01T00:00:00"/>
    <m/>
    <m/>
    <s v="AH"/>
    <s v="2019-20"/>
    <x v="13"/>
    <s v="Dec"/>
    <n v="12"/>
    <s v="2019"/>
    <s v="20:00"/>
    <d v="2019-12-15T00:00:00"/>
    <d v="2019-12-15T20:00:00"/>
    <d v="2019-12-01T00:00:00"/>
    <m/>
    <n v="1456"/>
    <n v="21.509999999999984"/>
  </r>
  <r>
    <n v="1457"/>
    <s v=" 18 Dec 2019, 19:00"/>
    <s v="Football"/>
    <x v="2"/>
    <s v="Barcelona - Real Madrid"/>
    <n v="0"/>
    <x v="1"/>
    <s v="Full Event Home -1.00 (AH)"/>
    <s v="0-0"/>
    <s v="PINNACLE"/>
    <n v="2.17"/>
    <n v="1"/>
    <n v="-1"/>
    <s v="https://aw-tipster.blogabet.com"/>
    <s v="Mon, Dec 16th, 2019, 09:48"/>
    <m/>
    <d v="2019-12-01T00:00:00"/>
    <m/>
    <m/>
    <s v="AH"/>
    <s v="2019-20"/>
    <x v="16"/>
    <s v="Dec"/>
    <n v="12"/>
    <s v="2019"/>
    <s v="19:00"/>
    <d v="2019-12-18T00:00:00"/>
    <d v="2019-12-18T19:00:00"/>
    <d v="2019-12-01T00:00:00"/>
    <m/>
    <n v="1457"/>
    <n v="20.509999999999984"/>
  </r>
  <r>
    <n v="1458"/>
    <s v=" 20 Dec 2019, 19:45"/>
    <s v="Football"/>
    <x v="3"/>
    <s v="Fiorentina - AS Roma"/>
    <n v="1.83"/>
    <x v="0"/>
    <s v="Full Event Away +0.00 (AH)"/>
    <s v="1-4"/>
    <s v="PINNACLE"/>
    <n v="1.833"/>
    <n v="1"/>
    <n v="0.83"/>
    <s v="https://aw-tipster.blogabet.com"/>
    <s v="Mon, Dec 16th, 2019, 09:48"/>
    <m/>
    <d v="2019-12-01T00:00:00"/>
    <m/>
    <m/>
    <s v="AH"/>
    <s v="2019-20"/>
    <x v="26"/>
    <s v="Dec"/>
    <n v="12"/>
    <s v="2019"/>
    <s v="19:45"/>
    <d v="2019-12-20T00:00:00"/>
    <d v="2019-12-20T19:45:00"/>
    <d v="2019-12-01T00:00:00"/>
    <m/>
    <n v="1458"/>
    <n v="21.339999999999982"/>
  </r>
  <r>
    <n v="1460"/>
    <s v=" 21 Dec 2019, 12:00"/>
    <s v="Football"/>
    <x v="2"/>
    <s v="Mallorca - Sevilla"/>
    <n v="2.31"/>
    <x v="0"/>
    <s v="Full Event Away -1.00 (AH)"/>
    <s v="0-2"/>
    <s v="PINNACLE"/>
    <n v="2.31"/>
    <n v="1"/>
    <n v="1.31"/>
    <s v="https://aw-tipster.blogabet.com"/>
    <s v="Thu, Dec 19th, 2019, 08:36"/>
    <m/>
    <d v="2019-12-01T00:00:00"/>
    <m/>
    <m/>
    <s v="AH"/>
    <s v="2019-20"/>
    <x v="18"/>
    <s v="Dec"/>
    <n v="12"/>
    <s v="2019"/>
    <s v="12:00"/>
    <d v="2019-12-21T00:00:00"/>
    <d v="2019-12-21T12:00:00"/>
    <d v="2019-12-01T00:00:00"/>
    <m/>
    <n v="1459"/>
    <n v="22.649999999999981"/>
  </r>
  <r>
    <n v="1459"/>
    <s v=" 22 Dec 2019, 11:30"/>
    <s v="Football"/>
    <x v="3"/>
    <s v="Atalanta BC - AC Milan"/>
    <n v="1.94"/>
    <x v="0"/>
    <s v="Full Event Home (1X2)"/>
    <s v="5-0"/>
    <s v="PINNACLE"/>
    <n v="1.9430000000000001"/>
    <n v="1"/>
    <n v="0.94"/>
    <s v="https://aw-tipster.blogabet.com"/>
    <s v="Mon, Dec 16th, 2019, 09:49"/>
    <m/>
    <d v="2019-12-01T00:00:00"/>
    <m/>
    <m/>
    <s v="1X2"/>
    <s v="2019-20"/>
    <x v="19"/>
    <s v="Dec"/>
    <n v="12"/>
    <s v="2019"/>
    <s v="11:30"/>
    <d v="2019-12-22T00:00:00"/>
    <d v="2019-12-22T11:30:00"/>
    <d v="2019-12-01T00:00:00"/>
    <m/>
    <n v="1460"/>
    <n v="23.589999999999982"/>
  </r>
  <r>
    <n v="1462"/>
    <s v=" 22 Dec 2019, 13:00"/>
    <s v="Football"/>
    <x v="2"/>
    <s v="Osasuna - Real Sociedad"/>
    <n v="1.88"/>
    <x v="0"/>
    <s v="Full Event Away +0.00 (AH)"/>
    <s v="3-4"/>
    <s v="PINNACLE"/>
    <n v="1.8839999999999999"/>
    <n v="1"/>
    <n v="0.88"/>
    <s v="https://aw-tipster.blogabet.com"/>
    <s v="Fri, Dec 20th, 2019, 09:03"/>
    <m/>
    <d v="2019-12-01T00:00:00"/>
    <m/>
    <m/>
    <s v="AH"/>
    <s v="2019-20"/>
    <x v="19"/>
    <s v="Dec"/>
    <n v="12"/>
    <s v="2019"/>
    <s v="13:00"/>
    <d v="2019-12-22T00:00:00"/>
    <d v="2019-12-22T13:00:00"/>
    <d v="2019-12-01T00:00:00"/>
    <m/>
    <n v="1461"/>
    <n v="24.469999999999981"/>
  </r>
  <r>
    <n v="1461"/>
    <s v=" 22 Dec 2019, 19:45"/>
    <s v="Football"/>
    <x v="3"/>
    <s v="Sassuolo - Napoli"/>
    <n v="1"/>
    <x v="2"/>
    <s v="Full Event Home +1.00 (AH)"/>
    <s v="1-2"/>
    <s v="PINNACLE"/>
    <n v="1.806"/>
    <n v="1"/>
    <n v="0"/>
    <s v="https://aw-tipster.blogabet.com"/>
    <s v="Thu, Dec 19th, 2019, 08:36"/>
    <m/>
    <d v="2019-12-01T00:00:00"/>
    <m/>
    <m/>
    <s v="AH"/>
    <s v="2019-20"/>
    <x v="19"/>
    <s v="Dec"/>
    <n v="12"/>
    <s v="2019"/>
    <s v="19:45"/>
    <d v="2019-12-22T00:00:00"/>
    <d v="2019-12-22T19:45:00"/>
    <d v="2019-12-01T00:00:00"/>
    <m/>
    <n v="1462"/>
    <n v="24.469999999999981"/>
  </r>
  <r>
    <n v="1463"/>
    <s v=" 04 Jan 2020, 15:00"/>
    <s v="Football"/>
    <x v="2"/>
    <s v="Getafe - Real Madrid"/>
    <n v="0"/>
    <x v="1"/>
    <s v="Full Event Home +0.50 (AH)"/>
    <s v="0-3"/>
    <s v="PINNACLE"/>
    <n v="2.08"/>
    <n v="1"/>
    <n v="-1"/>
    <s v="https://aw-tipster.blogabet.com"/>
    <s v="Thu, Jan 2nd, 2020, 08:25"/>
    <m/>
    <d v="2020-01-01T00:00:00"/>
    <m/>
    <m/>
    <s v="AH"/>
    <s v="2019-20"/>
    <x v="3"/>
    <s v="Jan"/>
    <n v="1"/>
    <s v="2020"/>
    <s v="15:00"/>
    <d v="2020-01-04T00:00:00"/>
    <d v="2020-01-04T15:00:00"/>
    <d v="2020-01-01T00:00:00"/>
    <d v="2020-01-01T00:00:00"/>
    <n v="1463"/>
    <n v="23.469999999999981"/>
  </r>
  <r>
    <n v="1464"/>
    <s v=" 05 Jan 2020, 11:30"/>
    <s v="Football"/>
    <x v="3"/>
    <s v="Brescia - Lazio"/>
    <n v="1"/>
    <x v="2"/>
    <s v="Full Event Home +1.00 (AH)"/>
    <s v="1-2"/>
    <s v="PINNACLE"/>
    <n v="2.0299999999999998"/>
    <n v="1"/>
    <n v="0"/>
    <s v="https://aw-tipster.blogabet.com"/>
    <s v="Thu, Jan 2nd, 2020, 08:25"/>
    <m/>
    <d v="2020-01-01T00:00:00"/>
    <m/>
    <m/>
    <s v="AH"/>
    <s v="2019-20"/>
    <x v="4"/>
    <s v="Jan"/>
    <n v="1"/>
    <s v="2020"/>
    <s v="11:30"/>
    <d v="2020-01-05T00:00:00"/>
    <d v="2020-01-05T11:30:00"/>
    <d v="2020-01-01T00:00:00"/>
    <m/>
    <n v="1464"/>
    <n v="23.469999999999981"/>
  </r>
  <r>
    <n v="1465"/>
    <s v=" 05 Jan 2020, 19:45"/>
    <s v="Football"/>
    <x v="3"/>
    <s v="AS Roma - Torino"/>
    <n v="0"/>
    <x v="1"/>
    <s v="Full Event Home -1.00 (AH)"/>
    <s v="0-2"/>
    <s v="PINNACLE"/>
    <n v="1.847"/>
    <n v="1"/>
    <n v="-1"/>
    <s v="https://aw-tipster.blogabet.com"/>
    <s v="Thu, Jan 2nd, 2020, 08:26"/>
    <m/>
    <d v="2020-01-01T00:00:00"/>
    <m/>
    <m/>
    <s v="AH"/>
    <s v="2019-20"/>
    <x v="4"/>
    <s v="Jan"/>
    <n v="1"/>
    <s v="2020"/>
    <s v="19:45"/>
    <d v="2020-01-05T00:00:00"/>
    <d v="2020-01-05T19:45:00"/>
    <d v="2020-01-01T00:00:00"/>
    <m/>
    <n v="1465"/>
    <n v="22.469999999999981"/>
  </r>
  <r>
    <n v="1466"/>
    <s v=" 06 Jan 2020, 19:45"/>
    <s v="Football"/>
    <x v="3"/>
    <s v="Napoli - FC Internazionale"/>
    <n v="2.06"/>
    <x v="0"/>
    <s v="Full Event Away +0.00 (AH)"/>
    <s v="1-3"/>
    <s v="PINNACLE"/>
    <n v="2.06"/>
    <n v="1"/>
    <n v="1.06"/>
    <s v="https://aw-tipster.blogabet.com"/>
    <s v="Thu, Jan 2nd, 2020, 08:26"/>
    <m/>
    <d v="2020-01-01T00:00:00"/>
    <m/>
    <m/>
    <s v="AH"/>
    <s v="2019-20"/>
    <x v="25"/>
    <s v="Jan"/>
    <n v="1"/>
    <s v="2020"/>
    <s v="19:45"/>
    <d v="2020-01-06T00:00:00"/>
    <d v="2020-01-06T19:45:00"/>
    <d v="2020-01-01T00:00:00"/>
    <m/>
    <n v="1466"/>
    <n v="23.52999999999998"/>
  </r>
  <r>
    <n v="1467"/>
    <s v=" 10 Jan 2020, 19:45"/>
    <s v="Football"/>
    <x v="1"/>
    <s v="Rennes - Marseille"/>
    <n v="0"/>
    <x v="1"/>
    <s v="Full Event Home +0.00 (AH)"/>
    <s v="0-1"/>
    <s v="PINNACLE"/>
    <n v="1.9430000000000001"/>
    <n v="1"/>
    <n v="-1"/>
    <s v="https://aw-tipster.blogabet.com"/>
    <s v="Mon, Jan 6th, 2020, 08:18"/>
    <m/>
    <d v="2020-01-01T00:00:00"/>
    <m/>
    <m/>
    <s v="AH"/>
    <s v="2019-20"/>
    <x v="8"/>
    <s v="Jan"/>
    <n v="1"/>
    <s v="2020"/>
    <s v="19:45"/>
    <d v="2020-01-10T00:00:00"/>
    <d v="2020-01-10T19:45:00"/>
    <d v="2020-01-01T00:00:00"/>
    <m/>
    <n v="1467"/>
    <n v="22.52999999999998"/>
  </r>
  <r>
    <n v="1468"/>
    <s v=" 11 Jan 2020, 19:45"/>
    <s v="Football"/>
    <x v="3"/>
    <s v="FC Internazionale - Atalanta BC"/>
    <n v="1.88"/>
    <x v="0"/>
    <s v="Full Event Away +0.50 (AH)"/>
    <s v="1-1"/>
    <s v="PINNACLE"/>
    <n v="1.877"/>
    <n v="1"/>
    <n v="0.88"/>
    <s v="https://aw-tipster.blogabet.com"/>
    <s v="Tue, Jan 7th, 2020, 08:04"/>
    <m/>
    <d v="2020-01-01T00:00:00"/>
    <m/>
    <m/>
    <s v="AH"/>
    <s v="2019-20"/>
    <x v="9"/>
    <s v="Jan"/>
    <n v="1"/>
    <s v="2020"/>
    <s v="19:45"/>
    <d v="2020-01-11T00:00:00"/>
    <d v="2020-01-11T19:45:00"/>
    <d v="2020-01-01T00:00:00"/>
    <m/>
    <n v="1468"/>
    <n v="23.409999999999979"/>
  </r>
  <r>
    <n v="1469"/>
    <s v=" 12 Jan 2020, 19:45"/>
    <s v="Football"/>
    <x v="3"/>
    <s v="AS Roma - Juventus"/>
    <n v="0"/>
    <x v="1"/>
    <s v="Full Event Home +0.50 (AH)"/>
    <s v="1-2"/>
    <s v="PINNACLE"/>
    <n v="1.7290000000000001"/>
    <n v="1"/>
    <n v="-1"/>
    <s v="https://aw-tipster.blogabet.com"/>
    <s v="Tue, Jan 7th, 2020, 08:04"/>
    <m/>
    <d v="2020-01-01T00:00:00"/>
    <m/>
    <m/>
    <s v="AH"/>
    <s v="2019-20"/>
    <x v="10"/>
    <s v="Jan"/>
    <n v="1"/>
    <s v="2020"/>
    <s v="19:45"/>
    <d v="2020-01-12T00:00:00"/>
    <d v="2020-01-12T19:45:00"/>
    <d v="2020-01-01T00:00:00"/>
    <m/>
    <n v="1469"/>
    <n v="22.409999999999979"/>
  </r>
  <r>
    <n v="1470"/>
    <s v=" 15 Jan 2020, 20:00"/>
    <s v="Football"/>
    <x v="1"/>
    <s v="AS Monaco - Paris Saint Germain"/>
    <n v="0"/>
    <x v="1"/>
    <s v="Full Event Home +1.00 (AH)"/>
    <s v="1-4"/>
    <s v="PINNACLE"/>
    <n v="2.19"/>
    <n v="1"/>
    <n v="-1"/>
    <s v="https://aw-tipster.blogabet.com"/>
    <s v="Mon, Jan 13th, 2020, 08:47"/>
    <m/>
    <d v="2020-01-01T00:00:00"/>
    <m/>
    <m/>
    <s v="AH"/>
    <s v="2019-20"/>
    <x v="13"/>
    <s v="Jan"/>
    <n v="1"/>
    <s v="2020"/>
    <s v="20:00"/>
    <d v="2020-01-15T00:00:00"/>
    <d v="2020-01-15T20:00:00"/>
    <d v="2020-01-01T00:00:00"/>
    <m/>
    <n v="1470"/>
    <n v="21.409999999999979"/>
  </r>
  <r>
    <n v="1471"/>
    <s v=" 18 Jan 2020, 19:45"/>
    <s v="Football"/>
    <x v="3"/>
    <s v="Napoli - Fiorentina"/>
    <n v="1.82"/>
    <x v="0"/>
    <s v="Full Event Away +1.00 (AH)"/>
    <s v="0-2"/>
    <s v="PINNACLE"/>
    <n v="1.819"/>
    <n v="1"/>
    <n v="0.82"/>
    <s v="https://aw-tipster.blogabet.com"/>
    <s v="Thu, Jan 16th, 2020, 09:06"/>
    <m/>
    <d v="2020-01-01T00:00:00"/>
    <m/>
    <m/>
    <s v="AH"/>
    <s v="2019-20"/>
    <x v="16"/>
    <s v="Jan"/>
    <n v="1"/>
    <s v="2020"/>
    <s v="19:45"/>
    <d v="2020-01-18T00:00:00"/>
    <d v="2020-01-18T19:45:00"/>
    <d v="2020-01-01T00:00:00"/>
    <m/>
    <n v="1471"/>
    <n v="22.229999999999979"/>
  </r>
  <r>
    <n v="1472"/>
    <s v=" 18 Jan 2020, 20:00"/>
    <s v="Football"/>
    <x v="2"/>
    <s v="Eibar - Atletico Madrid"/>
    <n v="0"/>
    <x v="1"/>
    <s v="Full Event Away (1X2)"/>
    <s v="2-0"/>
    <s v="Bet365"/>
    <n v="1.85"/>
    <n v="1"/>
    <n v="-1"/>
    <s v="https://aw-tipster.blogabet.com"/>
    <s v="Fri, Jan 17th, 2020, 10:30"/>
    <m/>
    <d v="2020-01-01T00:00:00"/>
    <m/>
    <m/>
    <s v="1X2"/>
    <s v="2019-20"/>
    <x v="16"/>
    <s v="Jan"/>
    <n v="1"/>
    <s v="2020"/>
    <s v="20:00"/>
    <d v="2020-01-18T00:00:00"/>
    <d v="2020-01-18T20:00:00"/>
    <d v="2020-01-01T00:00:00"/>
    <m/>
    <n v="1472"/>
    <n v="21.229999999999979"/>
  </r>
  <r>
    <n v="1473"/>
    <s v=" 19 Jan 2020, 11:00"/>
    <s v="Football"/>
    <x v="2"/>
    <s v="Mallorca - Valencia"/>
    <n v="1.89"/>
    <x v="0"/>
    <s v="Full Event Home +0.50 (AH)"/>
    <s v="4-1"/>
    <s v="PINNACLE"/>
    <n v="1.8919999999999999"/>
    <n v="1"/>
    <n v="0.89"/>
    <s v="https://aw-tipster.blogabet.com"/>
    <s v="Mon, Jan 13th, 2020, 08:47"/>
    <m/>
    <d v="2020-01-01T00:00:00"/>
    <m/>
    <m/>
    <s v="AH"/>
    <s v="2019-20"/>
    <x v="17"/>
    <s v="Jan"/>
    <n v="1"/>
    <s v="2020"/>
    <s v="11:00"/>
    <d v="2020-01-19T00:00:00"/>
    <d v="2020-01-19T11:00:00"/>
    <d v="2020-01-01T00:00:00"/>
    <m/>
    <n v="1473"/>
    <n v="22.11999999999998"/>
  </r>
  <r>
    <n v="1476"/>
    <s v=" 24 Jan 2020, 20:45"/>
    <s v="Football"/>
    <x v="1"/>
    <s v="Nice - Rennes"/>
    <n v="1"/>
    <x v="2"/>
    <s v="Full Event Home +0.00 (AH)"/>
    <s v="1-1"/>
    <s v="PINNACLE"/>
    <n v="1.84"/>
    <n v="1"/>
    <n v="0"/>
    <s v="https://aw-tipster.blogabet.com"/>
    <s v="Thu, Jan 23rd, 2020, 09:02"/>
    <m/>
    <d v="2020-01-01T00:00:00"/>
    <m/>
    <m/>
    <s v="AH"/>
    <s v="2019-20"/>
    <x v="27"/>
    <s v="Jan"/>
    <n v="1"/>
    <s v="2020"/>
    <s v="20:45"/>
    <d v="2020-01-24T00:00:00"/>
    <d v="2020-01-24T20:45:00"/>
    <d v="2020-01-01T00:00:00"/>
    <m/>
    <n v="1474"/>
    <n v="22.11999999999998"/>
  </r>
  <r>
    <n v="1474"/>
    <s v=" 25 Jan 2020, 17:30"/>
    <s v="Football"/>
    <x v="1"/>
    <s v="Marseille - Angers SCO"/>
    <n v="2.23"/>
    <x v="0"/>
    <s v="Full Event Away +0.50 (AH)"/>
    <s v="0-0"/>
    <s v="PINNACLE"/>
    <n v="2.23"/>
    <n v="1"/>
    <n v="1.23"/>
    <s v="https://aw-tipster.blogabet.com"/>
    <s v="Mon, Jan 20th, 2020, 08:52"/>
    <m/>
    <d v="2020-01-01T00:00:00"/>
    <m/>
    <m/>
    <s v="AH"/>
    <s v="2019-20"/>
    <x v="28"/>
    <s v="Jan"/>
    <n v="1"/>
    <s v="2020"/>
    <s v="17:30"/>
    <d v="2020-01-25T00:00:00"/>
    <d v="2020-01-25T17:30:00"/>
    <d v="2020-01-01T00:00:00"/>
    <m/>
    <n v="1475"/>
    <n v="23.34999999999998"/>
  </r>
  <r>
    <n v="1475"/>
    <s v=" 25 Jan 2020, 18:00"/>
    <s v="Football"/>
    <x v="3"/>
    <s v="Fiorentina - Genoa"/>
    <n v="0"/>
    <x v="1"/>
    <s v="Full Event Home (1X2)"/>
    <s v="0-0"/>
    <s v="PINNACLE"/>
    <n v="1.7749999999999999"/>
    <n v="1"/>
    <n v="-1"/>
    <s v="https://aw-tipster.blogabet.com"/>
    <s v="Mon, Jan 20th, 2020, 08:53"/>
    <m/>
    <d v="2020-01-01T00:00:00"/>
    <m/>
    <m/>
    <s v="1X2"/>
    <s v="2019-20"/>
    <x v="28"/>
    <s v="Jan"/>
    <n v="1"/>
    <s v="2020"/>
    <s v="18:00"/>
    <d v="2020-01-25T00:00:00"/>
    <d v="2020-01-25T18:00:00"/>
    <d v="2020-01-01T00:00:00"/>
    <m/>
    <n v="1476"/>
    <n v="22.34999999999998"/>
  </r>
  <r>
    <n v="1477"/>
    <s v=" 25 Jan 2020, 18:30"/>
    <s v="Football"/>
    <x v="2"/>
    <s v="Alaves - Villarreal CF"/>
    <n v="0"/>
    <x v="1"/>
    <s v="Full Event Home +0.00 (AH)"/>
    <s v="1-2"/>
    <s v="PINNACLE"/>
    <n v="1.98"/>
    <n v="1"/>
    <n v="-1"/>
    <s v="https://aw-tipster.blogabet.com"/>
    <s v="Thu, Jan 23rd, 2020, 09:03"/>
    <m/>
    <d v="2020-01-01T00:00:00"/>
    <m/>
    <m/>
    <s v="AH"/>
    <s v="2019-20"/>
    <x v="28"/>
    <s v="Jan"/>
    <n v="1"/>
    <s v="2020"/>
    <s v="18:30"/>
    <d v="2020-01-25T00:00:00"/>
    <d v="2020-01-25T18:30:00"/>
    <d v="2020-01-01T00:00:00"/>
    <m/>
    <n v="1477"/>
    <n v="21.34999999999998"/>
  </r>
  <r>
    <n v="1479"/>
    <s v=" 26 Jan 2020, 18:00"/>
    <s v="Football"/>
    <x v="3"/>
    <s v="AS Roma - Lazio"/>
    <n v="1"/>
    <x v="2"/>
    <s v="Full Event Away +0.00 (AH)"/>
    <s v="1-1"/>
    <s v="PINNACLE"/>
    <n v="1.8540000000000001"/>
    <n v="1"/>
    <n v="0"/>
    <s v="https://aw-tipster.blogabet.com"/>
    <s v="Fri, Jan 24th, 2020, 09:56"/>
    <m/>
    <d v="2020-01-01T00:00:00"/>
    <m/>
    <m/>
    <s v="AH"/>
    <s v="2019-20"/>
    <x v="21"/>
    <s v="Jan"/>
    <n v="1"/>
    <s v="2020"/>
    <s v="18:00"/>
    <d v="2020-01-26T00:00:00"/>
    <d v="2020-01-26T18:00:00"/>
    <d v="2020-01-01T00:00:00"/>
    <m/>
    <n v="1478"/>
    <n v="21.34999999999998"/>
  </r>
  <r>
    <n v="1478"/>
    <s v=" 26 Jan 2020, 21:00"/>
    <s v="Football"/>
    <x v="2"/>
    <s v="Real Valladolid CF - Real Madrid"/>
    <n v="1"/>
    <x v="2"/>
    <s v="Full Event Home +1.00 (AH)"/>
    <s v="0-1"/>
    <s v="PINNACLE"/>
    <n v="2.23"/>
    <n v="1"/>
    <n v="0"/>
    <s v="https://aw-tipster.blogabet.com"/>
    <s v="Thu, Jan 23rd, 2020, 09:03"/>
    <m/>
    <d v="2020-01-01T00:00:00"/>
    <m/>
    <m/>
    <s v="AH"/>
    <s v="2019-20"/>
    <x v="21"/>
    <s v="Jan"/>
    <n v="1"/>
    <s v="2020"/>
    <s v="21:00"/>
    <d v="2020-01-26T00:00:00"/>
    <d v="2020-01-26T21:00:00"/>
    <d v="2020-01-01T00:00:00"/>
    <m/>
    <n v="1479"/>
    <n v="21.34999999999998"/>
  </r>
  <r>
    <n v="1481"/>
    <s v=" 31 Jan 2020, 19:45"/>
    <s v="Football"/>
    <x v="1"/>
    <s v="Rennes - Nantes"/>
    <n v="2.11"/>
    <x v="0"/>
    <s v="Full Event Home (1X2)"/>
    <s v="3-2"/>
    <s v="PINNACLE"/>
    <n v="2.11"/>
    <n v="1"/>
    <n v="1.1100000000000001"/>
    <s v="https://aw-tipster.blogabet.com"/>
    <s v="Wed, Jan 29th, 2020, 07:57"/>
    <m/>
    <d v="2020-01-01T00:00:00"/>
    <m/>
    <m/>
    <s v="1X2"/>
    <s v="2019-20"/>
    <x v="30"/>
    <s v="Jan"/>
    <n v="1"/>
    <s v="2020"/>
    <s v="19:45"/>
    <d v="2020-01-31T00:00:00"/>
    <d v="2020-01-31T19:45:00"/>
    <d v="2020-01-01T00:00:00"/>
    <m/>
    <n v="1480"/>
    <n v="22.45999999999998"/>
  </r>
  <r>
    <n v="1485"/>
    <s v=" 01 Feb 2020, 15:00"/>
    <s v="Football"/>
    <x v="2"/>
    <s v="Real Madrid - Atletico Madrid"/>
    <n v="1.83"/>
    <x v="0"/>
    <s v="Full Event Home (1X2)"/>
    <s v="1-0"/>
    <s v="PINNACLE"/>
    <n v="1.833"/>
    <n v="1"/>
    <n v="0.83"/>
    <s v="https://aw-tipster.blogabet.com"/>
    <s v="Thu, Jan 30th, 2020, 08:09"/>
    <m/>
    <d v="2020-01-01T00:00:00"/>
    <m/>
    <m/>
    <s v="1X2"/>
    <s v="2019-20"/>
    <x v="0"/>
    <s v="Feb"/>
    <n v="2"/>
    <s v="2020"/>
    <s v="15:00"/>
    <d v="2020-02-01T00:00:00"/>
    <d v="2020-02-01T15:00:00"/>
    <d v="2020-02-01T00:00:00"/>
    <d v="2020-02-01T00:00:00"/>
    <n v="1481"/>
    <n v="23.289999999999978"/>
  </r>
  <r>
    <n v="1482"/>
    <s v=" 01 Feb 2020, 19:00"/>
    <s v="Football"/>
    <x v="1"/>
    <s v="Nimes Olympique - AS Monaco"/>
    <n v="0"/>
    <x v="1"/>
    <s v="Full Event Away (1X2)"/>
    <s v="3-1"/>
    <s v="PINNACLE"/>
    <n v="1.7629999999999999"/>
    <n v="1"/>
    <n v="-1"/>
    <s v="https://aw-tipster.blogabet.com"/>
    <s v="Wed, Jan 29th, 2020, 07:58"/>
    <m/>
    <d v="2020-01-01T00:00:00"/>
    <m/>
    <m/>
    <s v="1X2"/>
    <s v="2019-20"/>
    <x v="0"/>
    <s v="Feb"/>
    <n v="2"/>
    <s v="2020"/>
    <s v="19:00"/>
    <d v="2020-02-01T00:00:00"/>
    <d v="2020-02-01T19:00:00"/>
    <d v="2020-02-01T00:00:00"/>
    <m/>
    <n v="1482"/>
    <n v="22.289999999999978"/>
  </r>
  <r>
    <n v="1480"/>
    <s v=" 01 Feb 2020, 20:00"/>
    <s v="Football"/>
    <x v="2"/>
    <s v="Valencia - Celta Vigo"/>
    <n v="1"/>
    <x v="2"/>
    <s v="Full Event Home -1.00 (AH)"/>
    <s v="1-0"/>
    <s v="PINNACLE"/>
    <n v="2.33"/>
    <n v="1"/>
    <n v="0"/>
    <s v="https://aw-tipster.blogabet.com"/>
    <s v="Mon, Jan 27th, 2020, 09:39"/>
    <m/>
    <d v="2020-01-01T00:00:00"/>
    <m/>
    <m/>
    <s v="AH"/>
    <s v="2019-20"/>
    <x v="0"/>
    <s v="Feb"/>
    <n v="2"/>
    <s v="2020"/>
    <s v="20:00"/>
    <d v="2020-02-01T00:00:00"/>
    <d v="2020-02-01T20:00:00"/>
    <d v="2020-02-01T00:00:00"/>
    <m/>
    <n v="1483"/>
    <n v="22.289999999999978"/>
  </r>
  <r>
    <n v="1483"/>
    <s v=" 02 Feb 2020, 14:00"/>
    <s v="Football"/>
    <x v="3"/>
    <s v="AC Milan - Hellas Verona FC"/>
    <n v="1.74"/>
    <x v="0"/>
    <s v="Full Event Away +1.00 (AH)"/>
    <s v="1-1"/>
    <s v="PINNACLE"/>
    <n v="1.74"/>
    <n v="1"/>
    <n v="0.74"/>
    <s v="https://aw-tipster.blogabet.com"/>
    <s v="Wed, Jan 29th, 2020, 07:58"/>
    <m/>
    <d v="2020-01-01T00:00:00"/>
    <m/>
    <m/>
    <s v="AH"/>
    <s v="2019-20"/>
    <x v="1"/>
    <s v="Feb"/>
    <n v="2"/>
    <s v="2020"/>
    <s v="14:00"/>
    <d v="2020-02-02T00:00:00"/>
    <d v="2020-02-02T14:00:00"/>
    <d v="2020-02-01T00:00:00"/>
    <m/>
    <n v="1484"/>
    <n v="23.029999999999976"/>
  </r>
  <r>
    <n v="1487"/>
    <s v=" 02 Feb 2020, 14:00"/>
    <s v="Football"/>
    <x v="1"/>
    <s v="Nice - Lyon"/>
    <n v="0"/>
    <x v="1"/>
    <s v="Full Event Away (1X2)"/>
    <s v="2-1"/>
    <s v="PINNACLE"/>
    <n v="2.11"/>
    <n v="1"/>
    <n v="-1"/>
    <s v="https://aw-tipster.blogabet.com"/>
    <s v="Fri, Jan 31st, 2020, 07:52"/>
    <m/>
    <d v="2020-01-01T00:00:00"/>
    <m/>
    <m/>
    <s v="1X2"/>
    <s v="2019-20"/>
    <x v="1"/>
    <s v="Feb"/>
    <n v="2"/>
    <s v="2020"/>
    <s v="14:00"/>
    <d v="2020-02-02T00:00:00"/>
    <d v="2020-02-02T14:00:00"/>
    <d v="2020-02-01T00:00:00"/>
    <m/>
    <n v="1485"/>
    <n v="22.029999999999976"/>
  </r>
  <r>
    <n v="1486"/>
    <s v=" 02 Feb 2020, 20:00"/>
    <s v="Football"/>
    <x v="1"/>
    <s v="Bordeaux - Marseille"/>
    <n v="0"/>
    <x v="1"/>
    <s v="Full Event Away (1X2)"/>
    <s v="0-0"/>
    <s v="PINNACLE"/>
    <n v="2.29"/>
    <n v="1"/>
    <n v="-1"/>
    <s v="https://aw-tipster.blogabet.com"/>
    <s v="Thu, Jan 30th, 2020, 08:10"/>
    <m/>
    <d v="2020-01-01T00:00:00"/>
    <m/>
    <m/>
    <s v="1X2"/>
    <s v="2019-20"/>
    <x v="1"/>
    <s v="Feb"/>
    <n v="2"/>
    <s v="2020"/>
    <s v="20:00"/>
    <d v="2020-02-02T00:00:00"/>
    <d v="2020-02-02T20:00:00"/>
    <d v="2020-02-01T00:00:00"/>
    <m/>
    <n v="1486"/>
    <n v="21.029999999999976"/>
  </r>
  <r>
    <n v="1484"/>
    <s v=" 03 Feb 2020, 19:45"/>
    <s v="Football"/>
    <x v="3"/>
    <s v="Sampdoria - Napoli"/>
    <n v="1.88"/>
    <x v="0"/>
    <s v="Full Event Away (1X2)"/>
    <s v="2-4"/>
    <s v="PINNACLE"/>
    <n v="1.877"/>
    <n v="1"/>
    <n v="0.88"/>
    <s v="https://aw-tipster.blogabet.com"/>
    <s v="Wed, Jan 29th, 2020, 07:59"/>
    <m/>
    <d v="2020-01-01T00:00:00"/>
    <m/>
    <m/>
    <s v="1X2"/>
    <s v="2019-20"/>
    <x v="2"/>
    <s v="Feb"/>
    <n v="2"/>
    <s v="2020"/>
    <s v="19:45"/>
    <d v="2020-02-03T00:00:00"/>
    <d v="2020-02-03T19:45:00"/>
    <d v="2020-02-01T00:00:00"/>
    <m/>
    <n v="1487"/>
    <n v="21.909999999999975"/>
  </r>
  <r>
    <m/>
    <m/>
    <m/>
    <x v="18"/>
    <m/>
    <m/>
    <x v="3"/>
    <m/>
    <m/>
    <m/>
    <m/>
    <m/>
    <m/>
    <m/>
    <m/>
    <m/>
    <m/>
    <m/>
    <m/>
    <m/>
    <m/>
    <x v="31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F8A12B-DD60-4114-AD34-D13EDFB87357}" name="PivotTable1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C35" firstHeaderRow="0" firstDataRow="1" firstDataCol="1" rowPageCount="1" colPageCount="1"/>
  <pivotFields count="32">
    <pivotField showAll="0"/>
    <pivotField showAll="0"/>
    <pivotField showAll="0"/>
    <pivotField axis="axisPage" multipleItemSelectionAllowed="1" showAll="0">
      <items count="20">
        <item h="1" x="5"/>
        <item h="1" x="8"/>
        <item h="1" x="7"/>
        <item h="1" x="16"/>
        <item h="1" x="4"/>
        <item h="1" x="6"/>
        <item h="1" x="14"/>
        <item x="1"/>
        <item h="1" x="9"/>
        <item h="1" x="0"/>
        <item h="1" x="13"/>
        <item h="1" x="15"/>
        <item h="1" x="17"/>
        <item h="1" x="11"/>
        <item h="1" x="12"/>
        <item h="1" x="3"/>
        <item h="1" x="10"/>
        <item h="1" x="2"/>
        <item h="1" x="18"/>
        <item t="default"/>
      </items>
    </pivotField>
    <pivotField showAll="0"/>
    <pivotField dataField="1" showAll="0"/>
    <pivotField showAll="0">
      <items count="5">
        <item x="1"/>
        <item x="2"/>
        <item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">
        <item x="0"/>
        <item x="1"/>
        <item x="2"/>
        <item x="3"/>
        <item x="4"/>
        <item x="25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26"/>
        <item x="18"/>
        <item x="19"/>
        <item x="20"/>
        <item x="27"/>
        <item x="28"/>
        <item x="21"/>
        <item x="22"/>
        <item x="29"/>
        <item x="23"/>
        <item x="24"/>
        <item x="30"/>
        <item x="3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1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-1"/>
  </pageFields>
  <dataFields count="2">
    <dataField name="gains cumulés" fld="5" showDataAs="runTotal" baseField="21" baseItem="0"/>
    <dataField name="somme des gains du jour" fld="5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CBD7BA-294E-481D-90F5-BE5BC1EA9D50}" name="Tableau croisé dynamique21" cacheId="3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MOIS">
  <location ref="I9:M27" firstHeaderRow="0" firstDataRow="1" firstDataCol="1"/>
  <pivotFields count="18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axis="axisRow" showAll="0" nonAutoSortDefault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2">
    <field x="17"/>
    <field x="16"/>
  </rowFields>
  <rowItems count="18">
    <i>
      <x v="1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16" baseItem="1"/>
    <dataField name="Stake avg" fld="11" subtotal="average" baseField="16" baseItem="1"/>
    <dataField name="ODDS avg" fld="10" subtotal="average" baseField="16" baseItem="1"/>
    <dataField name="ROC" fld="12" baseField="0" baseItem="0"/>
  </dataFields>
  <formats count="35">
    <format dxfId="34">
      <pivotArea field="16" type="button" dataOnly="0" labelOnly="1" outline="0" axis="axisRow" fieldPosition="1"/>
    </format>
    <format dxfId="33">
      <pivotArea outline="0" collapsedLevelsAreSubtotals="1" fieldPosition="0"/>
    </format>
    <format dxfId="32">
      <pivotArea dataOnly="0" labelOnly="1" outline="0" axis="axisValues" fieldPosition="0"/>
    </format>
    <format dxfId="31">
      <pivotArea dataOnly="0" labelOnly="1" grandRow="1" outline="0" fieldPosition="0"/>
    </format>
    <format dxfId="30">
      <pivotArea field="16" grandRow="1" outline="0" collapsedLevelsAreSubtotals="1" axis="axisRow" fieldPosition="1">
        <references count="1">
          <reference field="4294967294" count="1" selected="0">
            <x v="2"/>
          </reference>
        </references>
      </pivotArea>
    </format>
    <format dxfId="29">
      <pivotArea field="16" type="button" dataOnly="0" labelOnly="1" outline="0" axis="axisRow" fieldPosition="1"/>
    </format>
    <format dxfId="2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7">
      <pivotArea type="all" dataOnly="0" outline="0" fieldPosition="0"/>
    </format>
    <format dxfId="26">
      <pivotArea outline="0" collapsedLevelsAreSubtotals="1" fieldPosition="0"/>
    </format>
    <format dxfId="25">
      <pivotArea field="16" type="button" dataOnly="0" labelOnly="1" outline="0" axis="axisRow" fieldPosition="1"/>
    </format>
    <format dxfId="24">
      <pivotArea dataOnly="0" labelOnly="1" grandRow="1" outline="0" fieldPosition="0"/>
    </format>
    <format dxfId="2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1">
      <pivotArea grandRow="1" outline="0" collapsedLevelsAreSubtotals="1" fieldPosition="0"/>
    </format>
    <format dxfId="20">
      <pivotArea dataOnly="0" labelOnly="1" grandRow="1" outline="0" fieldPosition="0"/>
    </format>
    <format dxfId="19">
      <pivotArea field="16" type="button" dataOnly="0" labelOnly="1" outline="0" axis="axisRow" fieldPosition="1"/>
    </format>
    <format dxfId="18">
      <pivotArea dataOnly="0" labelOnly="1" grandRow="1" outline="0" fieldPosition="0"/>
    </format>
    <format dxfId="17">
      <pivotArea collapsedLevelsAreSubtotals="1" fieldPosition="0">
        <references count="2">
          <reference field="4294967294" count="1" selected="0">
            <x v="2"/>
          </reference>
          <reference field="17" count="1">
            <x v="1"/>
          </reference>
        </references>
      </pivotArea>
    </format>
    <format dxfId="16">
      <pivotArea collapsedLevelsAreSubtotals="1" fieldPosition="0">
        <references count="3">
          <reference field="4294967294" count="1" selected="0">
            <x v="2"/>
          </reference>
          <reference field="16" count="2">
            <x v="11"/>
            <x v="12"/>
          </reference>
          <reference field="17" count="1" selected="0">
            <x v="1"/>
          </reference>
        </references>
      </pivotArea>
    </format>
    <format dxfId="15">
      <pivotArea collapsedLevelsAreSubtotals="1" fieldPosition="0">
        <references count="2">
          <reference field="4294967294" count="1" selected="0">
            <x v="2"/>
          </reference>
          <reference field="17" count="1">
            <x v="2"/>
          </reference>
        </references>
      </pivotArea>
    </format>
    <format dxfId="14">
      <pivotArea collapsedLevelsAreSubtotals="1" fieldPosition="0">
        <references count="3">
          <reference field="4294967294" count="1" selected="0">
            <x v="2"/>
          </reference>
          <reference field="16" count="7">
            <x v="1"/>
            <x v="2"/>
            <x v="3"/>
            <x v="4"/>
            <x v="5"/>
            <x v="7"/>
            <x v="8"/>
          </reference>
          <reference field="17" count="1" selected="0">
            <x v="2"/>
          </reference>
        </references>
      </pivotArea>
    </format>
    <format dxfId="13">
      <pivotArea field="17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2">
      <pivotArea field="17" type="button" dataOnly="0" labelOnly="1" outline="0" axis="axisRow" fieldPosition="0"/>
    </format>
    <format dxfId="11">
      <pivotArea collapsedLevelsAreSubtotals="1" fieldPosition="0">
        <references count="2">
          <reference field="4294967294" count="1" selected="0">
            <x v="3"/>
          </reference>
          <reference field="17" count="1">
            <x v="1"/>
          </reference>
        </references>
      </pivotArea>
    </format>
    <format dxfId="10">
      <pivotArea collapsedLevelsAreSubtotals="1" fieldPosition="0">
        <references count="3">
          <reference field="4294967294" count="1" selected="0">
            <x v="3"/>
          </reference>
          <reference field="16" count="2">
            <x v="11"/>
            <x v="12"/>
          </reference>
          <reference field="17" count="1" selected="0">
            <x v="1"/>
          </reference>
        </references>
      </pivotArea>
    </format>
    <format dxfId="9">
      <pivotArea collapsedLevelsAreSubtotals="1" fieldPosition="0">
        <references count="2">
          <reference field="4294967294" count="1" selected="0">
            <x v="3"/>
          </reference>
          <reference field="17" count="1">
            <x v="2"/>
          </reference>
        </references>
      </pivotArea>
    </format>
    <format dxfId="8">
      <pivotArea collapsedLevelsAreSubtotals="1" fieldPosition="0">
        <references count="3">
          <reference field="4294967294" count="1" selected="0">
            <x v="3"/>
          </reference>
          <reference field="16" count="7">
            <x v="1"/>
            <x v="2"/>
            <x v="3"/>
            <x v="4"/>
            <x v="5"/>
            <x v="7"/>
            <x v="8"/>
          </reference>
          <reference field="17" count="1" selected="0">
            <x v="2"/>
          </reference>
        </references>
      </pivotArea>
    </format>
    <format dxfId="7">
      <pivotArea collapsedLevelsAreSubtotals="1" fieldPosition="0">
        <references count="3">
          <reference field="4294967294" count="1" selected="0">
            <x v="2"/>
          </reference>
          <reference field="16" count="1">
            <x v="9"/>
          </reference>
          <reference field="17" count="1" selected="0">
            <x v="2"/>
          </reference>
        </references>
      </pivotArea>
    </format>
    <format dxfId="6">
      <pivotArea collapsedLevelsAreSubtotals="1" fieldPosition="0">
        <references count="3">
          <reference field="4294967294" count="1" selected="0">
            <x v="3"/>
          </reference>
          <reference field="16" count="1">
            <x v="9"/>
          </reference>
          <reference field="17" count="1" selected="0">
            <x v="2"/>
          </reference>
        </references>
      </pivotArea>
    </format>
    <format dxfId="5">
      <pivotArea collapsedLevelsAreSubtotals="1" fieldPosition="0">
        <references count="3">
          <reference field="4294967294" count="1" selected="0">
            <x v="2"/>
          </reference>
          <reference field="16" count="1">
            <x v="10"/>
          </reference>
          <reference field="17" count="1" selected="0">
            <x v="2"/>
          </reference>
        </references>
      </pivotArea>
    </format>
    <format dxfId="4">
      <pivotArea collapsedLevelsAreSubtotals="1" fieldPosition="0">
        <references count="3">
          <reference field="4294967294" count="1" selected="0">
            <x v="3"/>
          </reference>
          <reference field="16" count="1">
            <x v="10"/>
          </reference>
          <reference field="17" count="1" selected="0">
            <x v="2"/>
          </reference>
        </references>
      </pivotArea>
    </format>
    <format dxfId="3">
      <pivotArea collapsedLevelsAreSubtotals="1" fieldPosition="0">
        <references count="3">
          <reference field="4294967294" count="2" selected="0">
            <x v="2"/>
            <x v="3"/>
          </reference>
          <reference field="16" count="1">
            <x v="11"/>
          </reference>
          <reference field="17" count="1" selected="0">
            <x v="2"/>
          </reference>
        </references>
      </pivotArea>
    </format>
    <format dxfId="2">
      <pivotArea collapsedLevelsAreSubtotals="1" fieldPosition="0">
        <references count="3">
          <reference field="4294967294" count="1" selected="0">
            <x v="2"/>
          </reference>
          <reference field="16" count="1">
            <x v="12"/>
          </reference>
          <reference field="17" count="1" selected="0">
            <x v="2"/>
          </reference>
        </references>
      </pivotArea>
    </format>
    <format dxfId="1">
      <pivotArea collapsedLevelsAreSubtotals="1" fieldPosition="0">
        <references count="2">
          <reference field="4294967294" count="1" selected="0">
            <x v="2"/>
          </reference>
          <reference field="17" count="1">
            <x v="3"/>
          </reference>
        </references>
      </pivotArea>
    </format>
    <format dxfId="0">
      <pivotArea collapsedLevelsAreSubtotals="1" fieldPosition="0">
        <references count="3">
          <reference field="4294967294" count="1" selected="0">
            <x v="2"/>
          </reference>
          <reference field="16" count="1">
            <x v="1"/>
          </reference>
          <reference field="17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A296A4-C292-4B71-8309-9BF653C542FC}" name="Tableau croisé dynamique3" cacheId="2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SEASON">
  <location ref="I2:M5" firstHeaderRow="0" firstDataRow="1" firstDataCol="1"/>
  <pivotFields count="22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 nonAutoSortDefault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2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16" baseItem="1"/>
    <dataField name="Stake avg" fld="11" subtotal="average" baseField="16" baseItem="1"/>
    <dataField name="ODDS avg" fld="10" subtotal="average" baseField="16" baseItem="1"/>
    <dataField name="ROC" fld="12" baseField="0" baseItem="0"/>
  </dataFields>
  <formats count="21">
    <format dxfId="55">
      <pivotArea field="16" type="button" dataOnly="0" labelOnly="1" outline="0"/>
    </format>
    <format dxfId="54">
      <pivotArea outline="0" collapsedLevelsAreSubtotals="1" fieldPosition="0"/>
    </format>
    <format dxfId="53">
      <pivotArea dataOnly="0" labelOnly="1" outline="0" axis="axisValues" fieldPosition="0"/>
    </format>
    <format dxfId="52">
      <pivotArea dataOnly="0" labelOnly="1" grandRow="1" outline="0" fieldPosition="0"/>
    </format>
    <format dxfId="51">
      <pivotArea field="16" grandRow="1" outline="0" collapsedLevelsAreSubtotals="1">
        <references count="1">
          <reference field="4294967294" count="1" selected="0">
            <x v="2"/>
          </reference>
        </references>
      </pivotArea>
    </format>
    <format dxfId="50">
      <pivotArea field="16" type="button" dataOnly="0" labelOnly="1" outline="0"/>
    </format>
    <format dxfId="4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16" type="button" dataOnly="0" labelOnly="1" outline="0"/>
    </format>
    <format dxfId="45">
      <pivotArea dataOnly="0" labelOnly="1" grandRow="1" outline="0" fieldPosition="0"/>
    </format>
    <format dxfId="4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2">
      <pivotArea grandRow="1" outline="0" collapsedLevelsAreSubtotals="1" fieldPosition="0"/>
    </format>
    <format dxfId="41">
      <pivotArea dataOnly="0" labelOnly="1" grandRow="1" outline="0" fieldPosition="0"/>
    </format>
    <format dxfId="40">
      <pivotArea field="16" type="button" dataOnly="0" labelOnly="1" outline="0"/>
    </format>
    <format dxfId="39">
      <pivotArea dataOnly="0" labelOnly="1" grandRow="1" outline="0" fieldPosition="0"/>
    </format>
    <format dxfId="38">
      <pivotArea field="21" grandRow="1" outline="0" collapsedLevelsAreSubtotals="1">
        <references count="1">
          <reference field="4294967294" count="1" selected="0">
            <x v="3"/>
          </reference>
        </references>
      </pivotArea>
    </format>
    <format dxfId="37">
      <pivotArea collapsedLevelsAreSubtotals="1" fieldPosition="0">
        <references count="2">
          <reference field="4294967294" count="1" selected="0">
            <x v="2"/>
          </reference>
          <reference field="20" count="0"/>
        </references>
      </pivotArea>
    </format>
    <format dxfId="36">
      <pivotArea collapsedLevelsAreSubtotals="1" fieldPosition="0">
        <references count="2">
          <reference field="4294967294" count="1" selected="0">
            <x v="3"/>
          </reference>
          <reference field="20" count="0"/>
        </references>
      </pivotArea>
    </format>
    <format dxfId="35">
      <pivotArea field="2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0D9DD8-9E9E-462A-9150-40146B6CD554}" name="Tableau croisé dynamique6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Pick">
  <location ref="P2:S45" firstHeaderRow="0" firstDataRow="1" firstDataCol="1"/>
  <pivotFields count="15">
    <pivotField dataField="1" showAll="0"/>
    <pivotField showAll="0"/>
    <pivotField showAll="0"/>
    <pivotField axis="axisRow" showAll="0">
      <items count="20">
        <item sd="0" x="5"/>
        <item x="8"/>
        <item x="7"/>
        <item x="16"/>
        <item x="4"/>
        <item x="6"/>
        <item x="14"/>
        <item x="1"/>
        <item x="9"/>
        <item x="0"/>
        <item x="13"/>
        <item x="15"/>
        <item x="17"/>
        <item x="11"/>
        <item x="12"/>
        <item x="3"/>
        <item x="10"/>
        <item x="2"/>
        <item x="18"/>
        <item t="default"/>
      </items>
    </pivotField>
    <pivotField showAll="0"/>
    <pivotField showAll="0"/>
    <pivotField showAll="0"/>
    <pivotField axis="axisRow" showAll="0">
      <items count="45">
        <item sd="0" x="23"/>
        <item sd="0" x="7"/>
        <item sd="0" x="34"/>
        <item sd="0" x="0"/>
        <item sd="0" x="33"/>
        <item sd="0" x="6"/>
        <item sd="0" x="1"/>
        <item sd="0" x="5"/>
        <item sd="0" x="2"/>
        <item sd="0" x="3"/>
        <item sd="0" x="4"/>
        <item sd="0" x="26"/>
        <item sd="0" x="20"/>
        <item sd="0" x="38"/>
        <item sd="0" x="40"/>
        <item sd="0" x="14"/>
        <item sd="0" x="13"/>
        <item sd="0" x="21"/>
        <item sd="0" x="41"/>
        <item sd="0" x="39"/>
        <item sd="0" x="8"/>
        <item sd="0" x="15"/>
        <item sd="0" x="12"/>
        <item sd="0" x="9"/>
        <item sd="0" x="17"/>
        <item sd="0" x="30"/>
        <item sd="0" x="35"/>
        <item sd="0" x="16"/>
        <item sd="0" x="18"/>
        <item sd="0" x="10"/>
        <item sd="0" x="29"/>
        <item sd="0" x="36"/>
        <item sd="0" x="24"/>
        <item sd="0" x="28"/>
        <item sd="0" x="11"/>
        <item sd="0" x="19"/>
        <item sd="0" x="32"/>
        <item sd="0" x="25"/>
        <item sd="0" x="31"/>
        <item sd="0" x="37"/>
        <item sd="0" x="22"/>
        <item sd="0" x="27"/>
        <item h="1" sd="0" x="42"/>
        <item h="1" m="1" x="43"/>
        <item t="default"/>
      </items>
    </pivotField>
    <pivotField showAll="0"/>
    <pivotField showAll="0"/>
    <pivotField dataField="1" showAll="0"/>
    <pivotField showAll="0"/>
    <pivotField dataField="1" showAll="0"/>
    <pivotField showAll="0"/>
    <pivotField showAll="0"/>
  </pivotFields>
  <rowFields count="2">
    <field x="7"/>
    <field x="3"/>
  </rowFields>
  <rowItems count="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ips" fld="0" subtotal="count" baseField="3" baseItem="7"/>
    <dataField name="Stake avg" fld="10" subtotal="average" baseField="3" baseItem="0" numFmtId="2"/>
    <dataField name="ROC" fld="12" baseField="0" baseItem="0" numFmtId="166"/>
  </dataFields>
  <formats count="35">
    <format dxfId="9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8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88">
      <pivotArea dataOnly="0" labelOnly="1" fieldPosition="0">
        <references count="1">
          <reference field="7" count="5">
            <x v="5"/>
            <x v="6"/>
            <x v="7"/>
            <x v="8"/>
            <x v="9"/>
          </reference>
        </references>
      </pivotArea>
    </format>
    <format dxfId="87">
      <pivotArea collapsedLevelsAreSubtotals="1" fieldPosition="0">
        <references count="1">
          <reference field="7" count="1">
            <x v="27"/>
          </reference>
        </references>
      </pivotArea>
    </format>
    <format dxfId="86">
      <pivotArea dataOnly="0" labelOnly="1" fieldPosition="0">
        <references count="1">
          <reference field="7" count="1">
            <x v="27"/>
          </reference>
        </references>
      </pivotArea>
    </format>
    <format dxfId="85">
      <pivotArea collapsedLevelsAreSubtotals="1" fieldPosition="0">
        <references count="1">
          <reference field="7" count="1">
            <x v="5"/>
          </reference>
        </references>
      </pivotArea>
    </format>
    <format dxfId="84">
      <pivotArea dataOnly="0" labelOnly="1" fieldPosition="0">
        <references count="1">
          <reference field="7" count="1">
            <x v="5"/>
          </reference>
        </references>
      </pivotArea>
    </format>
    <format dxfId="83">
      <pivotArea type="all" dataOnly="0" outline="0" fieldPosition="0"/>
    </format>
    <format dxfId="82">
      <pivotArea outline="0" collapsedLevelsAreSubtotals="1" fieldPosition="0"/>
    </format>
    <format dxfId="81">
      <pivotArea field="7" type="button" dataOnly="0" labelOnly="1" outline="0" axis="axisRow" fieldPosition="0"/>
    </format>
    <format dxfId="80">
      <pivotArea dataOnly="0" labelOnly="1" fieldPosition="0">
        <references count="1">
          <reference field="7" count="0"/>
        </references>
      </pivotArea>
    </format>
    <format dxfId="79">
      <pivotArea dataOnly="0" labelOnly="1" grandRow="1" outline="0" fieldPosition="0"/>
    </format>
    <format dxfId="7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7">
      <pivotArea field="7" type="button" dataOnly="0" labelOnly="1" outline="0" axis="axisRow" fieldPosition="0"/>
    </format>
    <format dxfId="76">
      <pivotArea field="7" type="button" dataOnly="0" labelOnly="1" outline="0" axis="axisRow" fieldPosition="0"/>
    </format>
    <format dxfId="7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4">
      <pivotArea collapsedLevelsAreSubtotals="1" fieldPosition="0">
        <references count="1">
          <reference field="7" count="1">
            <x v="6"/>
          </reference>
        </references>
      </pivotArea>
    </format>
    <format dxfId="73">
      <pivotArea collapsedLevelsAreSubtotals="1" fieldPosition="0">
        <references count="1">
          <reference field="7" count="1">
            <x v="7"/>
          </reference>
        </references>
      </pivotArea>
    </format>
    <format dxfId="72">
      <pivotArea collapsedLevelsAreSubtotals="1" fieldPosition="0">
        <references count="1">
          <reference field="7" count="1">
            <x v="8"/>
          </reference>
        </references>
      </pivotArea>
    </format>
    <format dxfId="71">
      <pivotArea collapsedLevelsAreSubtotals="1" fieldPosition="0">
        <references count="1">
          <reference field="7" count="1">
            <x v="9"/>
          </reference>
        </references>
      </pivotArea>
    </format>
    <format dxfId="70">
      <pivotArea collapsedLevelsAreSubtotals="1" fieldPosition="0">
        <references count="1">
          <reference field="7" count="1">
            <x v="10"/>
          </reference>
        </references>
      </pivotArea>
    </format>
    <format dxfId="69">
      <pivotArea collapsedLevelsAreSubtotals="1" fieldPosition="0">
        <references count="1">
          <reference field="7" count="1">
            <x v="11"/>
          </reference>
        </references>
      </pivotArea>
    </format>
    <format dxfId="68">
      <pivotArea collapsedLevelsAreSubtotals="1" fieldPosition="0">
        <references count="1">
          <reference field="7" count="1">
            <x v="12"/>
          </reference>
        </references>
      </pivotArea>
    </format>
    <format dxfId="67">
      <pivotArea collapsedLevelsAreSubtotals="1" fieldPosition="0">
        <references count="1">
          <reference field="7" count="1">
            <x v="13"/>
          </reference>
        </references>
      </pivotArea>
    </format>
    <format dxfId="66">
      <pivotArea collapsedLevelsAreSubtotals="1" fieldPosition="0">
        <references count="1">
          <reference field="7" count="1">
            <x v="14"/>
          </reference>
        </references>
      </pivotArea>
    </format>
    <format dxfId="65">
      <pivotArea collapsedLevelsAreSubtotals="1" fieldPosition="0">
        <references count="1">
          <reference field="7" count="1">
            <x v="15"/>
          </reference>
        </references>
      </pivotArea>
    </format>
    <format dxfId="64">
      <pivotArea collapsedLevelsAreSubtotals="1" fieldPosition="0">
        <references count="1">
          <reference field="7" count="1">
            <x v="16"/>
          </reference>
        </references>
      </pivotArea>
    </format>
    <format dxfId="63">
      <pivotArea collapsedLevelsAreSubtotals="1" fieldPosition="0">
        <references count="1">
          <reference field="7" count="1">
            <x v="17"/>
          </reference>
        </references>
      </pivotArea>
    </format>
    <format dxfId="62">
      <pivotArea collapsedLevelsAreSubtotals="1" fieldPosition="0">
        <references count="1">
          <reference field="7" count="1">
            <x v="18"/>
          </reference>
        </references>
      </pivotArea>
    </format>
    <format dxfId="61">
      <pivotArea collapsedLevelsAreSubtotals="1" fieldPosition="0">
        <references count="1">
          <reference field="7" count="1">
            <x v="19"/>
          </reference>
        </references>
      </pivotArea>
    </format>
    <format dxfId="60">
      <pivotArea collapsedLevelsAreSubtotals="1" fieldPosition="0">
        <references count="1">
          <reference field="7" count="1">
            <x v="20"/>
          </reference>
        </references>
      </pivotArea>
    </format>
    <format dxfId="59">
      <pivotArea collapsedLevelsAreSubtotals="1" fieldPosition="0">
        <references count="1">
          <reference field="7" count="1">
            <x v="21"/>
          </reference>
        </references>
      </pivotArea>
    </format>
    <format dxfId="58">
      <pivotArea collapsedLevelsAreSubtotals="1" fieldPosition="0">
        <references count="1">
          <reference field="7" count="1">
            <x v="22"/>
          </reference>
        </references>
      </pivotArea>
    </format>
    <format dxfId="57">
      <pivotArea collapsedLevelsAreSubtotals="1" fieldPosition="0">
        <references count="1">
          <reference field="7" count="1">
            <x v="23"/>
          </reference>
        </references>
      </pivotArea>
    </format>
    <format dxfId="56">
      <pivotArea dataOnly="0" labelOnly="1" fieldPosition="0">
        <references count="1">
          <reference field="7" count="18"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6A0B86-AC79-456B-8439-F1BC07B8B478}" name="Tableau croisé dynamique2" cacheId="1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TYPE OF BETS">
  <location ref="B23:F28" firstHeaderRow="0" firstDataRow="1" firstDataCol="1"/>
  <pivotFields count="20">
    <pivotField dataField="1" showAll="0"/>
    <pivotField showAll="0"/>
    <pivotField showAll="0"/>
    <pivotField showAll="0">
      <items count="20">
        <item x="5"/>
        <item x="8"/>
        <item x="7"/>
        <item x="4"/>
        <item x="6"/>
        <item x="14"/>
        <item x="1"/>
        <item x="9"/>
        <item x="0"/>
        <item x="13"/>
        <item x="11"/>
        <item x="12"/>
        <item x="3"/>
        <item x="10"/>
        <item x="2"/>
        <item h="1" x="18"/>
        <item h="1" x="15"/>
        <item h="1" x="16"/>
        <item h="1" x="1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0"/>
        <item x="1"/>
        <item x="2"/>
        <item x="3"/>
        <item h="1" x="4"/>
        <item t="default"/>
      </items>
    </pivotField>
  </pivotFields>
  <rowFields count="1">
    <field x="19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3" baseItem="0"/>
    <dataField name="STAKE Avg" fld="11" subtotal="average" baseField="3" baseItem="0"/>
    <dataField name="ODDS Avg" fld="10" subtotal="average" baseField="3" baseItem="3" numFmtId="2"/>
    <dataField name="ROC" fld="12" baseField="0" baseItem="0"/>
  </dataFields>
  <formats count="23">
    <format dxfId="113">
      <pivotArea type="all" dataOnly="0" outline="0" fieldPosition="0"/>
    </format>
    <format dxfId="112">
      <pivotArea outline="0" collapsedLevelsAreSubtotals="1" fieldPosition="0"/>
    </format>
    <format dxfId="111">
      <pivotArea field="3" type="button" dataOnly="0" labelOnly="1" outline="0"/>
    </format>
    <format dxfId="110">
      <pivotArea dataOnly="0" labelOnly="1" outline="0" fieldPosition="0">
        <references count="1">
          <reference field="4294967294" count="2">
            <x v="0"/>
            <x v="3"/>
          </reference>
        </references>
      </pivotArea>
    </format>
    <format dxfId="109">
      <pivotArea dataOnly="0" labelOnly="1" grandRow="1" outline="0" fieldPosition="0"/>
    </format>
    <format dxfId="10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0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06">
      <pivotArea type="all" dataOnly="0" outline="0" fieldPosition="0"/>
    </format>
    <format dxfId="105">
      <pivotArea outline="0" collapsedLevelsAreSubtotals="1" fieldPosition="0"/>
    </format>
    <format dxfId="104">
      <pivotArea field="3" type="button" dataOnly="0" labelOnly="1" outline="0"/>
    </format>
    <format dxfId="103">
      <pivotArea dataOnly="0" labelOnly="1" grandRow="1" outline="0" fieldPosition="0"/>
    </format>
    <format dxfId="10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01">
      <pivotArea grandRow="1" outline="0" collapsedLevelsAreSubtotals="1" fieldPosition="0"/>
    </format>
    <format dxfId="100">
      <pivotArea dataOnly="0" labelOnly="1" grandRow="1" outline="0" fieldPosition="0"/>
    </format>
    <format dxfId="99">
      <pivotArea field="3" type="button" dataOnly="0" labelOnly="1" outline="0"/>
    </format>
    <format dxfId="9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7">
      <pivotArea field="19" type="button" dataOnly="0" labelOnly="1" outline="0" axis="axisRow" fieldPosition="0"/>
    </format>
    <format dxfId="96">
      <pivotArea field="19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95">
      <pivotArea collapsedLevelsAreSubtotals="1" fieldPosition="0">
        <references count="2">
          <reference field="4294967294" count="1" selected="0">
            <x v="3"/>
          </reference>
          <reference field="19" count="0"/>
        </references>
      </pivotArea>
    </format>
    <format dxfId="94">
      <pivotArea collapsedLevelsAreSubtotals="1" fieldPosition="0">
        <references count="1">
          <reference field="19" count="2">
            <x v="0"/>
            <x v="1"/>
          </reference>
        </references>
      </pivotArea>
    </format>
    <format dxfId="93">
      <pivotArea dataOnly="0" labelOnly="1" fieldPosition="0">
        <references count="1">
          <reference field="19" count="2">
            <x v="0"/>
            <x v="1"/>
          </reference>
        </references>
      </pivotArea>
    </format>
    <format dxfId="92">
      <pivotArea collapsedLevelsAreSubtotals="1" fieldPosition="0">
        <references count="1">
          <reference field="19" count="1">
            <x v="1"/>
          </reference>
        </references>
      </pivotArea>
    </format>
    <format dxfId="91">
      <pivotArea dataOnly="0" labelOnly="1" fieldPosition="0">
        <references count="1">
          <reference field="19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7BC794-63F1-42A2-96A2-176E3B9922A0}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COMPETITION">
  <location ref="B2:F21" firstHeaderRow="0" firstDataRow="1" firstDataCol="1"/>
  <pivotFields count="31">
    <pivotField dataField="1" showAll="0"/>
    <pivotField showAll="0"/>
    <pivotField showAll="0"/>
    <pivotField axis="axisRow" showAll="0">
      <items count="20">
        <item x="5"/>
        <item x="8"/>
        <item x="7"/>
        <item x="4"/>
        <item x="6"/>
        <item x="14"/>
        <item x="1"/>
        <item x="9"/>
        <item x="0"/>
        <item x="13"/>
        <item x="11"/>
        <item x="12"/>
        <item x="3"/>
        <item x="10"/>
        <item x="2"/>
        <item h="1" x="18"/>
        <item x="15"/>
        <item x="16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6"/>
    </i>
    <i>
      <x v="17"/>
    </i>
    <i>
      <x v="1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3" baseItem="0"/>
    <dataField name="STAKE Avg" fld="11" subtotal="average" baseField="3" baseItem="0"/>
    <dataField name="ODDS Avg" fld="10" subtotal="average" baseField="3" baseItem="3" numFmtId="2"/>
    <dataField name="ROC" fld="12" baseField="0" baseItem="0"/>
  </dataFields>
  <formats count="24">
    <format dxfId="137">
      <pivotArea type="all" dataOnly="0" outline="0" fieldPosition="0"/>
    </format>
    <format dxfId="136">
      <pivotArea outline="0" collapsedLevelsAreSubtotals="1" fieldPosition="0"/>
    </format>
    <format dxfId="135">
      <pivotArea field="3" type="button" dataOnly="0" labelOnly="1" outline="0" axis="axisRow" fieldPosition="0"/>
    </format>
    <format dxfId="134">
      <pivotArea dataOnly="0" labelOnly="1" outline="0" fieldPosition="0">
        <references count="1">
          <reference field="4294967294" count="2">
            <x v="0"/>
            <x v="3"/>
          </reference>
        </references>
      </pivotArea>
    </format>
    <format dxfId="133">
      <pivotArea dataOnly="0" labelOnly="1" fieldPosition="0">
        <references count="1">
          <reference field="3" count="0"/>
        </references>
      </pivotArea>
    </format>
    <format dxfId="132">
      <pivotArea dataOnly="0" labelOnly="1" grandRow="1" outline="0" fieldPosition="0"/>
    </format>
    <format dxfId="13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3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9">
      <pivotArea type="all" dataOnly="0" outline="0" fieldPosition="0"/>
    </format>
    <format dxfId="128">
      <pivotArea outline="0" collapsedLevelsAreSubtotals="1" fieldPosition="0"/>
    </format>
    <format dxfId="127">
      <pivotArea field="3" type="button" dataOnly="0" labelOnly="1" outline="0" axis="axisRow" fieldPosition="0"/>
    </format>
    <format dxfId="126">
      <pivotArea dataOnly="0" labelOnly="1" fieldPosition="0">
        <references count="1">
          <reference field="3" count="0"/>
        </references>
      </pivotArea>
    </format>
    <format dxfId="125">
      <pivotArea dataOnly="0" labelOnly="1" grandRow="1" outline="0" fieldPosition="0"/>
    </format>
    <format dxfId="12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23">
      <pivotArea grandRow="1" outline="0" collapsedLevelsAreSubtotals="1" fieldPosition="0"/>
    </format>
    <format dxfId="122">
      <pivotArea dataOnly="0" labelOnly="1" grandRow="1" outline="0" fieldPosition="0"/>
    </format>
    <format dxfId="121">
      <pivotArea field="3" type="button" dataOnly="0" labelOnly="1" outline="0" axis="axisRow" fieldPosition="0"/>
    </format>
    <format dxfId="12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19">
      <pivotArea field="3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118">
      <pivotArea collapsedLevelsAreSubtotals="1" fieldPosition="0">
        <references count="2">
          <reference field="4294967294" count="1" selected="0">
            <x v="3"/>
          </reference>
          <reference field="3" count="0"/>
        </references>
      </pivotArea>
    </format>
    <format dxfId="117">
      <pivotArea collapsedLevelsAreSubtotals="1" fieldPosition="0">
        <references count="1">
          <reference field="3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6"/>
          </reference>
        </references>
      </pivotArea>
    </format>
    <format dxfId="116">
      <pivotArea dataOnly="0" labelOnly="1" fieldPosition="0">
        <references count="1">
          <reference field="3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6"/>
          </reference>
        </references>
      </pivotArea>
    </format>
    <format dxfId="115">
      <pivotArea collapsedLevelsAreSubtotals="1" fieldPosition="0">
        <references count="1">
          <reference field="3" count="9"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114">
      <pivotArea dataOnly="0" labelOnly="1" fieldPosition="0">
        <references count="1">
          <reference field="3" count="9"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6.xml"/><Relationship Id="rId4" Type="http://schemas.openxmlformats.org/officeDocument/2006/relationships/pivotTable" Target="../pivotTables/pivot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5C1FC-37F2-4669-AEAE-B7BB79DF4C5A}">
  <dimension ref="A1:C35"/>
  <sheetViews>
    <sheetView tabSelected="1" workbookViewId="0">
      <selection activeCell="B1" sqref="B1"/>
    </sheetView>
  </sheetViews>
  <sheetFormatPr defaultRowHeight="15" x14ac:dyDescent="0.25"/>
  <cols>
    <col min="1" max="1" width="13.140625" bestFit="1" customWidth="1"/>
    <col min="2" max="2" width="13.5703125" bestFit="1" customWidth="1"/>
    <col min="3" max="3" width="23.28515625" bestFit="1" customWidth="1"/>
    <col min="4" max="4" width="11.28515625" bestFit="1" customWidth="1"/>
  </cols>
  <sheetData>
    <row r="1" spans="1:3" x14ac:dyDescent="0.25">
      <c r="A1" s="25" t="s">
        <v>3</v>
      </c>
      <c r="B1" t="s">
        <v>100</v>
      </c>
    </row>
    <row r="3" spans="1:3" x14ac:dyDescent="0.25">
      <c r="A3" s="25" t="s">
        <v>3306</v>
      </c>
      <c r="B3" t="s">
        <v>3339</v>
      </c>
      <c r="C3" t="s">
        <v>3340</v>
      </c>
    </row>
    <row r="4" spans="1:3" x14ac:dyDescent="0.25">
      <c r="A4" s="75" t="s">
        <v>3307</v>
      </c>
      <c r="B4" s="74">
        <v>9.8699999999999992</v>
      </c>
      <c r="C4" s="74">
        <v>9.8699999999999992</v>
      </c>
    </row>
    <row r="5" spans="1:3" x14ac:dyDescent="0.25">
      <c r="A5" s="75" t="s">
        <v>3308</v>
      </c>
      <c r="B5" s="74">
        <v>22.28</v>
      </c>
      <c r="C5" s="74">
        <v>12.41</v>
      </c>
    </row>
    <row r="6" spans="1:3" x14ac:dyDescent="0.25">
      <c r="A6" s="75" t="s">
        <v>3309</v>
      </c>
      <c r="B6" s="74">
        <v>33.57</v>
      </c>
      <c r="C6" s="74">
        <v>11.290000000000001</v>
      </c>
    </row>
    <row r="7" spans="1:3" x14ac:dyDescent="0.25">
      <c r="A7" s="75" t="s">
        <v>3310</v>
      </c>
      <c r="B7" s="74">
        <v>42.25</v>
      </c>
      <c r="C7" s="74">
        <v>8.68</v>
      </c>
    </row>
    <row r="8" spans="1:3" x14ac:dyDescent="0.25">
      <c r="A8" s="75" t="s">
        <v>3311</v>
      </c>
      <c r="B8" s="74">
        <v>56.13</v>
      </c>
      <c r="C8" s="74">
        <v>13.88</v>
      </c>
    </row>
    <row r="9" spans="1:3" x14ac:dyDescent="0.25">
      <c r="A9" s="75" t="s">
        <v>3312</v>
      </c>
      <c r="B9" s="74">
        <v>59.870000000000005</v>
      </c>
      <c r="C9" s="74">
        <v>3.74</v>
      </c>
    </row>
    <row r="10" spans="1:3" x14ac:dyDescent="0.25">
      <c r="A10" s="75" t="s">
        <v>3313</v>
      </c>
      <c r="B10" s="74">
        <v>66.050000000000011</v>
      </c>
      <c r="C10" s="74">
        <v>6.18</v>
      </c>
    </row>
    <row r="11" spans="1:3" x14ac:dyDescent="0.25">
      <c r="A11" s="75" t="s">
        <v>3314</v>
      </c>
      <c r="B11" s="74">
        <v>72.320000000000007</v>
      </c>
      <c r="C11" s="74">
        <v>6.27</v>
      </c>
    </row>
    <row r="12" spans="1:3" x14ac:dyDescent="0.25">
      <c r="A12" s="75" t="s">
        <v>3315</v>
      </c>
      <c r="B12" s="74">
        <v>76.2</v>
      </c>
      <c r="C12" s="74">
        <v>3.88</v>
      </c>
    </row>
    <row r="13" spans="1:3" x14ac:dyDescent="0.25">
      <c r="A13" s="75" t="s">
        <v>3316</v>
      </c>
      <c r="B13" s="74">
        <v>91.800000000000011</v>
      </c>
      <c r="C13" s="74">
        <v>15.600000000000001</v>
      </c>
    </row>
    <row r="14" spans="1:3" x14ac:dyDescent="0.25">
      <c r="A14" s="75" t="s">
        <v>3317</v>
      </c>
      <c r="B14" s="74">
        <v>100.37</v>
      </c>
      <c r="C14" s="74">
        <v>8.57</v>
      </c>
    </row>
    <row r="15" spans="1:3" x14ac:dyDescent="0.25">
      <c r="A15" s="75" t="s">
        <v>3318</v>
      </c>
      <c r="B15" s="74">
        <v>113.58000000000001</v>
      </c>
      <c r="C15" s="74">
        <v>13.21</v>
      </c>
    </row>
    <row r="16" spans="1:3" x14ac:dyDescent="0.25">
      <c r="A16" s="75" t="s">
        <v>3319</v>
      </c>
      <c r="B16" s="74">
        <v>120.34000000000002</v>
      </c>
      <c r="C16" s="74">
        <v>6.76</v>
      </c>
    </row>
    <row r="17" spans="1:3" x14ac:dyDescent="0.25">
      <c r="A17" s="75" t="s">
        <v>3320</v>
      </c>
      <c r="B17" s="74">
        <v>135.48000000000002</v>
      </c>
      <c r="C17" s="74">
        <v>15.139999999999999</v>
      </c>
    </row>
    <row r="18" spans="1:3" x14ac:dyDescent="0.25">
      <c r="A18" s="75" t="s">
        <v>3321</v>
      </c>
      <c r="B18" s="74">
        <v>147.05000000000001</v>
      </c>
      <c r="C18" s="74">
        <v>11.57</v>
      </c>
    </row>
    <row r="19" spans="1:3" x14ac:dyDescent="0.25">
      <c r="A19" s="75" t="s">
        <v>3322</v>
      </c>
      <c r="B19" s="74">
        <v>159.55000000000001</v>
      </c>
      <c r="C19" s="74">
        <v>12.499999999999998</v>
      </c>
    </row>
    <row r="20" spans="1:3" x14ac:dyDescent="0.25">
      <c r="A20" s="75" t="s">
        <v>3323</v>
      </c>
      <c r="B20" s="74">
        <v>170.97</v>
      </c>
      <c r="C20" s="74">
        <v>11.42</v>
      </c>
    </row>
    <row r="21" spans="1:3" x14ac:dyDescent="0.25">
      <c r="A21" s="75" t="s">
        <v>3324</v>
      </c>
      <c r="B21" s="74">
        <v>176.69</v>
      </c>
      <c r="C21" s="74">
        <v>5.72</v>
      </c>
    </row>
    <row r="22" spans="1:3" x14ac:dyDescent="0.25">
      <c r="A22" s="75" t="s">
        <v>3325</v>
      </c>
      <c r="B22" s="74">
        <v>185.22</v>
      </c>
      <c r="C22" s="74">
        <v>8.5299999999999994</v>
      </c>
    </row>
    <row r="23" spans="1:3" x14ac:dyDescent="0.25">
      <c r="A23" s="75" t="s">
        <v>3326</v>
      </c>
      <c r="B23" s="74">
        <v>194.67</v>
      </c>
      <c r="C23" s="74">
        <v>9.4500000000000011</v>
      </c>
    </row>
    <row r="24" spans="1:3" x14ac:dyDescent="0.25">
      <c r="A24" s="75" t="s">
        <v>3327</v>
      </c>
      <c r="B24" s="74">
        <v>205.04999999999998</v>
      </c>
      <c r="C24" s="74">
        <v>10.379999999999999</v>
      </c>
    </row>
    <row r="25" spans="1:3" x14ac:dyDescent="0.25">
      <c r="A25" s="75" t="s">
        <v>3328</v>
      </c>
      <c r="B25" s="74">
        <v>224.05999999999997</v>
      </c>
      <c r="C25" s="74">
        <v>19.009999999999998</v>
      </c>
    </row>
    <row r="26" spans="1:3" x14ac:dyDescent="0.25">
      <c r="A26" s="75" t="s">
        <v>3329</v>
      </c>
      <c r="B26" s="74">
        <v>226.90999999999997</v>
      </c>
      <c r="C26" s="74">
        <v>2.85</v>
      </c>
    </row>
    <row r="27" spans="1:3" x14ac:dyDescent="0.25">
      <c r="A27" s="75" t="s">
        <v>3330</v>
      </c>
      <c r="B27" s="74">
        <v>239.86999999999998</v>
      </c>
      <c r="C27" s="74">
        <v>12.960000000000003</v>
      </c>
    </row>
    <row r="28" spans="1:3" x14ac:dyDescent="0.25">
      <c r="A28" s="75" t="s">
        <v>3331</v>
      </c>
      <c r="B28" s="74">
        <v>253.56999999999996</v>
      </c>
      <c r="C28" s="74">
        <v>13.7</v>
      </c>
    </row>
    <row r="29" spans="1:3" x14ac:dyDescent="0.25">
      <c r="A29" s="75" t="s">
        <v>3332</v>
      </c>
      <c r="B29" s="74">
        <v>262.43999999999994</v>
      </c>
      <c r="C29" s="74">
        <v>8.870000000000001</v>
      </c>
    </row>
    <row r="30" spans="1:3" x14ac:dyDescent="0.25">
      <c r="A30" s="75" t="s">
        <v>3333</v>
      </c>
      <c r="B30" s="74">
        <v>267.05999999999995</v>
      </c>
      <c r="C30" s="74">
        <v>4.62</v>
      </c>
    </row>
    <row r="31" spans="1:3" x14ac:dyDescent="0.25">
      <c r="A31" s="75" t="s">
        <v>3334</v>
      </c>
      <c r="B31" s="74">
        <v>276.88999999999993</v>
      </c>
      <c r="C31" s="74">
        <v>9.83</v>
      </c>
    </row>
    <row r="32" spans="1:3" x14ac:dyDescent="0.25">
      <c r="A32" s="75" t="s">
        <v>3335</v>
      </c>
      <c r="B32" s="74">
        <v>281.9199999999999</v>
      </c>
      <c r="C32" s="74">
        <v>5.03</v>
      </c>
    </row>
    <row r="33" spans="1:3" x14ac:dyDescent="0.25">
      <c r="A33" s="75" t="s">
        <v>3336</v>
      </c>
      <c r="B33" s="74">
        <v>288.69999999999987</v>
      </c>
      <c r="C33" s="74">
        <v>6.78</v>
      </c>
    </row>
    <row r="34" spans="1:3" x14ac:dyDescent="0.25">
      <c r="A34" s="75" t="s">
        <v>3337</v>
      </c>
      <c r="B34" s="74">
        <v>300.55999999999989</v>
      </c>
      <c r="C34" s="74">
        <v>11.860000000000001</v>
      </c>
    </row>
    <row r="35" spans="1:3" x14ac:dyDescent="0.25">
      <c r="A35" s="75" t="s">
        <v>3338</v>
      </c>
      <c r="B35" s="74"/>
      <c r="C35" s="74">
        <v>300.55999999999989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488"/>
  <sheetViews>
    <sheetView zoomScale="90" zoomScaleNormal="90" workbookViewId="0">
      <selection activeCell="AF3" sqref="AF3"/>
    </sheetView>
  </sheetViews>
  <sheetFormatPr defaultColWidth="11.42578125" defaultRowHeight="15" x14ac:dyDescent="0.25"/>
  <cols>
    <col min="5" max="15" width="11.5703125"/>
    <col min="16" max="16" width="0" style="15" hidden="1" customWidth="1"/>
    <col min="17" max="17" width="13.28515625" style="18" bestFit="1" customWidth="1"/>
    <col min="18" max="18" width="12.85546875" style="18" hidden="1" customWidth="1"/>
    <col min="19" max="19" width="15.42578125" style="50" hidden="1" customWidth="1"/>
    <col min="20" max="20" width="11.42578125" style="23"/>
    <col min="22" max="22" width="4.42578125" style="46" bestFit="1" customWidth="1"/>
    <col min="23" max="23" width="5.140625" style="46" customWidth="1"/>
    <col min="24" max="24" width="4.42578125" style="46" customWidth="1"/>
    <col min="25" max="25" width="6.140625" style="46" bestFit="1" customWidth="1"/>
    <col min="26" max="26" width="5.85546875" style="46" bestFit="1" customWidth="1"/>
    <col min="27" max="27" width="11.7109375" style="46" bestFit="1" customWidth="1"/>
    <col min="28" max="28" width="19.28515625" style="48" bestFit="1" customWidth="1"/>
    <col min="29" max="29" width="19.28515625" style="51" customWidth="1"/>
    <col min="30" max="30" width="19.28515625" style="70" customWidth="1"/>
    <col min="31" max="31" width="7.28515625" style="49" customWidth="1"/>
    <col min="32" max="32" width="19.28515625" style="52" customWidth="1"/>
    <col min="35" max="35" width="13.85546875" bestFit="1" customWidth="1"/>
  </cols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2517</v>
      </c>
      <c r="L1" t="s">
        <v>10</v>
      </c>
      <c r="M1" t="s">
        <v>11</v>
      </c>
      <c r="N1" t="s">
        <v>12</v>
      </c>
      <c r="O1" t="s">
        <v>13</v>
      </c>
      <c r="P1" s="15" t="s">
        <v>2286</v>
      </c>
      <c r="Q1" s="18" t="s">
        <v>2287</v>
      </c>
      <c r="R1" s="18" t="s">
        <v>2287</v>
      </c>
      <c r="S1" s="50" t="s">
        <v>2592</v>
      </c>
      <c r="T1" s="23" t="s">
        <v>2459</v>
      </c>
      <c r="U1" t="s">
        <v>2511</v>
      </c>
      <c r="V1" s="46" t="s">
        <v>2587</v>
      </c>
      <c r="W1" s="46" t="s">
        <v>2287</v>
      </c>
      <c r="X1" s="46" t="s">
        <v>2574</v>
      </c>
      <c r="Y1" s="46" t="s">
        <v>2588</v>
      </c>
      <c r="Z1" s="46" t="s">
        <v>2589</v>
      </c>
      <c r="AA1" s="46" t="s">
        <v>2590</v>
      </c>
      <c r="AB1" s="48" t="s">
        <v>2591</v>
      </c>
      <c r="AC1" s="51" t="s">
        <v>2593</v>
      </c>
      <c r="AD1" s="70" t="s">
        <v>2287</v>
      </c>
      <c r="AE1" s="54" t="s">
        <v>2595</v>
      </c>
      <c r="AF1" s="52" t="s">
        <v>2594</v>
      </c>
      <c r="AG1" s="1">
        <v>100</v>
      </c>
      <c r="AH1" s="1">
        <v>0</v>
      </c>
      <c r="AI1" s="57" t="s">
        <v>2798</v>
      </c>
      <c r="AJ1" s="58">
        <f>MIN(AH:AH)</f>
        <v>-44.169999999999931</v>
      </c>
      <c r="AK1" s="1" t="s">
        <v>2287</v>
      </c>
      <c r="AL1" s="1" t="s">
        <v>2574</v>
      </c>
    </row>
    <row r="2" spans="1:38" ht="14.45" customHeight="1" x14ac:dyDescent="0.25">
      <c r="A2">
        <v>1</v>
      </c>
      <c r="B2" t="s">
        <v>2269</v>
      </c>
      <c r="C2" t="s">
        <v>15</v>
      </c>
      <c r="D2" t="s">
        <v>54</v>
      </c>
      <c r="E2" t="s">
        <v>2270</v>
      </c>
      <c r="F2">
        <v>1.77</v>
      </c>
      <c r="G2" t="s">
        <v>18</v>
      </c>
      <c r="H2" t="s">
        <v>598</v>
      </c>
      <c r="I2" t="str">
        <f>"1-0 (2-0)"</f>
        <v>1-0 (2-0)</v>
      </c>
      <c r="J2" t="s">
        <v>20</v>
      </c>
      <c r="K2">
        <v>1.7689999999999999</v>
      </c>
      <c r="L2">
        <v>1</v>
      </c>
      <c r="M2">
        <v>0.77</v>
      </c>
      <c r="N2" t="s">
        <v>21</v>
      </c>
      <c r="O2" t="s">
        <v>2271</v>
      </c>
      <c r="P2" s="15" t="e">
        <f t="shared" ref="P2:P15" si="0">P1+M2</f>
        <v>#VALUE!</v>
      </c>
      <c r="Q2" s="22">
        <v>43405</v>
      </c>
      <c r="R2" s="22"/>
      <c r="S2" s="50">
        <v>12</v>
      </c>
      <c r="T2" s="23" t="str">
        <f t="shared" ref="T2:T65" si="1">MID(H2,FIND("(",H2)+1,FIND(")",H2)-FIND("(",H2)-1)</f>
        <v>1X2</v>
      </c>
      <c r="U2" t="s">
        <v>2512</v>
      </c>
      <c r="V2" s="46" t="str">
        <f t="shared" ref="V2:V65" si="2">MID(B2,2,2)</f>
        <v>01</v>
      </c>
      <c r="W2" s="46" t="str">
        <f t="shared" ref="W2:W65" si="3">MID(B2,5,3)</f>
        <v>Dec</v>
      </c>
      <c r="X2" s="46">
        <f t="shared" ref="X2:X65" si="4">INDEX($AK$2:$AL$13,MATCH(W2,$AL$2:$AL$13,0),1)</f>
        <v>12</v>
      </c>
      <c r="Y2" s="46" t="str">
        <f t="shared" ref="Y2:Y65" si="5">MID(B2,9,4)</f>
        <v>2018</v>
      </c>
      <c r="Z2" s="46" t="str">
        <f t="shared" ref="Z2:Z65" si="6">RIGHT(B2,5)</f>
        <v>15:30</v>
      </c>
      <c r="AA2" s="47">
        <f t="shared" ref="AA2:AA65" si="7">DATE(Y2,X2,V2)</f>
        <v>43435</v>
      </c>
      <c r="AB2" s="48">
        <f t="shared" ref="AB2:AB65" si="8">AA2+Z2</f>
        <v>43435.645833333336</v>
      </c>
      <c r="AC2" s="51">
        <v>43435</v>
      </c>
      <c r="AD2" s="72">
        <v>43435</v>
      </c>
      <c r="AE2" s="49">
        <v>1</v>
      </c>
      <c r="AF2" s="52">
        <f>M2</f>
        <v>0.77</v>
      </c>
      <c r="AG2" s="53">
        <f>AG1+M2</f>
        <v>100.77</v>
      </c>
      <c r="AH2" s="53">
        <f>AG2-MAX($AG$1:AG1)</f>
        <v>0.76999999999999602</v>
      </c>
      <c r="AK2">
        <v>1</v>
      </c>
      <c r="AL2" t="s">
        <v>2575</v>
      </c>
    </row>
    <row r="3" spans="1:38" ht="14.45" customHeight="1" x14ac:dyDescent="0.25">
      <c r="A3">
        <v>2</v>
      </c>
      <c r="B3" t="s">
        <v>2277</v>
      </c>
      <c r="C3" t="s">
        <v>15</v>
      </c>
      <c r="D3" t="s">
        <v>100</v>
      </c>
      <c r="E3" t="s">
        <v>2278</v>
      </c>
      <c r="F3">
        <v>2.06</v>
      </c>
      <c r="G3" t="s">
        <v>18</v>
      </c>
      <c r="H3" t="s">
        <v>34</v>
      </c>
      <c r="I3" t="str">
        <f>"1-2"</f>
        <v>1-2</v>
      </c>
      <c r="J3" t="s">
        <v>20</v>
      </c>
      <c r="K3">
        <v>2.06</v>
      </c>
      <c r="L3">
        <v>1</v>
      </c>
      <c r="M3">
        <v>1.06</v>
      </c>
      <c r="N3" t="s">
        <v>21</v>
      </c>
      <c r="O3" t="s">
        <v>2279</v>
      </c>
      <c r="P3" s="15" t="e">
        <f t="shared" si="0"/>
        <v>#VALUE!</v>
      </c>
      <c r="Q3" s="22">
        <v>43405</v>
      </c>
      <c r="R3" s="22"/>
      <c r="S3" s="50">
        <v>9</v>
      </c>
      <c r="T3" s="23" t="str">
        <f t="shared" si="1"/>
        <v>AH</v>
      </c>
      <c r="U3" t="s">
        <v>2512</v>
      </c>
      <c r="V3" s="46" t="str">
        <f t="shared" si="2"/>
        <v>01</v>
      </c>
      <c r="W3" s="46" t="str">
        <f t="shared" si="3"/>
        <v>Dec</v>
      </c>
      <c r="X3" s="46">
        <f t="shared" si="4"/>
        <v>12</v>
      </c>
      <c r="Y3" s="46" t="str">
        <f t="shared" si="5"/>
        <v>2018</v>
      </c>
      <c r="Z3" s="46" t="str">
        <f t="shared" si="6"/>
        <v>20:00</v>
      </c>
      <c r="AA3" s="47">
        <f t="shared" si="7"/>
        <v>43435</v>
      </c>
      <c r="AB3" s="48">
        <f t="shared" si="8"/>
        <v>43435.833333333336</v>
      </c>
      <c r="AC3" s="51">
        <v>43435</v>
      </c>
      <c r="AD3" s="72"/>
      <c r="AE3" s="49">
        <v>2</v>
      </c>
      <c r="AF3" s="52">
        <f t="shared" ref="AF3:AF66" si="9">AF2+M3</f>
        <v>1.83</v>
      </c>
      <c r="AG3" s="53">
        <f t="shared" ref="AG3:AG66" si="10">AG2+M3</f>
        <v>101.83</v>
      </c>
      <c r="AH3" s="53">
        <f>AG3-MAX($AG$1:AG2)</f>
        <v>1.0600000000000023</v>
      </c>
      <c r="AK3">
        <f>AK2+1</f>
        <v>2</v>
      </c>
      <c r="AL3" t="s">
        <v>2576</v>
      </c>
    </row>
    <row r="4" spans="1:38" ht="14.45" customHeight="1" x14ac:dyDescent="0.25">
      <c r="A4">
        <v>3</v>
      </c>
      <c r="B4" t="s">
        <v>2261</v>
      </c>
      <c r="C4" t="s">
        <v>15</v>
      </c>
      <c r="D4" t="s">
        <v>24</v>
      </c>
      <c r="E4" t="s">
        <v>2262</v>
      </c>
      <c r="F4">
        <v>0</v>
      </c>
      <c r="G4" t="s">
        <v>26</v>
      </c>
      <c r="H4" t="s">
        <v>31</v>
      </c>
      <c r="I4" t="str">
        <f>"2-0"</f>
        <v>2-0</v>
      </c>
      <c r="J4" t="s">
        <v>20</v>
      </c>
      <c r="K4">
        <v>2.25</v>
      </c>
      <c r="L4">
        <v>1</v>
      </c>
      <c r="M4">
        <v>-1</v>
      </c>
      <c r="N4" t="s">
        <v>21</v>
      </c>
      <c r="O4" t="s">
        <v>2263</v>
      </c>
      <c r="P4" s="15" t="e">
        <f t="shared" si="0"/>
        <v>#VALUE!</v>
      </c>
      <c r="Q4" s="22">
        <v>43405</v>
      </c>
      <c r="R4" s="22"/>
      <c r="S4" s="50">
        <v>11</v>
      </c>
      <c r="T4" s="23" t="str">
        <f t="shared" si="1"/>
        <v>AH</v>
      </c>
      <c r="U4" t="s">
        <v>2512</v>
      </c>
      <c r="V4" s="46" t="str">
        <f t="shared" si="2"/>
        <v>01</v>
      </c>
      <c r="W4" s="46" t="str">
        <f t="shared" si="3"/>
        <v>Dec</v>
      </c>
      <c r="X4" s="46">
        <f t="shared" si="4"/>
        <v>12</v>
      </c>
      <c r="Y4" s="46" t="str">
        <f t="shared" si="5"/>
        <v>2018</v>
      </c>
      <c r="Z4" s="46" t="str">
        <f t="shared" si="6"/>
        <v>20:45</v>
      </c>
      <c r="AA4" s="47">
        <f t="shared" si="7"/>
        <v>43435</v>
      </c>
      <c r="AB4" s="48">
        <f t="shared" si="8"/>
        <v>43435.864583333336</v>
      </c>
      <c r="AC4" s="51">
        <v>43435</v>
      </c>
      <c r="AD4" s="72"/>
      <c r="AE4" s="49">
        <v>3</v>
      </c>
      <c r="AF4" s="52">
        <f t="shared" si="9"/>
        <v>0.83000000000000007</v>
      </c>
      <c r="AG4" s="53">
        <f t="shared" si="10"/>
        <v>100.83</v>
      </c>
      <c r="AH4" s="53">
        <f>AG4-MAX($AG$1:AG3)</f>
        <v>-1</v>
      </c>
      <c r="AK4">
        <f t="shared" ref="AK4:AK13" si="11">AK3+1</f>
        <v>3</v>
      </c>
      <c r="AL4" t="s">
        <v>2577</v>
      </c>
    </row>
    <row r="5" spans="1:38" ht="14.45" customHeight="1" x14ac:dyDescent="0.25">
      <c r="A5">
        <v>4</v>
      </c>
      <c r="B5" t="s">
        <v>2237</v>
      </c>
      <c r="C5" t="s">
        <v>15</v>
      </c>
      <c r="D5" t="s">
        <v>16</v>
      </c>
      <c r="E5" t="s">
        <v>2238</v>
      </c>
      <c r="F5">
        <v>1.71</v>
      </c>
      <c r="G5" t="s">
        <v>18</v>
      </c>
      <c r="H5" t="s">
        <v>85</v>
      </c>
      <c r="I5" t="str">
        <f>"2-1"</f>
        <v>2-1</v>
      </c>
      <c r="J5" t="s">
        <v>20</v>
      </c>
      <c r="K5">
        <v>1.714</v>
      </c>
      <c r="L5">
        <v>1</v>
      </c>
      <c r="M5">
        <v>0.71</v>
      </c>
      <c r="N5" t="s">
        <v>21</v>
      </c>
      <c r="O5" t="s">
        <v>2239</v>
      </c>
      <c r="P5" s="15" t="e">
        <f t="shared" si="0"/>
        <v>#VALUE!</v>
      </c>
      <c r="Q5" s="22">
        <v>43405</v>
      </c>
      <c r="R5" s="22"/>
      <c r="S5" s="50">
        <v>8</v>
      </c>
      <c r="T5" s="23" t="str">
        <f t="shared" si="1"/>
        <v>AH</v>
      </c>
      <c r="U5" t="s">
        <v>2512</v>
      </c>
      <c r="V5" s="46" t="str">
        <f t="shared" si="2"/>
        <v>02</v>
      </c>
      <c r="W5" s="46" t="str">
        <f t="shared" si="3"/>
        <v>Dec</v>
      </c>
      <c r="X5" s="46">
        <f t="shared" si="4"/>
        <v>12</v>
      </c>
      <c r="Y5" s="46" t="str">
        <f t="shared" si="5"/>
        <v>2018</v>
      </c>
      <c r="Z5" s="46" t="str">
        <f t="shared" si="6"/>
        <v>12:30</v>
      </c>
      <c r="AA5" s="47">
        <f t="shared" si="7"/>
        <v>43436</v>
      </c>
      <c r="AB5" s="48">
        <f t="shared" si="8"/>
        <v>43436.520833333336</v>
      </c>
      <c r="AC5" s="51">
        <v>43435</v>
      </c>
      <c r="AD5" s="72"/>
      <c r="AE5" s="49">
        <v>4</v>
      </c>
      <c r="AF5" s="52">
        <f t="shared" si="9"/>
        <v>1.54</v>
      </c>
      <c r="AG5" s="53">
        <f t="shared" si="10"/>
        <v>101.53999999999999</v>
      </c>
      <c r="AH5" s="53">
        <f>AG5-MAX($AG$1:AG4)</f>
        <v>-0.29000000000000625</v>
      </c>
      <c r="AK5">
        <f t="shared" si="11"/>
        <v>4</v>
      </c>
      <c r="AL5" t="s">
        <v>2578</v>
      </c>
    </row>
    <row r="6" spans="1:38" ht="14.45" customHeight="1" x14ac:dyDescent="0.25">
      <c r="A6">
        <v>5</v>
      </c>
      <c r="B6" t="s">
        <v>2240</v>
      </c>
      <c r="C6" t="s">
        <v>15</v>
      </c>
      <c r="D6" t="s">
        <v>58</v>
      </c>
      <c r="E6" t="s">
        <v>2241</v>
      </c>
      <c r="F6">
        <v>1</v>
      </c>
      <c r="G6" t="s">
        <v>80</v>
      </c>
      <c r="H6" t="s">
        <v>177</v>
      </c>
      <c r="I6" t="str">
        <f>"2-0"</f>
        <v>2-0</v>
      </c>
      <c r="J6" t="s">
        <v>20</v>
      </c>
      <c r="K6">
        <v>2.0499999999999998</v>
      </c>
      <c r="L6">
        <v>1</v>
      </c>
      <c r="M6">
        <v>0</v>
      </c>
      <c r="N6" t="s">
        <v>21</v>
      </c>
      <c r="O6" t="s">
        <v>2242</v>
      </c>
      <c r="P6" s="15" t="e">
        <f t="shared" si="0"/>
        <v>#VALUE!</v>
      </c>
      <c r="Q6" s="22">
        <v>43405</v>
      </c>
      <c r="R6" s="22"/>
      <c r="S6" s="50">
        <v>2</v>
      </c>
      <c r="T6" s="23" t="str">
        <f t="shared" si="1"/>
        <v>AH</v>
      </c>
      <c r="U6" t="s">
        <v>2512</v>
      </c>
      <c r="V6" s="46" t="str">
        <f t="shared" si="2"/>
        <v>02</v>
      </c>
      <c r="W6" s="46" t="str">
        <f t="shared" si="3"/>
        <v>Dec</v>
      </c>
      <c r="X6" s="46">
        <f t="shared" si="4"/>
        <v>12</v>
      </c>
      <c r="Y6" s="46" t="str">
        <f t="shared" si="5"/>
        <v>2018</v>
      </c>
      <c r="Z6" s="46" t="str">
        <f t="shared" si="6"/>
        <v>13:00</v>
      </c>
      <c r="AA6" s="47">
        <f t="shared" si="7"/>
        <v>43436</v>
      </c>
      <c r="AB6" s="48">
        <f t="shared" si="8"/>
        <v>43436.541666666664</v>
      </c>
      <c r="AC6" s="51">
        <v>43435</v>
      </c>
      <c r="AD6" s="72"/>
      <c r="AE6" s="49">
        <v>5</v>
      </c>
      <c r="AF6" s="52">
        <f t="shared" si="9"/>
        <v>1.54</v>
      </c>
      <c r="AG6" s="53">
        <f t="shared" si="10"/>
        <v>101.53999999999999</v>
      </c>
      <c r="AH6" s="53">
        <f>AG6-MAX($AG$1:AG5)</f>
        <v>-0.29000000000000625</v>
      </c>
      <c r="AI6" s="53"/>
      <c r="AJ6" s="53"/>
      <c r="AK6">
        <f t="shared" si="11"/>
        <v>5</v>
      </c>
      <c r="AL6" t="s">
        <v>2579</v>
      </c>
    </row>
    <row r="7" spans="1:38" ht="14.45" customHeight="1" x14ac:dyDescent="0.25">
      <c r="A7">
        <v>6</v>
      </c>
      <c r="B7" t="s">
        <v>2243</v>
      </c>
      <c r="C7" t="s">
        <v>15</v>
      </c>
      <c r="D7" t="s">
        <v>58</v>
      </c>
      <c r="E7" t="s">
        <v>1948</v>
      </c>
      <c r="F7">
        <v>0</v>
      </c>
      <c r="G7" t="s">
        <v>26</v>
      </c>
      <c r="H7" t="s">
        <v>34</v>
      </c>
      <c r="I7" t="str">
        <f>"4-2"</f>
        <v>4-2</v>
      </c>
      <c r="J7" t="s">
        <v>20</v>
      </c>
      <c r="K7">
        <v>2.0099999999999998</v>
      </c>
      <c r="L7">
        <v>1</v>
      </c>
      <c r="M7">
        <v>-1</v>
      </c>
      <c r="N7" t="s">
        <v>21</v>
      </c>
      <c r="O7" t="s">
        <v>2244</v>
      </c>
      <c r="P7" s="15" t="e">
        <f t="shared" si="0"/>
        <v>#VALUE!</v>
      </c>
      <c r="Q7" s="22">
        <v>43405</v>
      </c>
      <c r="R7" s="22"/>
      <c r="S7" s="50">
        <v>4</v>
      </c>
      <c r="T7" s="23" t="str">
        <f t="shared" si="1"/>
        <v>AH</v>
      </c>
      <c r="U7" t="s">
        <v>2512</v>
      </c>
      <c r="V7" s="46" t="str">
        <f t="shared" si="2"/>
        <v>02</v>
      </c>
      <c r="W7" s="46" t="str">
        <f t="shared" si="3"/>
        <v>Dec</v>
      </c>
      <c r="X7" s="46">
        <f t="shared" si="4"/>
        <v>12</v>
      </c>
      <c r="Y7" s="46" t="str">
        <f t="shared" si="5"/>
        <v>2018</v>
      </c>
      <c r="Z7" s="46" t="str">
        <f t="shared" si="6"/>
        <v>15:05</v>
      </c>
      <c r="AA7" s="47">
        <f t="shared" si="7"/>
        <v>43436</v>
      </c>
      <c r="AB7" s="48">
        <f t="shared" si="8"/>
        <v>43436.628472222219</v>
      </c>
      <c r="AC7" s="51">
        <v>43435</v>
      </c>
      <c r="AD7" s="72"/>
      <c r="AE7" s="49">
        <v>6</v>
      </c>
      <c r="AF7" s="52">
        <f t="shared" si="9"/>
        <v>0.54</v>
      </c>
      <c r="AG7" s="53">
        <f t="shared" si="10"/>
        <v>100.53999999999999</v>
      </c>
      <c r="AH7" s="53">
        <f>AG7-MAX($AG$1:AG6)</f>
        <v>-1.2900000000000063</v>
      </c>
      <c r="AK7">
        <f t="shared" si="11"/>
        <v>6</v>
      </c>
      <c r="AL7" t="s">
        <v>2580</v>
      </c>
    </row>
    <row r="8" spans="1:38" ht="14.45" customHeight="1" x14ac:dyDescent="0.25">
      <c r="A8">
        <v>7</v>
      </c>
      <c r="B8" t="s">
        <v>2253</v>
      </c>
      <c r="C8" t="s">
        <v>15</v>
      </c>
      <c r="D8" t="s">
        <v>54</v>
      </c>
      <c r="E8" t="s">
        <v>2254</v>
      </c>
      <c r="F8">
        <v>0</v>
      </c>
      <c r="G8" t="s">
        <v>26</v>
      </c>
      <c r="H8" t="s">
        <v>92</v>
      </c>
      <c r="I8" t="str">
        <f>"2-0"</f>
        <v>2-0</v>
      </c>
      <c r="J8" t="s">
        <v>20</v>
      </c>
      <c r="K8">
        <v>1.97</v>
      </c>
      <c r="L8">
        <v>1</v>
      </c>
      <c r="M8">
        <v>-1</v>
      </c>
      <c r="N8" t="s">
        <v>21</v>
      </c>
      <c r="O8" t="s">
        <v>2255</v>
      </c>
      <c r="P8" s="15" t="e">
        <f t="shared" si="0"/>
        <v>#VALUE!</v>
      </c>
      <c r="Q8" s="22">
        <v>43405</v>
      </c>
      <c r="R8" s="22"/>
      <c r="S8" s="50">
        <v>3</v>
      </c>
      <c r="T8" s="23" t="str">
        <f t="shared" si="1"/>
        <v>AH</v>
      </c>
      <c r="U8" t="s">
        <v>2512</v>
      </c>
      <c r="V8" s="46" t="str">
        <f t="shared" si="2"/>
        <v>02</v>
      </c>
      <c r="W8" s="46" t="str">
        <f t="shared" si="3"/>
        <v>Dec</v>
      </c>
      <c r="X8" s="46">
        <f t="shared" si="4"/>
        <v>12</v>
      </c>
      <c r="Y8" s="46" t="str">
        <f t="shared" si="5"/>
        <v>2018</v>
      </c>
      <c r="Z8" s="46" t="str">
        <f t="shared" si="6"/>
        <v>15:30</v>
      </c>
      <c r="AA8" s="47">
        <f t="shared" si="7"/>
        <v>43436</v>
      </c>
      <c r="AB8" s="48">
        <f t="shared" si="8"/>
        <v>43436.645833333336</v>
      </c>
      <c r="AC8" s="51">
        <v>43435</v>
      </c>
      <c r="AD8" s="72"/>
      <c r="AE8" s="49">
        <v>7</v>
      </c>
      <c r="AF8" s="52">
        <f t="shared" si="9"/>
        <v>-0.45999999999999996</v>
      </c>
      <c r="AG8" s="53">
        <f t="shared" si="10"/>
        <v>99.539999999999992</v>
      </c>
      <c r="AH8" s="53">
        <f>AG8-MAX($AG$1:AG7)</f>
        <v>-2.2900000000000063</v>
      </c>
      <c r="AK8">
        <f t="shared" si="11"/>
        <v>7</v>
      </c>
      <c r="AL8" t="s">
        <v>2581</v>
      </c>
    </row>
    <row r="9" spans="1:38" ht="14.45" customHeight="1" x14ac:dyDescent="0.25">
      <c r="A9">
        <v>8</v>
      </c>
      <c r="B9" t="s">
        <v>2267</v>
      </c>
      <c r="C9" t="s">
        <v>15</v>
      </c>
      <c r="D9" t="s">
        <v>24</v>
      </c>
      <c r="E9" t="s">
        <v>1682</v>
      </c>
      <c r="F9">
        <v>0</v>
      </c>
      <c r="G9" t="s">
        <v>26</v>
      </c>
      <c r="H9" t="s">
        <v>38</v>
      </c>
      <c r="I9" t="str">
        <f>"1-1"</f>
        <v>1-1</v>
      </c>
      <c r="J9" t="s">
        <v>20</v>
      </c>
      <c r="K9">
        <v>1.7869999999999999</v>
      </c>
      <c r="L9">
        <v>1</v>
      </c>
      <c r="M9">
        <v>-1</v>
      </c>
      <c r="N9" t="s">
        <v>21</v>
      </c>
      <c r="O9" t="s">
        <v>2268</v>
      </c>
      <c r="P9" s="15" t="e">
        <f t="shared" si="0"/>
        <v>#VALUE!</v>
      </c>
      <c r="Q9" s="22">
        <v>43405</v>
      </c>
      <c r="R9" s="22"/>
      <c r="S9" s="50">
        <v>18</v>
      </c>
      <c r="T9" s="23" t="str">
        <f t="shared" si="1"/>
        <v>1X2</v>
      </c>
      <c r="U9" t="s">
        <v>2512</v>
      </c>
      <c r="V9" s="46" t="str">
        <f t="shared" si="2"/>
        <v>02</v>
      </c>
      <c r="W9" s="46" t="str">
        <f t="shared" si="3"/>
        <v>Dec</v>
      </c>
      <c r="X9" s="46">
        <f t="shared" si="4"/>
        <v>12</v>
      </c>
      <c r="Y9" s="46" t="str">
        <f t="shared" si="5"/>
        <v>2018</v>
      </c>
      <c r="Z9" s="46" t="str">
        <f t="shared" si="6"/>
        <v>16:15</v>
      </c>
      <c r="AA9" s="47">
        <f t="shared" si="7"/>
        <v>43436</v>
      </c>
      <c r="AB9" s="48">
        <f t="shared" si="8"/>
        <v>43436.677083333336</v>
      </c>
      <c r="AC9" s="51">
        <v>43435</v>
      </c>
      <c r="AD9" s="72"/>
      <c r="AE9" s="49">
        <v>8</v>
      </c>
      <c r="AF9" s="52">
        <f t="shared" si="9"/>
        <v>-1.46</v>
      </c>
      <c r="AG9" s="53">
        <f t="shared" si="10"/>
        <v>98.539999999999992</v>
      </c>
      <c r="AH9" s="53">
        <f>AG9-MAX($AG$1:AG8)</f>
        <v>-3.2900000000000063</v>
      </c>
      <c r="AK9">
        <f t="shared" si="11"/>
        <v>8</v>
      </c>
      <c r="AL9" t="s">
        <v>2582</v>
      </c>
    </row>
    <row r="10" spans="1:38" ht="14.45" customHeight="1" x14ac:dyDescent="0.25">
      <c r="A10">
        <v>9</v>
      </c>
      <c r="B10" t="s">
        <v>2245</v>
      </c>
      <c r="C10" t="s">
        <v>15</v>
      </c>
      <c r="D10" t="s">
        <v>100</v>
      </c>
      <c r="E10" t="s">
        <v>2248</v>
      </c>
      <c r="F10">
        <v>1.9</v>
      </c>
      <c r="G10" t="s">
        <v>18</v>
      </c>
      <c r="H10" t="s">
        <v>196</v>
      </c>
      <c r="I10" t="str">
        <f>"0-0 (0-0)"</f>
        <v>0-0 (0-0)</v>
      </c>
      <c r="J10" t="s">
        <v>20</v>
      </c>
      <c r="K10">
        <v>1.9</v>
      </c>
      <c r="L10">
        <v>1</v>
      </c>
      <c r="M10">
        <v>0.9</v>
      </c>
      <c r="N10" t="s">
        <v>21</v>
      </c>
      <c r="O10" t="s">
        <v>2249</v>
      </c>
      <c r="P10" s="15" t="e">
        <f t="shared" si="0"/>
        <v>#VALUE!</v>
      </c>
      <c r="Q10" s="22">
        <v>43405</v>
      </c>
      <c r="R10" s="22"/>
      <c r="S10" s="50">
        <v>6</v>
      </c>
      <c r="T10" s="23" t="str">
        <f t="shared" si="1"/>
        <v>AH</v>
      </c>
      <c r="U10" t="s">
        <v>2512</v>
      </c>
      <c r="V10" s="46" t="str">
        <f t="shared" si="2"/>
        <v>02</v>
      </c>
      <c r="W10" s="46" t="str">
        <f t="shared" si="3"/>
        <v>Dec</v>
      </c>
      <c r="X10" s="46">
        <f t="shared" si="4"/>
        <v>12</v>
      </c>
      <c r="Y10" s="46" t="str">
        <f t="shared" si="5"/>
        <v>2018</v>
      </c>
      <c r="Z10" s="46" t="str">
        <f t="shared" si="6"/>
        <v>17:00</v>
      </c>
      <c r="AA10" s="47">
        <f t="shared" si="7"/>
        <v>43436</v>
      </c>
      <c r="AB10" s="48">
        <f t="shared" si="8"/>
        <v>43436.708333333336</v>
      </c>
      <c r="AC10" s="51">
        <v>43435</v>
      </c>
      <c r="AD10" s="72"/>
      <c r="AE10" s="49">
        <v>9</v>
      </c>
      <c r="AF10" s="52">
        <f t="shared" si="9"/>
        <v>-0.55999999999999994</v>
      </c>
      <c r="AG10" s="53">
        <f t="shared" si="10"/>
        <v>99.44</v>
      </c>
      <c r="AH10" s="53">
        <f>AG10-MAX($AG$1:AG9)</f>
        <v>-2.3900000000000006</v>
      </c>
      <c r="AK10">
        <f t="shared" si="11"/>
        <v>9</v>
      </c>
      <c r="AL10" t="s">
        <v>2583</v>
      </c>
    </row>
    <row r="11" spans="1:38" ht="14.45" customHeight="1" x14ac:dyDescent="0.25">
      <c r="A11">
        <v>10</v>
      </c>
      <c r="B11" t="s">
        <v>2245</v>
      </c>
      <c r="C11" t="s">
        <v>15</v>
      </c>
      <c r="D11" t="s">
        <v>100</v>
      </c>
      <c r="E11" t="s">
        <v>2246</v>
      </c>
      <c r="F11">
        <v>0</v>
      </c>
      <c r="G11" t="s">
        <v>26</v>
      </c>
      <c r="H11" t="s">
        <v>72</v>
      </c>
      <c r="I11" t="str">
        <f>"1-4"</f>
        <v>1-4</v>
      </c>
      <c r="J11" t="s">
        <v>20</v>
      </c>
      <c r="K11">
        <v>1.714</v>
      </c>
      <c r="L11">
        <v>1</v>
      </c>
      <c r="M11">
        <v>-1</v>
      </c>
      <c r="N11" t="s">
        <v>21</v>
      </c>
      <c r="O11" t="s">
        <v>2247</v>
      </c>
      <c r="P11" s="15" t="e">
        <f t="shared" si="0"/>
        <v>#VALUE!</v>
      </c>
      <c r="Q11" s="22">
        <v>43405</v>
      </c>
      <c r="R11" s="22"/>
      <c r="S11" s="50">
        <v>7</v>
      </c>
      <c r="T11" s="23" t="str">
        <f t="shared" si="1"/>
        <v>1X2</v>
      </c>
      <c r="U11" t="s">
        <v>2512</v>
      </c>
      <c r="V11" s="46" t="str">
        <f t="shared" si="2"/>
        <v>02</v>
      </c>
      <c r="W11" s="46" t="str">
        <f t="shared" si="3"/>
        <v>Dec</v>
      </c>
      <c r="X11" s="46">
        <f t="shared" si="4"/>
        <v>12</v>
      </c>
      <c r="Y11" s="46" t="str">
        <f t="shared" si="5"/>
        <v>2018</v>
      </c>
      <c r="Z11" s="46" t="str">
        <f t="shared" si="6"/>
        <v>17:00</v>
      </c>
      <c r="AA11" s="47">
        <f t="shared" si="7"/>
        <v>43436</v>
      </c>
      <c r="AB11" s="48">
        <f t="shared" si="8"/>
        <v>43436.708333333336</v>
      </c>
      <c r="AC11" s="51">
        <v>43435</v>
      </c>
      <c r="AD11" s="72"/>
      <c r="AE11" s="49">
        <v>10</v>
      </c>
      <c r="AF11" s="52">
        <f t="shared" si="9"/>
        <v>-1.56</v>
      </c>
      <c r="AG11" s="53">
        <f t="shared" si="10"/>
        <v>98.44</v>
      </c>
      <c r="AH11" s="53">
        <f>AG11-MAX($AG$1:AG10)</f>
        <v>-3.3900000000000006</v>
      </c>
      <c r="AK11">
        <f t="shared" si="11"/>
        <v>10</v>
      </c>
      <c r="AL11" t="s">
        <v>2584</v>
      </c>
    </row>
    <row r="12" spans="1:38" ht="14.45" customHeight="1" x14ac:dyDescent="0.25">
      <c r="A12">
        <v>11</v>
      </c>
      <c r="B12" t="s">
        <v>2272</v>
      </c>
      <c r="C12" t="s">
        <v>15</v>
      </c>
      <c r="D12" t="s">
        <v>58</v>
      </c>
      <c r="E12" t="s">
        <v>2273</v>
      </c>
      <c r="F12">
        <v>1.84</v>
      </c>
      <c r="G12" t="s">
        <v>18</v>
      </c>
      <c r="H12" t="s">
        <v>85</v>
      </c>
      <c r="I12" t="str">
        <f>"1-0"</f>
        <v>1-0</v>
      </c>
      <c r="J12" t="s">
        <v>20</v>
      </c>
      <c r="K12">
        <v>1.84</v>
      </c>
      <c r="L12">
        <v>1</v>
      </c>
      <c r="M12">
        <v>0.84</v>
      </c>
      <c r="N12" t="s">
        <v>21</v>
      </c>
      <c r="O12" t="s">
        <v>2274</v>
      </c>
      <c r="P12" s="15" t="e">
        <f t="shared" si="0"/>
        <v>#VALUE!</v>
      </c>
      <c r="Q12" s="22">
        <v>43405</v>
      </c>
      <c r="R12" s="22"/>
      <c r="S12" s="50">
        <v>17</v>
      </c>
      <c r="T12" s="23" t="str">
        <f t="shared" si="1"/>
        <v>AH</v>
      </c>
      <c r="U12" t="s">
        <v>2512</v>
      </c>
      <c r="V12" s="46" t="str">
        <f t="shared" si="2"/>
        <v>02</v>
      </c>
      <c r="W12" s="46" t="str">
        <f t="shared" si="3"/>
        <v>Dec</v>
      </c>
      <c r="X12" s="46">
        <f t="shared" si="4"/>
        <v>12</v>
      </c>
      <c r="Y12" s="46" t="str">
        <f t="shared" si="5"/>
        <v>2018</v>
      </c>
      <c r="Z12" s="46" t="str">
        <f t="shared" si="6"/>
        <v>17:15</v>
      </c>
      <c r="AA12" s="47">
        <f t="shared" si="7"/>
        <v>43436</v>
      </c>
      <c r="AB12" s="48">
        <f t="shared" si="8"/>
        <v>43436.71875</v>
      </c>
      <c r="AC12" s="51">
        <v>43435</v>
      </c>
      <c r="AD12" s="72"/>
      <c r="AE12" s="49">
        <v>11</v>
      </c>
      <c r="AF12" s="52">
        <f t="shared" si="9"/>
        <v>-0.72000000000000008</v>
      </c>
      <c r="AG12" s="53">
        <f t="shared" si="10"/>
        <v>99.28</v>
      </c>
      <c r="AH12" s="53">
        <f>AG12-MAX($AG$1:AG11)</f>
        <v>-2.5499999999999972</v>
      </c>
      <c r="AK12">
        <f t="shared" si="11"/>
        <v>11</v>
      </c>
      <c r="AL12" t="s">
        <v>2585</v>
      </c>
    </row>
    <row r="13" spans="1:38" ht="14.45" customHeight="1" x14ac:dyDescent="0.25">
      <c r="A13">
        <v>12</v>
      </c>
      <c r="B13" t="s">
        <v>2234</v>
      </c>
      <c r="C13" t="s">
        <v>15</v>
      </c>
      <c r="D13" t="s">
        <v>54</v>
      </c>
      <c r="E13" t="s">
        <v>2259</v>
      </c>
      <c r="F13">
        <v>0</v>
      </c>
      <c r="G13" t="s">
        <v>26</v>
      </c>
      <c r="H13" t="s">
        <v>72</v>
      </c>
      <c r="I13" t="str">
        <f>"1-2"</f>
        <v>1-2</v>
      </c>
      <c r="J13" t="s">
        <v>20</v>
      </c>
      <c r="K13">
        <v>1.8540000000000001</v>
      </c>
      <c r="L13">
        <v>1</v>
      </c>
      <c r="M13">
        <v>-1</v>
      </c>
      <c r="N13" t="s">
        <v>21</v>
      </c>
      <c r="O13" t="s">
        <v>2260</v>
      </c>
      <c r="P13" s="15" t="e">
        <f t="shared" si="0"/>
        <v>#VALUE!</v>
      </c>
      <c r="Q13" s="22">
        <v>43405</v>
      </c>
      <c r="R13" s="22"/>
      <c r="S13" s="50">
        <v>14</v>
      </c>
      <c r="T13" s="23" t="str">
        <f t="shared" si="1"/>
        <v>1X2</v>
      </c>
      <c r="U13" t="s">
        <v>2512</v>
      </c>
      <c r="V13" s="46" t="str">
        <f t="shared" si="2"/>
        <v>02</v>
      </c>
      <c r="W13" s="46" t="str">
        <f t="shared" si="3"/>
        <v>Dec</v>
      </c>
      <c r="X13" s="46">
        <f t="shared" si="4"/>
        <v>12</v>
      </c>
      <c r="Y13" s="46" t="str">
        <f t="shared" si="5"/>
        <v>2018</v>
      </c>
      <c r="Z13" s="46" t="str">
        <f t="shared" si="6"/>
        <v>18:00</v>
      </c>
      <c r="AA13" s="47">
        <f t="shared" si="7"/>
        <v>43436</v>
      </c>
      <c r="AB13" s="48">
        <f t="shared" si="8"/>
        <v>43436.75</v>
      </c>
      <c r="AC13" s="51">
        <v>43435</v>
      </c>
      <c r="AD13" s="72"/>
      <c r="AE13" s="49">
        <v>12</v>
      </c>
      <c r="AF13" s="52">
        <f t="shared" si="9"/>
        <v>-1.7200000000000002</v>
      </c>
      <c r="AG13" s="53">
        <f t="shared" si="10"/>
        <v>98.28</v>
      </c>
      <c r="AH13" s="53">
        <f>AG13-MAX($AG$1:AG12)</f>
        <v>-3.5499999999999972</v>
      </c>
      <c r="AK13">
        <f t="shared" si="11"/>
        <v>12</v>
      </c>
      <c r="AL13" t="s">
        <v>2586</v>
      </c>
    </row>
    <row r="14" spans="1:38" ht="14.45" customHeight="1" x14ac:dyDescent="0.25">
      <c r="A14">
        <v>13</v>
      </c>
      <c r="B14" t="s">
        <v>2234</v>
      </c>
      <c r="C14" t="s">
        <v>15</v>
      </c>
      <c r="D14" t="s">
        <v>16</v>
      </c>
      <c r="E14" t="s">
        <v>2235</v>
      </c>
      <c r="F14">
        <v>2.12</v>
      </c>
      <c r="G14" t="s">
        <v>18</v>
      </c>
      <c r="H14" t="s">
        <v>109</v>
      </c>
      <c r="I14" t="str">
        <f>"1-1"</f>
        <v>1-1</v>
      </c>
      <c r="J14" t="s">
        <v>20</v>
      </c>
      <c r="K14">
        <v>2.12</v>
      </c>
      <c r="L14">
        <v>1</v>
      </c>
      <c r="M14">
        <v>1.1200000000000001</v>
      </c>
      <c r="N14" t="s">
        <v>21</v>
      </c>
      <c r="O14" t="s">
        <v>2236</v>
      </c>
      <c r="P14" s="15" t="e">
        <f t="shared" si="0"/>
        <v>#VALUE!</v>
      </c>
      <c r="Q14" s="22">
        <v>43405</v>
      </c>
      <c r="R14" s="22"/>
      <c r="S14" s="50">
        <v>10</v>
      </c>
      <c r="T14" s="23" t="str">
        <f t="shared" si="1"/>
        <v>AH</v>
      </c>
      <c r="U14" t="s">
        <v>2512</v>
      </c>
      <c r="V14" s="46" t="str">
        <f t="shared" si="2"/>
        <v>02</v>
      </c>
      <c r="W14" s="46" t="str">
        <f t="shared" si="3"/>
        <v>Dec</v>
      </c>
      <c r="X14" s="46">
        <f t="shared" si="4"/>
        <v>12</v>
      </c>
      <c r="Y14" s="46" t="str">
        <f t="shared" si="5"/>
        <v>2018</v>
      </c>
      <c r="Z14" s="46" t="str">
        <f t="shared" si="6"/>
        <v>18:00</v>
      </c>
      <c r="AA14" s="47">
        <f t="shared" si="7"/>
        <v>43436</v>
      </c>
      <c r="AB14" s="48">
        <f t="shared" si="8"/>
        <v>43436.75</v>
      </c>
      <c r="AC14" s="51">
        <v>43435</v>
      </c>
      <c r="AD14" s="72"/>
      <c r="AE14" s="49">
        <v>13</v>
      </c>
      <c r="AF14" s="52">
        <f t="shared" si="9"/>
        <v>-0.60000000000000009</v>
      </c>
      <c r="AG14" s="53">
        <f t="shared" si="10"/>
        <v>99.4</v>
      </c>
      <c r="AH14" s="53">
        <f>AG14-MAX($AG$1:AG13)</f>
        <v>-2.4299999999999926</v>
      </c>
    </row>
    <row r="15" spans="1:38" ht="14.45" customHeight="1" x14ac:dyDescent="0.25">
      <c r="A15">
        <v>14</v>
      </c>
      <c r="B15" t="s">
        <v>2231</v>
      </c>
      <c r="C15" t="s">
        <v>15</v>
      </c>
      <c r="D15" t="s">
        <v>24</v>
      </c>
      <c r="E15" t="s">
        <v>2232</v>
      </c>
      <c r="F15">
        <v>1</v>
      </c>
      <c r="G15" t="s">
        <v>80</v>
      </c>
      <c r="H15" t="s">
        <v>190</v>
      </c>
      <c r="I15" t="str">
        <f>"2-0"</f>
        <v>2-0</v>
      </c>
      <c r="J15" t="s">
        <v>20</v>
      </c>
      <c r="K15">
        <v>2.0099999999999998</v>
      </c>
      <c r="L15">
        <v>1</v>
      </c>
      <c r="M15">
        <v>0</v>
      </c>
      <c r="N15" t="s">
        <v>21</v>
      </c>
      <c r="O15" t="s">
        <v>2233</v>
      </c>
      <c r="P15" s="15" t="e">
        <f t="shared" si="0"/>
        <v>#VALUE!</v>
      </c>
      <c r="Q15" s="22">
        <v>43405</v>
      </c>
      <c r="R15" s="22"/>
      <c r="S15" s="50">
        <v>16</v>
      </c>
      <c r="T15" s="23" t="str">
        <f t="shared" si="1"/>
        <v>AH</v>
      </c>
      <c r="U15" t="s">
        <v>2512</v>
      </c>
      <c r="V15" s="46" t="str">
        <f t="shared" si="2"/>
        <v>02</v>
      </c>
      <c r="W15" s="46" t="str">
        <f t="shared" si="3"/>
        <v>Dec</v>
      </c>
      <c r="X15" s="46">
        <f t="shared" si="4"/>
        <v>12</v>
      </c>
      <c r="Y15" s="46" t="str">
        <f t="shared" si="5"/>
        <v>2018</v>
      </c>
      <c r="Z15" s="46" t="str">
        <f t="shared" si="6"/>
        <v>18:30</v>
      </c>
      <c r="AA15" s="47">
        <f t="shared" si="7"/>
        <v>43436</v>
      </c>
      <c r="AB15" s="48">
        <f t="shared" si="8"/>
        <v>43436.770833333336</v>
      </c>
      <c r="AC15" s="51">
        <v>43435</v>
      </c>
      <c r="AD15" s="72"/>
      <c r="AE15" s="49">
        <v>14</v>
      </c>
      <c r="AF15" s="52">
        <f t="shared" si="9"/>
        <v>-0.60000000000000009</v>
      </c>
      <c r="AG15" s="53">
        <f t="shared" si="10"/>
        <v>99.4</v>
      </c>
      <c r="AH15" s="53">
        <f>AG15-MAX($AG$1:AG14)</f>
        <v>-2.4299999999999926</v>
      </c>
    </row>
    <row r="16" spans="1:38" ht="14.45" customHeight="1" x14ac:dyDescent="0.25">
      <c r="A16">
        <v>15</v>
      </c>
      <c r="B16" t="s">
        <v>2264</v>
      </c>
      <c r="C16" t="s">
        <v>15</v>
      </c>
      <c r="D16" t="s">
        <v>16</v>
      </c>
      <c r="E16" t="s">
        <v>2265</v>
      </c>
      <c r="F16">
        <v>1.72</v>
      </c>
      <c r="G16" t="s">
        <v>18</v>
      </c>
      <c r="H16" t="s">
        <v>166</v>
      </c>
      <c r="I16" t="str">
        <f>"2-2"</f>
        <v>2-2</v>
      </c>
      <c r="J16" t="s">
        <v>20</v>
      </c>
      <c r="K16">
        <v>1.7190000000000001</v>
      </c>
      <c r="L16">
        <v>1</v>
      </c>
      <c r="M16">
        <v>0.72</v>
      </c>
      <c r="N16" t="s">
        <v>21</v>
      </c>
      <c r="O16" t="s">
        <v>2266</v>
      </c>
      <c r="P16" s="15">
        <f>M16</f>
        <v>0.72</v>
      </c>
      <c r="Q16" s="22">
        <v>43405</v>
      </c>
      <c r="R16" s="22">
        <v>43405</v>
      </c>
      <c r="S16" s="50">
        <v>1</v>
      </c>
      <c r="T16" s="23" t="str">
        <f t="shared" si="1"/>
        <v>O/U</v>
      </c>
      <c r="U16" t="s">
        <v>2512</v>
      </c>
      <c r="V16" s="46" t="str">
        <f t="shared" si="2"/>
        <v>02</v>
      </c>
      <c r="W16" s="46" t="str">
        <f t="shared" si="3"/>
        <v>Dec</v>
      </c>
      <c r="X16" s="46">
        <f t="shared" si="4"/>
        <v>12</v>
      </c>
      <c r="Y16" s="46" t="str">
        <f t="shared" si="5"/>
        <v>2018</v>
      </c>
      <c r="Z16" s="46" t="str">
        <f t="shared" si="6"/>
        <v>20:30</v>
      </c>
      <c r="AA16" s="47">
        <f t="shared" si="7"/>
        <v>43436</v>
      </c>
      <c r="AB16" s="48">
        <f t="shared" si="8"/>
        <v>43436.854166666664</v>
      </c>
      <c r="AC16" s="51">
        <v>43435</v>
      </c>
      <c r="AD16" s="72"/>
      <c r="AE16" s="49">
        <v>15</v>
      </c>
      <c r="AF16" s="52">
        <f t="shared" si="9"/>
        <v>0.11999999999999988</v>
      </c>
      <c r="AG16" s="53">
        <f t="shared" si="10"/>
        <v>100.12</v>
      </c>
      <c r="AH16" s="53">
        <f>AG16-MAX($AG$1:AG15)</f>
        <v>-1.7099999999999937</v>
      </c>
    </row>
    <row r="17" spans="1:34" ht="14.45" customHeight="1" x14ac:dyDescent="0.25">
      <c r="A17">
        <v>16</v>
      </c>
      <c r="B17" t="s">
        <v>2228</v>
      </c>
      <c r="C17" t="s">
        <v>15</v>
      </c>
      <c r="D17" t="s">
        <v>24</v>
      </c>
      <c r="E17" t="s">
        <v>2229</v>
      </c>
      <c r="F17">
        <v>1.89</v>
      </c>
      <c r="G17" t="s">
        <v>18</v>
      </c>
      <c r="H17" t="s">
        <v>112</v>
      </c>
      <c r="I17" t="str">
        <f>"1-1"</f>
        <v>1-1</v>
      </c>
      <c r="J17" t="s">
        <v>20</v>
      </c>
      <c r="K17">
        <v>1.8919999999999999</v>
      </c>
      <c r="L17">
        <v>1</v>
      </c>
      <c r="M17">
        <v>0.89</v>
      </c>
      <c r="N17" t="s">
        <v>21</v>
      </c>
      <c r="O17" t="s">
        <v>2230</v>
      </c>
      <c r="P17" s="15">
        <f t="shared" ref="P17:P80" si="12">P16+M17</f>
        <v>1.6099999999999999</v>
      </c>
      <c r="Q17" s="22">
        <v>43405</v>
      </c>
      <c r="R17" s="22"/>
      <c r="S17" s="50">
        <v>5</v>
      </c>
      <c r="T17" s="23" t="str">
        <f t="shared" si="1"/>
        <v>AH</v>
      </c>
      <c r="U17" t="s">
        <v>2512</v>
      </c>
      <c r="V17" s="46" t="str">
        <f t="shared" si="2"/>
        <v>02</v>
      </c>
      <c r="W17" s="46" t="str">
        <f t="shared" si="3"/>
        <v>Dec</v>
      </c>
      <c r="X17" s="46">
        <f t="shared" si="4"/>
        <v>12</v>
      </c>
      <c r="Y17" s="46" t="str">
        <f t="shared" si="5"/>
        <v>2018</v>
      </c>
      <c r="Z17" s="46" t="str">
        <f t="shared" si="6"/>
        <v>20:45</v>
      </c>
      <c r="AA17" s="47">
        <f t="shared" si="7"/>
        <v>43436</v>
      </c>
      <c r="AB17" s="48">
        <f t="shared" si="8"/>
        <v>43436.864583333336</v>
      </c>
      <c r="AC17" s="51">
        <v>43435</v>
      </c>
      <c r="AD17" s="72"/>
      <c r="AE17" s="49">
        <v>16</v>
      </c>
      <c r="AF17" s="52">
        <f t="shared" si="9"/>
        <v>1.0099999999999998</v>
      </c>
      <c r="AG17" s="53">
        <f t="shared" si="10"/>
        <v>101.01</v>
      </c>
      <c r="AH17" s="53">
        <f>AG17-MAX($AG$1:AG16)</f>
        <v>-0.81999999999999318</v>
      </c>
    </row>
    <row r="18" spans="1:34" ht="14.45" customHeight="1" x14ac:dyDescent="0.25">
      <c r="A18">
        <v>17</v>
      </c>
      <c r="B18" t="s">
        <v>2250</v>
      </c>
      <c r="C18" t="s">
        <v>15</v>
      </c>
      <c r="D18" t="s">
        <v>100</v>
      </c>
      <c r="E18" t="s">
        <v>2251</v>
      </c>
      <c r="F18">
        <v>0</v>
      </c>
      <c r="G18" t="s">
        <v>26</v>
      </c>
      <c r="H18" t="s">
        <v>289</v>
      </c>
      <c r="I18" t="str">
        <f>"2-2"</f>
        <v>2-2</v>
      </c>
      <c r="J18" t="s">
        <v>20</v>
      </c>
      <c r="K18">
        <v>1.9339999999999999</v>
      </c>
      <c r="L18">
        <v>1</v>
      </c>
      <c r="M18">
        <v>-1</v>
      </c>
      <c r="N18" t="s">
        <v>21</v>
      </c>
      <c r="O18" t="s">
        <v>2252</v>
      </c>
      <c r="P18" s="15">
        <f t="shared" si="12"/>
        <v>0.60999999999999988</v>
      </c>
      <c r="Q18" s="22">
        <v>43405</v>
      </c>
      <c r="R18" s="22"/>
      <c r="S18" s="50">
        <v>13</v>
      </c>
      <c r="T18" s="23" t="str">
        <f t="shared" si="1"/>
        <v>AH</v>
      </c>
      <c r="U18" t="s">
        <v>2512</v>
      </c>
      <c r="V18" s="46" t="str">
        <f t="shared" si="2"/>
        <v>02</v>
      </c>
      <c r="W18" s="46" t="str">
        <f t="shared" si="3"/>
        <v>Dec</v>
      </c>
      <c r="X18" s="46">
        <f t="shared" si="4"/>
        <v>12</v>
      </c>
      <c r="Y18" s="46" t="str">
        <f t="shared" si="5"/>
        <v>2018</v>
      </c>
      <c r="Z18" s="46" t="str">
        <f t="shared" si="6"/>
        <v>21:00</v>
      </c>
      <c r="AA18" s="47">
        <f t="shared" si="7"/>
        <v>43436</v>
      </c>
      <c r="AB18" s="48">
        <f t="shared" si="8"/>
        <v>43436.875</v>
      </c>
      <c r="AC18" s="51">
        <v>43435</v>
      </c>
      <c r="AD18" s="72"/>
      <c r="AE18" s="49">
        <v>17</v>
      </c>
      <c r="AF18" s="52">
        <f t="shared" si="9"/>
        <v>9.9999999999997868E-3</v>
      </c>
      <c r="AG18" s="53">
        <f t="shared" si="10"/>
        <v>100.01</v>
      </c>
      <c r="AH18" s="53">
        <f>AG18-MAX($AG$1:AG17)</f>
        <v>-1.8199999999999932</v>
      </c>
    </row>
    <row r="19" spans="1:34" ht="14.45" customHeight="1" x14ac:dyDescent="0.25">
      <c r="A19">
        <v>18</v>
      </c>
      <c r="B19" t="s">
        <v>2256</v>
      </c>
      <c r="C19" t="s">
        <v>15</v>
      </c>
      <c r="D19" t="s">
        <v>16</v>
      </c>
      <c r="E19" t="s">
        <v>2275</v>
      </c>
      <c r="F19">
        <v>2.16</v>
      </c>
      <c r="G19" t="s">
        <v>18</v>
      </c>
      <c r="H19" t="s">
        <v>38</v>
      </c>
      <c r="I19" t="str">
        <f>"1-2"</f>
        <v>1-2</v>
      </c>
      <c r="J19" t="s">
        <v>20</v>
      </c>
      <c r="K19">
        <v>2.16</v>
      </c>
      <c r="L19">
        <v>1</v>
      </c>
      <c r="M19">
        <v>1.1599999999999999</v>
      </c>
      <c r="N19" t="s">
        <v>21</v>
      </c>
      <c r="O19" t="s">
        <v>2276</v>
      </c>
      <c r="P19" s="15">
        <f t="shared" si="12"/>
        <v>1.7699999999999998</v>
      </c>
      <c r="Q19" s="22">
        <v>43405</v>
      </c>
      <c r="R19" s="22"/>
      <c r="S19" s="50">
        <v>19</v>
      </c>
      <c r="T19" s="23" t="str">
        <f t="shared" si="1"/>
        <v>1X2</v>
      </c>
      <c r="U19" t="s">
        <v>2512</v>
      </c>
      <c r="V19" s="46" t="str">
        <f t="shared" si="2"/>
        <v>03</v>
      </c>
      <c r="W19" s="46" t="str">
        <f t="shared" si="3"/>
        <v>Dec</v>
      </c>
      <c r="X19" s="46">
        <f t="shared" si="4"/>
        <v>12</v>
      </c>
      <c r="Y19" s="46" t="str">
        <f t="shared" si="5"/>
        <v>2018</v>
      </c>
      <c r="Z19" s="46" t="str">
        <f t="shared" si="6"/>
        <v>20:30</v>
      </c>
      <c r="AA19" s="47">
        <f t="shared" si="7"/>
        <v>43437</v>
      </c>
      <c r="AB19" s="48">
        <f t="shared" si="8"/>
        <v>43437.854166666664</v>
      </c>
      <c r="AC19" s="51">
        <v>43435</v>
      </c>
      <c r="AD19" s="72"/>
      <c r="AE19" s="49">
        <v>18</v>
      </c>
      <c r="AF19" s="52">
        <f t="shared" si="9"/>
        <v>1.1699999999999997</v>
      </c>
      <c r="AG19" s="53">
        <f t="shared" si="10"/>
        <v>101.17</v>
      </c>
      <c r="AH19" s="53">
        <f>AG19-MAX($AG$1:AG18)</f>
        <v>-0.65999999999999659</v>
      </c>
    </row>
    <row r="20" spans="1:34" ht="14.45" customHeight="1" x14ac:dyDescent="0.25">
      <c r="A20">
        <v>19</v>
      </c>
      <c r="B20" t="s">
        <v>2256</v>
      </c>
      <c r="C20" t="s">
        <v>15</v>
      </c>
      <c r="D20" t="s">
        <v>54</v>
      </c>
      <c r="E20" t="s">
        <v>2257</v>
      </c>
      <c r="F20">
        <v>0</v>
      </c>
      <c r="G20" t="s">
        <v>26</v>
      </c>
      <c r="H20" t="s">
        <v>27</v>
      </c>
      <c r="I20" t="str">
        <f>"1-1"</f>
        <v>1-1</v>
      </c>
      <c r="J20" t="s">
        <v>20</v>
      </c>
      <c r="K20">
        <v>2.35</v>
      </c>
      <c r="L20">
        <v>1</v>
      </c>
      <c r="M20">
        <v>-1</v>
      </c>
      <c r="N20" t="s">
        <v>21</v>
      </c>
      <c r="O20" t="s">
        <v>2258</v>
      </c>
      <c r="P20" s="15">
        <f t="shared" si="12"/>
        <v>0.7699999999999998</v>
      </c>
      <c r="Q20" s="22">
        <v>43405</v>
      </c>
      <c r="R20" s="22"/>
      <c r="S20" s="50">
        <v>15</v>
      </c>
      <c r="T20" s="23" t="str">
        <f t="shared" si="1"/>
        <v>AH</v>
      </c>
      <c r="U20" t="s">
        <v>2512</v>
      </c>
      <c r="V20" s="46" t="str">
        <f t="shared" si="2"/>
        <v>03</v>
      </c>
      <c r="W20" s="46" t="str">
        <f t="shared" si="3"/>
        <v>Dec</v>
      </c>
      <c r="X20" s="46">
        <f t="shared" si="4"/>
        <v>12</v>
      </c>
      <c r="Y20" s="46" t="str">
        <f t="shared" si="5"/>
        <v>2018</v>
      </c>
      <c r="Z20" s="46" t="str">
        <f t="shared" si="6"/>
        <v>20:30</v>
      </c>
      <c r="AA20" s="47">
        <f t="shared" si="7"/>
        <v>43437</v>
      </c>
      <c r="AB20" s="48">
        <f t="shared" si="8"/>
        <v>43437.854166666664</v>
      </c>
      <c r="AC20" s="51">
        <v>43435</v>
      </c>
      <c r="AD20" s="72"/>
      <c r="AE20" s="49">
        <v>19</v>
      </c>
      <c r="AF20" s="52">
        <f t="shared" si="9"/>
        <v>0.16999999999999971</v>
      </c>
      <c r="AG20" s="53">
        <f t="shared" si="10"/>
        <v>100.17</v>
      </c>
      <c r="AH20" s="53">
        <f>AG20-MAX($AG$1:AG19)</f>
        <v>-1.6599999999999966</v>
      </c>
    </row>
    <row r="21" spans="1:34" x14ac:dyDescent="0.25">
      <c r="A21">
        <v>20</v>
      </c>
      <c r="B21" t="s">
        <v>2192</v>
      </c>
      <c r="C21" t="s">
        <v>15</v>
      </c>
      <c r="D21" t="s">
        <v>100</v>
      </c>
      <c r="E21" t="s">
        <v>2195</v>
      </c>
      <c r="F21">
        <v>1.81</v>
      </c>
      <c r="G21" t="s">
        <v>18</v>
      </c>
      <c r="H21" t="s">
        <v>34</v>
      </c>
      <c r="I21" t="str">
        <f>"0-2"</f>
        <v>0-2</v>
      </c>
      <c r="J21" t="s">
        <v>20</v>
      </c>
      <c r="K21">
        <v>1.806</v>
      </c>
      <c r="L21">
        <v>1</v>
      </c>
      <c r="M21">
        <v>0.81</v>
      </c>
      <c r="N21" t="s">
        <v>21</v>
      </c>
      <c r="O21" t="s">
        <v>2196</v>
      </c>
      <c r="P21" s="15">
        <f t="shared" si="12"/>
        <v>1.5799999999999998</v>
      </c>
      <c r="Q21" s="22">
        <v>43435</v>
      </c>
      <c r="R21" s="22"/>
      <c r="S21" s="50">
        <v>72</v>
      </c>
      <c r="T21" s="23" t="str">
        <f t="shared" si="1"/>
        <v>AH</v>
      </c>
      <c r="U21" t="s">
        <v>2512</v>
      </c>
      <c r="V21" s="46" t="str">
        <f t="shared" si="2"/>
        <v>04</v>
      </c>
      <c r="W21" s="46" t="str">
        <f t="shared" si="3"/>
        <v>Dec</v>
      </c>
      <c r="X21" s="46">
        <f t="shared" si="4"/>
        <v>12</v>
      </c>
      <c r="Y21" s="46" t="str">
        <f t="shared" si="5"/>
        <v>2018</v>
      </c>
      <c r="Z21" s="46" t="str">
        <f t="shared" si="6"/>
        <v>19:00</v>
      </c>
      <c r="AA21" s="47">
        <f t="shared" si="7"/>
        <v>43438</v>
      </c>
      <c r="AB21" s="48">
        <f t="shared" si="8"/>
        <v>43438.791666666664</v>
      </c>
      <c r="AC21" s="51">
        <v>43435</v>
      </c>
      <c r="AD21" s="72"/>
      <c r="AE21" s="49">
        <v>20</v>
      </c>
      <c r="AF21" s="52">
        <f t="shared" si="9"/>
        <v>0.97999999999999976</v>
      </c>
      <c r="AG21" s="53">
        <f t="shared" si="10"/>
        <v>100.98</v>
      </c>
      <c r="AH21" s="53">
        <f>AG21-MAX($AG$1:AG20)</f>
        <v>-0.84999999999999432</v>
      </c>
    </row>
    <row r="22" spans="1:34" x14ac:dyDescent="0.25">
      <c r="A22">
        <v>21</v>
      </c>
      <c r="B22" t="s">
        <v>2192</v>
      </c>
      <c r="C22" t="s">
        <v>15</v>
      </c>
      <c r="D22" t="s">
        <v>100</v>
      </c>
      <c r="E22" t="s">
        <v>2193</v>
      </c>
      <c r="F22">
        <v>1.85</v>
      </c>
      <c r="G22" t="s">
        <v>18</v>
      </c>
      <c r="H22" t="s">
        <v>92</v>
      </c>
      <c r="I22" t="str">
        <f>"0-0"</f>
        <v>0-0</v>
      </c>
      <c r="J22" t="s">
        <v>20</v>
      </c>
      <c r="K22">
        <v>1.8540000000000001</v>
      </c>
      <c r="L22">
        <v>1</v>
      </c>
      <c r="M22">
        <v>0.85</v>
      </c>
      <c r="N22" t="s">
        <v>21</v>
      </c>
      <c r="O22" t="s">
        <v>2194</v>
      </c>
      <c r="P22" s="15">
        <f t="shared" si="12"/>
        <v>2.4299999999999997</v>
      </c>
      <c r="Q22" s="22">
        <v>43435</v>
      </c>
      <c r="R22" s="22"/>
      <c r="S22" s="50">
        <v>21</v>
      </c>
      <c r="T22" s="23" t="str">
        <f t="shared" si="1"/>
        <v>AH</v>
      </c>
      <c r="U22" t="s">
        <v>2512</v>
      </c>
      <c r="V22" s="46" t="str">
        <f t="shared" si="2"/>
        <v>04</v>
      </c>
      <c r="W22" s="46" t="str">
        <f t="shared" si="3"/>
        <v>Dec</v>
      </c>
      <c r="X22" s="46">
        <f t="shared" si="4"/>
        <v>12</v>
      </c>
      <c r="Y22" s="46" t="str">
        <f t="shared" si="5"/>
        <v>2018</v>
      </c>
      <c r="Z22" s="46" t="str">
        <f t="shared" si="6"/>
        <v>19:00</v>
      </c>
      <c r="AA22" s="47">
        <f t="shared" si="7"/>
        <v>43438</v>
      </c>
      <c r="AB22" s="48">
        <f t="shared" si="8"/>
        <v>43438.791666666664</v>
      </c>
      <c r="AC22" s="51">
        <v>43435</v>
      </c>
      <c r="AD22" s="72"/>
      <c r="AE22" s="49">
        <v>21</v>
      </c>
      <c r="AF22" s="52">
        <f t="shared" si="9"/>
        <v>1.8299999999999996</v>
      </c>
      <c r="AG22" s="53">
        <f t="shared" si="10"/>
        <v>101.83</v>
      </c>
      <c r="AH22" s="53">
        <f>AG22-MAX($AG$1:AG21)</f>
        <v>0</v>
      </c>
    </row>
    <row r="23" spans="1:34" x14ac:dyDescent="0.25">
      <c r="A23">
        <v>22</v>
      </c>
      <c r="B23" t="s">
        <v>2221</v>
      </c>
      <c r="C23" t="s">
        <v>15</v>
      </c>
      <c r="D23" t="s">
        <v>58</v>
      </c>
      <c r="E23" t="s">
        <v>2226</v>
      </c>
      <c r="F23">
        <v>1.73</v>
      </c>
      <c r="G23" t="s">
        <v>18</v>
      </c>
      <c r="H23" t="s">
        <v>72</v>
      </c>
      <c r="I23" t="str">
        <f>"3-1"</f>
        <v>3-1</v>
      </c>
      <c r="J23" t="s">
        <v>20</v>
      </c>
      <c r="K23">
        <v>1.7290000000000001</v>
      </c>
      <c r="L23">
        <v>1</v>
      </c>
      <c r="M23">
        <v>0.73</v>
      </c>
      <c r="N23" t="s">
        <v>21</v>
      </c>
      <c r="O23" t="s">
        <v>2227</v>
      </c>
      <c r="P23" s="15">
        <f t="shared" si="12"/>
        <v>3.1599999999999997</v>
      </c>
      <c r="Q23" s="22">
        <v>43435</v>
      </c>
      <c r="R23" s="22"/>
      <c r="S23" s="50">
        <v>65</v>
      </c>
      <c r="T23" s="23" t="str">
        <f t="shared" si="1"/>
        <v>1X2</v>
      </c>
      <c r="U23" t="s">
        <v>2512</v>
      </c>
      <c r="V23" s="46" t="str">
        <f t="shared" si="2"/>
        <v>04</v>
      </c>
      <c r="W23" s="46" t="str">
        <f t="shared" si="3"/>
        <v>Dec</v>
      </c>
      <c r="X23" s="46">
        <f t="shared" si="4"/>
        <v>12</v>
      </c>
      <c r="Y23" s="46" t="str">
        <f t="shared" si="5"/>
        <v>2018</v>
      </c>
      <c r="Z23" s="46" t="str">
        <f t="shared" si="6"/>
        <v>20:45</v>
      </c>
      <c r="AA23" s="47">
        <f t="shared" si="7"/>
        <v>43438</v>
      </c>
      <c r="AB23" s="48">
        <f t="shared" si="8"/>
        <v>43438.864583333336</v>
      </c>
      <c r="AC23" s="51">
        <v>43435</v>
      </c>
      <c r="AD23" s="72"/>
      <c r="AE23" s="49">
        <v>22</v>
      </c>
      <c r="AF23" s="52">
        <f t="shared" si="9"/>
        <v>2.5599999999999996</v>
      </c>
      <c r="AG23" s="53">
        <f t="shared" si="10"/>
        <v>102.56</v>
      </c>
      <c r="AH23" s="53">
        <f>AG23-MAX($AG$1:AG22)</f>
        <v>0.73000000000000398</v>
      </c>
    </row>
    <row r="24" spans="1:34" x14ac:dyDescent="0.25">
      <c r="A24">
        <v>23</v>
      </c>
      <c r="B24" t="s">
        <v>2221</v>
      </c>
      <c r="C24" t="s">
        <v>15</v>
      </c>
      <c r="D24" t="s">
        <v>58</v>
      </c>
      <c r="E24" t="s">
        <v>2224</v>
      </c>
      <c r="F24">
        <v>1.74</v>
      </c>
      <c r="G24" t="s">
        <v>18</v>
      </c>
      <c r="H24" t="s">
        <v>72</v>
      </c>
      <c r="I24" t="str">
        <f>"2-1"</f>
        <v>2-1</v>
      </c>
      <c r="J24" t="s">
        <v>20</v>
      </c>
      <c r="K24">
        <v>1.74</v>
      </c>
      <c r="L24">
        <v>1</v>
      </c>
      <c r="M24">
        <v>0.74</v>
      </c>
      <c r="N24" t="s">
        <v>21</v>
      </c>
      <c r="O24" t="s">
        <v>2225</v>
      </c>
      <c r="P24" s="15">
        <f t="shared" si="12"/>
        <v>3.8999999999999995</v>
      </c>
      <c r="Q24" s="22">
        <v>43435</v>
      </c>
      <c r="R24" s="22"/>
      <c r="S24" s="50">
        <v>23</v>
      </c>
      <c r="T24" s="23" t="str">
        <f t="shared" si="1"/>
        <v>1X2</v>
      </c>
      <c r="U24" t="s">
        <v>2512</v>
      </c>
      <c r="V24" s="46" t="str">
        <f t="shared" si="2"/>
        <v>04</v>
      </c>
      <c r="W24" s="46" t="str">
        <f t="shared" si="3"/>
        <v>Dec</v>
      </c>
      <c r="X24" s="46">
        <f t="shared" si="4"/>
        <v>12</v>
      </c>
      <c r="Y24" s="46" t="str">
        <f t="shared" si="5"/>
        <v>2018</v>
      </c>
      <c r="Z24" s="46" t="str">
        <f t="shared" si="6"/>
        <v>20:45</v>
      </c>
      <c r="AA24" s="47">
        <f t="shared" si="7"/>
        <v>43438</v>
      </c>
      <c r="AB24" s="48">
        <f t="shared" si="8"/>
        <v>43438.864583333336</v>
      </c>
      <c r="AC24" s="51">
        <v>43435</v>
      </c>
      <c r="AD24" s="72"/>
      <c r="AE24" s="49">
        <v>23</v>
      </c>
      <c r="AF24" s="52">
        <f t="shared" si="9"/>
        <v>3.3</v>
      </c>
      <c r="AG24" s="53">
        <f t="shared" si="10"/>
        <v>103.3</v>
      </c>
      <c r="AH24" s="53">
        <f>AG24-MAX($AG$1:AG23)</f>
        <v>0.73999999999999488</v>
      </c>
    </row>
    <row r="25" spans="1:34" x14ac:dyDescent="0.25">
      <c r="A25">
        <v>24</v>
      </c>
      <c r="B25" t="s">
        <v>2221</v>
      </c>
      <c r="C25" t="s">
        <v>15</v>
      </c>
      <c r="D25" t="s">
        <v>58</v>
      </c>
      <c r="E25" t="s">
        <v>2222</v>
      </c>
      <c r="F25">
        <v>0</v>
      </c>
      <c r="G25" t="s">
        <v>26</v>
      </c>
      <c r="H25" t="s">
        <v>34</v>
      </c>
      <c r="I25" t="str">
        <f>"3-1"</f>
        <v>3-1</v>
      </c>
      <c r="J25" t="s">
        <v>20</v>
      </c>
      <c r="K25">
        <v>1.98</v>
      </c>
      <c r="L25">
        <v>1</v>
      </c>
      <c r="M25">
        <v>-1</v>
      </c>
      <c r="N25" t="s">
        <v>21</v>
      </c>
      <c r="O25" t="s">
        <v>2223</v>
      </c>
      <c r="P25" s="15">
        <f t="shared" si="12"/>
        <v>2.8999999999999995</v>
      </c>
      <c r="Q25" s="22">
        <v>43435</v>
      </c>
      <c r="R25" s="22"/>
      <c r="S25" s="50">
        <v>39</v>
      </c>
      <c r="T25" s="23" t="str">
        <f t="shared" si="1"/>
        <v>AH</v>
      </c>
      <c r="U25" t="s">
        <v>2512</v>
      </c>
      <c r="V25" s="46" t="str">
        <f t="shared" si="2"/>
        <v>04</v>
      </c>
      <c r="W25" s="46" t="str">
        <f t="shared" si="3"/>
        <v>Dec</v>
      </c>
      <c r="X25" s="46">
        <f t="shared" si="4"/>
        <v>12</v>
      </c>
      <c r="Y25" s="46" t="str">
        <f t="shared" si="5"/>
        <v>2018</v>
      </c>
      <c r="Z25" s="46" t="str">
        <f t="shared" si="6"/>
        <v>20:45</v>
      </c>
      <c r="AA25" s="47">
        <f t="shared" si="7"/>
        <v>43438</v>
      </c>
      <c r="AB25" s="48">
        <f t="shared" si="8"/>
        <v>43438.864583333336</v>
      </c>
      <c r="AC25" s="51">
        <v>43435</v>
      </c>
      <c r="AD25" s="72"/>
      <c r="AE25" s="49">
        <v>24</v>
      </c>
      <c r="AF25" s="52">
        <f t="shared" si="9"/>
        <v>2.2999999999999998</v>
      </c>
      <c r="AG25" s="53">
        <f t="shared" si="10"/>
        <v>102.3</v>
      </c>
      <c r="AH25" s="53">
        <f>AG25-MAX($AG$1:AG24)</f>
        <v>-1</v>
      </c>
    </row>
    <row r="26" spans="1:34" x14ac:dyDescent="0.25">
      <c r="A26">
        <v>25</v>
      </c>
      <c r="B26" t="s">
        <v>2189</v>
      </c>
      <c r="C26" t="s">
        <v>15</v>
      </c>
      <c r="D26" t="s">
        <v>58</v>
      </c>
      <c r="E26" t="s">
        <v>2219</v>
      </c>
      <c r="F26">
        <v>0</v>
      </c>
      <c r="G26" t="s">
        <v>26</v>
      </c>
      <c r="H26" t="s">
        <v>289</v>
      </c>
      <c r="I26" t="str">
        <f>"1-2"</f>
        <v>1-2</v>
      </c>
      <c r="J26" t="s">
        <v>20</v>
      </c>
      <c r="K26">
        <v>1.8129999999999999</v>
      </c>
      <c r="L26">
        <v>1</v>
      </c>
      <c r="M26">
        <v>-1</v>
      </c>
      <c r="N26" t="s">
        <v>21</v>
      </c>
      <c r="O26" t="s">
        <v>2220</v>
      </c>
      <c r="P26" s="15">
        <f t="shared" si="12"/>
        <v>1.8999999999999995</v>
      </c>
      <c r="Q26" s="22">
        <v>43435</v>
      </c>
      <c r="R26" s="22"/>
      <c r="S26" s="50">
        <v>25</v>
      </c>
      <c r="T26" s="23" t="str">
        <f t="shared" si="1"/>
        <v>AH</v>
      </c>
      <c r="U26" t="s">
        <v>2512</v>
      </c>
      <c r="V26" s="46" t="str">
        <f t="shared" si="2"/>
        <v>04</v>
      </c>
      <c r="W26" s="46" t="str">
        <f t="shared" si="3"/>
        <v>Dec</v>
      </c>
      <c r="X26" s="46">
        <f t="shared" si="4"/>
        <v>12</v>
      </c>
      <c r="Y26" s="46" t="str">
        <f t="shared" si="5"/>
        <v>2018</v>
      </c>
      <c r="Z26" s="46" t="str">
        <f t="shared" si="6"/>
        <v>21:00</v>
      </c>
      <c r="AA26" s="47">
        <f t="shared" si="7"/>
        <v>43438</v>
      </c>
      <c r="AB26" s="48">
        <f t="shared" si="8"/>
        <v>43438.875</v>
      </c>
      <c r="AC26" s="51">
        <v>43435</v>
      </c>
      <c r="AD26" s="72"/>
      <c r="AE26" s="49">
        <v>25</v>
      </c>
      <c r="AF26" s="52">
        <f t="shared" si="9"/>
        <v>1.2999999999999998</v>
      </c>
      <c r="AG26" s="53">
        <f t="shared" si="10"/>
        <v>101.3</v>
      </c>
      <c r="AH26" s="53">
        <f>AG26-MAX($AG$1:AG25)</f>
        <v>-2</v>
      </c>
    </row>
    <row r="27" spans="1:34" x14ac:dyDescent="0.25">
      <c r="A27">
        <v>26</v>
      </c>
      <c r="B27" t="s">
        <v>2189</v>
      </c>
      <c r="C27" t="s">
        <v>15</v>
      </c>
      <c r="D27" t="s">
        <v>100</v>
      </c>
      <c r="E27" t="s">
        <v>2190</v>
      </c>
      <c r="F27">
        <v>0</v>
      </c>
      <c r="G27" t="s">
        <v>26</v>
      </c>
      <c r="H27" t="s">
        <v>46</v>
      </c>
      <c r="I27" t="str">
        <f>"0-1"</f>
        <v>0-1</v>
      </c>
      <c r="J27" t="s">
        <v>20</v>
      </c>
      <c r="K27">
        <v>1.714</v>
      </c>
      <c r="L27">
        <v>1</v>
      </c>
      <c r="M27">
        <v>-1</v>
      </c>
      <c r="N27" t="s">
        <v>21</v>
      </c>
      <c r="O27" t="s">
        <v>2191</v>
      </c>
      <c r="P27" s="15">
        <f t="shared" si="12"/>
        <v>0.89999999999999947</v>
      </c>
      <c r="Q27" s="22">
        <v>43435</v>
      </c>
      <c r="R27" s="22"/>
      <c r="S27" s="50">
        <v>27</v>
      </c>
      <c r="T27" s="23" t="str">
        <f t="shared" si="1"/>
        <v>AH</v>
      </c>
      <c r="U27" t="s">
        <v>2512</v>
      </c>
      <c r="V27" s="46" t="str">
        <f t="shared" si="2"/>
        <v>04</v>
      </c>
      <c r="W27" s="46" t="str">
        <f t="shared" si="3"/>
        <v>Dec</v>
      </c>
      <c r="X27" s="46">
        <f t="shared" si="4"/>
        <v>12</v>
      </c>
      <c r="Y27" s="46" t="str">
        <f t="shared" si="5"/>
        <v>2018</v>
      </c>
      <c r="Z27" s="46" t="str">
        <f t="shared" si="6"/>
        <v>21:00</v>
      </c>
      <c r="AA27" s="47">
        <f t="shared" si="7"/>
        <v>43438</v>
      </c>
      <c r="AB27" s="48">
        <f t="shared" si="8"/>
        <v>43438.875</v>
      </c>
      <c r="AC27" s="51">
        <v>43435</v>
      </c>
      <c r="AD27" s="72"/>
      <c r="AE27" s="49">
        <v>26</v>
      </c>
      <c r="AF27" s="52">
        <f t="shared" si="9"/>
        <v>0.29999999999999982</v>
      </c>
      <c r="AG27" s="53">
        <f t="shared" si="10"/>
        <v>100.3</v>
      </c>
      <c r="AH27" s="53">
        <f>AG27-MAX($AG$1:AG26)</f>
        <v>-3</v>
      </c>
    </row>
    <row r="28" spans="1:34" x14ac:dyDescent="0.25">
      <c r="A28">
        <v>27</v>
      </c>
      <c r="B28" t="s">
        <v>2182</v>
      </c>
      <c r="C28" t="s">
        <v>15</v>
      </c>
      <c r="D28" t="s">
        <v>100</v>
      </c>
      <c r="E28" t="s">
        <v>2187</v>
      </c>
      <c r="F28">
        <v>1.72</v>
      </c>
      <c r="G28" t="s">
        <v>18</v>
      </c>
      <c r="H28" t="s">
        <v>46</v>
      </c>
      <c r="I28" t="str">
        <f>"3-2"</f>
        <v>3-2</v>
      </c>
      <c r="J28" t="s">
        <v>20</v>
      </c>
      <c r="K28">
        <v>1.724</v>
      </c>
      <c r="L28">
        <v>1</v>
      </c>
      <c r="M28">
        <v>0.72</v>
      </c>
      <c r="N28" t="s">
        <v>21</v>
      </c>
      <c r="O28" t="s">
        <v>2188</v>
      </c>
      <c r="P28" s="15">
        <f t="shared" si="12"/>
        <v>1.6199999999999994</v>
      </c>
      <c r="Q28" s="22">
        <v>43435</v>
      </c>
      <c r="R28" s="22"/>
      <c r="S28" s="50">
        <v>31</v>
      </c>
      <c r="T28" s="23" t="str">
        <f t="shared" si="1"/>
        <v>AH</v>
      </c>
      <c r="U28" t="s">
        <v>2512</v>
      </c>
      <c r="V28" s="46" t="str">
        <f t="shared" si="2"/>
        <v>05</v>
      </c>
      <c r="W28" s="46" t="str">
        <f t="shared" si="3"/>
        <v>Dec</v>
      </c>
      <c r="X28" s="46">
        <f t="shared" si="4"/>
        <v>12</v>
      </c>
      <c r="Y28" s="46" t="str">
        <f t="shared" si="5"/>
        <v>2018</v>
      </c>
      <c r="Z28" s="46" t="str">
        <f t="shared" si="6"/>
        <v>19:00</v>
      </c>
      <c r="AA28" s="47">
        <f t="shared" si="7"/>
        <v>43439</v>
      </c>
      <c r="AB28" s="48">
        <f t="shared" si="8"/>
        <v>43439.791666666664</v>
      </c>
      <c r="AC28" s="51">
        <v>43435</v>
      </c>
      <c r="AD28" s="72"/>
      <c r="AE28" s="49">
        <v>27</v>
      </c>
      <c r="AF28" s="52">
        <f t="shared" si="9"/>
        <v>1.0199999999999998</v>
      </c>
      <c r="AG28" s="53">
        <f t="shared" si="10"/>
        <v>101.02</v>
      </c>
      <c r="AH28" s="53">
        <f>AG28-MAX($AG$1:AG27)</f>
        <v>-2.2800000000000011</v>
      </c>
    </row>
    <row r="29" spans="1:34" x14ac:dyDescent="0.25">
      <c r="A29">
        <v>28</v>
      </c>
      <c r="B29" t="s">
        <v>2182</v>
      </c>
      <c r="C29" t="s">
        <v>15</v>
      </c>
      <c r="D29" t="s">
        <v>100</v>
      </c>
      <c r="E29" t="s">
        <v>2185</v>
      </c>
      <c r="F29">
        <v>0</v>
      </c>
      <c r="G29" t="s">
        <v>26</v>
      </c>
      <c r="H29" t="s">
        <v>50</v>
      </c>
      <c r="I29" t="str">
        <f>"0-2"</f>
        <v>0-2</v>
      </c>
      <c r="J29" t="s">
        <v>20</v>
      </c>
      <c r="K29">
        <v>2.04</v>
      </c>
      <c r="L29">
        <v>1</v>
      </c>
      <c r="M29">
        <v>-1</v>
      </c>
      <c r="N29" t="s">
        <v>21</v>
      </c>
      <c r="O29" t="s">
        <v>2186</v>
      </c>
      <c r="P29" s="15">
        <f t="shared" si="12"/>
        <v>0.61999999999999944</v>
      </c>
      <c r="Q29" s="22">
        <v>43435</v>
      </c>
      <c r="R29" s="22"/>
      <c r="S29" s="50">
        <v>70</v>
      </c>
      <c r="T29" s="23" t="str">
        <f t="shared" si="1"/>
        <v>AH</v>
      </c>
      <c r="U29" t="s">
        <v>2512</v>
      </c>
      <c r="V29" s="46" t="str">
        <f t="shared" si="2"/>
        <v>05</v>
      </c>
      <c r="W29" s="46" t="str">
        <f t="shared" si="3"/>
        <v>Dec</v>
      </c>
      <c r="X29" s="46">
        <f t="shared" si="4"/>
        <v>12</v>
      </c>
      <c r="Y29" s="46" t="str">
        <f t="shared" si="5"/>
        <v>2018</v>
      </c>
      <c r="Z29" s="46" t="str">
        <f t="shared" si="6"/>
        <v>19:00</v>
      </c>
      <c r="AA29" s="47">
        <f t="shared" si="7"/>
        <v>43439</v>
      </c>
      <c r="AB29" s="48">
        <f t="shared" si="8"/>
        <v>43439.791666666664</v>
      </c>
      <c r="AC29" s="51">
        <v>43435</v>
      </c>
      <c r="AD29" s="72"/>
      <c r="AE29" s="49">
        <v>28</v>
      </c>
      <c r="AF29" s="52">
        <f t="shared" si="9"/>
        <v>1.9999999999999796E-2</v>
      </c>
      <c r="AG29" s="53">
        <f t="shared" si="10"/>
        <v>100.02</v>
      </c>
      <c r="AH29" s="53">
        <f>AG29-MAX($AG$1:AG28)</f>
        <v>-3.2800000000000011</v>
      </c>
    </row>
    <row r="30" spans="1:34" x14ac:dyDescent="0.25">
      <c r="A30">
        <v>29</v>
      </c>
      <c r="B30" t="s">
        <v>2182</v>
      </c>
      <c r="C30" t="s">
        <v>15</v>
      </c>
      <c r="D30" t="s">
        <v>100</v>
      </c>
      <c r="E30" t="s">
        <v>2183</v>
      </c>
      <c r="F30">
        <v>0</v>
      </c>
      <c r="G30" t="s">
        <v>26</v>
      </c>
      <c r="H30" t="s">
        <v>34</v>
      </c>
      <c r="I30" t="str">
        <f>"3-2"</f>
        <v>3-2</v>
      </c>
      <c r="J30" t="s">
        <v>20</v>
      </c>
      <c r="K30">
        <v>1.671</v>
      </c>
      <c r="L30">
        <v>1</v>
      </c>
      <c r="M30">
        <v>-1</v>
      </c>
      <c r="N30" t="s">
        <v>21</v>
      </c>
      <c r="O30" t="s">
        <v>2184</v>
      </c>
      <c r="P30" s="15">
        <f t="shared" si="12"/>
        <v>-0.38000000000000056</v>
      </c>
      <c r="Q30" s="22">
        <v>43435</v>
      </c>
      <c r="R30" s="22"/>
      <c r="S30" s="50">
        <v>64</v>
      </c>
      <c r="T30" s="23" t="str">
        <f t="shared" si="1"/>
        <v>AH</v>
      </c>
      <c r="U30" t="s">
        <v>2512</v>
      </c>
      <c r="V30" s="46" t="str">
        <f t="shared" si="2"/>
        <v>05</v>
      </c>
      <c r="W30" s="46" t="str">
        <f t="shared" si="3"/>
        <v>Dec</v>
      </c>
      <c r="X30" s="46">
        <f t="shared" si="4"/>
        <v>12</v>
      </c>
      <c r="Y30" s="46" t="str">
        <f t="shared" si="5"/>
        <v>2018</v>
      </c>
      <c r="Z30" s="46" t="str">
        <f t="shared" si="6"/>
        <v>19:00</v>
      </c>
      <c r="AA30" s="47">
        <f t="shared" si="7"/>
        <v>43439</v>
      </c>
      <c r="AB30" s="48">
        <f t="shared" si="8"/>
        <v>43439.791666666664</v>
      </c>
      <c r="AC30" s="51">
        <v>43435</v>
      </c>
      <c r="AD30" s="72"/>
      <c r="AE30" s="49">
        <v>29</v>
      </c>
      <c r="AF30" s="52">
        <f t="shared" si="9"/>
        <v>-0.9800000000000002</v>
      </c>
      <c r="AG30" s="53">
        <f t="shared" si="10"/>
        <v>99.02</v>
      </c>
      <c r="AH30" s="53">
        <f>AG30-MAX($AG$1:AG29)</f>
        <v>-4.2800000000000011</v>
      </c>
    </row>
    <row r="31" spans="1:34" x14ac:dyDescent="0.25">
      <c r="A31">
        <v>30</v>
      </c>
      <c r="B31" t="s">
        <v>2208</v>
      </c>
      <c r="C31" t="s">
        <v>15</v>
      </c>
      <c r="D31" t="s">
        <v>58</v>
      </c>
      <c r="E31" t="s">
        <v>2215</v>
      </c>
      <c r="F31">
        <v>1</v>
      </c>
      <c r="G31" t="s">
        <v>80</v>
      </c>
      <c r="H31" t="s">
        <v>34</v>
      </c>
      <c r="I31" t="str">
        <f>"1-1"</f>
        <v>1-1</v>
      </c>
      <c r="J31" t="s">
        <v>20</v>
      </c>
      <c r="K31">
        <v>1.7689999999999999</v>
      </c>
      <c r="L31">
        <v>1</v>
      </c>
      <c r="M31">
        <v>0</v>
      </c>
      <c r="N31" t="s">
        <v>21</v>
      </c>
      <c r="O31" t="s">
        <v>2216</v>
      </c>
      <c r="P31" s="15">
        <f t="shared" si="12"/>
        <v>-0.38000000000000056</v>
      </c>
      <c r="Q31" s="22">
        <v>43435</v>
      </c>
      <c r="R31" s="22"/>
      <c r="S31" s="50">
        <v>30</v>
      </c>
      <c r="T31" s="23" t="str">
        <f t="shared" si="1"/>
        <v>AH</v>
      </c>
      <c r="U31" t="s">
        <v>2512</v>
      </c>
      <c r="V31" s="46" t="str">
        <f t="shared" si="2"/>
        <v>05</v>
      </c>
      <c r="W31" s="46" t="str">
        <f t="shared" si="3"/>
        <v>Dec</v>
      </c>
      <c r="X31" s="46">
        <f t="shared" si="4"/>
        <v>12</v>
      </c>
      <c r="Y31" s="46" t="str">
        <f t="shared" si="5"/>
        <v>2018</v>
      </c>
      <c r="Z31" s="46" t="str">
        <f t="shared" si="6"/>
        <v>20:45</v>
      </c>
      <c r="AA31" s="47">
        <f t="shared" si="7"/>
        <v>43439</v>
      </c>
      <c r="AB31" s="48">
        <f t="shared" si="8"/>
        <v>43439.864583333336</v>
      </c>
      <c r="AC31" s="51">
        <v>43435</v>
      </c>
      <c r="AD31" s="72"/>
      <c r="AE31" s="49">
        <v>30</v>
      </c>
      <c r="AF31" s="52">
        <f t="shared" si="9"/>
        <v>-0.9800000000000002</v>
      </c>
      <c r="AG31" s="53">
        <f t="shared" si="10"/>
        <v>99.02</v>
      </c>
      <c r="AH31" s="53">
        <f>AG31-MAX($AG$1:AG30)</f>
        <v>-4.2800000000000011</v>
      </c>
    </row>
    <row r="32" spans="1:34" x14ac:dyDescent="0.25">
      <c r="A32">
        <v>31</v>
      </c>
      <c r="B32" t="s">
        <v>2208</v>
      </c>
      <c r="C32" t="s">
        <v>15</v>
      </c>
      <c r="D32" t="s">
        <v>58</v>
      </c>
      <c r="E32" t="s">
        <v>2213</v>
      </c>
      <c r="F32">
        <v>0</v>
      </c>
      <c r="G32" t="s">
        <v>26</v>
      </c>
      <c r="H32" t="s">
        <v>50</v>
      </c>
      <c r="I32" t="str">
        <f>"1-1"</f>
        <v>1-1</v>
      </c>
      <c r="J32" t="s">
        <v>20</v>
      </c>
      <c r="K32">
        <v>2.14</v>
      </c>
      <c r="L32">
        <v>1</v>
      </c>
      <c r="M32">
        <v>-1</v>
      </c>
      <c r="N32" t="s">
        <v>21</v>
      </c>
      <c r="O32" t="s">
        <v>2214</v>
      </c>
      <c r="P32" s="15">
        <f t="shared" si="12"/>
        <v>-1.3800000000000006</v>
      </c>
      <c r="Q32" s="22">
        <v>43435</v>
      </c>
      <c r="R32" s="22"/>
      <c r="S32" s="50">
        <v>32</v>
      </c>
      <c r="T32" s="23" t="str">
        <f t="shared" si="1"/>
        <v>AH</v>
      </c>
      <c r="U32" t="s">
        <v>2512</v>
      </c>
      <c r="V32" s="46" t="str">
        <f t="shared" si="2"/>
        <v>05</v>
      </c>
      <c r="W32" s="46" t="str">
        <f t="shared" si="3"/>
        <v>Dec</v>
      </c>
      <c r="X32" s="46">
        <f t="shared" si="4"/>
        <v>12</v>
      </c>
      <c r="Y32" s="46" t="str">
        <f t="shared" si="5"/>
        <v>2018</v>
      </c>
      <c r="Z32" s="46" t="str">
        <f t="shared" si="6"/>
        <v>20:45</v>
      </c>
      <c r="AA32" s="47">
        <f t="shared" si="7"/>
        <v>43439</v>
      </c>
      <c r="AB32" s="48">
        <f t="shared" si="8"/>
        <v>43439.864583333336</v>
      </c>
      <c r="AC32" s="51">
        <v>43435</v>
      </c>
      <c r="AD32" s="72"/>
      <c r="AE32" s="49">
        <v>31</v>
      </c>
      <c r="AF32" s="52">
        <f t="shared" si="9"/>
        <v>-1.9800000000000002</v>
      </c>
      <c r="AG32" s="53">
        <f t="shared" si="10"/>
        <v>98.02</v>
      </c>
      <c r="AH32" s="53">
        <f>AG32-MAX($AG$1:AG31)</f>
        <v>-5.2800000000000011</v>
      </c>
    </row>
    <row r="33" spans="1:34" x14ac:dyDescent="0.25">
      <c r="A33">
        <v>32</v>
      </c>
      <c r="B33" t="s">
        <v>2208</v>
      </c>
      <c r="C33" t="s">
        <v>15</v>
      </c>
      <c r="D33" t="s">
        <v>58</v>
      </c>
      <c r="E33" t="s">
        <v>2211</v>
      </c>
      <c r="F33">
        <v>1.9</v>
      </c>
      <c r="G33" t="s">
        <v>18</v>
      </c>
      <c r="H33" t="s">
        <v>289</v>
      </c>
      <c r="I33" t="str">
        <f>"1-3"</f>
        <v>1-3</v>
      </c>
      <c r="J33" t="s">
        <v>20</v>
      </c>
      <c r="K33">
        <v>1.9</v>
      </c>
      <c r="L33">
        <v>1</v>
      </c>
      <c r="M33">
        <v>0.9</v>
      </c>
      <c r="N33" t="s">
        <v>21</v>
      </c>
      <c r="O33" t="s">
        <v>2212</v>
      </c>
      <c r="P33" s="15">
        <f t="shared" si="12"/>
        <v>-0.48000000000000054</v>
      </c>
      <c r="Q33" s="22">
        <v>43435</v>
      </c>
      <c r="R33" s="22"/>
      <c r="S33" s="50">
        <v>43</v>
      </c>
      <c r="T33" s="23" t="str">
        <f t="shared" si="1"/>
        <v>AH</v>
      </c>
      <c r="U33" t="s">
        <v>2512</v>
      </c>
      <c r="V33" s="46" t="str">
        <f t="shared" si="2"/>
        <v>05</v>
      </c>
      <c r="W33" s="46" t="str">
        <f t="shared" si="3"/>
        <v>Dec</v>
      </c>
      <c r="X33" s="46">
        <f t="shared" si="4"/>
        <v>12</v>
      </c>
      <c r="Y33" s="46" t="str">
        <f t="shared" si="5"/>
        <v>2018</v>
      </c>
      <c r="Z33" s="46" t="str">
        <f t="shared" si="6"/>
        <v>20:45</v>
      </c>
      <c r="AA33" s="47">
        <f t="shared" si="7"/>
        <v>43439</v>
      </c>
      <c r="AB33" s="48">
        <f t="shared" si="8"/>
        <v>43439.864583333336</v>
      </c>
      <c r="AC33" s="51">
        <v>43435</v>
      </c>
      <c r="AD33" s="72"/>
      <c r="AE33" s="49">
        <v>32</v>
      </c>
      <c r="AF33" s="52">
        <f t="shared" si="9"/>
        <v>-1.08</v>
      </c>
      <c r="AG33" s="53">
        <f t="shared" si="10"/>
        <v>98.92</v>
      </c>
      <c r="AH33" s="53">
        <f>AG33-MAX($AG$1:AG32)</f>
        <v>-4.3799999999999955</v>
      </c>
    </row>
    <row r="34" spans="1:34" x14ac:dyDescent="0.25">
      <c r="A34">
        <v>33</v>
      </c>
      <c r="B34" t="s">
        <v>2208</v>
      </c>
      <c r="C34" t="s">
        <v>15</v>
      </c>
      <c r="D34" t="s">
        <v>58</v>
      </c>
      <c r="E34" t="s">
        <v>2209</v>
      </c>
      <c r="F34">
        <v>0</v>
      </c>
      <c r="G34" t="s">
        <v>26</v>
      </c>
      <c r="H34" t="s">
        <v>38</v>
      </c>
      <c r="I34" t="str">
        <f>"2-1"</f>
        <v>2-1</v>
      </c>
      <c r="J34" t="s">
        <v>20</v>
      </c>
      <c r="K34">
        <v>1.7929999999999999</v>
      </c>
      <c r="L34">
        <v>1</v>
      </c>
      <c r="M34">
        <v>-1</v>
      </c>
      <c r="N34" t="s">
        <v>21</v>
      </c>
      <c r="O34" t="s">
        <v>2210</v>
      </c>
      <c r="P34" s="15">
        <f t="shared" si="12"/>
        <v>-1.4800000000000004</v>
      </c>
      <c r="Q34" s="22">
        <v>43435</v>
      </c>
      <c r="R34" s="22"/>
      <c r="S34" s="50">
        <v>59</v>
      </c>
      <c r="T34" s="23" t="str">
        <f t="shared" si="1"/>
        <v>1X2</v>
      </c>
      <c r="U34" t="s">
        <v>2512</v>
      </c>
      <c r="V34" s="46" t="str">
        <f t="shared" si="2"/>
        <v>05</v>
      </c>
      <c r="W34" s="46" t="str">
        <f t="shared" si="3"/>
        <v>Dec</v>
      </c>
      <c r="X34" s="46">
        <f t="shared" si="4"/>
        <v>12</v>
      </c>
      <c r="Y34" s="46" t="str">
        <f t="shared" si="5"/>
        <v>2018</v>
      </c>
      <c r="Z34" s="46" t="str">
        <f t="shared" si="6"/>
        <v>20:45</v>
      </c>
      <c r="AA34" s="47">
        <f t="shared" si="7"/>
        <v>43439</v>
      </c>
      <c r="AB34" s="48">
        <f t="shared" si="8"/>
        <v>43439.864583333336</v>
      </c>
      <c r="AC34" s="51">
        <v>43435</v>
      </c>
      <c r="AD34" s="72"/>
      <c r="AE34" s="49">
        <v>33</v>
      </c>
      <c r="AF34" s="52">
        <f t="shared" si="9"/>
        <v>-2.08</v>
      </c>
      <c r="AG34" s="53">
        <f t="shared" si="10"/>
        <v>97.92</v>
      </c>
      <c r="AH34" s="53">
        <f>AG34-MAX($AG$1:AG33)</f>
        <v>-5.3799999999999955</v>
      </c>
    </row>
    <row r="35" spans="1:34" x14ac:dyDescent="0.25">
      <c r="A35">
        <v>34</v>
      </c>
      <c r="B35" t="s">
        <v>2179</v>
      </c>
      <c r="C35" t="s">
        <v>15</v>
      </c>
      <c r="D35" t="s">
        <v>58</v>
      </c>
      <c r="E35" t="s">
        <v>2206</v>
      </c>
      <c r="F35">
        <v>1.93</v>
      </c>
      <c r="G35" t="s">
        <v>18</v>
      </c>
      <c r="H35" t="s">
        <v>598</v>
      </c>
      <c r="I35" t="str">
        <f>"3-1"</f>
        <v>3-1</v>
      </c>
      <c r="J35" t="s">
        <v>20</v>
      </c>
      <c r="K35">
        <v>1.9339999999999999</v>
      </c>
      <c r="L35">
        <v>1</v>
      </c>
      <c r="M35">
        <v>0.93</v>
      </c>
      <c r="N35" t="s">
        <v>21</v>
      </c>
      <c r="O35" t="s">
        <v>2207</v>
      </c>
      <c r="P35" s="15">
        <f t="shared" si="12"/>
        <v>-0.55000000000000038</v>
      </c>
      <c r="Q35" s="22">
        <v>43435</v>
      </c>
      <c r="R35" s="22"/>
      <c r="S35" s="50">
        <v>53</v>
      </c>
      <c r="T35" s="23" t="str">
        <f t="shared" si="1"/>
        <v>1X2</v>
      </c>
      <c r="U35" t="s">
        <v>2512</v>
      </c>
      <c r="V35" s="46" t="str">
        <f t="shared" si="2"/>
        <v>05</v>
      </c>
      <c r="W35" s="46" t="str">
        <f t="shared" si="3"/>
        <v>Dec</v>
      </c>
      <c r="X35" s="46">
        <f t="shared" si="4"/>
        <v>12</v>
      </c>
      <c r="Y35" s="46" t="str">
        <f t="shared" si="5"/>
        <v>2018</v>
      </c>
      <c r="Z35" s="46" t="str">
        <f t="shared" si="6"/>
        <v>21:00</v>
      </c>
      <c r="AA35" s="47">
        <f t="shared" si="7"/>
        <v>43439</v>
      </c>
      <c r="AB35" s="48">
        <f t="shared" si="8"/>
        <v>43439.875</v>
      </c>
      <c r="AC35" s="51">
        <v>43435</v>
      </c>
      <c r="AD35" s="72"/>
      <c r="AE35" s="49">
        <v>34</v>
      </c>
      <c r="AF35" s="52">
        <f t="shared" si="9"/>
        <v>-1.1499999999999999</v>
      </c>
      <c r="AG35" s="53">
        <f t="shared" si="10"/>
        <v>98.850000000000009</v>
      </c>
      <c r="AH35" s="53">
        <f>AG35-MAX($AG$1:AG34)</f>
        <v>-4.4499999999999886</v>
      </c>
    </row>
    <row r="36" spans="1:34" x14ac:dyDescent="0.25">
      <c r="A36">
        <v>35</v>
      </c>
      <c r="B36" t="s">
        <v>2179</v>
      </c>
      <c r="C36" t="s">
        <v>15</v>
      </c>
      <c r="D36" t="s">
        <v>58</v>
      </c>
      <c r="E36" t="s">
        <v>2204</v>
      </c>
      <c r="F36">
        <v>1</v>
      </c>
      <c r="G36" t="s">
        <v>80</v>
      </c>
      <c r="H36" t="s">
        <v>34</v>
      </c>
      <c r="I36" t="str">
        <f>"2-2"</f>
        <v>2-2</v>
      </c>
      <c r="J36" t="s">
        <v>20</v>
      </c>
      <c r="K36">
        <v>2.2400000000000002</v>
      </c>
      <c r="L36">
        <v>1</v>
      </c>
      <c r="M36">
        <v>0</v>
      </c>
      <c r="N36" t="s">
        <v>21</v>
      </c>
      <c r="O36" t="s">
        <v>2205</v>
      </c>
      <c r="P36" s="15">
        <f t="shared" si="12"/>
        <v>-0.55000000000000038</v>
      </c>
      <c r="Q36" s="22">
        <v>43435</v>
      </c>
      <c r="R36" s="22"/>
      <c r="S36" s="50">
        <v>35</v>
      </c>
      <c r="T36" s="23" t="str">
        <f t="shared" si="1"/>
        <v>AH</v>
      </c>
      <c r="U36" t="s">
        <v>2512</v>
      </c>
      <c r="V36" s="46" t="str">
        <f t="shared" si="2"/>
        <v>05</v>
      </c>
      <c r="W36" s="46" t="str">
        <f t="shared" si="3"/>
        <v>Dec</v>
      </c>
      <c r="X36" s="46">
        <f t="shared" si="4"/>
        <v>12</v>
      </c>
      <c r="Y36" s="46" t="str">
        <f t="shared" si="5"/>
        <v>2018</v>
      </c>
      <c r="Z36" s="46" t="str">
        <f t="shared" si="6"/>
        <v>21:00</v>
      </c>
      <c r="AA36" s="47">
        <f t="shared" si="7"/>
        <v>43439</v>
      </c>
      <c r="AB36" s="48">
        <f t="shared" si="8"/>
        <v>43439.875</v>
      </c>
      <c r="AC36" s="51">
        <v>43435</v>
      </c>
      <c r="AD36" s="72"/>
      <c r="AE36" s="49">
        <v>35</v>
      </c>
      <c r="AF36" s="52">
        <f t="shared" si="9"/>
        <v>-1.1499999999999999</v>
      </c>
      <c r="AG36" s="53">
        <f t="shared" si="10"/>
        <v>98.850000000000009</v>
      </c>
      <c r="AH36" s="53">
        <f>AG36-MAX($AG$1:AG35)</f>
        <v>-4.4499999999999886</v>
      </c>
    </row>
    <row r="37" spans="1:34" x14ac:dyDescent="0.25">
      <c r="A37">
        <v>36</v>
      </c>
      <c r="B37" t="s">
        <v>2179</v>
      </c>
      <c r="C37" t="s">
        <v>15</v>
      </c>
      <c r="D37" t="s">
        <v>100</v>
      </c>
      <c r="E37" t="s">
        <v>2180</v>
      </c>
      <c r="F37">
        <v>1.98</v>
      </c>
      <c r="G37" t="s">
        <v>18</v>
      </c>
      <c r="H37" t="s">
        <v>128</v>
      </c>
      <c r="I37" t="str">
        <f>"1-1"</f>
        <v>1-1</v>
      </c>
      <c r="J37" t="s">
        <v>20</v>
      </c>
      <c r="K37">
        <v>1.98</v>
      </c>
      <c r="L37">
        <v>1</v>
      </c>
      <c r="M37">
        <v>0.98</v>
      </c>
      <c r="N37" t="s">
        <v>21</v>
      </c>
      <c r="O37" t="s">
        <v>2181</v>
      </c>
      <c r="P37" s="15">
        <f t="shared" si="12"/>
        <v>0.4299999999999996</v>
      </c>
      <c r="Q37" s="22">
        <v>43435</v>
      </c>
      <c r="R37" s="22"/>
      <c r="S37" s="50">
        <v>37</v>
      </c>
      <c r="T37" s="23" t="str">
        <f t="shared" si="1"/>
        <v>AH</v>
      </c>
      <c r="U37" t="s">
        <v>2512</v>
      </c>
      <c r="V37" s="46" t="str">
        <f t="shared" si="2"/>
        <v>05</v>
      </c>
      <c r="W37" s="46" t="str">
        <f t="shared" si="3"/>
        <v>Dec</v>
      </c>
      <c r="X37" s="46">
        <f t="shared" si="4"/>
        <v>12</v>
      </c>
      <c r="Y37" s="46" t="str">
        <f t="shared" si="5"/>
        <v>2018</v>
      </c>
      <c r="Z37" s="46" t="str">
        <f t="shared" si="6"/>
        <v>21:00</v>
      </c>
      <c r="AA37" s="47">
        <f t="shared" si="7"/>
        <v>43439</v>
      </c>
      <c r="AB37" s="48">
        <f t="shared" si="8"/>
        <v>43439.875</v>
      </c>
      <c r="AC37" s="51">
        <v>43435</v>
      </c>
      <c r="AD37" s="72"/>
      <c r="AE37" s="49">
        <v>36</v>
      </c>
      <c r="AF37" s="52">
        <f t="shared" si="9"/>
        <v>-0.16999999999999993</v>
      </c>
      <c r="AG37" s="53">
        <f t="shared" si="10"/>
        <v>99.830000000000013</v>
      </c>
      <c r="AH37" s="53">
        <f>AG37-MAX($AG$1:AG36)</f>
        <v>-3.4699999999999847</v>
      </c>
    </row>
    <row r="38" spans="1:34" x14ac:dyDescent="0.25">
      <c r="A38">
        <v>37</v>
      </c>
      <c r="B38" t="s">
        <v>2176</v>
      </c>
      <c r="C38" t="s">
        <v>15</v>
      </c>
      <c r="D38" t="s">
        <v>16</v>
      </c>
      <c r="E38" t="s">
        <v>2177</v>
      </c>
      <c r="F38">
        <v>1</v>
      </c>
      <c r="G38" t="s">
        <v>80</v>
      </c>
      <c r="H38" t="s">
        <v>50</v>
      </c>
      <c r="I38" t="str">
        <f>"1-0"</f>
        <v>1-0</v>
      </c>
      <c r="J38" t="s">
        <v>20</v>
      </c>
      <c r="K38">
        <v>2.06</v>
      </c>
      <c r="L38">
        <v>1</v>
      </c>
      <c r="M38">
        <v>0</v>
      </c>
      <c r="N38" t="s">
        <v>21</v>
      </c>
      <c r="O38" t="s">
        <v>2178</v>
      </c>
      <c r="P38" s="15">
        <f t="shared" si="12"/>
        <v>0.4299999999999996</v>
      </c>
      <c r="Q38" s="22">
        <v>43435</v>
      </c>
      <c r="R38" s="22"/>
      <c r="S38" s="50">
        <v>26</v>
      </c>
      <c r="T38" s="23" t="str">
        <f t="shared" si="1"/>
        <v>AH</v>
      </c>
      <c r="U38" t="s">
        <v>2512</v>
      </c>
      <c r="V38" s="46" t="str">
        <f t="shared" si="2"/>
        <v>07</v>
      </c>
      <c r="W38" s="46" t="str">
        <f t="shared" si="3"/>
        <v>Dec</v>
      </c>
      <c r="X38" s="46">
        <f t="shared" si="4"/>
        <v>12</v>
      </c>
      <c r="Y38" s="46" t="str">
        <f t="shared" si="5"/>
        <v>2018</v>
      </c>
      <c r="Z38" s="46" t="str">
        <f t="shared" si="6"/>
        <v>20:30</v>
      </c>
      <c r="AA38" s="47">
        <f t="shared" si="7"/>
        <v>43441</v>
      </c>
      <c r="AB38" s="48">
        <f t="shared" si="8"/>
        <v>43441.854166666664</v>
      </c>
      <c r="AC38" s="51">
        <v>43435</v>
      </c>
      <c r="AD38" s="72"/>
      <c r="AE38" s="49">
        <v>37</v>
      </c>
      <c r="AF38" s="52">
        <f t="shared" si="9"/>
        <v>-0.16999999999999993</v>
      </c>
      <c r="AG38" s="53">
        <f t="shared" si="10"/>
        <v>99.830000000000013</v>
      </c>
      <c r="AH38" s="53">
        <f>AG38-MAX($AG$1:AG37)</f>
        <v>-3.4699999999999847</v>
      </c>
    </row>
    <row r="39" spans="1:34" x14ac:dyDescent="0.25">
      <c r="A39">
        <v>38</v>
      </c>
      <c r="B39" t="s">
        <v>2159</v>
      </c>
      <c r="C39" t="s">
        <v>15</v>
      </c>
      <c r="D39" t="s">
        <v>100</v>
      </c>
      <c r="E39" t="s">
        <v>1604</v>
      </c>
      <c r="F39">
        <v>1</v>
      </c>
      <c r="G39" t="s">
        <v>80</v>
      </c>
      <c r="H39" t="s">
        <v>34</v>
      </c>
      <c r="I39" t="str">
        <f>"Postponed"</f>
        <v>Postponed</v>
      </c>
      <c r="J39" t="s">
        <v>20</v>
      </c>
      <c r="K39">
        <v>2.29</v>
      </c>
      <c r="L39">
        <v>1</v>
      </c>
      <c r="M39">
        <v>0</v>
      </c>
      <c r="N39" t="s">
        <v>21</v>
      </c>
      <c r="O39" t="s">
        <v>2160</v>
      </c>
      <c r="P39" s="15">
        <f t="shared" si="12"/>
        <v>0.4299999999999996</v>
      </c>
      <c r="Q39" s="22">
        <v>43435</v>
      </c>
      <c r="R39" s="22"/>
      <c r="S39" s="50">
        <v>71</v>
      </c>
      <c r="T39" s="23" t="str">
        <f t="shared" si="1"/>
        <v>AH</v>
      </c>
      <c r="U39" t="s">
        <v>2512</v>
      </c>
      <c r="V39" s="46" t="str">
        <f t="shared" si="2"/>
        <v>07</v>
      </c>
      <c r="W39" s="46" t="str">
        <f t="shared" si="3"/>
        <v>Dec</v>
      </c>
      <c r="X39" s="46">
        <f t="shared" si="4"/>
        <v>12</v>
      </c>
      <c r="Y39" s="46" t="str">
        <f t="shared" si="5"/>
        <v>2018</v>
      </c>
      <c r="Z39" s="46" t="str">
        <f t="shared" si="6"/>
        <v>20:45</v>
      </c>
      <c r="AA39" s="47">
        <f t="shared" si="7"/>
        <v>43441</v>
      </c>
      <c r="AB39" s="48">
        <f t="shared" si="8"/>
        <v>43441.864583333336</v>
      </c>
      <c r="AC39" s="51">
        <v>43435</v>
      </c>
      <c r="AD39" s="72"/>
      <c r="AE39" s="49">
        <v>38</v>
      </c>
      <c r="AF39" s="52">
        <f t="shared" si="9"/>
        <v>-0.16999999999999993</v>
      </c>
      <c r="AG39" s="53">
        <f t="shared" si="10"/>
        <v>99.830000000000013</v>
      </c>
      <c r="AH39" s="53">
        <f>AG39-MAX($AG$1:AG38)</f>
        <v>-3.4699999999999847</v>
      </c>
    </row>
    <row r="40" spans="1:34" x14ac:dyDescent="0.25">
      <c r="A40">
        <v>39</v>
      </c>
      <c r="B40" t="s">
        <v>2118</v>
      </c>
      <c r="C40" t="s">
        <v>15</v>
      </c>
      <c r="D40" t="s">
        <v>24</v>
      </c>
      <c r="E40" t="s">
        <v>2119</v>
      </c>
      <c r="F40">
        <v>2.36</v>
      </c>
      <c r="G40" t="s">
        <v>18</v>
      </c>
      <c r="H40" t="s">
        <v>19</v>
      </c>
      <c r="I40" t="str">
        <f>"3-0"</f>
        <v>3-0</v>
      </c>
      <c r="J40" t="s">
        <v>20</v>
      </c>
      <c r="K40">
        <v>2.36</v>
      </c>
      <c r="L40">
        <v>1</v>
      </c>
      <c r="M40">
        <v>1.36</v>
      </c>
      <c r="N40" t="s">
        <v>21</v>
      </c>
      <c r="O40" t="s">
        <v>2120</v>
      </c>
      <c r="P40" s="15">
        <f t="shared" si="12"/>
        <v>1.7899999999999996</v>
      </c>
      <c r="Q40" s="22">
        <v>43435</v>
      </c>
      <c r="R40" s="22"/>
      <c r="S40" s="50">
        <v>51</v>
      </c>
      <c r="T40" s="23" t="str">
        <f t="shared" si="1"/>
        <v>AH</v>
      </c>
      <c r="U40" t="s">
        <v>2512</v>
      </c>
      <c r="V40" s="46" t="str">
        <f t="shared" si="2"/>
        <v>08</v>
      </c>
      <c r="W40" s="46" t="str">
        <f t="shared" si="3"/>
        <v>Dec</v>
      </c>
      <c r="X40" s="46">
        <f t="shared" si="4"/>
        <v>12</v>
      </c>
      <c r="Y40" s="46" t="str">
        <f t="shared" si="5"/>
        <v>2018</v>
      </c>
      <c r="Z40" s="46" t="str">
        <f t="shared" si="6"/>
        <v>13:00</v>
      </c>
      <c r="AA40" s="47">
        <f t="shared" si="7"/>
        <v>43442</v>
      </c>
      <c r="AB40" s="48">
        <f t="shared" si="8"/>
        <v>43442.541666666664</v>
      </c>
      <c r="AC40" s="51">
        <v>43435</v>
      </c>
      <c r="AD40" s="72"/>
      <c r="AE40" s="49">
        <v>39</v>
      </c>
      <c r="AF40" s="52">
        <f t="shared" si="9"/>
        <v>1.1900000000000002</v>
      </c>
      <c r="AG40" s="53">
        <f t="shared" si="10"/>
        <v>101.19000000000001</v>
      </c>
      <c r="AH40" s="53">
        <f>AG40-MAX($AG$1:AG39)</f>
        <v>-2.1099999999999852</v>
      </c>
    </row>
    <row r="41" spans="1:34" x14ac:dyDescent="0.25">
      <c r="A41">
        <v>40</v>
      </c>
      <c r="B41" t="s">
        <v>2145</v>
      </c>
      <c r="C41" t="s">
        <v>15</v>
      </c>
      <c r="D41" t="s">
        <v>58</v>
      </c>
      <c r="E41" t="s">
        <v>2146</v>
      </c>
      <c r="F41">
        <v>0</v>
      </c>
      <c r="G41" t="s">
        <v>26</v>
      </c>
      <c r="H41" t="s">
        <v>109</v>
      </c>
      <c r="I41" t="str">
        <f>"0-4"</f>
        <v>0-4</v>
      </c>
      <c r="J41" t="s">
        <v>20</v>
      </c>
      <c r="K41">
        <v>1.7929999999999999</v>
      </c>
      <c r="L41">
        <v>1</v>
      </c>
      <c r="M41">
        <v>-1</v>
      </c>
      <c r="N41" t="s">
        <v>21</v>
      </c>
      <c r="O41" t="s">
        <v>2147</v>
      </c>
      <c r="P41" s="15">
        <f t="shared" si="12"/>
        <v>0.78999999999999959</v>
      </c>
      <c r="Q41" s="22">
        <v>43435</v>
      </c>
      <c r="R41" s="22"/>
      <c r="S41" s="50">
        <v>41</v>
      </c>
      <c r="T41" s="23" t="str">
        <f t="shared" si="1"/>
        <v>AH</v>
      </c>
      <c r="U41" t="s">
        <v>2512</v>
      </c>
      <c r="V41" s="46" t="str">
        <f t="shared" si="2"/>
        <v>08</v>
      </c>
      <c r="W41" s="46" t="str">
        <f t="shared" si="3"/>
        <v>Dec</v>
      </c>
      <c r="X41" s="46">
        <f t="shared" si="4"/>
        <v>12</v>
      </c>
      <c r="Y41" s="46" t="str">
        <f t="shared" si="5"/>
        <v>2018</v>
      </c>
      <c r="Z41" s="46" t="str">
        <f t="shared" si="6"/>
        <v>13:30</v>
      </c>
      <c r="AA41" s="47">
        <f t="shared" si="7"/>
        <v>43442</v>
      </c>
      <c r="AB41" s="48">
        <f t="shared" si="8"/>
        <v>43442.5625</v>
      </c>
      <c r="AC41" s="51">
        <v>43435</v>
      </c>
      <c r="AD41" s="72"/>
      <c r="AE41" s="49">
        <v>40</v>
      </c>
      <c r="AF41" s="52">
        <f t="shared" si="9"/>
        <v>0.19000000000000017</v>
      </c>
      <c r="AG41" s="53">
        <f t="shared" si="10"/>
        <v>100.19000000000001</v>
      </c>
      <c r="AH41" s="53">
        <f>AG41-MAX($AG$1:AG40)</f>
        <v>-3.1099999999999852</v>
      </c>
    </row>
    <row r="42" spans="1:34" x14ac:dyDescent="0.25">
      <c r="A42">
        <v>41</v>
      </c>
      <c r="B42" t="s">
        <v>2165</v>
      </c>
      <c r="C42" t="s">
        <v>15</v>
      </c>
      <c r="D42" t="s">
        <v>16</v>
      </c>
      <c r="E42" t="s">
        <v>2166</v>
      </c>
      <c r="F42">
        <v>1.8</v>
      </c>
      <c r="G42" t="s">
        <v>18</v>
      </c>
      <c r="H42" t="s">
        <v>190</v>
      </c>
      <c r="I42" t="str">
        <f>"4-0"</f>
        <v>4-0</v>
      </c>
      <c r="J42" t="s">
        <v>20</v>
      </c>
      <c r="K42">
        <v>1.8</v>
      </c>
      <c r="L42">
        <v>1</v>
      </c>
      <c r="M42">
        <v>0.8</v>
      </c>
      <c r="N42" t="s">
        <v>21</v>
      </c>
      <c r="O42" t="s">
        <v>2167</v>
      </c>
      <c r="P42" s="15">
        <f t="shared" si="12"/>
        <v>1.5899999999999996</v>
      </c>
      <c r="Q42" s="22">
        <v>43435</v>
      </c>
      <c r="R42" s="22"/>
      <c r="S42" s="50">
        <v>36</v>
      </c>
      <c r="T42" s="23" t="str">
        <f t="shared" si="1"/>
        <v>AH</v>
      </c>
      <c r="U42" t="s">
        <v>2512</v>
      </c>
      <c r="V42" s="46" t="str">
        <f t="shared" si="2"/>
        <v>08</v>
      </c>
      <c r="W42" s="46" t="str">
        <f t="shared" si="3"/>
        <v>Dec</v>
      </c>
      <c r="X42" s="46">
        <f t="shared" si="4"/>
        <v>12</v>
      </c>
      <c r="Y42" s="46" t="str">
        <f t="shared" si="5"/>
        <v>2018</v>
      </c>
      <c r="Z42" s="46" t="str">
        <f t="shared" si="6"/>
        <v>15:00</v>
      </c>
      <c r="AA42" s="47">
        <f t="shared" si="7"/>
        <v>43442</v>
      </c>
      <c r="AB42" s="48">
        <f t="shared" si="8"/>
        <v>43442.625</v>
      </c>
      <c r="AC42" s="51">
        <v>43435</v>
      </c>
      <c r="AD42" s="72"/>
      <c r="AE42" s="49">
        <v>41</v>
      </c>
      <c r="AF42" s="52">
        <f t="shared" si="9"/>
        <v>0.99000000000000021</v>
      </c>
      <c r="AG42" s="53">
        <f t="shared" si="10"/>
        <v>100.99000000000001</v>
      </c>
      <c r="AH42" s="53">
        <f>AG42-MAX($AG$1:AG41)</f>
        <v>-2.3099999999999881</v>
      </c>
    </row>
    <row r="43" spans="1:34" x14ac:dyDescent="0.25">
      <c r="A43">
        <v>42</v>
      </c>
      <c r="B43" t="s">
        <v>2168</v>
      </c>
      <c r="C43" t="s">
        <v>15</v>
      </c>
      <c r="D43" t="s">
        <v>54</v>
      </c>
      <c r="E43" t="s">
        <v>2217</v>
      </c>
      <c r="F43">
        <v>2.17</v>
      </c>
      <c r="G43" t="s">
        <v>18</v>
      </c>
      <c r="H43" t="s">
        <v>38</v>
      </c>
      <c r="I43" t="str">
        <f>"1-2"</f>
        <v>1-2</v>
      </c>
      <c r="J43" t="s">
        <v>20</v>
      </c>
      <c r="K43">
        <v>2.17</v>
      </c>
      <c r="L43">
        <v>1</v>
      </c>
      <c r="M43">
        <v>1.17</v>
      </c>
      <c r="N43" t="s">
        <v>21</v>
      </c>
      <c r="O43" t="s">
        <v>2218</v>
      </c>
      <c r="P43" s="15">
        <f t="shared" si="12"/>
        <v>2.76</v>
      </c>
      <c r="Q43" s="22">
        <v>43435</v>
      </c>
      <c r="R43" s="22"/>
      <c r="S43" s="50">
        <v>29</v>
      </c>
      <c r="T43" s="23" t="str">
        <f t="shared" si="1"/>
        <v>1X2</v>
      </c>
      <c r="U43" t="s">
        <v>2512</v>
      </c>
      <c r="V43" s="46" t="str">
        <f t="shared" si="2"/>
        <v>08</v>
      </c>
      <c r="W43" s="46" t="str">
        <f t="shared" si="3"/>
        <v>Dec</v>
      </c>
      <c r="X43" s="46">
        <f t="shared" si="4"/>
        <v>12</v>
      </c>
      <c r="Y43" s="46" t="str">
        <f t="shared" si="5"/>
        <v>2018</v>
      </c>
      <c r="Z43" s="46" t="str">
        <f t="shared" si="6"/>
        <v>15:30</v>
      </c>
      <c r="AA43" s="47">
        <f t="shared" si="7"/>
        <v>43442</v>
      </c>
      <c r="AB43" s="48">
        <f t="shared" si="8"/>
        <v>43442.645833333336</v>
      </c>
      <c r="AC43" s="51">
        <v>43435</v>
      </c>
      <c r="AD43" s="72"/>
      <c r="AE43" s="49">
        <v>42</v>
      </c>
      <c r="AF43" s="52">
        <f t="shared" si="9"/>
        <v>2.16</v>
      </c>
      <c r="AG43" s="53">
        <f t="shared" si="10"/>
        <v>102.16000000000001</v>
      </c>
      <c r="AH43" s="53">
        <f>AG43-MAX($AG$1:AG42)</f>
        <v>-1.1399999999999864</v>
      </c>
    </row>
    <row r="44" spans="1:34" x14ac:dyDescent="0.25">
      <c r="A44">
        <v>43</v>
      </c>
      <c r="B44" t="s">
        <v>2168</v>
      </c>
      <c r="C44" t="s">
        <v>15</v>
      </c>
      <c r="D44" t="s">
        <v>54</v>
      </c>
      <c r="E44" t="s">
        <v>2202</v>
      </c>
      <c r="F44">
        <v>0</v>
      </c>
      <c r="G44" t="s">
        <v>26</v>
      </c>
      <c r="H44" t="s">
        <v>38</v>
      </c>
      <c r="I44" t="str">
        <f>"3-0"</f>
        <v>3-0</v>
      </c>
      <c r="J44" t="s">
        <v>20</v>
      </c>
      <c r="K44">
        <v>1.8620000000000001</v>
      </c>
      <c r="L44">
        <v>1</v>
      </c>
      <c r="M44">
        <v>-1</v>
      </c>
      <c r="N44" t="s">
        <v>21</v>
      </c>
      <c r="O44" t="s">
        <v>2203</v>
      </c>
      <c r="P44" s="15">
        <f t="shared" si="12"/>
        <v>1.7599999999999998</v>
      </c>
      <c r="Q44" s="22">
        <v>43435</v>
      </c>
      <c r="R44" s="22"/>
      <c r="S44" s="50">
        <v>54</v>
      </c>
      <c r="T44" s="23" t="str">
        <f t="shared" si="1"/>
        <v>1X2</v>
      </c>
      <c r="U44" t="s">
        <v>2512</v>
      </c>
      <c r="V44" s="46" t="str">
        <f t="shared" si="2"/>
        <v>08</v>
      </c>
      <c r="W44" s="46" t="str">
        <f t="shared" si="3"/>
        <v>Dec</v>
      </c>
      <c r="X44" s="46">
        <f t="shared" si="4"/>
        <v>12</v>
      </c>
      <c r="Y44" s="46" t="str">
        <f t="shared" si="5"/>
        <v>2018</v>
      </c>
      <c r="Z44" s="46" t="str">
        <f t="shared" si="6"/>
        <v>15:30</v>
      </c>
      <c r="AA44" s="47">
        <f t="shared" si="7"/>
        <v>43442</v>
      </c>
      <c r="AB44" s="48">
        <f t="shared" si="8"/>
        <v>43442.645833333336</v>
      </c>
      <c r="AC44" s="51">
        <v>43435</v>
      </c>
      <c r="AD44" s="72"/>
      <c r="AE44" s="49">
        <v>43</v>
      </c>
      <c r="AF44" s="52">
        <f t="shared" si="9"/>
        <v>1.1600000000000001</v>
      </c>
      <c r="AG44" s="53">
        <f t="shared" si="10"/>
        <v>101.16000000000001</v>
      </c>
      <c r="AH44" s="53">
        <f>AG44-MAX($AG$1:AG43)</f>
        <v>-2.1399999999999864</v>
      </c>
    </row>
    <row r="45" spans="1:34" x14ac:dyDescent="0.25">
      <c r="A45">
        <v>44</v>
      </c>
      <c r="B45" t="s">
        <v>2168</v>
      </c>
      <c r="C45" t="s">
        <v>15</v>
      </c>
      <c r="D45" t="s">
        <v>54</v>
      </c>
      <c r="E45" t="s">
        <v>2174</v>
      </c>
      <c r="F45">
        <v>1.96</v>
      </c>
      <c r="G45" t="s">
        <v>18</v>
      </c>
      <c r="H45" t="s">
        <v>171</v>
      </c>
      <c r="I45" t="str">
        <f>"2-2"</f>
        <v>2-2</v>
      </c>
      <c r="J45" t="s">
        <v>20</v>
      </c>
      <c r="K45">
        <v>1.9610000000000001</v>
      </c>
      <c r="L45">
        <v>1</v>
      </c>
      <c r="M45">
        <v>0.96</v>
      </c>
      <c r="N45" t="s">
        <v>21</v>
      </c>
      <c r="O45" t="s">
        <v>2175</v>
      </c>
      <c r="P45" s="15">
        <f t="shared" si="12"/>
        <v>2.7199999999999998</v>
      </c>
      <c r="Q45" s="22">
        <v>43435</v>
      </c>
      <c r="R45" s="22"/>
      <c r="S45" s="50">
        <v>34</v>
      </c>
      <c r="T45" s="23" t="str">
        <f t="shared" si="1"/>
        <v>O/U</v>
      </c>
      <c r="U45" t="s">
        <v>2512</v>
      </c>
      <c r="V45" s="46" t="str">
        <f t="shared" si="2"/>
        <v>08</v>
      </c>
      <c r="W45" s="46" t="str">
        <f t="shared" si="3"/>
        <v>Dec</v>
      </c>
      <c r="X45" s="46">
        <f t="shared" si="4"/>
        <v>12</v>
      </c>
      <c r="Y45" s="46" t="str">
        <f t="shared" si="5"/>
        <v>2018</v>
      </c>
      <c r="Z45" s="46" t="str">
        <f t="shared" si="6"/>
        <v>15:30</v>
      </c>
      <c r="AA45" s="47">
        <f t="shared" si="7"/>
        <v>43442</v>
      </c>
      <c r="AB45" s="48">
        <f t="shared" si="8"/>
        <v>43442.645833333336</v>
      </c>
      <c r="AC45" s="51">
        <v>43435</v>
      </c>
      <c r="AD45" s="72"/>
      <c r="AE45" s="49">
        <v>44</v>
      </c>
      <c r="AF45" s="52">
        <f t="shared" si="9"/>
        <v>2.12</v>
      </c>
      <c r="AG45" s="53">
        <f t="shared" si="10"/>
        <v>102.12</v>
      </c>
      <c r="AH45" s="53">
        <f>AG45-MAX($AG$1:AG44)</f>
        <v>-1.1799999999999926</v>
      </c>
    </row>
    <row r="46" spans="1:34" x14ac:dyDescent="0.25">
      <c r="A46">
        <v>45</v>
      </c>
      <c r="B46" t="s">
        <v>2168</v>
      </c>
      <c r="C46" t="s">
        <v>15</v>
      </c>
      <c r="D46" t="s">
        <v>54</v>
      </c>
      <c r="E46" t="s">
        <v>2172</v>
      </c>
      <c r="F46">
        <v>1</v>
      </c>
      <c r="G46" t="s">
        <v>80</v>
      </c>
      <c r="H46" t="s">
        <v>31</v>
      </c>
      <c r="I46" t="str">
        <f>"1-0"</f>
        <v>1-0</v>
      </c>
      <c r="J46" t="s">
        <v>20</v>
      </c>
      <c r="K46">
        <v>1.8129999999999999</v>
      </c>
      <c r="L46">
        <v>1</v>
      </c>
      <c r="M46">
        <v>0</v>
      </c>
      <c r="N46" t="s">
        <v>21</v>
      </c>
      <c r="O46" t="s">
        <v>2173</v>
      </c>
      <c r="P46" s="15">
        <f t="shared" si="12"/>
        <v>2.7199999999999998</v>
      </c>
      <c r="Q46" s="22">
        <v>43435</v>
      </c>
      <c r="R46" s="22"/>
      <c r="S46" s="50">
        <v>40</v>
      </c>
      <c r="T46" s="23" t="str">
        <f t="shared" si="1"/>
        <v>AH</v>
      </c>
      <c r="U46" t="s">
        <v>2512</v>
      </c>
      <c r="V46" s="46" t="str">
        <f t="shared" si="2"/>
        <v>08</v>
      </c>
      <c r="W46" s="46" t="str">
        <f t="shared" si="3"/>
        <v>Dec</v>
      </c>
      <c r="X46" s="46">
        <f t="shared" si="4"/>
        <v>12</v>
      </c>
      <c r="Y46" s="46" t="str">
        <f t="shared" si="5"/>
        <v>2018</v>
      </c>
      <c r="Z46" s="46" t="str">
        <f t="shared" si="6"/>
        <v>15:30</v>
      </c>
      <c r="AA46" s="47">
        <f t="shared" si="7"/>
        <v>43442</v>
      </c>
      <c r="AB46" s="48">
        <f t="shared" si="8"/>
        <v>43442.645833333336</v>
      </c>
      <c r="AC46" s="51">
        <v>43435</v>
      </c>
      <c r="AD46" s="72"/>
      <c r="AE46" s="49">
        <v>45</v>
      </c>
      <c r="AF46" s="52">
        <f t="shared" si="9"/>
        <v>2.12</v>
      </c>
      <c r="AG46" s="53">
        <f t="shared" si="10"/>
        <v>102.12</v>
      </c>
      <c r="AH46" s="53">
        <f>AG46-MAX($AG$1:AG45)</f>
        <v>-1.1799999999999926</v>
      </c>
    </row>
    <row r="47" spans="1:34" x14ac:dyDescent="0.25">
      <c r="A47">
        <v>46</v>
      </c>
      <c r="B47" t="s">
        <v>2168</v>
      </c>
      <c r="C47" t="s">
        <v>15</v>
      </c>
      <c r="D47" t="s">
        <v>54</v>
      </c>
      <c r="E47" t="s">
        <v>2169</v>
      </c>
      <c r="F47">
        <v>1</v>
      </c>
      <c r="G47" t="s">
        <v>80</v>
      </c>
      <c r="H47" t="s">
        <v>2170</v>
      </c>
      <c r="I47" t="str">
        <f>"3-0"</f>
        <v>3-0</v>
      </c>
      <c r="J47" t="s">
        <v>20</v>
      </c>
      <c r="K47">
        <v>1.7869999999999999</v>
      </c>
      <c r="L47">
        <v>1</v>
      </c>
      <c r="M47">
        <v>0</v>
      </c>
      <c r="N47" t="s">
        <v>21</v>
      </c>
      <c r="O47" t="s">
        <v>2171</v>
      </c>
      <c r="P47" s="15">
        <f t="shared" si="12"/>
        <v>2.7199999999999998</v>
      </c>
      <c r="Q47" s="22">
        <v>43435</v>
      </c>
      <c r="R47" s="22">
        <v>43435</v>
      </c>
      <c r="S47" s="50">
        <v>20</v>
      </c>
      <c r="T47" s="23" t="str">
        <f t="shared" si="1"/>
        <v>AH</v>
      </c>
      <c r="U47" t="s">
        <v>2512</v>
      </c>
      <c r="V47" s="46" t="str">
        <f t="shared" si="2"/>
        <v>08</v>
      </c>
      <c r="W47" s="46" t="str">
        <f t="shared" si="3"/>
        <v>Dec</v>
      </c>
      <c r="X47" s="46">
        <f t="shared" si="4"/>
        <v>12</v>
      </c>
      <c r="Y47" s="46" t="str">
        <f t="shared" si="5"/>
        <v>2018</v>
      </c>
      <c r="Z47" s="46" t="str">
        <f t="shared" si="6"/>
        <v>15:30</v>
      </c>
      <c r="AA47" s="47">
        <f t="shared" si="7"/>
        <v>43442</v>
      </c>
      <c r="AB47" s="48">
        <f t="shared" si="8"/>
        <v>43442.645833333336</v>
      </c>
      <c r="AC47" s="51">
        <v>43435</v>
      </c>
      <c r="AD47" s="72"/>
      <c r="AE47" s="49">
        <v>46</v>
      </c>
      <c r="AF47" s="52">
        <f t="shared" si="9"/>
        <v>2.12</v>
      </c>
      <c r="AG47" s="53">
        <f t="shared" si="10"/>
        <v>102.12</v>
      </c>
      <c r="AH47" s="53">
        <f>AG47-MAX($AG$1:AG46)</f>
        <v>-1.1799999999999926</v>
      </c>
    </row>
    <row r="48" spans="1:34" x14ac:dyDescent="0.25">
      <c r="A48">
        <v>47</v>
      </c>
      <c r="B48" t="s">
        <v>2136</v>
      </c>
      <c r="C48" t="s">
        <v>15</v>
      </c>
      <c r="D48" t="s">
        <v>58</v>
      </c>
      <c r="E48" t="s">
        <v>2161</v>
      </c>
      <c r="F48">
        <v>2.1</v>
      </c>
      <c r="G48" t="s">
        <v>18</v>
      </c>
      <c r="H48" t="s">
        <v>166</v>
      </c>
      <c r="I48" t="str">
        <f>"3-2"</f>
        <v>3-2</v>
      </c>
      <c r="J48" t="s">
        <v>20</v>
      </c>
      <c r="K48">
        <v>2.1</v>
      </c>
      <c r="L48">
        <v>1</v>
      </c>
      <c r="M48">
        <v>1.1000000000000001</v>
      </c>
      <c r="N48" t="s">
        <v>21</v>
      </c>
      <c r="O48" t="s">
        <v>2162</v>
      </c>
      <c r="P48" s="15">
        <f t="shared" si="12"/>
        <v>3.82</v>
      </c>
      <c r="Q48" s="22">
        <v>43435</v>
      </c>
      <c r="R48" s="22"/>
      <c r="S48" s="50">
        <v>47</v>
      </c>
      <c r="T48" s="23" t="str">
        <f t="shared" si="1"/>
        <v>O/U</v>
      </c>
      <c r="U48" t="s">
        <v>2512</v>
      </c>
      <c r="V48" s="46" t="str">
        <f t="shared" si="2"/>
        <v>08</v>
      </c>
      <c r="W48" s="46" t="str">
        <f t="shared" si="3"/>
        <v>Dec</v>
      </c>
      <c r="X48" s="46">
        <f t="shared" si="4"/>
        <v>12</v>
      </c>
      <c r="Y48" s="46" t="str">
        <f t="shared" si="5"/>
        <v>2018</v>
      </c>
      <c r="Z48" s="46" t="str">
        <f t="shared" si="6"/>
        <v>16:00</v>
      </c>
      <c r="AA48" s="47">
        <f t="shared" si="7"/>
        <v>43442</v>
      </c>
      <c r="AB48" s="48">
        <f t="shared" si="8"/>
        <v>43442.666666666664</v>
      </c>
      <c r="AC48" s="51">
        <v>43435</v>
      </c>
      <c r="AD48" s="72"/>
      <c r="AE48" s="49">
        <v>47</v>
      </c>
      <c r="AF48" s="52">
        <f t="shared" si="9"/>
        <v>3.22</v>
      </c>
      <c r="AG48" s="53">
        <f t="shared" si="10"/>
        <v>103.22</v>
      </c>
      <c r="AH48" s="53">
        <f>AG48-MAX($AG$1:AG47)</f>
        <v>-7.9999999999998295E-2</v>
      </c>
    </row>
    <row r="49" spans="1:34" x14ac:dyDescent="0.25">
      <c r="A49">
        <v>48</v>
      </c>
      <c r="B49" t="s">
        <v>2136</v>
      </c>
      <c r="C49" t="s">
        <v>15</v>
      </c>
      <c r="D49" t="s">
        <v>58</v>
      </c>
      <c r="E49" t="s">
        <v>2143</v>
      </c>
      <c r="F49">
        <v>0</v>
      </c>
      <c r="G49" t="s">
        <v>26</v>
      </c>
      <c r="H49" t="s">
        <v>19</v>
      </c>
      <c r="I49" t="str">
        <f>"1-0"</f>
        <v>1-0</v>
      </c>
      <c r="J49" t="s">
        <v>20</v>
      </c>
      <c r="K49">
        <v>1.847</v>
      </c>
      <c r="L49">
        <v>1</v>
      </c>
      <c r="M49">
        <v>-1</v>
      </c>
      <c r="N49" t="s">
        <v>21</v>
      </c>
      <c r="O49" t="s">
        <v>2144</v>
      </c>
      <c r="P49" s="15">
        <f t="shared" si="12"/>
        <v>2.82</v>
      </c>
      <c r="Q49" s="22">
        <v>43435</v>
      </c>
      <c r="R49" s="22"/>
      <c r="S49" s="50">
        <v>74</v>
      </c>
      <c r="T49" s="23" t="str">
        <f t="shared" si="1"/>
        <v>AH</v>
      </c>
      <c r="U49" t="s">
        <v>2512</v>
      </c>
      <c r="V49" s="46" t="str">
        <f t="shared" si="2"/>
        <v>08</v>
      </c>
      <c r="W49" s="46" t="str">
        <f t="shared" si="3"/>
        <v>Dec</v>
      </c>
      <c r="X49" s="46">
        <f t="shared" si="4"/>
        <v>12</v>
      </c>
      <c r="Y49" s="46" t="str">
        <f t="shared" si="5"/>
        <v>2018</v>
      </c>
      <c r="Z49" s="46" t="str">
        <f t="shared" si="6"/>
        <v>16:00</v>
      </c>
      <c r="AA49" s="47">
        <f t="shared" si="7"/>
        <v>43442</v>
      </c>
      <c r="AB49" s="48">
        <f t="shared" si="8"/>
        <v>43442.666666666664</v>
      </c>
      <c r="AC49" s="51">
        <v>43435</v>
      </c>
      <c r="AD49" s="72"/>
      <c r="AE49" s="49">
        <v>48</v>
      </c>
      <c r="AF49" s="52">
        <f t="shared" si="9"/>
        <v>2.2200000000000002</v>
      </c>
      <c r="AG49" s="53">
        <f t="shared" si="10"/>
        <v>102.22</v>
      </c>
      <c r="AH49" s="53">
        <f>AG49-MAX($AG$1:AG48)</f>
        <v>-1.0799999999999983</v>
      </c>
    </row>
    <row r="50" spans="1:34" x14ac:dyDescent="0.25">
      <c r="A50">
        <v>49</v>
      </c>
      <c r="B50" t="s">
        <v>2136</v>
      </c>
      <c r="C50" t="s">
        <v>15</v>
      </c>
      <c r="D50" t="s">
        <v>58</v>
      </c>
      <c r="E50" t="s">
        <v>2141</v>
      </c>
      <c r="F50">
        <v>2.0499999999999998</v>
      </c>
      <c r="G50" t="s">
        <v>18</v>
      </c>
      <c r="H50" t="s">
        <v>46</v>
      </c>
      <c r="I50" t="str">
        <f>"1-0"</f>
        <v>1-0</v>
      </c>
      <c r="J50" t="s">
        <v>20</v>
      </c>
      <c r="K50">
        <v>2.0499999999999998</v>
      </c>
      <c r="L50">
        <v>1</v>
      </c>
      <c r="M50">
        <v>1.05</v>
      </c>
      <c r="N50" t="s">
        <v>21</v>
      </c>
      <c r="O50" t="s">
        <v>2142</v>
      </c>
      <c r="P50" s="15">
        <f t="shared" si="12"/>
        <v>3.87</v>
      </c>
      <c r="Q50" s="22">
        <v>43435</v>
      </c>
      <c r="R50" s="22"/>
      <c r="S50" s="50">
        <v>68</v>
      </c>
      <c r="T50" s="23" t="str">
        <f t="shared" si="1"/>
        <v>AH</v>
      </c>
      <c r="U50" t="s">
        <v>2512</v>
      </c>
      <c r="V50" s="46" t="str">
        <f t="shared" si="2"/>
        <v>08</v>
      </c>
      <c r="W50" s="46" t="str">
        <f t="shared" si="3"/>
        <v>Dec</v>
      </c>
      <c r="X50" s="46">
        <f t="shared" si="4"/>
        <v>12</v>
      </c>
      <c r="Y50" s="46" t="str">
        <f t="shared" si="5"/>
        <v>2018</v>
      </c>
      <c r="Z50" s="46" t="str">
        <f t="shared" si="6"/>
        <v>16:00</v>
      </c>
      <c r="AA50" s="47">
        <f t="shared" si="7"/>
        <v>43442</v>
      </c>
      <c r="AB50" s="48">
        <f t="shared" si="8"/>
        <v>43442.666666666664</v>
      </c>
      <c r="AC50" s="51">
        <v>43435</v>
      </c>
      <c r="AD50" s="72"/>
      <c r="AE50" s="49">
        <v>49</v>
      </c>
      <c r="AF50" s="52">
        <f t="shared" si="9"/>
        <v>3.2700000000000005</v>
      </c>
      <c r="AG50" s="53">
        <f t="shared" si="10"/>
        <v>103.27</v>
      </c>
      <c r="AH50" s="53">
        <f>AG50-MAX($AG$1:AG49)</f>
        <v>-3.0000000000001137E-2</v>
      </c>
    </row>
    <row r="51" spans="1:34" x14ac:dyDescent="0.25">
      <c r="A51">
        <v>50</v>
      </c>
      <c r="B51" t="s">
        <v>2136</v>
      </c>
      <c r="C51" t="s">
        <v>15</v>
      </c>
      <c r="D51" t="s">
        <v>58</v>
      </c>
      <c r="E51" t="s">
        <v>2139</v>
      </c>
      <c r="F51">
        <v>2.0699999999999998</v>
      </c>
      <c r="G51" t="s">
        <v>18</v>
      </c>
      <c r="H51" t="s">
        <v>46</v>
      </c>
      <c r="I51" t="str">
        <f>"1-0"</f>
        <v>1-0</v>
      </c>
      <c r="J51" t="s">
        <v>20</v>
      </c>
      <c r="K51">
        <v>2.0699999999999998</v>
      </c>
      <c r="L51">
        <v>1</v>
      </c>
      <c r="M51">
        <v>1.07</v>
      </c>
      <c r="N51" t="s">
        <v>21</v>
      </c>
      <c r="O51" t="s">
        <v>2140</v>
      </c>
      <c r="P51" s="15">
        <f t="shared" si="12"/>
        <v>4.9400000000000004</v>
      </c>
      <c r="Q51" s="22">
        <v>43435</v>
      </c>
      <c r="R51" s="22"/>
      <c r="S51" s="50">
        <v>61</v>
      </c>
      <c r="T51" s="23" t="str">
        <f t="shared" si="1"/>
        <v>AH</v>
      </c>
      <c r="U51" t="s">
        <v>2512</v>
      </c>
      <c r="V51" s="46" t="str">
        <f t="shared" si="2"/>
        <v>08</v>
      </c>
      <c r="W51" s="46" t="str">
        <f t="shared" si="3"/>
        <v>Dec</v>
      </c>
      <c r="X51" s="46">
        <f t="shared" si="4"/>
        <v>12</v>
      </c>
      <c r="Y51" s="46" t="str">
        <f t="shared" si="5"/>
        <v>2018</v>
      </c>
      <c r="Z51" s="46" t="str">
        <f t="shared" si="6"/>
        <v>16:00</v>
      </c>
      <c r="AA51" s="47">
        <f t="shared" si="7"/>
        <v>43442</v>
      </c>
      <c r="AB51" s="48">
        <f t="shared" si="8"/>
        <v>43442.666666666664</v>
      </c>
      <c r="AC51" s="51">
        <v>43435</v>
      </c>
      <c r="AD51" s="72"/>
      <c r="AE51" s="49">
        <v>50</v>
      </c>
      <c r="AF51" s="52">
        <f t="shared" si="9"/>
        <v>4.3400000000000007</v>
      </c>
      <c r="AG51" s="53">
        <f t="shared" si="10"/>
        <v>104.33999999999999</v>
      </c>
      <c r="AH51" s="53">
        <f>AG51-MAX($AG$1:AG50)</f>
        <v>1.039999999999992</v>
      </c>
    </row>
    <row r="52" spans="1:34" x14ac:dyDescent="0.25">
      <c r="A52">
        <v>51</v>
      </c>
      <c r="B52" t="s">
        <v>2136</v>
      </c>
      <c r="C52" t="s">
        <v>15</v>
      </c>
      <c r="D52" t="s">
        <v>58</v>
      </c>
      <c r="E52" t="s">
        <v>2137</v>
      </c>
      <c r="F52">
        <v>0</v>
      </c>
      <c r="G52" t="s">
        <v>26</v>
      </c>
      <c r="H52" t="s">
        <v>85</v>
      </c>
      <c r="I52" t="str">
        <f>"4-1"</f>
        <v>4-1</v>
      </c>
      <c r="J52" t="s">
        <v>20</v>
      </c>
      <c r="K52">
        <v>1.9</v>
      </c>
      <c r="L52">
        <v>1</v>
      </c>
      <c r="M52">
        <v>-1</v>
      </c>
      <c r="N52" t="s">
        <v>21</v>
      </c>
      <c r="O52" t="s">
        <v>2138</v>
      </c>
      <c r="P52" s="15">
        <f t="shared" si="12"/>
        <v>3.9400000000000004</v>
      </c>
      <c r="Q52" s="22">
        <v>43435</v>
      </c>
      <c r="R52" s="22"/>
      <c r="S52" s="50">
        <v>56</v>
      </c>
      <c r="T52" s="23" t="str">
        <f t="shared" si="1"/>
        <v>AH</v>
      </c>
      <c r="U52" t="s">
        <v>2512</v>
      </c>
      <c r="V52" s="46" t="str">
        <f t="shared" si="2"/>
        <v>08</v>
      </c>
      <c r="W52" s="46" t="str">
        <f t="shared" si="3"/>
        <v>Dec</v>
      </c>
      <c r="X52" s="46">
        <f t="shared" si="4"/>
        <v>12</v>
      </c>
      <c r="Y52" s="46" t="str">
        <f t="shared" si="5"/>
        <v>2018</v>
      </c>
      <c r="Z52" s="46" t="str">
        <f t="shared" si="6"/>
        <v>16:00</v>
      </c>
      <c r="AA52" s="47">
        <f t="shared" si="7"/>
        <v>43442</v>
      </c>
      <c r="AB52" s="48">
        <f t="shared" si="8"/>
        <v>43442.666666666664</v>
      </c>
      <c r="AC52" s="51">
        <v>43435</v>
      </c>
      <c r="AD52" s="72"/>
      <c r="AE52" s="49">
        <v>51</v>
      </c>
      <c r="AF52" s="52">
        <f t="shared" si="9"/>
        <v>3.3400000000000007</v>
      </c>
      <c r="AG52" s="53">
        <f t="shared" si="10"/>
        <v>103.33999999999999</v>
      </c>
      <c r="AH52" s="53">
        <f>AG52-MAX($AG$1:AG51)</f>
        <v>-1</v>
      </c>
    </row>
    <row r="53" spans="1:34" x14ac:dyDescent="0.25">
      <c r="A53">
        <v>52</v>
      </c>
      <c r="B53" t="s">
        <v>2115</v>
      </c>
      <c r="C53" t="s">
        <v>15</v>
      </c>
      <c r="D53" t="s">
        <v>24</v>
      </c>
      <c r="E53" t="s">
        <v>2116</v>
      </c>
      <c r="F53">
        <v>1.71</v>
      </c>
      <c r="G53" t="s">
        <v>18</v>
      </c>
      <c r="H53" t="s">
        <v>92</v>
      </c>
      <c r="I53" t="str">
        <f>"1-1"</f>
        <v>1-1</v>
      </c>
      <c r="J53" t="s">
        <v>20</v>
      </c>
      <c r="K53">
        <v>1.714</v>
      </c>
      <c r="L53">
        <v>1</v>
      </c>
      <c r="M53">
        <v>0.71</v>
      </c>
      <c r="N53" t="s">
        <v>21</v>
      </c>
      <c r="O53" t="s">
        <v>2117</v>
      </c>
      <c r="P53" s="15">
        <f t="shared" si="12"/>
        <v>4.6500000000000004</v>
      </c>
      <c r="Q53" s="22">
        <v>43435</v>
      </c>
      <c r="R53" s="22"/>
      <c r="S53" s="50">
        <v>66</v>
      </c>
      <c r="T53" s="23" t="str">
        <f t="shared" si="1"/>
        <v>AH</v>
      </c>
      <c r="U53" t="s">
        <v>2512</v>
      </c>
      <c r="V53" s="46" t="str">
        <f t="shared" si="2"/>
        <v>08</v>
      </c>
      <c r="W53" s="46" t="str">
        <f t="shared" si="3"/>
        <v>Dec</v>
      </c>
      <c r="X53" s="46">
        <f t="shared" si="4"/>
        <v>12</v>
      </c>
      <c r="Y53" s="46" t="str">
        <f t="shared" si="5"/>
        <v>2018</v>
      </c>
      <c r="Z53" s="46" t="str">
        <f t="shared" si="6"/>
        <v>16:15</v>
      </c>
      <c r="AA53" s="47">
        <f t="shared" si="7"/>
        <v>43442</v>
      </c>
      <c r="AB53" s="48">
        <f t="shared" si="8"/>
        <v>43442.677083333336</v>
      </c>
      <c r="AC53" s="51">
        <v>43435</v>
      </c>
      <c r="AD53" s="72"/>
      <c r="AE53" s="49">
        <v>52</v>
      </c>
      <c r="AF53" s="52">
        <f t="shared" si="9"/>
        <v>4.0500000000000007</v>
      </c>
      <c r="AG53" s="53">
        <f t="shared" si="10"/>
        <v>104.04999999999998</v>
      </c>
      <c r="AH53" s="53">
        <f>AG53-MAX($AG$1:AG52)</f>
        <v>-0.29000000000000625</v>
      </c>
    </row>
    <row r="54" spans="1:34" x14ac:dyDescent="0.25">
      <c r="A54">
        <v>53</v>
      </c>
      <c r="B54" t="s">
        <v>2121</v>
      </c>
      <c r="C54" t="s">
        <v>15</v>
      </c>
      <c r="D54" t="s">
        <v>16</v>
      </c>
      <c r="E54" t="s">
        <v>2122</v>
      </c>
      <c r="F54">
        <v>2.09</v>
      </c>
      <c r="G54" t="s">
        <v>18</v>
      </c>
      <c r="H54" t="s">
        <v>112</v>
      </c>
      <c r="I54" t="str">
        <f>"2-2"</f>
        <v>2-2</v>
      </c>
      <c r="J54" t="s">
        <v>20</v>
      </c>
      <c r="K54">
        <v>2.09</v>
      </c>
      <c r="L54">
        <v>1</v>
      </c>
      <c r="M54">
        <v>1.0900000000000001</v>
      </c>
      <c r="N54" t="s">
        <v>21</v>
      </c>
      <c r="O54" t="s">
        <v>2123</v>
      </c>
      <c r="P54" s="15">
        <f t="shared" si="12"/>
        <v>5.74</v>
      </c>
      <c r="Q54" s="22">
        <v>43435</v>
      </c>
      <c r="R54" s="22"/>
      <c r="S54" s="50">
        <v>57</v>
      </c>
      <c r="T54" s="23" t="str">
        <f t="shared" si="1"/>
        <v>AH</v>
      </c>
      <c r="U54" t="s">
        <v>2512</v>
      </c>
      <c r="V54" s="46" t="str">
        <f t="shared" si="2"/>
        <v>08</v>
      </c>
      <c r="W54" s="46" t="str">
        <f t="shared" si="3"/>
        <v>Dec</v>
      </c>
      <c r="X54" s="46">
        <f t="shared" si="4"/>
        <v>12</v>
      </c>
      <c r="Y54" s="46" t="str">
        <f t="shared" si="5"/>
        <v>2018</v>
      </c>
      <c r="Z54" s="46" t="str">
        <f t="shared" si="6"/>
        <v>18:00</v>
      </c>
      <c r="AA54" s="47">
        <f t="shared" si="7"/>
        <v>43442</v>
      </c>
      <c r="AB54" s="48">
        <f t="shared" si="8"/>
        <v>43442.75</v>
      </c>
      <c r="AC54" s="51">
        <v>43435</v>
      </c>
      <c r="AD54" s="72"/>
      <c r="AE54" s="49">
        <v>53</v>
      </c>
      <c r="AF54" s="52">
        <f t="shared" si="9"/>
        <v>5.1400000000000006</v>
      </c>
      <c r="AG54" s="53">
        <f t="shared" si="10"/>
        <v>105.13999999999999</v>
      </c>
      <c r="AH54" s="53">
        <f>AG54-MAX($AG$1:AG53)</f>
        <v>0.79999999999999716</v>
      </c>
    </row>
    <row r="55" spans="1:34" x14ac:dyDescent="0.25">
      <c r="A55">
        <v>54</v>
      </c>
      <c r="B55" t="s">
        <v>2112</v>
      </c>
      <c r="C55" t="s">
        <v>15</v>
      </c>
      <c r="D55" t="s">
        <v>54</v>
      </c>
      <c r="E55" t="s">
        <v>2200</v>
      </c>
      <c r="F55">
        <v>0</v>
      </c>
      <c r="G55" t="s">
        <v>26</v>
      </c>
      <c r="H55" t="s">
        <v>34</v>
      </c>
      <c r="I55" t="str">
        <f>"1-0"</f>
        <v>1-0</v>
      </c>
      <c r="J55" t="s">
        <v>20</v>
      </c>
      <c r="K55">
        <v>1.8839999999999999</v>
      </c>
      <c r="L55">
        <v>1</v>
      </c>
      <c r="M55">
        <v>-1</v>
      </c>
      <c r="N55" t="s">
        <v>21</v>
      </c>
      <c r="O55" t="s">
        <v>2201</v>
      </c>
      <c r="P55" s="15">
        <f t="shared" si="12"/>
        <v>4.74</v>
      </c>
      <c r="Q55" s="22">
        <v>43435</v>
      </c>
      <c r="R55" s="22"/>
      <c r="S55" s="50">
        <v>45</v>
      </c>
      <c r="T55" s="23" t="str">
        <f t="shared" si="1"/>
        <v>AH</v>
      </c>
      <c r="U55" t="s">
        <v>2512</v>
      </c>
      <c r="V55" s="46" t="str">
        <f t="shared" si="2"/>
        <v>08</v>
      </c>
      <c r="W55" s="46" t="str">
        <f t="shared" si="3"/>
        <v>Dec</v>
      </c>
      <c r="X55" s="46">
        <f t="shared" si="4"/>
        <v>12</v>
      </c>
      <c r="Y55" s="46" t="str">
        <f t="shared" si="5"/>
        <v>2018</v>
      </c>
      <c r="Z55" s="46" t="str">
        <f t="shared" si="6"/>
        <v>18:30</v>
      </c>
      <c r="AA55" s="47">
        <f t="shared" si="7"/>
        <v>43442</v>
      </c>
      <c r="AB55" s="48">
        <f t="shared" si="8"/>
        <v>43442.770833333336</v>
      </c>
      <c r="AC55" s="51">
        <v>43435</v>
      </c>
      <c r="AD55" s="72"/>
      <c r="AE55" s="49">
        <v>54</v>
      </c>
      <c r="AF55" s="52">
        <f t="shared" si="9"/>
        <v>4.1400000000000006</v>
      </c>
      <c r="AG55" s="53">
        <f t="shared" si="10"/>
        <v>104.13999999999999</v>
      </c>
      <c r="AH55" s="53">
        <f>AG55-MAX($AG$1:AG54)</f>
        <v>-1</v>
      </c>
    </row>
    <row r="56" spans="1:34" x14ac:dyDescent="0.25">
      <c r="A56">
        <v>55</v>
      </c>
      <c r="B56" t="s">
        <v>2112</v>
      </c>
      <c r="C56" t="s">
        <v>15</v>
      </c>
      <c r="D56" t="s">
        <v>58</v>
      </c>
      <c r="E56" t="s">
        <v>2134</v>
      </c>
      <c r="F56">
        <v>0</v>
      </c>
      <c r="G56" t="s">
        <v>26</v>
      </c>
      <c r="H56" t="s">
        <v>38</v>
      </c>
      <c r="I56" t="str">
        <f>"2-0"</f>
        <v>2-0</v>
      </c>
      <c r="J56" t="s">
        <v>20</v>
      </c>
      <c r="K56">
        <v>1.9430000000000001</v>
      </c>
      <c r="L56">
        <v>1</v>
      </c>
      <c r="M56">
        <v>-1</v>
      </c>
      <c r="N56" t="s">
        <v>21</v>
      </c>
      <c r="O56" t="s">
        <v>2135</v>
      </c>
      <c r="P56" s="15">
        <f t="shared" si="12"/>
        <v>3.74</v>
      </c>
      <c r="Q56" s="22">
        <v>43435</v>
      </c>
      <c r="R56" s="22"/>
      <c r="S56" s="50">
        <v>73</v>
      </c>
      <c r="T56" s="23" t="str">
        <f t="shared" si="1"/>
        <v>1X2</v>
      </c>
      <c r="U56" t="s">
        <v>2512</v>
      </c>
      <c r="V56" s="46" t="str">
        <f t="shared" si="2"/>
        <v>08</v>
      </c>
      <c r="W56" s="46" t="str">
        <f t="shared" si="3"/>
        <v>Dec</v>
      </c>
      <c r="X56" s="46">
        <f t="shared" si="4"/>
        <v>12</v>
      </c>
      <c r="Y56" s="46" t="str">
        <f t="shared" si="5"/>
        <v>2018</v>
      </c>
      <c r="Z56" s="46" t="str">
        <f t="shared" si="6"/>
        <v>18:30</v>
      </c>
      <c r="AA56" s="47">
        <f t="shared" si="7"/>
        <v>43442</v>
      </c>
      <c r="AB56" s="48">
        <f t="shared" si="8"/>
        <v>43442.770833333336</v>
      </c>
      <c r="AC56" s="51">
        <v>43435</v>
      </c>
      <c r="AD56" s="72"/>
      <c r="AE56" s="49">
        <v>55</v>
      </c>
      <c r="AF56" s="52">
        <f t="shared" si="9"/>
        <v>3.1400000000000006</v>
      </c>
      <c r="AG56" s="53">
        <f t="shared" si="10"/>
        <v>103.13999999999999</v>
      </c>
      <c r="AH56" s="53">
        <f>AG56-MAX($AG$1:AG55)</f>
        <v>-2</v>
      </c>
    </row>
    <row r="57" spans="1:34" x14ac:dyDescent="0.25">
      <c r="A57">
        <v>56</v>
      </c>
      <c r="B57" t="s">
        <v>2112</v>
      </c>
      <c r="C57" t="s">
        <v>15</v>
      </c>
      <c r="D57" t="s">
        <v>24</v>
      </c>
      <c r="E57" t="s">
        <v>2113</v>
      </c>
      <c r="F57">
        <v>0</v>
      </c>
      <c r="G57" t="s">
        <v>26</v>
      </c>
      <c r="H57" t="s">
        <v>72</v>
      </c>
      <c r="I57" t="str">
        <f>"2-3"</f>
        <v>2-3</v>
      </c>
      <c r="J57" t="s">
        <v>20</v>
      </c>
      <c r="K57">
        <v>1.7749999999999999</v>
      </c>
      <c r="L57">
        <v>1</v>
      </c>
      <c r="M57">
        <v>-1</v>
      </c>
      <c r="N57" t="s">
        <v>21</v>
      </c>
      <c r="O57" t="s">
        <v>2114</v>
      </c>
      <c r="P57" s="15">
        <f t="shared" si="12"/>
        <v>2.74</v>
      </c>
      <c r="Q57" s="22">
        <v>43435</v>
      </c>
      <c r="R57" s="22"/>
      <c r="S57" s="50">
        <v>33</v>
      </c>
      <c r="T57" s="23" t="str">
        <f t="shared" si="1"/>
        <v>1X2</v>
      </c>
      <c r="U57" t="s">
        <v>2512</v>
      </c>
      <c r="V57" s="46" t="str">
        <f t="shared" si="2"/>
        <v>08</v>
      </c>
      <c r="W57" s="46" t="str">
        <f t="shared" si="3"/>
        <v>Dec</v>
      </c>
      <c r="X57" s="46">
        <f t="shared" si="4"/>
        <v>12</v>
      </c>
      <c r="Y57" s="46" t="str">
        <f t="shared" si="5"/>
        <v>2018</v>
      </c>
      <c r="Z57" s="46" t="str">
        <f t="shared" si="6"/>
        <v>18:30</v>
      </c>
      <c r="AA57" s="47">
        <f t="shared" si="7"/>
        <v>43442</v>
      </c>
      <c r="AB57" s="48">
        <f t="shared" si="8"/>
        <v>43442.770833333336</v>
      </c>
      <c r="AC57" s="51">
        <v>43435</v>
      </c>
      <c r="AD57" s="72"/>
      <c r="AE57" s="49">
        <v>56</v>
      </c>
      <c r="AF57" s="52">
        <f t="shared" si="9"/>
        <v>2.1400000000000006</v>
      </c>
      <c r="AG57" s="53">
        <f t="shared" si="10"/>
        <v>102.13999999999999</v>
      </c>
      <c r="AH57" s="53">
        <f>AG57-MAX($AG$1:AG56)</f>
        <v>-3</v>
      </c>
    </row>
    <row r="58" spans="1:34" x14ac:dyDescent="0.25">
      <c r="A58">
        <v>57</v>
      </c>
      <c r="B58" t="s">
        <v>2155</v>
      </c>
      <c r="C58" t="s">
        <v>15</v>
      </c>
      <c r="D58" t="s">
        <v>100</v>
      </c>
      <c r="E58" t="s">
        <v>1606</v>
      </c>
      <c r="F58">
        <v>1</v>
      </c>
      <c r="G58" t="s">
        <v>80</v>
      </c>
      <c r="H58" t="s">
        <v>34</v>
      </c>
      <c r="I58" t="str">
        <f>"Postponed"</f>
        <v>Postponed</v>
      </c>
      <c r="J58" t="s">
        <v>20</v>
      </c>
      <c r="K58">
        <v>2.16</v>
      </c>
      <c r="L58">
        <v>1</v>
      </c>
      <c r="M58">
        <v>0</v>
      </c>
      <c r="N58" t="s">
        <v>21</v>
      </c>
      <c r="O58" t="s">
        <v>2158</v>
      </c>
      <c r="P58" s="15">
        <f t="shared" si="12"/>
        <v>2.74</v>
      </c>
      <c r="Q58" s="22">
        <v>43435</v>
      </c>
      <c r="R58" s="22"/>
      <c r="S58" s="50">
        <v>69</v>
      </c>
      <c r="T58" s="23" t="str">
        <f t="shared" si="1"/>
        <v>AH</v>
      </c>
      <c r="U58" t="s">
        <v>2512</v>
      </c>
      <c r="V58" s="46" t="str">
        <f t="shared" si="2"/>
        <v>08</v>
      </c>
      <c r="W58" s="46" t="str">
        <f t="shared" si="3"/>
        <v>Dec</v>
      </c>
      <c r="X58" s="46">
        <f t="shared" si="4"/>
        <v>12</v>
      </c>
      <c r="Y58" s="46" t="str">
        <f t="shared" si="5"/>
        <v>2018</v>
      </c>
      <c r="Z58" s="46" t="str">
        <f t="shared" si="6"/>
        <v>20:00</v>
      </c>
      <c r="AA58" s="47">
        <f t="shared" si="7"/>
        <v>43442</v>
      </c>
      <c r="AB58" s="48">
        <f t="shared" si="8"/>
        <v>43442.833333333336</v>
      </c>
      <c r="AC58" s="51">
        <v>43435</v>
      </c>
      <c r="AD58" s="72"/>
      <c r="AE58" s="49">
        <v>57</v>
      </c>
      <c r="AF58" s="52">
        <f t="shared" si="9"/>
        <v>2.1400000000000006</v>
      </c>
      <c r="AG58" s="53">
        <f t="shared" si="10"/>
        <v>102.13999999999999</v>
      </c>
      <c r="AH58" s="53">
        <f>AG58-MAX($AG$1:AG57)</f>
        <v>-3</v>
      </c>
    </row>
    <row r="59" spans="1:34" x14ac:dyDescent="0.25">
      <c r="A59">
        <v>58</v>
      </c>
      <c r="B59" t="s">
        <v>2155</v>
      </c>
      <c r="C59" t="s">
        <v>15</v>
      </c>
      <c r="D59" t="s">
        <v>100</v>
      </c>
      <c r="E59" t="s">
        <v>2156</v>
      </c>
      <c r="F59">
        <v>2.0499999999999998</v>
      </c>
      <c r="G59" t="s">
        <v>18</v>
      </c>
      <c r="H59" t="s">
        <v>50</v>
      </c>
      <c r="I59" t="str">
        <f>"2-0"</f>
        <v>2-0</v>
      </c>
      <c r="J59" t="s">
        <v>20</v>
      </c>
      <c r="K59">
        <v>2.0499999999999998</v>
      </c>
      <c r="L59">
        <v>1</v>
      </c>
      <c r="M59">
        <v>1.05</v>
      </c>
      <c r="N59" t="s">
        <v>21</v>
      </c>
      <c r="O59" t="s">
        <v>2157</v>
      </c>
      <c r="P59" s="15">
        <f t="shared" si="12"/>
        <v>3.79</v>
      </c>
      <c r="Q59" s="22">
        <v>43435</v>
      </c>
      <c r="R59" s="22"/>
      <c r="S59" s="50">
        <v>67</v>
      </c>
      <c r="T59" s="23" t="str">
        <f t="shared" si="1"/>
        <v>AH</v>
      </c>
      <c r="U59" t="s">
        <v>2512</v>
      </c>
      <c r="V59" s="46" t="str">
        <f t="shared" si="2"/>
        <v>08</v>
      </c>
      <c r="W59" s="46" t="str">
        <f t="shared" si="3"/>
        <v>Dec</v>
      </c>
      <c r="X59" s="46">
        <f t="shared" si="4"/>
        <v>12</v>
      </c>
      <c r="Y59" s="46" t="str">
        <f t="shared" si="5"/>
        <v>2018</v>
      </c>
      <c r="Z59" s="46" t="str">
        <f t="shared" si="6"/>
        <v>20:00</v>
      </c>
      <c r="AA59" s="47">
        <f t="shared" si="7"/>
        <v>43442</v>
      </c>
      <c r="AB59" s="48">
        <f t="shared" si="8"/>
        <v>43442.833333333336</v>
      </c>
      <c r="AC59" s="51">
        <v>43435</v>
      </c>
      <c r="AD59" s="72"/>
      <c r="AE59" s="49">
        <v>58</v>
      </c>
      <c r="AF59" s="52">
        <f t="shared" si="9"/>
        <v>3.1900000000000004</v>
      </c>
      <c r="AG59" s="53">
        <f t="shared" si="10"/>
        <v>103.18999999999998</v>
      </c>
      <c r="AH59" s="53">
        <f>AG59-MAX($AG$1:AG58)</f>
        <v>-1.9500000000000028</v>
      </c>
    </row>
    <row r="60" spans="1:34" x14ac:dyDescent="0.25">
      <c r="A60">
        <v>59</v>
      </c>
      <c r="B60" t="s">
        <v>2103</v>
      </c>
      <c r="C60" t="s">
        <v>15</v>
      </c>
      <c r="D60" t="s">
        <v>16</v>
      </c>
      <c r="E60" t="s">
        <v>2104</v>
      </c>
      <c r="F60">
        <v>1.75</v>
      </c>
      <c r="G60" t="s">
        <v>18</v>
      </c>
      <c r="H60" t="s">
        <v>85</v>
      </c>
      <c r="I60" t="str">
        <f>"2-2"</f>
        <v>2-2</v>
      </c>
      <c r="J60" t="s">
        <v>20</v>
      </c>
      <c r="K60">
        <v>1.746</v>
      </c>
      <c r="L60">
        <v>1</v>
      </c>
      <c r="M60">
        <v>0.75</v>
      </c>
      <c r="N60" t="s">
        <v>21</v>
      </c>
      <c r="O60" t="s">
        <v>2105</v>
      </c>
      <c r="P60" s="15">
        <f t="shared" si="12"/>
        <v>4.54</v>
      </c>
      <c r="Q60" s="22">
        <v>43435</v>
      </c>
      <c r="R60" s="22"/>
      <c r="S60" s="50">
        <v>62</v>
      </c>
      <c r="T60" s="23" t="str">
        <f t="shared" si="1"/>
        <v>AH</v>
      </c>
      <c r="U60" t="s">
        <v>2512</v>
      </c>
      <c r="V60" s="46" t="str">
        <f t="shared" si="2"/>
        <v>08</v>
      </c>
      <c r="W60" s="46" t="str">
        <f t="shared" si="3"/>
        <v>Dec</v>
      </c>
      <c r="X60" s="46">
        <f t="shared" si="4"/>
        <v>12</v>
      </c>
      <c r="Y60" s="46" t="str">
        <f t="shared" si="5"/>
        <v>2018</v>
      </c>
      <c r="Z60" s="46" t="str">
        <f t="shared" si="6"/>
        <v>20:30</v>
      </c>
      <c r="AA60" s="47">
        <f t="shared" si="7"/>
        <v>43442</v>
      </c>
      <c r="AB60" s="48">
        <f t="shared" si="8"/>
        <v>43442.854166666664</v>
      </c>
      <c r="AC60" s="51">
        <v>43435</v>
      </c>
      <c r="AD60" s="72"/>
      <c r="AE60" s="49">
        <v>59</v>
      </c>
      <c r="AF60" s="52">
        <f t="shared" si="9"/>
        <v>3.9400000000000004</v>
      </c>
      <c r="AG60" s="53">
        <f t="shared" si="10"/>
        <v>103.93999999999998</v>
      </c>
      <c r="AH60" s="53">
        <f>AG60-MAX($AG$1:AG59)</f>
        <v>-1.2000000000000028</v>
      </c>
    </row>
    <row r="61" spans="1:34" x14ac:dyDescent="0.25">
      <c r="A61">
        <v>60</v>
      </c>
      <c r="B61" t="s">
        <v>2106</v>
      </c>
      <c r="C61" t="s">
        <v>15</v>
      </c>
      <c r="D61" t="s">
        <v>58</v>
      </c>
      <c r="E61" t="s">
        <v>2132</v>
      </c>
      <c r="F61">
        <v>0</v>
      </c>
      <c r="G61" t="s">
        <v>26</v>
      </c>
      <c r="H61" t="s">
        <v>112</v>
      </c>
      <c r="I61" t="str">
        <f>"0-2"</f>
        <v>0-2</v>
      </c>
      <c r="J61" t="s">
        <v>20</v>
      </c>
      <c r="K61">
        <v>1.9339999999999999</v>
      </c>
      <c r="L61">
        <v>1</v>
      </c>
      <c r="M61">
        <v>-1</v>
      </c>
      <c r="N61" t="s">
        <v>21</v>
      </c>
      <c r="O61" t="s">
        <v>2133</v>
      </c>
      <c r="P61" s="15">
        <f t="shared" si="12"/>
        <v>3.54</v>
      </c>
      <c r="Q61" s="22">
        <v>43435</v>
      </c>
      <c r="R61" s="22"/>
      <c r="S61" s="50">
        <v>60</v>
      </c>
      <c r="T61" s="23" t="str">
        <f t="shared" si="1"/>
        <v>AH</v>
      </c>
      <c r="U61" t="s">
        <v>2512</v>
      </c>
      <c r="V61" s="46" t="str">
        <f t="shared" si="2"/>
        <v>08</v>
      </c>
      <c r="W61" s="46" t="str">
        <f t="shared" si="3"/>
        <v>Dec</v>
      </c>
      <c r="X61" s="46">
        <f t="shared" si="4"/>
        <v>12</v>
      </c>
      <c r="Y61" s="46" t="str">
        <f t="shared" si="5"/>
        <v>2018</v>
      </c>
      <c r="Z61" s="46" t="str">
        <f t="shared" si="6"/>
        <v>20:45</v>
      </c>
      <c r="AA61" s="47">
        <f t="shared" si="7"/>
        <v>43442</v>
      </c>
      <c r="AB61" s="48">
        <f t="shared" si="8"/>
        <v>43442.864583333336</v>
      </c>
      <c r="AC61" s="51">
        <v>43435</v>
      </c>
      <c r="AD61" s="72"/>
      <c r="AE61" s="49">
        <v>60</v>
      </c>
      <c r="AF61" s="52">
        <f t="shared" si="9"/>
        <v>2.9400000000000004</v>
      </c>
      <c r="AG61" s="53">
        <f t="shared" si="10"/>
        <v>102.93999999999998</v>
      </c>
      <c r="AH61" s="53">
        <f>AG61-MAX($AG$1:AG60)</f>
        <v>-2.2000000000000028</v>
      </c>
    </row>
    <row r="62" spans="1:34" x14ac:dyDescent="0.25">
      <c r="A62">
        <v>61</v>
      </c>
      <c r="B62" t="s">
        <v>2106</v>
      </c>
      <c r="C62" t="s">
        <v>15</v>
      </c>
      <c r="D62" t="s">
        <v>24</v>
      </c>
      <c r="E62" t="s">
        <v>2107</v>
      </c>
      <c r="F62">
        <v>0</v>
      </c>
      <c r="G62" t="s">
        <v>26</v>
      </c>
      <c r="H62" t="s">
        <v>109</v>
      </c>
      <c r="I62" t="str">
        <f>"0-4"</f>
        <v>0-4</v>
      </c>
      <c r="J62" t="s">
        <v>20</v>
      </c>
      <c r="K62">
        <v>2.04</v>
      </c>
      <c r="L62">
        <v>1</v>
      </c>
      <c r="M62">
        <v>-1</v>
      </c>
      <c r="N62" t="s">
        <v>21</v>
      </c>
      <c r="O62" t="s">
        <v>2108</v>
      </c>
      <c r="P62" s="15">
        <f t="shared" si="12"/>
        <v>2.54</v>
      </c>
      <c r="Q62" s="22">
        <v>43435</v>
      </c>
      <c r="R62" s="22"/>
      <c r="S62" s="50">
        <v>38</v>
      </c>
      <c r="T62" s="23" t="str">
        <f t="shared" si="1"/>
        <v>AH</v>
      </c>
      <c r="U62" t="s">
        <v>2512</v>
      </c>
      <c r="V62" s="46" t="str">
        <f t="shared" si="2"/>
        <v>08</v>
      </c>
      <c r="W62" s="46" t="str">
        <f t="shared" si="3"/>
        <v>Dec</v>
      </c>
      <c r="X62" s="46">
        <f t="shared" si="4"/>
        <v>12</v>
      </c>
      <c r="Y62" s="46" t="str">
        <f t="shared" si="5"/>
        <v>2018</v>
      </c>
      <c r="Z62" s="46" t="str">
        <f t="shared" si="6"/>
        <v>20:45</v>
      </c>
      <c r="AA62" s="47">
        <f t="shared" si="7"/>
        <v>43442</v>
      </c>
      <c r="AB62" s="48">
        <f t="shared" si="8"/>
        <v>43442.864583333336</v>
      </c>
      <c r="AC62" s="51">
        <v>43435</v>
      </c>
      <c r="AD62" s="72"/>
      <c r="AE62" s="49">
        <v>61</v>
      </c>
      <c r="AF62" s="52">
        <f t="shared" si="9"/>
        <v>1.9400000000000004</v>
      </c>
      <c r="AG62" s="53">
        <f t="shared" si="10"/>
        <v>101.93999999999998</v>
      </c>
      <c r="AH62" s="53">
        <f>AG62-MAX($AG$1:AG61)</f>
        <v>-3.2000000000000028</v>
      </c>
    </row>
    <row r="63" spans="1:34" x14ac:dyDescent="0.25">
      <c r="A63">
        <v>62</v>
      </c>
      <c r="B63" t="s">
        <v>2124</v>
      </c>
      <c r="C63" t="s">
        <v>15</v>
      </c>
      <c r="D63" t="s">
        <v>16</v>
      </c>
      <c r="E63" t="s">
        <v>2125</v>
      </c>
      <c r="F63">
        <v>1</v>
      </c>
      <c r="G63" t="s">
        <v>80</v>
      </c>
      <c r="H63" t="s">
        <v>46</v>
      </c>
      <c r="I63" t="str">
        <f>"3-3"</f>
        <v>3-3</v>
      </c>
      <c r="J63" t="s">
        <v>20</v>
      </c>
      <c r="K63">
        <v>2.02</v>
      </c>
      <c r="L63">
        <v>1</v>
      </c>
      <c r="M63">
        <v>0</v>
      </c>
      <c r="N63" t="s">
        <v>21</v>
      </c>
      <c r="O63" t="s">
        <v>2126</v>
      </c>
      <c r="P63" s="15">
        <f t="shared" si="12"/>
        <v>2.54</v>
      </c>
      <c r="Q63" s="22">
        <v>43435</v>
      </c>
      <c r="R63" s="22"/>
      <c r="S63" s="50">
        <v>24</v>
      </c>
      <c r="T63" s="23" t="str">
        <f t="shared" si="1"/>
        <v>AH</v>
      </c>
      <c r="U63" t="s">
        <v>2512</v>
      </c>
      <c r="V63" s="46" t="str">
        <f t="shared" si="2"/>
        <v>09</v>
      </c>
      <c r="W63" s="46" t="str">
        <f t="shared" si="3"/>
        <v>Dec</v>
      </c>
      <c r="X63" s="46">
        <f t="shared" si="4"/>
        <v>12</v>
      </c>
      <c r="Y63" s="46" t="str">
        <f t="shared" si="5"/>
        <v>2018</v>
      </c>
      <c r="Z63" s="46" t="str">
        <f t="shared" si="6"/>
        <v>12:30</v>
      </c>
      <c r="AA63" s="47">
        <f t="shared" si="7"/>
        <v>43443</v>
      </c>
      <c r="AB63" s="48">
        <f t="shared" si="8"/>
        <v>43443.520833333336</v>
      </c>
      <c r="AC63" s="51">
        <v>43435</v>
      </c>
      <c r="AD63" s="72"/>
      <c r="AE63" s="49">
        <v>62</v>
      </c>
      <c r="AF63" s="52">
        <f t="shared" si="9"/>
        <v>1.9400000000000004</v>
      </c>
      <c r="AG63" s="53">
        <f t="shared" si="10"/>
        <v>101.93999999999998</v>
      </c>
      <c r="AH63" s="53">
        <f>AG63-MAX($AG$1:AG62)</f>
        <v>-3.2000000000000028</v>
      </c>
    </row>
    <row r="64" spans="1:34" x14ac:dyDescent="0.25">
      <c r="A64">
        <v>63</v>
      </c>
      <c r="B64" t="s">
        <v>2152</v>
      </c>
      <c r="C64" t="s">
        <v>15</v>
      </c>
      <c r="D64" t="s">
        <v>16</v>
      </c>
      <c r="E64" t="s">
        <v>2163</v>
      </c>
      <c r="F64">
        <v>0</v>
      </c>
      <c r="G64" t="s">
        <v>26</v>
      </c>
      <c r="H64" t="s">
        <v>112</v>
      </c>
      <c r="I64" t="str">
        <f>"1-3"</f>
        <v>1-3</v>
      </c>
      <c r="J64" t="s">
        <v>20</v>
      </c>
      <c r="K64">
        <v>1.9430000000000001</v>
      </c>
      <c r="L64">
        <v>1</v>
      </c>
      <c r="M64">
        <v>-1</v>
      </c>
      <c r="N64" t="s">
        <v>21</v>
      </c>
      <c r="O64" t="s">
        <v>2164</v>
      </c>
      <c r="P64" s="15">
        <f t="shared" si="12"/>
        <v>1.54</v>
      </c>
      <c r="Q64" s="22">
        <v>43435</v>
      </c>
      <c r="R64" s="22"/>
      <c r="S64" s="50">
        <v>22</v>
      </c>
      <c r="T64" s="23" t="str">
        <f t="shared" si="1"/>
        <v>AH</v>
      </c>
      <c r="U64" t="s">
        <v>2512</v>
      </c>
      <c r="V64" s="46" t="str">
        <f t="shared" si="2"/>
        <v>09</v>
      </c>
      <c r="W64" s="46" t="str">
        <f t="shared" si="3"/>
        <v>Dec</v>
      </c>
      <c r="X64" s="46">
        <f t="shared" si="4"/>
        <v>12</v>
      </c>
      <c r="Y64" s="46" t="str">
        <f t="shared" si="5"/>
        <v>2018</v>
      </c>
      <c r="Z64" s="46" t="str">
        <f t="shared" si="6"/>
        <v>15:00</v>
      </c>
      <c r="AA64" s="47">
        <f t="shared" si="7"/>
        <v>43443</v>
      </c>
      <c r="AB64" s="48">
        <f t="shared" si="8"/>
        <v>43443.625</v>
      </c>
      <c r="AC64" s="51">
        <v>43435</v>
      </c>
      <c r="AD64" s="72"/>
      <c r="AE64" s="49">
        <v>63</v>
      </c>
      <c r="AF64" s="52">
        <f t="shared" si="9"/>
        <v>0.94000000000000039</v>
      </c>
      <c r="AG64" s="53">
        <f t="shared" si="10"/>
        <v>100.93999999999998</v>
      </c>
      <c r="AH64" s="53">
        <f>AG64-MAX($AG$1:AG63)</f>
        <v>-4.2000000000000028</v>
      </c>
    </row>
    <row r="65" spans="1:34" x14ac:dyDescent="0.25">
      <c r="A65">
        <v>64</v>
      </c>
      <c r="B65" t="s">
        <v>2152</v>
      </c>
      <c r="C65" t="s">
        <v>15</v>
      </c>
      <c r="D65" t="s">
        <v>100</v>
      </c>
      <c r="E65" t="s">
        <v>2153</v>
      </c>
      <c r="F65">
        <v>0</v>
      </c>
      <c r="G65" t="s">
        <v>26</v>
      </c>
      <c r="H65" t="s">
        <v>72</v>
      </c>
      <c r="I65" t="str">
        <f>"2-2"</f>
        <v>2-2</v>
      </c>
      <c r="J65" t="s">
        <v>20</v>
      </c>
      <c r="K65">
        <v>1.8129999999999999</v>
      </c>
      <c r="L65">
        <v>1</v>
      </c>
      <c r="M65">
        <v>-1</v>
      </c>
      <c r="N65" t="s">
        <v>21</v>
      </c>
      <c r="O65" t="s">
        <v>2154</v>
      </c>
      <c r="P65" s="15">
        <f t="shared" si="12"/>
        <v>0.54</v>
      </c>
      <c r="Q65" s="22">
        <v>43435</v>
      </c>
      <c r="R65" s="22"/>
      <c r="S65" s="50">
        <v>49</v>
      </c>
      <c r="T65" s="23" t="str">
        <f t="shared" si="1"/>
        <v>1X2</v>
      </c>
      <c r="U65" t="s">
        <v>2512</v>
      </c>
      <c r="V65" s="46" t="str">
        <f t="shared" si="2"/>
        <v>09</v>
      </c>
      <c r="W65" s="46" t="str">
        <f t="shared" si="3"/>
        <v>Dec</v>
      </c>
      <c r="X65" s="46">
        <f t="shared" si="4"/>
        <v>12</v>
      </c>
      <c r="Y65" s="46" t="str">
        <f t="shared" si="5"/>
        <v>2018</v>
      </c>
      <c r="Z65" s="46" t="str">
        <f t="shared" si="6"/>
        <v>15:00</v>
      </c>
      <c r="AA65" s="47">
        <f t="shared" si="7"/>
        <v>43443</v>
      </c>
      <c r="AB65" s="48">
        <f t="shared" si="8"/>
        <v>43443.625</v>
      </c>
      <c r="AC65" s="51">
        <v>43435</v>
      </c>
      <c r="AD65" s="72"/>
      <c r="AE65" s="49">
        <v>64</v>
      </c>
      <c r="AF65" s="52">
        <f t="shared" si="9"/>
        <v>-5.9999999999999609E-2</v>
      </c>
      <c r="AG65" s="53">
        <f t="shared" si="10"/>
        <v>99.939999999999984</v>
      </c>
      <c r="AH65" s="53">
        <f>AG65-MAX($AG$1:AG64)</f>
        <v>-5.2000000000000028</v>
      </c>
    </row>
    <row r="66" spans="1:34" x14ac:dyDescent="0.25">
      <c r="A66">
        <v>65</v>
      </c>
      <c r="B66" t="s">
        <v>2097</v>
      </c>
      <c r="C66" t="s">
        <v>15</v>
      </c>
      <c r="D66" t="s">
        <v>24</v>
      </c>
      <c r="E66" t="s">
        <v>2098</v>
      </c>
      <c r="F66">
        <v>0</v>
      </c>
      <c r="G66" t="s">
        <v>26</v>
      </c>
      <c r="H66" t="s">
        <v>289</v>
      </c>
      <c r="I66" t="str">
        <f>"0-1"</f>
        <v>0-1</v>
      </c>
      <c r="J66" t="s">
        <v>20</v>
      </c>
      <c r="K66">
        <v>1.877</v>
      </c>
      <c r="L66">
        <v>1</v>
      </c>
      <c r="M66">
        <v>-1</v>
      </c>
      <c r="N66" t="s">
        <v>21</v>
      </c>
      <c r="O66" t="s">
        <v>2099</v>
      </c>
      <c r="P66" s="15">
        <f t="shared" si="12"/>
        <v>-0.45999999999999996</v>
      </c>
      <c r="Q66" s="22">
        <v>43435</v>
      </c>
      <c r="R66" s="22"/>
      <c r="S66" s="50">
        <v>58</v>
      </c>
      <c r="T66" s="23" t="str">
        <f t="shared" ref="T66:T129" si="13">MID(H66,FIND("(",H66)+1,FIND(")",H66)-FIND("(",H66)-1)</f>
        <v>AH</v>
      </c>
      <c r="U66" t="s">
        <v>2512</v>
      </c>
      <c r="V66" s="46" t="str">
        <f t="shared" ref="V66:V129" si="14">MID(B66,2,2)</f>
        <v>09</v>
      </c>
      <c r="W66" s="46" t="str">
        <f t="shared" ref="W66:W129" si="15">MID(B66,5,3)</f>
        <v>Dec</v>
      </c>
      <c r="X66" s="46">
        <f t="shared" ref="X66:X129" si="16">INDEX($AK$2:$AL$13,MATCH(W66,$AL$2:$AL$13,0),1)</f>
        <v>12</v>
      </c>
      <c r="Y66" s="46" t="str">
        <f t="shared" ref="Y66:Y129" si="17">MID(B66,9,4)</f>
        <v>2018</v>
      </c>
      <c r="Z66" s="46" t="str">
        <f t="shared" ref="Z66:Z129" si="18">RIGHT(B66,5)</f>
        <v>16:15</v>
      </c>
      <c r="AA66" s="47">
        <f t="shared" ref="AA66:AA129" si="19">DATE(Y66,X66,V66)</f>
        <v>43443</v>
      </c>
      <c r="AB66" s="48">
        <f t="shared" ref="AB66:AB129" si="20">AA66+Z66</f>
        <v>43443.677083333336</v>
      </c>
      <c r="AC66" s="51">
        <v>43435</v>
      </c>
      <c r="AD66" s="72"/>
      <c r="AE66" s="49">
        <v>65</v>
      </c>
      <c r="AF66" s="52">
        <f t="shared" si="9"/>
        <v>-1.0599999999999996</v>
      </c>
      <c r="AG66" s="53">
        <f t="shared" si="10"/>
        <v>98.939999999999984</v>
      </c>
      <c r="AH66" s="53">
        <f>AG66-MAX($AG$1:AG65)</f>
        <v>-6.2000000000000028</v>
      </c>
    </row>
    <row r="67" spans="1:34" x14ac:dyDescent="0.25">
      <c r="A67">
        <v>66</v>
      </c>
      <c r="B67" t="s">
        <v>2129</v>
      </c>
      <c r="C67" t="s">
        <v>15</v>
      </c>
      <c r="D67" t="s">
        <v>100</v>
      </c>
      <c r="E67" t="s">
        <v>2150</v>
      </c>
      <c r="F67">
        <v>0</v>
      </c>
      <c r="G67" t="s">
        <v>26</v>
      </c>
      <c r="H67" t="s">
        <v>72</v>
      </c>
      <c r="I67" t="str">
        <f>"1-1"</f>
        <v>1-1</v>
      </c>
      <c r="J67" t="s">
        <v>20</v>
      </c>
      <c r="K67">
        <v>1.8540000000000001</v>
      </c>
      <c r="L67">
        <v>1</v>
      </c>
      <c r="M67">
        <v>-1</v>
      </c>
      <c r="N67" t="s">
        <v>21</v>
      </c>
      <c r="O67" t="s">
        <v>2151</v>
      </c>
      <c r="P67" s="15">
        <f t="shared" si="12"/>
        <v>-1.46</v>
      </c>
      <c r="Q67" s="22">
        <v>43435</v>
      </c>
      <c r="R67" s="22"/>
      <c r="S67" s="50">
        <v>52</v>
      </c>
      <c r="T67" s="23" t="str">
        <f t="shared" si="13"/>
        <v>1X2</v>
      </c>
      <c r="U67" t="s">
        <v>2512</v>
      </c>
      <c r="V67" s="46" t="str">
        <f t="shared" si="14"/>
        <v>09</v>
      </c>
      <c r="W67" s="46" t="str">
        <f t="shared" si="15"/>
        <v>Dec</v>
      </c>
      <c r="X67" s="46">
        <f t="shared" si="16"/>
        <v>12</v>
      </c>
      <c r="Y67" s="46" t="str">
        <f t="shared" si="17"/>
        <v>2018</v>
      </c>
      <c r="Z67" s="46" t="str">
        <f t="shared" si="18"/>
        <v>17:00</v>
      </c>
      <c r="AA67" s="47">
        <f t="shared" si="19"/>
        <v>43443</v>
      </c>
      <c r="AB67" s="48">
        <f t="shared" si="20"/>
        <v>43443.708333333336</v>
      </c>
      <c r="AC67" s="51">
        <v>43435</v>
      </c>
      <c r="AD67" s="72"/>
      <c r="AE67" s="49">
        <v>66</v>
      </c>
      <c r="AF67" s="52">
        <f t="shared" ref="AF67:AF130" si="21">AF66+M67</f>
        <v>-2.0599999999999996</v>
      </c>
      <c r="AG67" s="53">
        <f t="shared" ref="AG67:AG130" si="22">AG66+M67</f>
        <v>97.939999999999984</v>
      </c>
      <c r="AH67" s="53">
        <f>AG67-MAX($AG$1:AG66)</f>
        <v>-7.2000000000000028</v>
      </c>
    </row>
    <row r="68" spans="1:34" x14ac:dyDescent="0.25">
      <c r="A68">
        <v>67</v>
      </c>
      <c r="B68" t="s">
        <v>2129</v>
      </c>
      <c r="C68" t="s">
        <v>15</v>
      </c>
      <c r="D68" t="s">
        <v>58</v>
      </c>
      <c r="E68" t="s">
        <v>2130</v>
      </c>
      <c r="F68">
        <v>0</v>
      </c>
      <c r="G68" t="s">
        <v>26</v>
      </c>
      <c r="H68" t="s">
        <v>46</v>
      </c>
      <c r="I68" t="str">
        <f>"1-2"</f>
        <v>1-2</v>
      </c>
      <c r="J68" t="s">
        <v>20</v>
      </c>
      <c r="K68">
        <v>2.0499999999999998</v>
      </c>
      <c r="L68">
        <v>1</v>
      </c>
      <c r="M68">
        <v>-1</v>
      </c>
      <c r="N68" t="s">
        <v>21</v>
      </c>
      <c r="O68" t="s">
        <v>2131</v>
      </c>
      <c r="P68" s="15">
        <f t="shared" si="12"/>
        <v>-2.46</v>
      </c>
      <c r="Q68" s="22">
        <v>43435</v>
      </c>
      <c r="R68" s="22"/>
      <c r="S68" s="50">
        <v>28</v>
      </c>
      <c r="T68" s="23" t="str">
        <f t="shared" si="13"/>
        <v>AH</v>
      </c>
      <c r="U68" t="s">
        <v>2512</v>
      </c>
      <c r="V68" s="46" t="str">
        <f t="shared" si="14"/>
        <v>09</v>
      </c>
      <c r="W68" s="46" t="str">
        <f t="shared" si="15"/>
        <v>Dec</v>
      </c>
      <c r="X68" s="46">
        <f t="shared" si="16"/>
        <v>12</v>
      </c>
      <c r="Y68" s="46" t="str">
        <f t="shared" si="17"/>
        <v>2018</v>
      </c>
      <c r="Z68" s="46" t="str">
        <f t="shared" si="18"/>
        <v>17:00</v>
      </c>
      <c r="AA68" s="47">
        <f t="shared" si="19"/>
        <v>43443</v>
      </c>
      <c r="AB68" s="48">
        <f t="shared" si="20"/>
        <v>43443.708333333336</v>
      </c>
      <c r="AC68" s="51">
        <v>43435</v>
      </c>
      <c r="AD68" s="72"/>
      <c r="AE68" s="49">
        <v>67</v>
      </c>
      <c r="AF68" s="52">
        <f t="shared" si="21"/>
        <v>-3.0599999999999996</v>
      </c>
      <c r="AG68" s="53">
        <f t="shared" si="22"/>
        <v>96.939999999999984</v>
      </c>
      <c r="AH68" s="53">
        <f>AG68-MAX($AG$1:AG67)</f>
        <v>-8.2000000000000028</v>
      </c>
    </row>
    <row r="69" spans="1:34" x14ac:dyDescent="0.25">
      <c r="A69">
        <v>68</v>
      </c>
      <c r="B69" t="s">
        <v>2197</v>
      </c>
      <c r="C69" t="s">
        <v>15</v>
      </c>
      <c r="D69" t="s">
        <v>54</v>
      </c>
      <c r="E69" t="s">
        <v>2198</v>
      </c>
      <c r="F69">
        <v>1.75</v>
      </c>
      <c r="G69" t="s">
        <v>18</v>
      </c>
      <c r="H69" t="s">
        <v>50</v>
      </c>
      <c r="I69" t="str">
        <f>"3-0"</f>
        <v>3-0</v>
      </c>
      <c r="J69" t="s">
        <v>20</v>
      </c>
      <c r="K69">
        <v>1.7509999999999999</v>
      </c>
      <c r="L69">
        <v>1</v>
      </c>
      <c r="M69">
        <v>0.75</v>
      </c>
      <c r="N69" t="s">
        <v>21</v>
      </c>
      <c r="O69" t="s">
        <v>2199</v>
      </c>
      <c r="P69" s="15">
        <f t="shared" si="12"/>
        <v>-1.71</v>
      </c>
      <c r="Q69" s="22">
        <v>43435</v>
      </c>
      <c r="R69" s="22"/>
      <c r="S69" s="50">
        <v>55</v>
      </c>
      <c r="T69" s="23" t="str">
        <f t="shared" si="13"/>
        <v>AH</v>
      </c>
      <c r="U69" t="s">
        <v>2512</v>
      </c>
      <c r="V69" s="46" t="str">
        <f t="shared" si="14"/>
        <v>09</v>
      </c>
      <c r="W69" s="46" t="str">
        <f t="shared" si="15"/>
        <v>Dec</v>
      </c>
      <c r="X69" s="46">
        <f t="shared" si="16"/>
        <v>12</v>
      </c>
      <c r="Y69" s="46" t="str">
        <f t="shared" si="17"/>
        <v>2018</v>
      </c>
      <c r="Z69" s="46" t="str">
        <f t="shared" si="18"/>
        <v>18:00</v>
      </c>
      <c r="AA69" s="47">
        <f t="shared" si="19"/>
        <v>43443</v>
      </c>
      <c r="AB69" s="48">
        <f t="shared" si="20"/>
        <v>43443.75</v>
      </c>
      <c r="AC69" s="51">
        <v>43435</v>
      </c>
      <c r="AD69" s="72"/>
      <c r="AE69" s="49">
        <v>68</v>
      </c>
      <c r="AF69" s="52">
        <f t="shared" si="21"/>
        <v>-2.3099999999999996</v>
      </c>
      <c r="AG69" s="53">
        <f t="shared" si="22"/>
        <v>97.689999999999984</v>
      </c>
      <c r="AH69" s="53">
        <f>AG69-MAX($AG$1:AG68)</f>
        <v>-7.4500000000000028</v>
      </c>
    </row>
    <row r="70" spans="1:34" x14ac:dyDescent="0.25">
      <c r="A70">
        <v>69</v>
      </c>
      <c r="B70" t="s">
        <v>2109</v>
      </c>
      <c r="C70" t="s">
        <v>15</v>
      </c>
      <c r="D70" t="s">
        <v>24</v>
      </c>
      <c r="E70" t="s">
        <v>2110</v>
      </c>
      <c r="F70">
        <v>0</v>
      </c>
      <c r="G70" t="s">
        <v>26</v>
      </c>
      <c r="H70" t="s">
        <v>50</v>
      </c>
      <c r="I70" t="str">
        <f>"1-2"</f>
        <v>1-2</v>
      </c>
      <c r="J70" t="s">
        <v>20</v>
      </c>
      <c r="K70">
        <v>2.17</v>
      </c>
      <c r="L70">
        <v>1</v>
      </c>
      <c r="M70">
        <v>-1</v>
      </c>
      <c r="N70" t="s">
        <v>21</v>
      </c>
      <c r="O70" t="s">
        <v>2111</v>
      </c>
      <c r="P70" s="15">
        <f t="shared" si="12"/>
        <v>-2.71</v>
      </c>
      <c r="Q70" s="22">
        <v>43435</v>
      </c>
      <c r="R70" s="22"/>
      <c r="S70" s="50">
        <v>48</v>
      </c>
      <c r="T70" s="23" t="str">
        <f t="shared" si="13"/>
        <v>AH</v>
      </c>
      <c r="U70" t="s">
        <v>2512</v>
      </c>
      <c r="V70" s="46" t="str">
        <f t="shared" si="14"/>
        <v>09</v>
      </c>
      <c r="W70" s="46" t="str">
        <f t="shared" si="15"/>
        <v>Dec</v>
      </c>
      <c r="X70" s="46">
        <f t="shared" si="16"/>
        <v>12</v>
      </c>
      <c r="Y70" s="46" t="str">
        <f t="shared" si="17"/>
        <v>2018</v>
      </c>
      <c r="Z70" s="46" t="str">
        <f t="shared" si="18"/>
        <v>18:30</v>
      </c>
      <c r="AA70" s="47">
        <f t="shared" si="19"/>
        <v>43443</v>
      </c>
      <c r="AB70" s="48">
        <f t="shared" si="20"/>
        <v>43443.770833333336</v>
      </c>
      <c r="AC70" s="51">
        <v>43435</v>
      </c>
      <c r="AD70" s="72"/>
      <c r="AE70" s="49">
        <v>69</v>
      </c>
      <c r="AF70" s="52">
        <f t="shared" si="21"/>
        <v>-3.3099999999999996</v>
      </c>
      <c r="AG70" s="53">
        <f t="shared" si="22"/>
        <v>96.689999999999984</v>
      </c>
      <c r="AH70" s="53">
        <f>AG70-MAX($AG$1:AG69)</f>
        <v>-8.4500000000000028</v>
      </c>
    </row>
    <row r="71" spans="1:34" x14ac:dyDescent="0.25">
      <c r="A71">
        <v>70</v>
      </c>
      <c r="B71" t="s">
        <v>2100</v>
      </c>
      <c r="C71" t="s">
        <v>15</v>
      </c>
      <c r="D71" t="s">
        <v>16</v>
      </c>
      <c r="E71" t="s">
        <v>2101</v>
      </c>
      <c r="F71">
        <v>2.02</v>
      </c>
      <c r="G71" t="s">
        <v>18</v>
      </c>
      <c r="H71" t="s">
        <v>92</v>
      </c>
      <c r="I71" t="str">
        <f>"0-0"</f>
        <v>0-0</v>
      </c>
      <c r="J71" t="s">
        <v>20</v>
      </c>
      <c r="K71">
        <v>2.02</v>
      </c>
      <c r="L71">
        <v>1</v>
      </c>
      <c r="M71">
        <v>1.02</v>
      </c>
      <c r="N71" t="s">
        <v>21</v>
      </c>
      <c r="O71" t="s">
        <v>2102</v>
      </c>
      <c r="P71" s="15">
        <f t="shared" si="12"/>
        <v>-1.69</v>
      </c>
      <c r="Q71" s="22">
        <v>43435</v>
      </c>
      <c r="R71" s="22"/>
      <c r="S71" s="50">
        <v>63</v>
      </c>
      <c r="T71" s="23" t="str">
        <f t="shared" si="13"/>
        <v>AH</v>
      </c>
      <c r="U71" t="s">
        <v>2512</v>
      </c>
      <c r="V71" s="46" t="str">
        <f t="shared" si="14"/>
        <v>09</v>
      </c>
      <c r="W71" s="46" t="str">
        <f t="shared" si="15"/>
        <v>Dec</v>
      </c>
      <c r="X71" s="46">
        <f t="shared" si="16"/>
        <v>12</v>
      </c>
      <c r="Y71" s="46" t="str">
        <f t="shared" si="17"/>
        <v>2018</v>
      </c>
      <c r="Z71" s="46" t="str">
        <f t="shared" si="18"/>
        <v>20:30</v>
      </c>
      <c r="AA71" s="47">
        <f t="shared" si="19"/>
        <v>43443</v>
      </c>
      <c r="AB71" s="48">
        <f t="shared" si="20"/>
        <v>43443.854166666664</v>
      </c>
      <c r="AC71" s="51">
        <v>43435</v>
      </c>
      <c r="AD71" s="72"/>
      <c r="AE71" s="49">
        <v>70</v>
      </c>
      <c r="AF71" s="52">
        <f t="shared" si="21"/>
        <v>-2.2899999999999996</v>
      </c>
      <c r="AG71" s="53">
        <f t="shared" si="22"/>
        <v>97.70999999999998</v>
      </c>
      <c r="AH71" s="53">
        <f>AG71-MAX($AG$1:AG70)</f>
        <v>-7.4300000000000068</v>
      </c>
    </row>
    <row r="72" spans="1:34" x14ac:dyDescent="0.25">
      <c r="A72">
        <v>71</v>
      </c>
      <c r="B72" t="s">
        <v>2091</v>
      </c>
      <c r="C72" t="s">
        <v>15</v>
      </c>
      <c r="D72" t="s">
        <v>24</v>
      </c>
      <c r="E72" t="s">
        <v>2092</v>
      </c>
      <c r="F72">
        <v>1.93</v>
      </c>
      <c r="G72" t="s">
        <v>18</v>
      </c>
      <c r="H72" t="s">
        <v>50</v>
      </c>
      <c r="I72" t="str">
        <f>"2-0"</f>
        <v>2-0</v>
      </c>
      <c r="J72" t="s">
        <v>20</v>
      </c>
      <c r="K72">
        <v>1.9339999999999999</v>
      </c>
      <c r="L72">
        <v>1</v>
      </c>
      <c r="M72">
        <v>0.93</v>
      </c>
      <c r="N72" t="s">
        <v>21</v>
      </c>
      <c r="O72" t="s">
        <v>2093</v>
      </c>
      <c r="P72" s="15">
        <f t="shared" si="12"/>
        <v>-0.7599999999999999</v>
      </c>
      <c r="Q72" s="22">
        <v>43435</v>
      </c>
      <c r="R72" s="22"/>
      <c r="S72" s="50">
        <v>46</v>
      </c>
      <c r="T72" s="23" t="str">
        <f t="shared" si="13"/>
        <v>AH</v>
      </c>
      <c r="U72" t="s">
        <v>2512</v>
      </c>
      <c r="V72" s="46" t="str">
        <f t="shared" si="14"/>
        <v>09</v>
      </c>
      <c r="W72" s="46" t="str">
        <f t="shared" si="15"/>
        <v>Dec</v>
      </c>
      <c r="X72" s="46">
        <f t="shared" si="16"/>
        <v>12</v>
      </c>
      <c r="Y72" s="46" t="str">
        <f t="shared" si="17"/>
        <v>2018</v>
      </c>
      <c r="Z72" s="46" t="str">
        <f t="shared" si="18"/>
        <v>20:45</v>
      </c>
      <c r="AA72" s="47">
        <f t="shared" si="19"/>
        <v>43443</v>
      </c>
      <c r="AB72" s="48">
        <f t="shared" si="20"/>
        <v>43443.864583333336</v>
      </c>
      <c r="AC72" s="51">
        <v>43435</v>
      </c>
      <c r="AD72" s="72"/>
      <c r="AE72" s="49">
        <v>71</v>
      </c>
      <c r="AF72" s="52">
        <f t="shared" si="21"/>
        <v>-1.3599999999999994</v>
      </c>
      <c r="AG72" s="53">
        <f t="shared" si="22"/>
        <v>98.639999999999986</v>
      </c>
      <c r="AH72" s="53">
        <f>AG72-MAX($AG$1:AG71)</f>
        <v>-6.5</v>
      </c>
    </row>
    <row r="73" spans="1:34" x14ac:dyDescent="0.25">
      <c r="A73">
        <v>72</v>
      </c>
      <c r="B73" t="s">
        <v>2148</v>
      </c>
      <c r="C73" t="s">
        <v>15</v>
      </c>
      <c r="D73" t="s">
        <v>100</v>
      </c>
      <c r="E73" t="s">
        <v>1598</v>
      </c>
      <c r="F73">
        <v>1</v>
      </c>
      <c r="G73" t="s">
        <v>80</v>
      </c>
      <c r="H73" t="s">
        <v>34</v>
      </c>
      <c r="I73" t="str">
        <f>"Postponed"</f>
        <v>Postponed</v>
      </c>
      <c r="J73" t="s">
        <v>20</v>
      </c>
      <c r="K73">
        <v>1.9339999999999999</v>
      </c>
      <c r="L73">
        <v>1</v>
      </c>
      <c r="M73">
        <v>0</v>
      </c>
      <c r="N73" t="s">
        <v>21</v>
      </c>
      <c r="O73" t="s">
        <v>2149</v>
      </c>
      <c r="P73" s="15">
        <f t="shared" si="12"/>
        <v>-0.7599999999999999</v>
      </c>
      <c r="Q73" s="22">
        <v>43435</v>
      </c>
      <c r="R73" s="22"/>
      <c r="S73" s="50">
        <v>50</v>
      </c>
      <c r="T73" s="23" t="str">
        <f t="shared" si="13"/>
        <v>AH</v>
      </c>
      <c r="U73" t="s">
        <v>2512</v>
      </c>
      <c r="V73" s="46" t="str">
        <f t="shared" si="14"/>
        <v>09</v>
      </c>
      <c r="W73" s="46" t="str">
        <f t="shared" si="15"/>
        <v>Dec</v>
      </c>
      <c r="X73" s="46">
        <f t="shared" si="16"/>
        <v>12</v>
      </c>
      <c r="Y73" s="46" t="str">
        <f t="shared" si="17"/>
        <v>2018</v>
      </c>
      <c r="Z73" s="46" t="str">
        <f t="shared" si="18"/>
        <v>21:00</v>
      </c>
      <c r="AA73" s="47">
        <f t="shared" si="19"/>
        <v>43443</v>
      </c>
      <c r="AB73" s="48">
        <f t="shared" si="20"/>
        <v>43443.875</v>
      </c>
      <c r="AC73" s="51">
        <v>43435</v>
      </c>
      <c r="AD73" s="72"/>
      <c r="AE73" s="49">
        <v>72</v>
      </c>
      <c r="AF73" s="52">
        <f t="shared" si="21"/>
        <v>-1.3599999999999994</v>
      </c>
      <c r="AG73" s="53">
        <f t="shared" si="22"/>
        <v>98.639999999999986</v>
      </c>
      <c r="AH73" s="53">
        <f>AG73-MAX($AG$1:AG72)</f>
        <v>-6.5</v>
      </c>
    </row>
    <row r="74" spans="1:34" x14ac:dyDescent="0.25">
      <c r="A74">
        <v>73</v>
      </c>
      <c r="B74" t="s">
        <v>2094</v>
      </c>
      <c r="C74" t="s">
        <v>15</v>
      </c>
      <c r="D74" t="s">
        <v>58</v>
      </c>
      <c r="E74" t="s">
        <v>2127</v>
      </c>
      <c r="F74">
        <v>0</v>
      </c>
      <c r="G74" t="s">
        <v>26</v>
      </c>
      <c r="H74" t="s">
        <v>72</v>
      </c>
      <c r="I74" t="str">
        <f>"2-2"</f>
        <v>2-2</v>
      </c>
      <c r="J74" t="s">
        <v>20</v>
      </c>
      <c r="K74">
        <v>1.8</v>
      </c>
      <c r="L74">
        <v>1</v>
      </c>
      <c r="M74">
        <v>-1</v>
      </c>
      <c r="N74" t="s">
        <v>21</v>
      </c>
      <c r="O74" t="s">
        <v>2128</v>
      </c>
      <c r="P74" s="15">
        <f t="shared" si="12"/>
        <v>-1.7599999999999998</v>
      </c>
      <c r="Q74" s="22">
        <v>43435</v>
      </c>
      <c r="R74" s="22"/>
      <c r="S74" s="50">
        <v>42</v>
      </c>
      <c r="T74" s="23" t="str">
        <f t="shared" si="13"/>
        <v>1X2</v>
      </c>
      <c r="U74" t="s">
        <v>2512</v>
      </c>
      <c r="V74" s="46" t="str">
        <f t="shared" si="14"/>
        <v>10</v>
      </c>
      <c r="W74" s="46" t="str">
        <f t="shared" si="15"/>
        <v>Dec</v>
      </c>
      <c r="X74" s="46">
        <f t="shared" si="16"/>
        <v>12</v>
      </c>
      <c r="Y74" s="46" t="str">
        <f t="shared" si="17"/>
        <v>2018</v>
      </c>
      <c r="Z74" s="46" t="str">
        <f t="shared" si="18"/>
        <v>21:00</v>
      </c>
      <c r="AA74" s="47">
        <f t="shared" si="19"/>
        <v>43444</v>
      </c>
      <c r="AB74" s="48">
        <f t="shared" si="20"/>
        <v>43444.875</v>
      </c>
      <c r="AC74" s="51">
        <v>43435</v>
      </c>
      <c r="AD74" s="72"/>
      <c r="AE74" s="49">
        <v>73</v>
      </c>
      <c r="AF74" s="52">
        <f t="shared" si="21"/>
        <v>-2.3599999999999994</v>
      </c>
      <c r="AG74" s="53">
        <f t="shared" si="22"/>
        <v>97.639999999999986</v>
      </c>
      <c r="AH74" s="53">
        <f>AG74-MAX($AG$1:AG73)</f>
        <v>-7.5</v>
      </c>
    </row>
    <row r="75" spans="1:34" x14ac:dyDescent="0.25">
      <c r="A75">
        <v>74</v>
      </c>
      <c r="B75" t="s">
        <v>2094</v>
      </c>
      <c r="C75" t="s">
        <v>15</v>
      </c>
      <c r="D75" t="s">
        <v>24</v>
      </c>
      <c r="E75" t="s">
        <v>2095</v>
      </c>
      <c r="F75">
        <v>0</v>
      </c>
      <c r="G75" t="s">
        <v>26</v>
      </c>
      <c r="H75" t="s">
        <v>92</v>
      </c>
      <c r="I75" t="str">
        <f>"1-0"</f>
        <v>1-0</v>
      </c>
      <c r="J75" t="s">
        <v>20</v>
      </c>
      <c r="K75">
        <v>1.925</v>
      </c>
      <c r="L75">
        <v>1</v>
      </c>
      <c r="M75">
        <v>-1</v>
      </c>
      <c r="N75" t="s">
        <v>21</v>
      </c>
      <c r="O75" t="s">
        <v>2096</v>
      </c>
      <c r="P75" s="15">
        <f t="shared" si="12"/>
        <v>-2.76</v>
      </c>
      <c r="Q75" s="22">
        <v>43435</v>
      </c>
      <c r="R75" s="22"/>
      <c r="S75" s="50">
        <v>44</v>
      </c>
      <c r="T75" s="23" t="str">
        <f t="shared" si="13"/>
        <v>AH</v>
      </c>
      <c r="U75" t="s">
        <v>2512</v>
      </c>
      <c r="V75" s="46" t="str">
        <f t="shared" si="14"/>
        <v>10</v>
      </c>
      <c r="W75" s="46" t="str">
        <f t="shared" si="15"/>
        <v>Dec</v>
      </c>
      <c r="X75" s="46">
        <f t="shared" si="16"/>
        <v>12</v>
      </c>
      <c r="Y75" s="46" t="str">
        <f t="shared" si="17"/>
        <v>2018</v>
      </c>
      <c r="Z75" s="46" t="str">
        <f t="shared" si="18"/>
        <v>21:00</v>
      </c>
      <c r="AA75" s="47">
        <f t="shared" si="19"/>
        <v>43444</v>
      </c>
      <c r="AB75" s="48">
        <f t="shared" si="20"/>
        <v>43444.875</v>
      </c>
      <c r="AC75" s="51">
        <v>43435</v>
      </c>
      <c r="AD75" s="72"/>
      <c r="AE75" s="49">
        <v>74</v>
      </c>
      <c r="AF75" s="52">
        <f t="shared" si="21"/>
        <v>-3.3599999999999994</v>
      </c>
      <c r="AG75" s="53">
        <f t="shared" si="22"/>
        <v>96.639999999999986</v>
      </c>
      <c r="AH75" s="53">
        <f>AG75-MAX($AG$1:AG74)</f>
        <v>-8.5</v>
      </c>
    </row>
    <row r="76" spans="1:34" x14ac:dyDescent="0.25">
      <c r="A76">
        <v>75</v>
      </c>
      <c r="B76" t="s">
        <v>2074</v>
      </c>
      <c r="C76" t="s">
        <v>15</v>
      </c>
      <c r="D76" t="s">
        <v>229</v>
      </c>
      <c r="E76" t="s">
        <v>2089</v>
      </c>
      <c r="F76">
        <v>1.85</v>
      </c>
      <c r="G76" t="s">
        <v>18</v>
      </c>
      <c r="H76" t="s">
        <v>92</v>
      </c>
      <c r="I76" t="str">
        <f>"1-1"</f>
        <v>1-1</v>
      </c>
      <c r="J76" t="s">
        <v>20</v>
      </c>
      <c r="K76">
        <v>1.847</v>
      </c>
      <c r="L76">
        <v>1</v>
      </c>
      <c r="M76">
        <v>0.85</v>
      </c>
      <c r="N76" t="s">
        <v>21</v>
      </c>
      <c r="O76" t="s">
        <v>2090</v>
      </c>
      <c r="P76" s="15">
        <f t="shared" si="12"/>
        <v>-1.9099999999999997</v>
      </c>
      <c r="Q76" s="22">
        <v>43435</v>
      </c>
      <c r="R76" s="22"/>
      <c r="S76" s="50">
        <v>75</v>
      </c>
      <c r="T76" s="23" t="str">
        <f t="shared" si="13"/>
        <v>AH</v>
      </c>
      <c r="U76" t="s">
        <v>2512</v>
      </c>
      <c r="V76" s="46" t="str">
        <f t="shared" si="14"/>
        <v>11</v>
      </c>
      <c r="W76" s="46" t="str">
        <f t="shared" si="15"/>
        <v>Dec</v>
      </c>
      <c r="X76" s="46">
        <f t="shared" si="16"/>
        <v>12</v>
      </c>
      <c r="Y76" s="46" t="str">
        <f t="shared" si="17"/>
        <v>2018</v>
      </c>
      <c r="Z76" s="46" t="str">
        <f t="shared" si="18"/>
        <v>21:00</v>
      </c>
      <c r="AA76" s="47">
        <f t="shared" si="19"/>
        <v>43445</v>
      </c>
      <c r="AB76" s="48">
        <f t="shared" si="20"/>
        <v>43445.875</v>
      </c>
      <c r="AC76" s="51">
        <v>43435</v>
      </c>
      <c r="AD76" s="72"/>
      <c r="AE76" s="49">
        <v>75</v>
      </c>
      <c r="AF76" s="52">
        <f t="shared" si="21"/>
        <v>-2.5099999999999993</v>
      </c>
      <c r="AG76" s="53">
        <f t="shared" si="22"/>
        <v>97.489999999999981</v>
      </c>
      <c r="AH76" s="53">
        <f>AG76-MAX($AG$1:AG75)</f>
        <v>-7.6500000000000057</v>
      </c>
    </row>
    <row r="77" spans="1:34" x14ac:dyDescent="0.25">
      <c r="A77">
        <v>76</v>
      </c>
      <c r="B77" t="s">
        <v>2074</v>
      </c>
      <c r="C77" t="s">
        <v>15</v>
      </c>
      <c r="D77" t="s">
        <v>229</v>
      </c>
      <c r="E77" t="s">
        <v>2087</v>
      </c>
      <c r="F77">
        <v>1</v>
      </c>
      <c r="G77" t="s">
        <v>80</v>
      </c>
      <c r="H77" t="s">
        <v>31</v>
      </c>
      <c r="I77" t="str">
        <f>"1-0"</f>
        <v>1-0</v>
      </c>
      <c r="J77" t="s">
        <v>20</v>
      </c>
      <c r="K77">
        <v>1.8919999999999999</v>
      </c>
      <c r="L77">
        <v>1</v>
      </c>
      <c r="M77">
        <v>0</v>
      </c>
      <c r="N77" t="s">
        <v>21</v>
      </c>
      <c r="O77" t="s">
        <v>2088</v>
      </c>
      <c r="P77" s="15">
        <f t="shared" si="12"/>
        <v>-1.9099999999999997</v>
      </c>
      <c r="Q77" s="22">
        <v>43435</v>
      </c>
      <c r="R77" s="22"/>
      <c r="S77" s="50">
        <v>76</v>
      </c>
      <c r="T77" s="23" t="str">
        <f t="shared" si="13"/>
        <v>AH</v>
      </c>
      <c r="U77" t="s">
        <v>2512</v>
      </c>
      <c r="V77" s="46" t="str">
        <f t="shared" si="14"/>
        <v>11</v>
      </c>
      <c r="W77" s="46" t="str">
        <f t="shared" si="15"/>
        <v>Dec</v>
      </c>
      <c r="X77" s="46">
        <f t="shared" si="16"/>
        <v>12</v>
      </c>
      <c r="Y77" s="46" t="str">
        <f t="shared" si="17"/>
        <v>2018</v>
      </c>
      <c r="Z77" s="46" t="str">
        <f t="shared" si="18"/>
        <v>21:00</v>
      </c>
      <c r="AA77" s="47">
        <f t="shared" si="19"/>
        <v>43445</v>
      </c>
      <c r="AB77" s="48">
        <f t="shared" si="20"/>
        <v>43445.875</v>
      </c>
      <c r="AC77" s="51">
        <v>43435</v>
      </c>
      <c r="AD77" s="72"/>
      <c r="AE77" s="49">
        <v>76</v>
      </c>
      <c r="AF77" s="52">
        <f t="shared" si="21"/>
        <v>-2.5099999999999993</v>
      </c>
      <c r="AG77" s="53">
        <f t="shared" si="22"/>
        <v>97.489999999999981</v>
      </c>
      <c r="AH77" s="53">
        <f>AG77-MAX($AG$1:AG76)</f>
        <v>-7.6500000000000057</v>
      </c>
    </row>
    <row r="78" spans="1:34" x14ac:dyDescent="0.25">
      <c r="A78">
        <v>77</v>
      </c>
      <c r="B78" t="s">
        <v>2074</v>
      </c>
      <c r="C78" t="s">
        <v>15</v>
      </c>
      <c r="D78" t="s">
        <v>229</v>
      </c>
      <c r="E78" t="s">
        <v>2085</v>
      </c>
      <c r="F78">
        <v>0</v>
      </c>
      <c r="G78" t="s">
        <v>26</v>
      </c>
      <c r="H78" t="s">
        <v>598</v>
      </c>
      <c r="I78" t="str">
        <f>"0-1 (1-1)"</f>
        <v>0-1 (1-1)</v>
      </c>
      <c r="J78" t="s">
        <v>20</v>
      </c>
      <c r="K78">
        <v>1.806</v>
      </c>
      <c r="L78">
        <v>1</v>
      </c>
      <c r="M78">
        <v>-1</v>
      </c>
      <c r="N78" t="s">
        <v>21</v>
      </c>
      <c r="O78" t="s">
        <v>2086</v>
      </c>
      <c r="P78" s="15">
        <f t="shared" si="12"/>
        <v>-2.9099999999999997</v>
      </c>
      <c r="Q78" s="22">
        <v>43435</v>
      </c>
      <c r="R78" s="22"/>
      <c r="S78" s="50">
        <v>77</v>
      </c>
      <c r="T78" s="23" t="str">
        <f t="shared" si="13"/>
        <v>1X2</v>
      </c>
      <c r="U78" t="s">
        <v>2512</v>
      </c>
      <c r="V78" s="46" t="str">
        <f t="shared" si="14"/>
        <v>11</v>
      </c>
      <c r="W78" s="46" t="str">
        <f t="shared" si="15"/>
        <v>Dec</v>
      </c>
      <c r="X78" s="46">
        <f t="shared" si="16"/>
        <v>12</v>
      </c>
      <c r="Y78" s="46" t="str">
        <f t="shared" si="17"/>
        <v>2018</v>
      </c>
      <c r="Z78" s="46" t="str">
        <f t="shared" si="18"/>
        <v>21:00</v>
      </c>
      <c r="AA78" s="47">
        <f t="shared" si="19"/>
        <v>43445</v>
      </c>
      <c r="AB78" s="48">
        <f t="shared" si="20"/>
        <v>43445.875</v>
      </c>
      <c r="AC78" s="51">
        <v>43435</v>
      </c>
      <c r="AD78" s="72"/>
      <c r="AE78" s="49">
        <v>77</v>
      </c>
      <c r="AF78" s="52">
        <f t="shared" si="21"/>
        <v>-3.5099999999999993</v>
      </c>
      <c r="AG78" s="53">
        <f t="shared" si="22"/>
        <v>96.489999999999981</v>
      </c>
      <c r="AH78" s="53">
        <f>AG78-MAX($AG$1:AG77)</f>
        <v>-8.6500000000000057</v>
      </c>
    </row>
    <row r="79" spans="1:34" x14ac:dyDescent="0.25">
      <c r="A79">
        <v>78</v>
      </c>
      <c r="B79" t="s">
        <v>2074</v>
      </c>
      <c r="C79" t="s">
        <v>15</v>
      </c>
      <c r="D79" t="s">
        <v>229</v>
      </c>
      <c r="E79" t="s">
        <v>2075</v>
      </c>
      <c r="F79">
        <v>1.9</v>
      </c>
      <c r="G79" t="s">
        <v>18</v>
      </c>
      <c r="H79" t="s">
        <v>687</v>
      </c>
      <c r="I79" t="str">
        <f>"1-4"</f>
        <v>1-4</v>
      </c>
      <c r="J79" t="s">
        <v>20</v>
      </c>
      <c r="K79">
        <v>1.9</v>
      </c>
      <c r="L79">
        <v>1</v>
      </c>
      <c r="M79">
        <v>0.9</v>
      </c>
      <c r="N79" t="s">
        <v>21</v>
      </c>
      <c r="O79" t="s">
        <v>2076</v>
      </c>
      <c r="P79" s="15">
        <f t="shared" si="12"/>
        <v>-2.0099999999999998</v>
      </c>
      <c r="Q79" s="22">
        <v>43435</v>
      </c>
      <c r="R79" s="22"/>
      <c r="S79" s="50">
        <v>103</v>
      </c>
      <c r="T79" s="23" t="str">
        <f t="shared" si="13"/>
        <v>AH</v>
      </c>
      <c r="U79" t="s">
        <v>2512</v>
      </c>
      <c r="V79" s="46" t="str">
        <f t="shared" si="14"/>
        <v>11</v>
      </c>
      <c r="W79" s="46" t="str">
        <f t="shared" si="15"/>
        <v>Dec</v>
      </c>
      <c r="X79" s="46">
        <f t="shared" si="16"/>
        <v>12</v>
      </c>
      <c r="Y79" s="46" t="str">
        <f t="shared" si="17"/>
        <v>2018</v>
      </c>
      <c r="Z79" s="46" t="str">
        <f t="shared" si="18"/>
        <v>21:00</v>
      </c>
      <c r="AA79" s="47">
        <f t="shared" si="19"/>
        <v>43445</v>
      </c>
      <c r="AB79" s="48">
        <f t="shared" si="20"/>
        <v>43445.875</v>
      </c>
      <c r="AC79" s="51">
        <v>43435</v>
      </c>
      <c r="AD79" s="72"/>
      <c r="AE79" s="49">
        <v>78</v>
      </c>
      <c r="AF79" s="52">
        <f t="shared" si="21"/>
        <v>-2.6099999999999994</v>
      </c>
      <c r="AG79" s="53">
        <f t="shared" si="22"/>
        <v>97.389999999999986</v>
      </c>
      <c r="AH79" s="53">
        <f>AG79-MAX($AG$1:AG78)</f>
        <v>-7.75</v>
      </c>
    </row>
    <row r="80" spans="1:34" x14ac:dyDescent="0.25">
      <c r="A80">
        <v>79</v>
      </c>
      <c r="B80" t="s">
        <v>2071</v>
      </c>
      <c r="C80" t="s">
        <v>15</v>
      </c>
      <c r="D80" t="s">
        <v>229</v>
      </c>
      <c r="E80" t="s">
        <v>2072</v>
      </c>
      <c r="F80">
        <v>0</v>
      </c>
      <c r="G80" t="s">
        <v>26</v>
      </c>
      <c r="H80" t="s">
        <v>171</v>
      </c>
      <c r="I80" t="str">
        <f>"1-1"</f>
        <v>1-1</v>
      </c>
      <c r="J80" t="s">
        <v>20</v>
      </c>
      <c r="K80">
        <v>1.833</v>
      </c>
      <c r="L80">
        <v>1</v>
      </c>
      <c r="M80">
        <v>-1</v>
      </c>
      <c r="N80" t="s">
        <v>21</v>
      </c>
      <c r="O80" t="s">
        <v>2073</v>
      </c>
      <c r="P80" s="15">
        <f t="shared" si="12"/>
        <v>-3.01</v>
      </c>
      <c r="Q80" s="22">
        <v>43435</v>
      </c>
      <c r="R80" s="22"/>
      <c r="S80" s="50">
        <v>117</v>
      </c>
      <c r="T80" s="23" t="str">
        <f t="shared" si="13"/>
        <v>O/U</v>
      </c>
      <c r="U80" t="s">
        <v>2512</v>
      </c>
      <c r="V80" s="46" t="str">
        <f t="shared" si="14"/>
        <v>12</v>
      </c>
      <c r="W80" s="46" t="str">
        <f t="shared" si="15"/>
        <v>Dec</v>
      </c>
      <c r="X80" s="46">
        <f t="shared" si="16"/>
        <v>12</v>
      </c>
      <c r="Y80" s="46" t="str">
        <f t="shared" si="17"/>
        <v>2018</v>
      </c>
      <c r="Z80" s="46" t="str">
        <f t="shared" si="18"/>
        <v>21:00</v>
      </c>
      <c r="AA80" s="47">
        <f t="shared" si="19"/>
        <v>43446</v>
      </c>
      <c r="AB80" s="48">
        <f t="shared" si="20"/>
        <v>43446.875</v>
      </c>
      <c r="AC80" s="51">
        <v>43435</v>
      </c>
      <c r="AD80" s="72"/>
      <c r="AE80" s="49">
        <v>79</v>
      </c>
      <c r="AF80" s="52">
        <f t="shared" si="21"/>
        <v>-3.6099999999999994</v>
      </c>
      <c r="AG80" s="53">
        <f t="shared" si="22"/>
        <v>96.389999999999986</v>
      </c>
      <c r="AH80" s="53">
        <f>AG80-MAX($AG$1:AG79)</f>
        <v>-8.75</v>
      </c>
    </row>
    <row r="81" spans="1:34" x14ac:dyDescent="0.25">
      <c r="A81">
        <v>80</v>
      </c>
      <c r="B81" t="s">
        <v>2064</v>
      </c>
      <c r="C81" t="s">
        <v>15</v>
      </c>
      <c r="D81" t="s">
        <v>199</v>
      </c>
      <c r="E81" t="s">
        <v>2069</v>
      </c>
      <c r="F81">
        <v>0</v>
      </c>
      <c r="G81" t="s">
        <v>26</v>
      </c>
      <c r="H81" t="s">
        <v>166</v>
      </c>
      <c r="I81" t="str">
        <f>"2-0"</f>
        <v>2-0</v>
      </c>
      <c r="J81" t="s">
        <v>20</v>
      </c>
      <c r="K81">
        <v>1.7350000000000001</v>
      </c>
      <c r="L81">
        <v>1</v>
      </c>
      <c r="M81">
        <v>-1</v>
      </c>
      <c r="N81" t="s">
        <v>21</v>
      </c>
      <c r="O81" t="s">
        <v>2070</v>
      </c>
      <c r="P81" s="15">
        <f t="shared" ref="P81:P144" si="23">P80+M81</f>
        <v>-4.01</v>
      </c>
      <c r="Q81" s="22">
        <v>43435</v>
      </c>
      <c r="R81" s="22"/>
      <c r="S81" s="50">
        <v>88</v>
      </c>
      <c r="T81" s="23" t="str">
        <f t="shared" si="13"/>
        <v>O/U</v>
      </c>
      <c r="U81" t="s">
        <v>2512</v>
      </c>
      <c r="V81" s="46" t="str">
        <f t="shared" si="14"/>
        <v>13</v>
      </c>
      <c r="W81" s="46" t="str">
        <f t="shared" si="15"/>
        <v>Dec</v>
      </c>
      <c r="X81" s="46">
        <f t="shared" si="16"/>
        <v>12</v>
      </c>
      <c r="Y81" s="46" t="str">
        <f t="shared" si="17"/>
        <v>2018</v>
      </c>
      <c r="Z81" s="46" t="str">
        <f t="shared" si="18"/>
        <v>18:55</v>
      </c>
      <c r="AA81" s="47">
        <f t="shared" si="19"/>
        <v>43447</v>
      </c>
      <c r="AB81" s="48">
        <f t="shared" si="20"/>
        <v>43447.788194444445</v>
      </c>
      <c r="AC81" s="51">
        <v>43435</v>
      </c>
      <c r="AD81" s="72"/>
      <c r="AE81" s="49">
        <v>80</v>
      </c>
      <c r="AF81" s="52">
        <f t="shared" si="21"/>
        <v>-4.6099999999999994</v>
      </c>
      <c r="AG81" s="53">
        <f t="shared" si="22"/>
        <v>95.389999999999986</v>
      </c>
      <c r="AH81" s="53">
        <f>AG81-MAX($AG$1:AG80)</f>
        <v>-9.75</v>
      </c>
    </row>
    <row r="82" spans="1:34" x14ac:dyDescent="0.25">
      <c r="A82">
        <v>81</v>
      </c>
      <c r="B82" t="s">
        <v>2064</v>
      </c>
      <c r="C82" t="s">
        <v>15</v>
      </c>
      <c r="D82" t="s">
        <v>199</v>
      </c>
      <c r="E82" t="s">
        <v>2067</v>
      </c>
      <c r="F82">
        <v>1</v>
      </c>
      <c r="G82" t="s">
        <v>80</v>
      </c>
      <c r="H82" t="s">
        <v>331</v>
      </c>
      <c r="I82" t="str">
        <f>"3-0"</f>
        <v>3-0</v>
      </c>
      <c r="J82" t="s">
        <v>20</v>
      </c>
      <c r="K82">
        <v>2.06</v>
      </c>
      <c r="L82">
        <v>1</v>
      </c>
      <c r="M82">
        <v>0</v>
      </c>
      <c r="N82" t="s">
        <v>21</v>
      </c>
      <c r="O82" t="s">
        <v>2068</v>
      </c>
      <c r="P82" s="15">
        <f t="shared" si="23"/>
        <v>-4.01</v>
      </c>
      <c r="Q82" s="22">
        <v>43435</v>
      </c>
      <c r="R82" s="22"/>
      <c r="S82" s="50">
        <v>111</v>
      </c>
      <c r="T82" s="23" t="str">
        <f t="shared" si="13"/>
        <v>O/U</v>
      </c>
      <c r="U82" t="s">
        <v>2512</v>
      </c>
      <c r="V82" s="46" t="str">
        <f t="shared" si="14"/>
        <v>13</v>
      </c>
      <c r="W82" s="46" t="str">
        <f t="shared" si="15"/>
        <v>Dec</v>
      </c>
      <c r="X82" s="46">
        <f t="shared" si="16"/>
        <v>12</v>
      </c>
      <c r="Y82" s="46" t="str">
        <f t="shared" si="17"/>
        <v>2018</v>
      </c>
      <c r="Z82" s="46" t="str">
        <f t="shared" si="18"/>
        <v>18:55</v>
      </c>
      <c r="AA82" s="47">
        <f t="shared" si="19"/>
        <v>43447</v>
      </c>
      <c r="AB82" s="48">
        <f t="shared" si="20"/>
        <v>43447.788194444445</v>
      </c>
      <c r="AC82" s="51">
        <v>43435</v>
      </c>
      <c r="AD82" s="72"/>
      <c r="AE82" s="49">
        <v>81</v>
      </c>
      <c r="AF82" s="52">
        <f t="shared" si="21"/>
        <v>-4.6099999999999994</v>
      </c>
      <c r="AG82" s="53">
        <f t="shared" si="22"/>
        <v>95.389999999999986</v>
      </c>
      <c r="AH82" s="53">
        <f>AG82-MAX($AG$1:AG81)</f>
        <v>-9.75</v>
      </c>
    </row>
    <row r="83" spans="1:34" x14ac:dyDescent="0.25">
      <c r="A83">
        <v>82</v>
      </c>
      <c r="B83" t="s">
        <v>2064</v>
      </c>
      <c r="C83" t="s">
        <v>15</v>
      </c>
      <c r="D83" t="s">
        <v>199</v>
      </c>
      <c r="E83" t="s">
        <v>2065</v>
      </c>
      <c r="F83">
        <v>2.37</v>
      </c>
      <c r="G83" t="s">
        <v>18</v>
      </c>
      <c r="H83" t="s">
        <v>50</v>
      </c>
      <c r="I83" t="str">
        <f>"2-0"</f>
        <v>2-0</v>
      </c>
      <c r="J83" t="s">
        <v>20</v>
      </c>
      <c r="K83">
        <v>2.37</v>
      </c>
      <c r="L83">
        <v>1</v>
      </c>
      <c r="M83">
        <v>1.37</v>
      </c>
      <c r="N83" t="s">
        <v>21</v>
      </c>
      <c r="O83" t="s">
        <v>2066</v>
      </c>
      <c r="P83" s="15">
        <f t="shared" si="23"/>
        <v>-2.6399999999999997</v>
      </c>
      <c r="Q83" s="22">
        <v>43435</v>
      </c>
      <c r="R83" s="22"/>
      <c r="S83" s="50">
        <v>114</v>
      </c>
      <c r="T83" s="23" t="str">
        <f t="shared" si="13"/>
        <v>AH</v>
      </c>
      <c r="U83" t="s">
        <v>2512</v>
      </c>
      <c r="V83" s="46" t="str">
        <f t="shared" si="14"/>
        <v>13</v>
      </c>
      <c r="W83" s="46" t="str">
        <f t="shared" si="15"/>
        <v>Dec</v>
      </c>
      <c r="X83" s="46">
        <f t="shared" si="16"/>
        <v>12</v>
      </c>
      <c r="Y83" s="46" t="str">
        <f t="shared" si="17"/>
        <v>2018</v>
      </c>
      <c r="Z83" s="46" t="str">
        <f t="shared" si="18"/>
        <v>18:55</v>
      </c>
      <c r="AA83" s="47">
        <f t="shared" si="19"/>
        <v>43447</v>
      </c>
      <c r="AB83" s="48">
        <f t="shared" si="20"/>
        <v>43447.788194444445</v>
      </c>
      <c r="AC83" s="51">
        <v>43435</v>
      </c>
      <c r="AD83" s="72"/>
      <c r="AE83" s="49">
        <v>82</v>
      </c>
      <c r="AF83" s="52">
        <f t="shared" si="21"/>
        <v>-3.2399999999999993</v>
      </c>
      <c r="AG83" s="53">
        <f t="shared" si="22"/>
        <v>96.759999999999991</v>
      </c>
      <c r="AH83" s="53">
        <f>AG83-MAX($AG$1:AG82)</f>
        <v>-8.3799999999999955</v>
      </c>
    </row>
    <row r="84" spans="1:34" x14ac:dyDescent="0.25">
      <c r="A84">
        <v>83</v>
      </c>
      <c r="B84" t="s">
        <v>2082</v>
      </c>
      <c r="C84" t="s">
        <v>15</v>
      </c>
      <c r="D84" t="s">
        <v>199</v>
      </c>
      <c r="E84" t="s">
        <v>2083</v>
      </c>
      <c r="F84">
        <v>1.96</v>
      </c>
      <c r="G84" t="s">
        <v>18</v>
      </c>
      <c r="H84" t="s">
        <v>46</v>
      </c>
      <c r="I84" t="str">
        <f>"3-1"</f>
        <v>3-1</v>
      </c>
      <c r="J84" t="s">
        <v>20</v>
      </c>
      <c r="K84">
        <v>1.9610000000000001</v>
      </c>
      <c r="L84">
        <v>1</v>
      </c>
      <c r="M84">
        <v>0.96</v>
      </c>
      <c r="N84" t="s">
        <v>21</v>
      </c>
      <c r="O84" t="s">
        <v>2084</v>
      </c>
      <c r="P84" s="15">
        <f t="shared" si="23"/>
        <v>-1.6799999999999997</v>
      </c>
      <c r="Q84" s="22">
        <v>43435</v>
      </c>
      <c r="R84" s="22"/>
      <c r="S84" s="50">
        <v>98</v>
      </c>
      <c r="T84" s="23" t="str">
        <f t="shared" si="13"/>
        <v>AH</v>
      </c>
      <c r="U84" t="s">
        <v>2512</v>
      </c>
      <c r="V84" s="46" t="str">
        <f t="shared" si="14"/>
        <v>13</v>
      </c>
      <c r="W84" s="46" t="str">
        <f t="shared" si="15"/>
        <v>Dec</v>
      </c>
      <c r="X84" s="46">
        <f t="shared" si="16"/>
        <v>12</v>
      </c>
      <c r="Y84" s="46" t="str">
        <f t="shared" si="17"/>
        <v>2018</v>
      </c>
      <c r="Z84" s="46" t="str">
        <f t="shared" si="18"/>
        <v>21:00</v>
      </c>
      <c r="AA84" s="47">
        <f t="shared" si="19"/>
        <v>43447</v>
      </c>
      <c r="AB84" s="48">
        <f t="shared" si="20"/>
        <v>43447.875</v>
      </c>
      <c r="AC84" s="51">
        <v>43435</v>
      </c>
      <c r="AD84" s="72"/>
      <c r="AE84" s="49">
        <v>83</v>
      </c>
      <c r="AF84" s="52">
        <f t="shared" si="21"/>
        <v>-2.2799999999999994</v>
      </c>
      <c r="AG84" s="53">
        <f t="shared" si="22"/>
        <v>97.719999999999985</v>
      </c>
      <c r="AH84" s="53">
        <f>AG84-MAX($AG$1:AG83)</f>
        <v>-7.4200000000000017</v>
      </c>
    </row>
    <row r="85" spans="1:34" x14ac:dyDescent="0.25">
      <c r="A85">
        <v>84</v>
      </c>
      <c r="B85" t="s">
        <v>2056</v>
      </c>
      <c r="C85" t="s">
        <v>15</v>
      </c>
      <c r="D85" t="s">
        <v>100</v>
      </c>
      <c r="E85" t="s">
        <v>2057</v>
      </c>
      <c r="F85">
        <v>1</v>
      </c>
      <c r="G85" t="s">
        <v>80</v>
      </c>
      <c r="H85" t="s">
        <v>72</v>
      </c>
      <c r="I85" t="str">
        <f>"Postponed"</f>
        <v>Postponed</v>
      </c>
      <c r="J85" t="s">
        <v>20</v>
      </c>
      <c r="K85">
        <v>2.34</v>
      </c>
      <c r="L85">
        <v>1</v>
      </c>
      <c r="M85">
        <v>0</v>
      </c>
      <c r="N85" t="s">
        <v>21</v>
      </c>
      <c r="O85" t="s">
        <v>2058</v>
      </c>
      <c r="P85" s="15">
        <f t="shared" si="23"/>
        <v>-1.6799999999999997</v>
      </c>
      <c r="Q85" s="22">
        <v>43435</v>
      </c>
      <c r="R85" s="22"/>
      <c r="S85" s="50">
        <v>120</v>
      </c>
      <c r="T85" s="23" t="str">
        <f t="shared" si="13"/>
        <v>1X2</v>
      </c>
      <c r="U85" t="s">
        <v>2512</v>
      </c>
      <c r="V85" s="46" t="str">
        <f t="shared" si="14"/>
        <v>14</v>
      </c>
      <c r="W85" s="46" t="str">
        <f t="shared" si="15"/>
        <v>Dec</v>
      </c>
      <c r="X85" s="46">
        <f t="shared" si="16"/>
        <v>12</v>
      </c>
      <c r="Y85" s="46" t="str">
        <f t="shared" si="17"/>
        <v>2018</v>
      </c>
      <c r="Z85" s="46" t="str">
        <f t="shared" si="18"/>
        <v>20:45</v>
      </c>
      <c r="AA85" s="47">
        <f t="shared" si="19"/>
        <v>43448</v>
      </c>
      <c r="AB85" s="48">
        <f t="shared" si="20"/>
        <v>43448.864583333336</v>
      </c>
      <c r="AC85" s="51">
        <v>43435</v>
      </c>
      <c r="AD85" s="72"/>
      <c r="AE85" s="49">
        <v>84</v>
      </c>
      <c r="AF85" s="52">
        <f t="shared" si="21"/>
        <v>-2.2799999999999994</v>
      </c>
      <c r="AG85" s="53">
        <f t="shared" si="22"/>
        <v>97.719999999999985</v>
      </c>
      <c r="AH85" s="53">
        <f>AG85-MAX($AG$1:AG84)</f>
        <v>-7.4200000000000017</v>
      </c>
    </row>
    <row r="86" spans="1:34" x14ac:dyDescent="0.25">
      <c r="A86">
        <v>85</v>
      </c>
      <c r="B86" t="s">
        <v>2061</v>
      </c>
      <c r="C86" t="s">
        <v>15</v>
      </c>
      <c r="D86" t="s">
        <v>24</v>
      </c>
      <c r="E86" t="s">
        <v>2062</v>
      </c>
      <c r="F86">
        <v>0</v>
      </c>
      <c r="G86" t="s">
        <v>26</v>
      </c>
      <c r="H86" t="s">
        <v>92</v>
      </c>
      <c r="I86" t="str">
        <f>"1-0"</f>
        <v>1-0</v>
      </c>
      <c r="J86" t="s">
        <v>20</v>
      </c>
      <c r="K86">
        <v>1.7350000000000001</v>
      </c>
      <c r="L86">
        <v>1</v>
      </c>
      <c r="M86">
        <v>-1</v>
      </c>
      <c r="N86" t="s">
        <v>21</v>
      </c>
      <c r="O86" t="s">
        <v>2063</v>
      </c>
      <c r="P86" s="15">
        <f t="shared" si="23"/>
        <v>-2.6799999999999997</v>
      </c>
      <c r="Q86" s="22">
        <v>43435</v>
      </c>
      <c r="R86" s="22"/>
      <c r="S86" s="50">
        <v>106</v>
      </c>
      <c r="T86" s="23" t="str">
        <f t="shared" si="13"/>
        <v>AH</v>
      </c>
      <c r="U86" t="s">
        <v>2512</v>
      </c>
      <c r="V86" s="46" t="str">
        <f t="shared" si="14"/>
        <v>15</v>
      </c>
      <c r="W86" s="46" t="str">
        <f t="shared" si="15"/>
        <v>Dec</v>
      </c>
      <c r="X86" s="46">
        <f t="shared" si="16"/>
        <v>12</v>
      </c>
      <c r="Y86" s="46" t="str">
        <f t="shared" si="17"/>
        <v>2018</v>
      </c>
      <c r="Z86" s="46" t="str">
        <f t="shared" si="18"/>
        <v>13:00</v>
      </c>
      <c r="AA86" s="47">
        <f t="shared" si="19"/>
        <v>43449</v>
      </c>
      <c r="AB86" s="48">
        <f t="shared" si="20"/>
        <v>43449.541666666664</v>
      </c>
      <c r="AC86" s="51">
        <v>43435</v>
      </c>
      <c r="AD86" s="72"/>
      <c r="AE86" s="49">
        <v>85</v>
      </c>
      <c r="AF86" s="52">
        <f t="shared" si="21"/>
        <v>-3.2799999999999994</v>
      </c>
      <c r="AG86" s="53">
        <f t="shared" si="22"/>
        <v>96.719999999999985</v>
      </c>
      <c r="AH86" s="53">
        <f>AG86-MAX($AG$1:AG85)</f>
        <v>-8.4200000000000017</v>
      </c>
    </row>
    <row r="87" spans="1:34" x14ac:dyDescent="0.25">
      <c r="A87">
        <v>86</v>
      </c>
      <c r="B87" t="s">
        <v>2010</v>
      </c>
      <c r="C87" t="s">
        <v>15</v>
      </c>
      <c r="D87" t="s">
        <v>58</v>
      </c>
      <c r="E87" t="s">
        <v>2011</v>
      </c>
      <c r="F87">
        <v>1</v>
      </c>
      <c r="G87" t="s">
        <v>80</v>
      </c>
      <c r="H87" t="s">
        <v>190</v>
      </c>
      <c r="I87" t="str">
        <f>"3-1"</f>
        <v>3-1</v>
      </c>
      <c r="J87" t="s">
        <v>20</v>
      </c>
      <c r="K87">
        <v>2.08</v>
      </c>
      <c r="L87">
        <v>1</v>
      </c>
      <c r="M87">
        <v>0</v>
      </c>
      <c r="N87" t="s">
        <v>21</v>
      </c>
      <c r="O87" t="s">
        <v>2012</v>
      </c>
      <c r="P87" s="15">
        <f t="shared" si="23"/>
        <v>-2.6799999999999997</v>
      </c>
      <c r="Q87" s="22">
        <v>43435</v>
      </c>
      <c r="R87" s="22"/>
      <c r="S87" s="50">
        <v>105</v>
      </c>
      <c r="T87" s="23" t="str">
        <f t="shared" si="13"/>
        <v>AH</v>
      </c>
      <c r="U87" t="s">
        <v>2512</v>
      </c>
      <c r="V87" s="46" t="str">
        <f t="shared" si="14"/>
        <v>15</v>
      </c>
      <c r="W87" s="46" t="str">
        <f t="shared" si="15"/>
        <v>Dec</v>
      </c>
      <c r="X87" s="46">
        <f t="shared" si="16"/>
        <v>12</v>
      </c>
      <c r="Y87" s="46" t="str">
        <f t="shared" si="17"/>
        <v>2018</v>
      </c>
      <c r="Z87" s="46" t="str">
        <f t="shared" si="18"/>
        <v>13:30</v>
      </c>
      <c r="AA87" s="47">
        <f t="shared" si="19"/>
        <v>43449</v>
      </c>
      <c r="AB87" s="48">
        <f t="shared" si="20"/>
        <v>43449.5625</v>
      </c>
      <c r="AC87" s="51">
        <v>43435</v>
      </c>
      <c r="AD87" s="72"/>
      <c r="AE87" s="49">
        <v>86</v>
      </c>
      <c r="AF87" s="52">
        <f t="shared" si="21"/>
        <v>-3.2799999999999994</v>
      </c>
      <c r="AG87" s="53">
        <f t="shared" si="22"/>
        <v>96.719999999999985</v>
      </c>
      <c r="AH87" s="53">
        <f>AG87-MAX($AG$1:AG86)</f>
        <v>-8.4200000000000017</v>
      </c>
    </row>
    <row r="88" spans="1:34" x14ac:dyDescent="0.25">
      <c r="A88">
        <v>87</v>
      </c>
      <c r="B88" t="s">
        <v>1992</v>
      </c>
      <c r="C88" t="s">
        <v>15</v>
      </c>
      <c r="D88" t="s">
        <v>54</v>
      </c>
      <c r="E88" t="s">
        <v>2059</v>
      </c>
      <c r="F88">
        <v>0</v>
      </c>
      <c r="G88" t="s">
        <v>26</v>
      </c>
      <c r="H88" t="s">
        <v>34</v>
      </c>
      <c r="I88" t="str">
        <f>"2-1"</f>
        <v>2-1</v>
      </c>
      <c r="J88" t="s">
        <v>20</v>
      </c>
      <c r="K88">
        <v>1.98</v>
      </c>
      <c r="L88">
        <v>1</v>
      </c>
      <c r="M88">
        <v>-1</v>
      </c>
      <c r="N88" t="s">
        <v>21</v>
      </c>
      <c r="O88" t="s">
        <v>2060</v>
      </c>
      <c r="P88" s="15">
        <f t="shared" si="23"/>
        <v>-3.6799999999999997</v>
      </c>
      <c r="Q88" s="22">
        <v>43435</v>
      </c>
      <c r="R88" s="22"/>
      <c r="S88" s="50">
        <v>87</v>
      </c>
      <c r="T88" s="23" t="str">
        <f t="shared" si="13"/>
        <v>AH</v>
      </c>
      <c r="U88" t="s">
        <v>2512</v>
      </c>
      <c r="V88" s="46" t="str">
        <f t="shared" si="14"/>
        <v>15</v>
      </c>
      <c r="W88" s="46" t="str">
        <f t="shared" si="15"/>
        <v>Dec</v>
      </c>
      <c r="X88" s="46">
        <f t="shared" si="16"/>
        <v>12</v>
      </c>
      <c r="Y88" s="46" t="str">
        <f t="shared" si="17"/>
        <v>2018</v>
      </c>
      <c r="Z88" s="46" t="str">
        <f t="shared" si="18"/>
        <v>15:30</v>
      </c>
      <c r="AA88" s="47">
        <f t="shared" si="19"/>
        <v>43449</v>
      </c>
      <c r="AB88" s="48">
        <f t="shared" si="20"/>
        <v>43449.645833333336</v>
      </c>
      <c r="AC88" s="51">
        <v>43435</v>
      </c>
      <c r="AD88" s="72"/>
      <c r="AE88" s="49">
        <v>87</v>
      </c>
      <c r="AF88" s="52">
        <f t="shared" si="21"/>
        <v>-4.2799999999999994</v>
      </c>
      <c r="AG88" s="53">
        <f t="shared" si="22"/>
        <v>95.719999999999985</v>
      </c>
      <c r="AH88" s="53">
        <f>AG88-MAX($AG$1:AG87)</f>
        <v>-9.4200000000000017</v>
      </c>
    </row>
    <row r="89" spans="1:34" x14ac:dyDescent="0.25">
      <c r="A89">
        <v>88</v>
      </c>
      <c r="B89" t="s">
        <v>1992</v>
      </c>
      <c r="C89" t="s">
        <v>15</v>
      </c>
      <c r="D89" t="s">
        <v>54</v>
      </c>
      <c r="E89" t="s">
        <v>2034</v>
      </c>
      <c r="F89">
        <v>1</v>
      </c>
      <c r="G89" t="s">
        <v>80</v>
      </c>
      <c r="H89" t="s">
        <v>46</v>
      </c>
      <c r="I89" t="str">
        <f>"1-1"</f>
        <v>1-1</v>
      </c>
      <c r="J89" t="s">
        <v>20</v>
      </c>
      <c r="K89">
        <v>1.9610000000000001</v>
      </c>
      <c r="L89">
        <v>1</v>
      </c>
      <c r="M89">
        <v>0</v>
      </c>
      <c r="N89" t="s">
        <v>21</v>
      </c>
      <c r="O89" t="s">
        <v>2035</v>
      </c>
      <c r="P89" s="15">
        <f t="shared" si="23"/>
        <v>-3.6799999999999997</v>
      </c>
      <c r="Q89" s="22">
        <v>43435</v>
      </c>
      <c r="R89" s="22"/>
      <c r="S89" s="50">
        <v>116</v>
      </c>
      <c r="T89" s="23" t="str">
        <f t="shared" si="13"/>
        <v>AH</v>
      </c>
      <c r="U89" t="s">
        <v>2512</v>
      </c>
      <c r="V89" s="46" t="str">
        <f t="shared" si="14"/>
        <v>15</v>
      </c>
      <c r="W89" s="46" t="str">
        <f t="shared" si="15"/>
        <v>Dec</v>
      </c>
      <c r="X89" s="46">
        <f t="shared" si="16"/>
        <v>12</v>
      </c>
      <c r="Y89" s="46" t="str">
        <f t="shared" si="17"/>
        <v>2018</v>
      </c>
      <c r="Z89" s="46" t="str">
        <f t="shared" si="18"/>
        <v>15:30</v>
      </c>
      <c r="AA89" s="47">
        <f t="shared" si="19"/>
        <v>43449</v>
      </c>
      <c r="AB89" s="48">
        <f t="shared" si="20"/>
        <v>43449.645833333336</v>
      </c>
      <c r="AC89" s="51">
        <v>43435</v>
      </c>
      <c r="AD89" s="72"/>
      <c r="AE89" s="49">
        <v>88</v>
      </c>
      <c r="AF89" s="52">
        <f t="shared" si="21"/>
        <v>-4.2799999999999994</v>
      </c>
      <c r="AG89" s="53">
        <f t="shared" si="22"/>
        <v>95.719999999999985</v>
      </c>
      <c r="AH89" s="53">
        <f>AG89-MAX($AG$1:AG88)</f>
        <v>-9.4200000000000017</v>
      </c>
    </row>
    <row r="90" spans="1:34" x14ac:dyDescent="0.25">
      <c r="A90">
        <v>89</v>
      </c>
      <c r="B90" t="s">
        <v>1992</v>
      </c>
      <c r="C90" t="s">
        <v>15</v>
      </c>
      <c r="D90" t="s">
        <v>54</v>
      </c>
      <c r="E90" t="s">
        <v>1995</v>
      </c>
      <c r="F90">
        <v>1.68</v>
      </c>
      <c r="G90" t="s">
        <v>18</v>
      </c>
      <c r="H90" t="s">
        <v>1135</v>
      </c>
      <c r="I90" t="str">
        <f>"0-2 (0-4)"</f>
        <v>0-2 (0-4)</v>
      </c>
      <c r="J90" t="s">
        <v>20</v>
      </c>
      <c r="K90">
        <v>1.68</v>
      </c>
      <c r="L90">
        <v>1</v>
      </c>
      <c r="M90">
        <v>0.68</v>
      </c>
      <c r="N90" t="s">
        <v>21</v>
      </c>
      <c r="O90" t="s">
        <v>1996</v>
      </c>
      <c r="P90" s="15">
        <f t="shared" si="23"/>
        <v>-2.9999999999999996</v>
      </c>
      <c r="Q90" s="22">
        <v>43435</v>
      </c>
      <c r="R90" s="22"/>
      <c r="S90" s="50">
        <v>126</v>
      </c>
      <c r="T90" s="23" t="str">
        <f t="shared" si="13"/>
        <v>1X2</v>
      </c>
      <c r="U90" t="s">
        <v>2512</v>
      </c>
      <c r="V90" s="46" t="str">
        <f t="shared" si="14"/>
        <v>15</v>
      </c>
      <c r="W90" s="46" t="str">
        <f t="shared" si="15"/>
        <v>Dec</v>
      </c>
      <c r="X90" s="46">
        <f t="shared" si="16"/>
        <v>12</v>
      </c>
      <c r="Y90" s="46" t="str">
        <f t="shared" si="17"/>
        <v>2018</v>
      </c>
      <c r="Z90" s="46" t="str">
        <f t="shared" si="18"/>
        <v>15:30</v>
      </c>
      <c r="AA90" s="47">
        <f t="shared" si="19"/>
        <v>43449</v>
      </c>
      <c r="AB90" s="48">
        <f t="shared" si="20"/>
        <v>43449.645833333336</v>
      </c>
      <c r="AC90" s="51">
        <v>43435</v>
      </c>
      <c r="AD90" s="72"/>
      <c r="AE90" s="49">
        <v>89</v>
      </c>
      <c r="AF90" s="52">
        <f t="shared" si="21"/>
        <v>-3.5999999999999992</v>
      </c>
      <c r="AG90" s="53">
        <f t="shared" si="22"/>
        <v>96.399999999999991</v>
      </c>
      <c r="AH90" s="53">
        <f>AG90-MAX($AG$1:AG89)</f>
        <v>-8.7399999999999949</v>
      </c>
    </row>
    <row r="91" spans="1:34" x14ac:dyDescent="0.25">
      <c r="A91">
        <v>90</v>
      </c>
      <c r="B91" t="s">
        <v>1992</v>
      </c>
      <c r="C91" t="s">
        <v>15</v>
      </c>
      <c r="D91" t="s">
        <v>54</v>
      </c>
      <c r="E91" t="s">
        <v>1993</v>
      </c>
      <c r="F91">
        <v>1.92</v>
      </c>
      <c r="G91" t="s">
        <v>18</v>
      </c>
      <c r="H91" t="s">
        <v>92</v>
      </c>
      <c r="I91" t="str">
        <f>"0-0"</f>
        <v>0-0</v>
      </c>
      <c r="J91" t="s">
        <v>20</v>
      </c>
      <c r="K91">
        <v>1.917</v>
      </c>
      <c r="L91">
        <v>1</v>
      </c>
      <c r="M91">
        <v>0.92</v>
      </c>
      <c r="N91" t="s">
        <v>21</v>
      </c>
      <c r="O91" t="s">
        <v>1994</v>
      </c>
      <c r="P91" s="15">
        <f t="shared" si="23"/>
        <v>-2.0799999999999996</v>
      </c>
      <c r="Q91" s="22">
        <v>43435</v>
      </c>
      <c r="R91" s="22"/>
      <c r="S91" s="50">
        <v>118</v>
      </c>
      <c r="T91" s="23" t="str">
        <f t="shared" si="13"/>
        <v>AH</v>
      </c>
      <c r="U91" t="s">
        <v>2512</v>
      </c>
      <c r="V91" s="46" t="str">
        <f t="shared" si="14"/>
        <v>15</v>
      </c>
      <c r="W91" s="46" t="str">
        <f t="shared" si="15"/>
        <v>Dec</v>
      </c>
      <c r="X91" s="46">
        <f t="shared" si="16"/>
        <v>12</v>
      </c>
      <c r="Y91" s="46" t="str">
        <f t="shared" si="17"/>
        <v>2018</v>
      </c>
      <c r="Z91" s="46" t="str">
        <f t="shared" si="18"/>
        <v>15:30</v>
      </c>
      <c r="AA91" s="47">
        <f t="shared" si="19"/>
        <v>43449</v>
      </c>
      <c r="AB91" s="48">
        <f t="shared" si="20"/>
        <v>43449.645833333336</v>
      </c>
      <c r="AC91" s="51">
        <v>43435</v>
      </c>
      <c r="AD91" s="72"/>
      <c r="AE91" s="49">
        <v>90</v>
      </c>
      <c r="AF91" s="52">
        <f t="shared" si="21"/>
        <v>-2.6799999999999993</v>
      </c>
      <c r="AG91" s="53">
        <f t="shared" si="22"/>
        <v>97.32</v>
      </c>
      <c r="AH91" s="53">
        <f>AG91-MAX($AG$1:AG90)</f>
        <v>-7.8199999999999932</v>
      </c>
    </row>
    <row r="92" spans="1:34" x14ac:dyDescent="0.25">
      <c r="A92">
        <v>91</v>
      </c>
      <c r="B92" t="s">
        <v>2024</v>
      </c>
      <c r="C92" t="s">
        <v>15</v>
      </c>
      <c r="D92" t="s">
        <v>58</v>
      </c>
      <c r="E92" t="s">
        <v>2049</v>
      </c>
      <c r="F92">
        <v>2.3199999999999998</v>
      </c>
      <c r="G92" t="s">
        <v>18</v>
      </c>
      <c r="H92" t="s">
        <v>34</v>
      </c>
      <c r="I92" t="str">
        <f>"0-1"</f>
        <v>0-1</v>
      </c>
      <c r="J92" t="s">
        <v>20</v>
      </c>
      <c r="K92">
        <v>2.3199999999999998</v>
      </c>
      <c r="L92">
        <v>1</v>
      </c>
      <c r="M92">
        <v>1.32</v>
      </c>
      <c r="N92" t="s">
        <v>21</v>
      </c>
      <c r="O92" t="s">
        <v>2050</v>
      </c>
      <c r="P92" s="15">
        <f t="shared" si="23"/>
        <v>-0.75999999999999956</v>
      </c>
      <c r="Q92" s="22">
        <v>43435</v>
      </c>
      <c r="R92" s="22"/>
      <c r="S92" s="50">
        <v>91</v>
      </c>
      <c r="T92" s="23" t="str">
        <f t="shared" si="13"/>
        <v>AH</v>
      </c>
      <c r="U92" t="s">
        <v>2512</v>
      </c>
      <c r="V92" s="46" t="str">
        <f t="shared" si="14"/>
        <v>15</v>
      </c>
      <c r="W92" s="46" t="str">
        <f t="shared" si="15"/>
        <v>Dec</v>
      </c>
      <c r="X92" s="46">
        <f t="shared" si="16"/>
        <v>12</v>
      </c>
      <c r="Y92" s="46" t="str">
        <f t="shared" si="17"/>
        <v>2018</v>
      </c>
      <c r="Z92" s="46" t="str">
        <f t="shared" si="18"/>
        <v>16:00</v>
      </c>
      <c r="AA92" s="47">
        <f t="shared" si="19"/>
        <v>43449</v>
      </c>
      <c r="AB92" s="48">
        <f t="shared" si="20"/>
        <v>43449.666666666664</v>
      </c>
      <c r="AC92" s="51">
        <v>43435</v>
      </c>
      <c r="AD92" s="72"/>
      <c r="AE92" s="49">
        <v>91</v>
      </c>
      <c r="AF92" s="52">
        <f t="shared" si="21"/>
        <v>-1.3599999999999992</v>
      </c>
      <c r="AG92" s="53">
        <f t="shared" si="22"/>
        <v>98.639999999999986</v>
      </c>
      <c r="AH92" s="53">
        <f>AG92-MAX($AG$1:AG91)</f>
        <v>-6.5</v>
      </c>
    </row>
    <row r="93" spans="1:34" x14ac:dyDescent="0.25">
      <c r="A93">
        <v>92</v>
      </c>
      <c r="B93" t="s">
        <v>2024</v>
      </c>
      <c r="C93" t="s">
        <v>15</v>
      </c>
      <c r="D93" t="s">
        <v>58</v>
      </c>
      <c r="E93" t="s">
        <v>2047</v>
      </c>
      <c r="F93">
        <v>0</v>
      </c>
      <c r="G93" t="s">
        <v>26</v>
      </c>
      <c r="H93" t="s">
        <v>34</v>
      </c>
      <c r="I93" t="str">
        <f>"1-0"</f>
        <v>1-0</v>
      </c>
      <c r="J93" t="s">
        <v>20</v>
      </c>
      <c r="K93">
        <v>2.2599999999999998</v>
      </c>
      <c r="L93">
        <v>1</v>
      </c>
      <c r="M93">
        <v>-1</v>
      </c>
      <c r="N93" t="s">
        <v>21</v>
      </c>
      <c r="O93" t="s">
        <v>2048</v>
      </c>
      <c r="P93" s="15">
        <f t="shared" si="23"/>
        <v>-1.7599999999999996</v>
      </c>
      <c r="Q93" s="22">
        <v>43435</v>
      </c>
      <c r="R93" s="22"/>
      <c r="S93" s="50">
        <v>92</v>
      </c>
      <c r="T93" s="23" t="str">
        <f t="shared" si="13"/>
        <v>AH</v>
      </c>
      <c r="U93" t="s">
        <v>2512</v>
      </c>
      <c r="V93" s="46" t="str">
        <f t="shared" si="14"/>
        <v>15</v>
      </c>
      <c r="W93" s="46" t="str">
        <f t="shared" si="15"/>
        <v>Dec</v>
      </c>
      <c r="X93" s="46">
        <f t="shared" si="16"/>
        <v>12</v>
      </c>
      <c r="Y93" s="46" t="str">
        <f t="shared" si="17"/>
        <v>2018</v>
      </c>
      <c r="Z93" s="46" t="str">
        <f t="shared" si="18"/>
        <v>16:00</v>
      </c>
      <c r="AA93" s="47">
        <f t="shared" si="19"/>
        <v>43449</v>
      </c>
      <c r="AB93" s="48">
        <f t="shared" si="20"/>
        <v>43449.666666666664</v>
      </c>
      <c r="AC93" s="51">
        <v>43435</v>
      </c>
      <c r="AD93" s="72"/>
      <c r="AE93" s="49">
        <v>92</v>
      </c>
      <c r="AF93" s="52">
        <f t="shared" si="21"/>
        <v>-2.3599999999999994</v>
      </c>
      <c r="AG93" s="53">
        <f t="shared" si="22"/>
        <v>97.639999999999986</v>
      </c>
      <c r="AH93" s="53">
        <f>AG93-MAX($AG$1:AG92)</f>
        <v>-7.5</v>
      </c>
    </row>
    <row r="94" spans="1:34" x14ac:dyDescent="0.25">
      <c r="A94">
        <v>93</v>
      </c>
      <c r="B94" t="s">
        <v>2024</v>
      </c>
      <c r="C94" t="s">
        <v>15</v>
      </c>
      <c r="D94" t="s">
        <v>58</v>
      </c>
      <c r="E94" t="s">
        <v>2045</v>
      </c>
      <c r="F94">
        <v>2.0099999999999998</v>
      </c>
      <c r="G94" t="s">
        <v>18</v>
      </c>
      <c r="H94" t="s">
        <v>72</v>
      </c>
      <c r="I94" t="str">
        <f>"2-0"</f>
        <v>2-0</v>
      </c>
      <c r="J94" t="s">
        <v>20</v>
      </c>
      <c r="K94">
        <v>2.0099999999999998</v>
      </c>
      <c r="L94">
        <v>1</v>
      </c>
      <c r="M94">
        <v>1.01</v>
      </c>
      <c r="N94" t="s">
        <v>21</v>
      </c>
      <c r="O94" t="s">
        <v>2046</v>
      </c>
      <c r="P94" s="15">
        <f t="shared" si="23"/>
        <v>-0.74999999999999956</v>
      </c>
      <c r="Q94" s="22">
        <v>43435</v>
      </c>
      <c r="R94" s="22"/>
      <c r="S94" s="50">
        <v>93</v>
      </c>
      <c r="T94" s="23" t="str">
        <f t="shared" si="13"/>
        <v>1X2</v>
      </c>
      <c r="U94" t="s">
        <v>2512</v>
      </c>
      <c r="V94" s="46" t="str">
        <f t="shared" si="14"/>
        <v>15</v>
      </c>
      <c r="W94" s="46" t="str">
        <f t="shared" si="15"/>
        <v>Dec</v>
      </c>
      <c r="X94" s="46">
        <f t="shared" si="16"/>
        <v>12</v>
      </c>
      <c r="Y94" s="46" t="str">
        <f t="shared" si="17"/>
        <v>2018</v>
      </c>
      <c r="Z94" s="46" t="str">
        <f t="shared" si="18"/>
        <v>16:00</v>
      </c>
      <c r="AA94" s="47">
        <f t="shared" si="19"/>
        <v>43449</v>
      </c>
      <c r="AB94" s="48">
        <f t="shared" si="20"/>
        <v>43449.666666666664</v>
      </c>
      <c r="AC94" s="51">
        <v>43435</v>
      </c>
      <c r="AD94" s="72"/>
      <c r="AE94" s="49">
        <v>93</v>
      </c>
      <c r="AF94" s="52">
        <f t="shared" si="21"/>
        <v>-1.3499999999999994</v>
      </c>
      <c r="AG94" s="53">
        <f t="shared" si="22"/>
        <v>98.649999999999991</v>
      </c>
      <c r="AH94" s="53">
        <f>AG94-MAX($AG$1:AG93)</f>
        <v>-6.4899999999999949</v>
      </c>
    </row>
    <row r="95" spans="1:34" x14ac:dyDescent="0.25">
      <c r="A95">
        <v>94</v>
      </c>
      <c r="B95" t="s">
        <v>2024</v>
      </c>
      <c r="C95" t="s">
        <v>15</v>
      </c>
      <c r="D95" t="s">
        <v>58</v>
      </c>
      <c r="E95" t="s">
        <v>2041</v>
      </c>
      <c r="F95">
        <v>1.98</v>
      </c>
      <c r="G95" t="s">
        <v>18</v>
      </c>
      <c r="H95" t="s">
        <v>166</v>
      </c>
      <c r="I95" t="str">
        <f>"3-2"</f>
        <v>3-2</v>
      </c>
      <c r="J95" t="s">
        <v>20</v>
      </c>
      <c r="K95">
        <v>1.98</v>
      </c>
      <c r="L95">
        <v>1</v>
      </c>
      <c r="M95">
        <v>0.98</v>
      </c>
      <c r="N95" t="s">
        <v>21</v>
      </c>
      <c r="O95" t="s">
        <v>2042</v>
      </c>
      <c r="P95" s="15">
        <f t="shared" si="23"/>
        <v>0.23000000000000043</v>
      </c>
      <c r="Q95" s="22">
        <v>43435</v>
      </c>
      <c r="R95" s="22"/>
      <c r="S95" s="50">
        <v>90</v>
      </c>
      <c r="T95" s="23" t="str">
        <f t="shared" si="13"/>
        <v>O/U</v>
      </c>
      <c r="U95" t="s">
        <v>2512</v>
      </c>
      <c r="V95" s="46" t="str">
        <f t="shared" si="14"/>
        <v>15</v>
      </c>
      <c r="W95" s="46" t="str">
        <f t="shared" si="15"/>
        <v>Dec</v>
      </c>
      <c r="X95" s="46">
        <f t="shared" si="16"/>
        <v>12</v>
      </c>
      <c r="Y95" s="46" t="str">
        <f t="shared" si="17"/>
        <v>2018</v>
      </c>
      <c r="Z95" s="46" t="str">
        <f t="shared" si="18"/>
        <v>16:00</v>
      </c>
      <c r="AA95" s="47">
        <f t="shared" si="19"/>
        <v>43449</v>
      </c>
      <c r="AB95" s="48">
        <f t="shared" si="20"/>
        <v>43449.666666666664</v>
      </c>
      <c r="AC95" s="51">
        <v>43435</v>
      </c>
      <c r="AD95" s="72"/>
      <c r="AE95" s="49">
        <v>94</v>
      </c>
      <c r="AF95" s="52">
        <f t="shared" si="21"/>
        <v>-0.36999999999999944</v>
      </c>
      <c r="AG95" s="53">
        <f t="shared" si="22"/>
        <v>99.63</v>
      </c>
      <c r="AH95" s="53">
        <f>AG95-MAX($AG$1:AG94)</f>
        <v>-5.5099999999999909</v>
      </c>
    </row>
    <row r="96" spans="1:34" x14ac:dyDescent="0.25">
      <c r="A96">
        <v>95</v>
      </c>
      <c r="B96" t="s">
        <v>2024</v>
      </c>
      <c r="C96" t="s">
        <v>15</v>
      </c>
      <c r="D96" t="s">
        <v>58</v>
      </c>
      <c r="E96" t="s">
        <v>2025</v>
      </c>
      <c r="F96">
        <v>2.0099999999999998</v>
      </c>
      <c r="G96" t="s">
        <v>18</v>
      </c>
      <c r="H96" t="s">
        <v>177</v>
      </c>
      <c r="I96" t="str">
        <f>"1-0"</f>
        <v>1-0</v>
      </c>
      <c r="J96" t="s">
        <v>20</v>
      </c>
      <c r="K96">
        <v>2.0099999999999998</v>
      </c>
      <c r="L96">
        <v>1</v>
      </c>
      <c r="M96">
        <v>1.01</v>
      </c>
      <c r="N96" t="s">
        <v>21</v>
      </c>
      <c r="O96" t="s">
        <v>2026</v>
      </c>
      <c r="P96" s="15">
        <f t="shared" si="23"/>
        <v>1.2400000000000004</v>
      </c>
      <c r="Q96" s="22">
        <v>43435</v>
      </c>
      <c r="R96" s="22"/>
      <c r="S96" s="50">
        <v>113</v>
      </c>
      <c r="T96" s="23" t="str">
        <f t="shared" si="13"/>
        <v>AH</v>
      </c>
      <c r="U96" t="s">
        <v>2512</v>
      </c>
      <c r="V96" s="46" t="str">
        <f t="shared" si="14"/>
        <v>15</v>
      </c>
      <c r="W96" s="46" t="str">
        <f t="shared" si="15"/>
        <v>Dec</v>
      </c>
      <c r="X96" s="46">
        <f t="shared" si="16"/>
        <v>12</v>
      </c>
      <c r="Y96" s="46" t="str">
        <f t="shared" si="17"/>
        <v>2018</v>
      </c>
      <c r="Z96" s="46" t="str">
        <f t="shared" si="18"/>
        <v>16:00</v>
      </c>
      <c r="AA96" s="47">
        <f t="shared" si="19"/>
        <v>43449</v>
      </c>
      <c r="AB96" s="48">
        <f t="shared" si="20"/>
        <v>43449.666666666664</v>
      </c>
      <c r="AC96" s="51">
        <v>43435</v>
      </c>
      <c r="AD96" s="72"/>
      <c r="AE96" s="49">
        <v>95</v>
      </c>
      <c r="AF96" s="52">
        <f t="shared" si="21"/>
        <v>0.64000000000000057</v>
      </c>
      <c r="AG96" s="53">
        <f t="shared" si="22"/>
        <v>100.64</v>
      </c>
      <c r="AH96" s="53">
        <f>AG96-MAX($AG$1:AG95)</f>
        <v>-4.4999999999999858</v>
      </c>
    </row>
    <row r="97" spans="1:34" x14ac:dyDescent="0.25">
      <c r="A97">
        <v>96</v>
      </c>
      <c r="B97" t="s">
        <v>2027</v>
      </c>
      <c r="C97" t="s">
        <v>15</v>
      </c>
      <c r="D97" t="s">
        <v>24</v>
      </c>
      <c r="E97" t="s">
        <v>2028</v>
      </c>
      <c r="F97">
        <v>1.76</v>
      </c>
      <c r="G97" t="s">
        <v>18</v>
      </c>
      <c r="H97" t="s">
        <v>38</v>
      </c>
      <c r="I97" t="str">
        <f>"2-3"</f>
        <v>2-3</v>
      </c>
      <c r="J97" t="s">
        <v>20</v>
      </c>
      <c r="K97">
        <v>1.7629999999999999</v>
      </c>
      <c r="L97">
        <v>1</v>
      </c>
      <c r="M97">
        <v>0.76</v>
      </c>
      <c r="N97" t="s">
        <v>21</v>
      </c>
      <c r="O97" t="s">
        <v>2029</v>
      </c>
      <c r="P97" s="15">
        <f t="shared" si="23"/>
        <v>2.0000000000000004</v>
      </c>
      <c r="Q97" s="22">
        <v>43435</v>
      </c>
      <c r="R97" s="22"/>
      <c r="S97" s="50">
        <v>101</v>
      </c>
      <c r="T97" s="23" t="str">
        <f t="shared" si="13"/>
        <v>1X2</v>
      </c>
      <c r="U97" t="s">
        <v>2512</v>
      </c>
      <c r="V97" s="46" t="str">
        <f t="shared" si="14"/>
        <v>15</v>
      </c>
      <c r="W97" s="46" t="str">
        <f t="shared" si="15"/>
        <v>Dec</v>
      </c>
      <c r="X97" s="46">
        <f t="shared" si="16"/>
        <v>12</v>
      </c>
      <c r="Y97" s="46" t="str">
        <f t="shared" si="17"/>
        <v>2018</v>
      </c>
      <c r="Z97" s="46" t="str">
        <f t="shared" si="18"/>
        <v>16:15</v>
      </c>
      <c r="AA97" s="47">
        <f t="shared" si="19"/>
        <v>43449</v>
      </c>
      <c r="AB97" s="48">
        <f t="shared" si="20"/>
        <v>43449.677083333336</v>
      </c>
      <c r="AC97" s="51">
        <v>43435</v>
      </c>
      <c r="AD97" s="72"/>
      <c r="AE97" s="49">
        <v>96</v>
      </c>
      <c r="AF97" s="52">
        <f t="shared" si="21"/>
        <v>1.4000000000000006</v>
      </c>
      <c r="AG97" s="53">
        <f t="shared" si="22"/>
        <v>101.4</v>
      </c>
      <c r="AH97" s="53">
        <f>AG97-MAX($AG$1:AG96)</f>
        <v>-3.7399999999999807</v>
      </c>
    </row>
    <row r="98" spans="1:34" x14ac:dyDescent="0.25">
      <c r="A98">
        <v>97</v>
      </c>
      <c r="B98" t="s">
        <v>2036</v>
      </c>
      <c r="C98" t="s">
        <v>15</v>
      </c>
      <c r="D98" t="s">
        <v>100</v>
      </c>
      <c r="E98" t="s">
        <v>686</v>
      </c>
      <c r="F98">
        <v>1</v>
      </c>
      <c r="G98" t="s">
        <v>80</v>
      </c>
      <c r="H98" t="s">
        <v>687</v>
      </c>
      <c r="I98" t="str">
        <f>"Postponed"</f>
        <v>Postponed</v>
      </c>
      <c r="J98" t="s">
        <v>20</v>
      </c>
      <c r="K98">
        <v>1.84</v>
      </c>
      <c r="L98">
        <v>1</v>
      </c>
      <c r="M98">
        <v>0</v>
      </c>
      <c r="N98" t="s">
        <v>21</v>
      </c>
      <c r="O98" t="s">
        <v>2037</v>
      </c>
      <c r="P98" s="15">
        <f t="shared" si="23"/>
        <v>2.0000000000000004</v>
      </c>
      <c r="Q98" s="22">
        <v>43435</v>
      </c>
      <c r="R98" s="22"/>
      <c r="S98" s="50">
        <v>97</v>
      </c>
      <c r="T98" s="23" t="str">
        <f t="shared" si="13"/>
        <v>AH</v>
      </c>
      <c r="U98" t="s">
        <v>2512</v>
      </c>
      <c r="V98" s="46" t="str">
        <f t="shared" si="14"/>
        <v>15</v>
      </c>
      <c r="W98" s="46" t="str">
        <f t="shared" si="15"/>
        <v>Dec</v>
      </c>
      <c r="X98" s="46">
        <f t="shared" si="16"/>
        <v>12</v>
      </c>
      <c r="Y98" s="46" t="str">
        <f t="shared" si="17"/>
        <v>2018</v>
      </c>
      <c r="Z98" s="46" t="str">
        <f t="shared" si="18"/>
        <v>17:00</v>
      </c>
      <c r="AA98" s="47">
        <f t="shared" si="19"/>
        <v>43449</v>
      </c>
      <c r="AB98" s="48">
        <f t="shared" si="20"/>
        <v>43449.708333333336</v>
      </c>
      <c r="AC98" s="51">
        <v>43435</v>
      </c>
      <c r="AD98" s="72"/>
      <c r="AE98" s="49">
        <v>97</v>
      </c>
      <c r="AF98" s="52">
        <f t="shared" si="21"/>
        <v>1.4000000000000006</v>
      </c>
      <c r="AG98" s="53">
        <f t="shared" si="22"/>
        <v>101.4</v>
      </c>
      <c r="AH98" s="53">
        <f>AG98-MAX($AG$1:AG97)</f>
        <v>-3.7399999999999807</v>
      </c>
    </row>
    <row r="99" spans="1:34" x14ac:dyDescent="0.25">
      <c r="A99">
        <v>98</v>
      </c>
      <c r="B99" t="s">
        <v>2021</v>
      </c>
      <c r="C99" t="s">
        <v>15</v>
      </c>
      <c r="D99" t="s">
        <v>16</v>
      </c>
      <c r="E99" t="s">
        <v>2022</v>
      </c>
      <c r="F99">
        <v>0</v>
      </c>
      <c r="G99" t="s">
        <v>26</v>
      </c>
      <c r="H99" t="s">
        <v>598</v>
      </c>
      <c r="I99" t="str">
        <f>"0-0 (1-0)"</f>
        <v>0-0 (1-0)</v>
      </c>
      <c r="J99" t="s">
        <v>20</v>
      </c>
      <c r="K99">
        <v>1.8919999999999999</v>
      </c>
      <c r="L99">
        <v>1</v>
      </c>
      <c r="M99">
        <v>-1</v>
      </c>
      <c r="N99" t="s">
        <v>21</v>
      </c>
      <c r="O99" t="s">
        <v>2023</v>
      </c>
      <c r="P99" s="15">
        <f t="shared" si="23"/>
        <v>1.0000000000000004</v>
      </c>
      <c r="Q99" s="22">
        <v>43435</v>
      </c>
      <c r="R99" s="22"/>
      <c r="S99" s="50">
        <v>119</v>
      </c>
      <c r="T99" s="23" t="str">
        <f t="shared" si="13"/>
        <v>1X2</v>
      </c>
      <c r="U99" t="s">
        <v>2512</v>
      </c>
      <c r="V99" s="46" t="str">
        <f t="shared" si="14"/>
        <v>15</v>
      </c>
      <c r="W99" s="46" t="str">
        <f t="shared" si="15"/>
        <v>Dec</v>
      </c>
      <c r="X99" s="46">
        <f t="shared" si="16"/>
        <v>12</v>
      </c>
      <c r="Y99" s="46" t="str">
        <f t="shared" si="17"/>
        <v>2018</v>
      </c>
      <c r="Z99" s="46" t="str">
        <f t="shared" si="18"/>
        <v>18:00</v>
      </c>
      <c r="AA99" s="47">
        <f t="shared" si="19"/>
        <v>43449</v>
      </c>
      <c r="AB99" s="48">
        <f t="shared" si="20"/>
        <v>43449.75</v>
      </c>
      <c r="AC99" s="51">
        <v>43435</v>
      </c>
      <c r="AD99" s="72"/>
      <c r="AE99" s="49">
        <v>98</v>
      </c>
      <c r="AF99" s="52">
        <f t="shared" si="21"/>
        <v>0.40000000000000058</v>
      </c>
      <c r="AG99" s="53">
        <f t="shared" si="22"/>
        <v>100.4</v>
      </c>
      <c r="AH99" s="53">
        <f>AG99-MAX($AG$1:AG98)</f>
        <v>-4.7399999999999807</v>
      </c>
    </row>
    <row r="100" spans="1:34" x14ac:dyDescent="0.25">
      <c r="A100">
        <v>99</v>
      </c>
      <c r="B100" t="s">
        <v>2006</v>
      </c>
      <c r="C100" t="s">
        <v>15</v>
      </c>
      <c r="D100" t="s">
        <v>58</v>
      </c>
      <c r="E100" t="s">
        <v>2043</v>
      </c>
      <c r="F100">
        <v>0</v>
      </c>
      <c r="G100" t="s">
        <v>26</v>
      </c>
      <c r="H100" t="s">
        <v>46</v>
      </c>
      <c r="I100" t="str">
        <f>"0-2"</f>
        <v>0-2</v>
      </c>
      <c r="J100" t="s">
        <v>20</v>
      </c>
      <c r="K100">
        <v>2.06</v>
      </c>
      <c r="L100">
        <v>1</v>
      </c>
      <c r="M100">
        <v>-1</v>
      </c>
      <c r="N100" t="s">
        <v>21</v>
      </c>
      <c r="O100" t="s">
        <v>2044</v>
      </c>
      <c r="P100" s="15">
        <f t="shared" si="23"/>
        <v>0</v>
      </c>
      <c r="Q100" s="22">
        <v>43435</v>
      </c>
      <c r="R100" s="22"/>
      <c r="S100" s="50">
        <v>112</v>
      </c>
      <c r="T100" s="23" t="str">
        <f t="shared" si="13"/>
        <v>AH</v>
      </c>
      <c r="U100" t="s">
        <v>2512</v>
      </c>
      <c r="V100" s="46" t="str">
        <f t="shared" si="14"/>
        <v>15</v>
      </c>
      <c r="W100" s="46" t="str">
        <f t="shared" si="15"/>
        <v>Dec</v>
      </c>
      <c r="X100" s="46">
        <f t="shared" si="16"/>
        <v>12</v>
      </c>
      <c r="Y100" s="46" t="str">
        <f t="shared" si="17"/>
        <v>2018</v>
      </c>
      <c r="Z100" s="46" t="str">
        <f t="shared" si="18"/>
        <v>18:30</v>
      </c>
      <c r="AA100" s="47">
        <f t="shared" si="19"/>
        <v>43449</v>
      </c>
      <c r="AB100" s="48">
        <f t="shared" si="20"/>
        <v>43449.770833333336</v>
      </c>
      <c r="AC100" s="51">
        <v>43435</v>
      </c>
      <c r="AD100" s="72"/>
      <c r="AE100" s="49">
        <v>99</v>
      </c>
      <c r="AF100" s="52">
        <f t="shared" si="21"/>
        <v>-0.59999999999999942</v>
      </c>
      <c r="AG100" s="53">
        <f t="shared" si="22"/>
        <v>99.4</v>
      </c>
      <c r="AH100" s="53">
        <f>AG100-MAX($AG$1:AG99)</f>
        <v>-5.7399999999999807</v>
      </c>
    </row>
    <row r="101" spans="1:34" x14ac:dyDescent="0.25">
      <c r="A101">
        <v>100</v>
      </c>
      <c r="B101" t="s">
        <v>2006</v>
      </c>
      <c r="C101" t="s">
        <v>15</v>
      </c>
      <c r="D101" t="s">
        <v>54</v>
      </c>
      <c r="E101" t="s">
        <v>1245</v>
      </c>
      <c r="F101">
        <v>1.92</v>
      </c>
      <c r="G101" t="s">
        <v>18</v>
      </c>
      <c r="H101" t="s">
        <v>598</v>
      </c>
      <c r="I101" t="str">
        <f>"2-1 (2-1)"</f>
        <v>2-1 (2-1)</v>
      </c>
      <c r="J101" t="s">
        <v>20</v>
      </c>
      <c r="K101">
        <v>1.917</v>
      </c>
      <c r="L101">
        <v>1</v>
      </c>
      <c r="M101">
        <v>0.92</v>
      </c>
      <c r="N101" t="s">
        <v>21</v>
      </c>
      <c r="O101" t="s">
        <v>2033</v>
      </c>
      <c r="P101" s="15">
        <f t="shared" si="23"/>
        <v>0.92</v>
      </c>
      <c r="Q101" s="22">
        <v>43435</v>
      </c>
      <c r="R101" s="22"/>
      <c r="S101" s="50">
        <v>89</v>
      </c>
      <c r="T101" s="23" t="str">
        <f t="shared" si="13"/>
        <v>1X2</v>
      </c>
      <c r="U101" t="s">
        <v>2512</v>
      </c>
      <c r="V101" s="46" t="str">
        <f t="shared" si="14"/>
        <v>15</v>
      </c>
      <c r="W101" s="46" t="str">
        <f t="shared" si="15"/>
        <v>Dec</v>
      </c>
      <c r="X101" s="46">
        <f t="shared" si="16"/>
        <v>12</v>
      </c>
      <c r="Y101" s="46" t="str">
        <f t="shared" si="17"/>
        <v>2018</v>
      </c>
      <c r="Z101" s="46" t="str">
        <f t="shared" si="18"/>
        <v>18:30</v>
      </c>
      <c r="AA101" s="47">
        <f t="shared" si="19"/>
        <v>43449</v>
      </c>
      <c r="AB101" s="48">
        <f t="shared" si="20"/>
        <v>43449.770833333336</v>
      </c>
      <c r="AC101" s="51">
        <v>43435</v>
      </c>
      <c r="AD101" s="72"/>
      <c r="AE101" s="49">
        <v>100</v>
      </c>
      <c r="AF101" s="52">
        <f t="shared" si="21"/>
        <v>0.32000000000000062</v>
      </c>
      <c r="AG101" s="53">
        <f t="shared" si="22"/>
        <v>100.32000000000001</v>
      </c>
      <c r="AH101" s="53">
        <f>AG101-MAX($AG$1:AG100)</f>
        <v>-4.819999999999979</v>
      </c>
    </row>
    <row r="102" spans="1:34" x14ac:dyDescent="0.25">
      <c r="A102">
        <v>101</v>
      </c>
      <c r="B102" t="s">
        <v>2006</v>
      </c>
      <c r="C102" t="s">
        <v>15</v>
      </c>
      <c r="D102" t="s">
        <v>24</v>
      </c>
      <c r="E102" t="s">
        <v>2007</v>
      </c>
      <c r="F102">
        <v>2.08</v>
      </c>
      <c r="G102" t="s">
        <v>18</v>
      </c>
      <c r="H102" t="s">
        <v>2008</v>
      </c>
      <c r="I102" t="str">
        <f>"1-0"</f>
        <v>1-0</v>
      </c>
      <c r="J102" t="s">
        <v>20</v>
      </c>
      <c r="K102">
        <v>2.08</v>
      </c>
      <c r="L102">
        <v>1</v>
      </c>
      <c r="M102">
        <v>1.08</v>
      </c>
      <c r="N102" t="s">
        <v>21</v>
      </c>
      <c r="O102" t="s">
        <v>2009</v>
      </c>
      <c r="P102" s="15">
        <f t="shared" si="23"/>
        <v>2</v>
      </c>
      <c r="Q102" s="22">
        <v>43435</v>
      </c>
      <c r="R102" s="22"/>
      <c r="S102" s="50">
        <v>108</v>
      </c>
      <c r="T102" s="23" t="str">
        <f t="shared" si="13"/>
        <v>Team O/U</v>
      </c>
      <c r="U102" t="s">
        <v>2512</v>
      </c>
      <c r="V102" s="46" t="str">
        <f t="shared" si="14"/>
        <v>15</v>
      </c>
      <c r="W102" s="46" t="str">
        <f t="shared" si="15"/>
        <v>Dec</v>
      </c>
      <c r="X102" s="46">
        <f t="shared" si="16"/>
        <v>12</v>
      </c>
      <c r="Y102" s="46" t="str">
        <f t="shared" si="17"/>
        <v>2018</v>
      </c>
      <c r="Z102" s="46" t="str">
        <f t="shared" si="18"/>
        <v>18:30</v>
      </c>
      <c r="AA102" s="47">
        <f t="shared" si="19"/>
        <v>43449</v>
      </c>
      <c r="AB102" s="48">
        <f t="shared" si="20"/>
        <v>43449.770833333336</v>
      </c>
      <c r="AC102" s="51">
        <v>43435</v>
      </c>
      <c r="AD102" s="72"/>
      <c r="AE102" s="49">
        <v>101</v>
      </c>
      <c r="AF102" s="52">
        <f t="shared" si="21"/>
        <v>1.4000000000000008</v>
      </c>
      <c r="AG102" s="53">
        <f t="shared" si="22"/>
        <v>101.4</v>
      </c>
      <c r="AH102" s="53">
        <f>AG102-MAX($AG$1:AG101)</f>
        <v>-3.7399999999999807</v>
      </c>
    </row>
    <row r="103" spans="1:34" x14ac:dyDescent="0.25">
      <c r="A103">
        <v>102</v>
      </c>
      <c r="B103" t="s">
        <v>2054</v>
      </c>
      <c r="C103" t="s">
        <v>15</v>
      </c>
      <c r="D103" t="s">
        <v>100</v>
      </c>
      <c r="E103" t="s">
        <v>1690</v>
      </c>
      <c r="F103">
        <v>1</v>
      </c>
      <c r="G103" t="s">
        <v>80</v>
      </c>
      <c r="H103" t="s">
        <v>46</v>
      </c>
      <c r="I103" t="str">
        <f>"Postponed"</f>
        <v>Postponed</v>
      </c>
      <c r="J103" t="s">
        <v>20</v>
      </c>
      <c r="K103">
        <v>1.7689999999999999</v>
      </c>
      <c r="L103">
        <v>1</v>
      </c>
      <c r="M103">
        <v>0</v>
      </c>
      <c r="N103" t="s">
        <v>21</v>
      </c>
      <c r="O103" t="s">
        <v>2055</v>
      </c>
      <c r="P103" s="15">
        <f t="shared" si="23"/>
        <v>2</v>
      </c>
      <c r="Q103" s="22">
        <v>43435</v>
      </c>
      <c r="R103" s="22"/>
      <c r="S103" s="50">
        <v>122</v>
      </c>
      <c r="T103" s="23" t="str">
        <f t="shared" si="13"/>
        <v>AH</v>
      </c>
      <c r="U103" t="s">
        <v>2512</v>
      </c>
      <c r="V103" s="46" t="str">
        <f t="shared" si="14"/>
        <v>15</v>
      </c>
      <c r="W103" s="46" t="str">
        <f t="shared" si="15"/>
        <v>Dec</v>
      </c>
      <c r="X103" s="46">
        <f t="shared" si="16"/>
        <v>12</v>
      </c>
      <c r="Y103" s="46" t="str">
        <f t="shared" si="17"/>
        <v>2018</v>
      </c>
      <c r="Z103" s="46" t="str">
        <f t="shared" si="18"/>
        <v>20:00</v>
      </c>
      <c r="AA103" s="47">
        <f t="shared" si="19"/>
        <v>43449</v>
      </c>
      <c r="AB103" s="48">
        <f t="shared" si="20"/>
        <v>43449.833333333336</v>
      </c>
      <c r="AC103" s="51">
        <v>43435</v>
      </c>
      <c r="AD103" s="72"/>
      <c r="AE103" s="49">
        <v>102</v>
      </c>
      <c r="AF103" s="52">
        <f t="shared" si="21"/>
        <v>1.4000000000000008</v>
      </c>
      <c r="AG103" s="53">
        <f t="shared" si="22"/>
        <v>101.4</v>
      </c>
      <c r="AH103" s="53">
        <f>AG103-MAX($AG$1:AG102)</f>
        <v>-3.7399999999999807</v>
      </c>
    </row>
    <row r="104" spans="1:34" x14ac:dyDescent="0.25">
      <c r="A104">
        <v>103</v>
      </c>
      <c r="B104" t="s">
        <v>1997</v>
      </c>
      <c r="C104" t="s">
        <v>15</v>
      </c>
      <c r="D104" t="s">
        <v>16</v>
      </c>
      <c r="E104" t="s">
        <v>1998</v>
      </c>
      <c r="F104">
        <v>1</v>
      </c>
      <c r="G104" t="s">
        <v>80</v>
      </c>
      <c r="H104" t="s">
        <v>109</v>
      </c>
      <c r="I104" t="str">
        <f>"0-1"</f>
        <v>0-1</v>
      </c>
      <c r="J104" t="s">
        <v>20</v>
      </c>
      <c r="K104">
        <v>1.8919999999999999</v>
      </c>
      <c r="L104">
        <v>1</v>
      </c>
      <c r="M104">
        <v>0</v>
      </c>
      <c r="N104" t="s">
        <v>21</v>
      </c>
      <c r="O104" t="s">
        <v>1999</v>
      </c>
      <c r="P104" s="15">
        <f t="shared" si="23"/>
        <v>2</v>
      </c>
      <c r="Q104" s="22">
        <v>43435</v>
      </c>
      <c r="R104" s="22"/>
      <c r="S104" s="50">
        <v>100</v>
      </c>
      <c r="T104" s="23" t="str">
        <f t="shared" si="13"/>
        <v>AH</v>
      </c>
      <c r="U104" t="s">
        <v>2512</v>
      </c>
      <c r="V104" s="46" t="str">
        <f t="shared" si="14"/>
        <v>15</v>
      </c>
      <c r="W104" s="46" t="str">
        <f t="shared" si="15"/>
        <v>Dec</v>
      </c>
      <c r="X104" s="46">
        <f t="shared" si="16"/>
        <v>12</v>
      </c>
      <c r="Y104" s="46" t="str">
        <f t="shared" si="17"/>
        <v>2018</v>
      </c>
      <c r="Z104" s="46" t="str">
        <f t="shared" si="18"/>
        <v>20:30</v>
      </c>
      <c r="AA104" s="47">
        <f t="shared" si="19"/>
        <v>43449</v>
      </c>
      <c r="AB104" s="48">
        <f t="shared" si="20"/>
        <v>43449.854166666664</v>
      </c>
      <c r="AC104" s="51">
        <v>43435</v>
      </c>
      <c r="AD104" s="72"/>
      <c r="AE104" s="49">
        <v>103</v>
      </c>
      <c r="AF104" s="52">
        <f t="shared" si="21"/>
        <v>1.4000000000000008</v>
      </c>
      <c r="AG104" s="53">
        <f t="shared" si="22"/>
        <v>101.4</v>
      </c>
      <c r="AH104" s="53">
        <f>AG104-MAX($AG$1:AG103)</f>
        <v>-3.7399999999999807</v>
      </c>
    </row>
    <row r="105" spans="1:34" x14ac:dyDescent="0.25">
      <c r="A105">
        <v>104</v>
      </c>
      <c r="B105" t="s">
        <v>2003</v>
      </c>
      <c r="C105" t="s">
        <v>15</v>
      </c>
      <c r="D105" t="s">
        <v>24</v>
      </c>
      <c r="E105" t="s">
        <v>2004</v>
      </c>
      <c r="F105">
        <v>0</v>
      </c>
      <c r="G105" t="s">
        <v>26</v>
      </c>
      <c r="H105" t="s">
        <v>166</v>
      </c>
      <c r="I105" t="str">
        <f>"1-1"</f>
        <v>1-1</v>
      </c>
      <c r="J105" t="s">
        <v>20</v>
      </c>
      <c r="K105">
        <v>2.21</v>
      </c>
      <c r="L105">
        <v>1</v>
      </c>
      <c r="M105">
        <v>-1</v>
      </c>
      <c r="N105" t="s">
        <v>21</v>
      </c>
      <c r="O105" t="s">
        <v>2005</v>
      </c>
      <c r="P105" s="15">
        <f t="shared" si="23"/>
        <v>1</v>
      </c>
      <c r="Q105" s="22">
        <v>43435</v>
      </c>
      <c r="R105" s="22"/>
      <c r="S105" s="50">
        <v>86</v>
      </c>
      <c r="T105" s="23" t="str">
        <f t="shared" si="13"/>
        <v>O/U</v>
      </c>
      <c r="U105" t="s">
        <v>2512</v>
      </c>
      <c r="V105" s="46" t="str">
        <f t="shared" si="14"/>
        <v>15</v>
      </c>
      <c r="W105" s="46" t="str">
        <f t="shared" si="15"/>
        <v>Dec</v>
      </c>
      <c r="X105" s="46">
        <f t="shared" si="16"/>
        <v>12</v>
      </c>
      <c r="Y105" s="46" t="str">
        <f t="shared" si="17"/>
        <v>2018</v>
      </c>
      <c r="Z105" s="46" t="str">
        <f t="shared" si="18"/>
        <v>20:45</v>
      </c>
      <c r="AA105" s="47">
        <f t="shared" si="19"/>
        <v>43449</v>
      </c>
      <c r="AB105" s="48">
        <f t="shared" si="20"/>
        <v>43449.864583333336</v>
      </c>
      <c r="AC105" s="51">
        <v>43435</v>
      </c>
      <c r="AD105" s="72"/>
      <c r="AE105" s="49">
        <v>104</v>
      </c>
      <c r="AF105" s="52">
        <f t="shared" si="21"/>
        <v>0.4000000000000008</v>
      </c>
      <c r="AG105" s="53">
        <f t="shared" si="22"/>
        <v>100.4</v>
      </c>
      <c r="AH105" s="53">
        <f>AG105-MAX($AG$1:AG104)</f>
        <v>-4.7399999999999807</v>
      </c>
    </row>
    <row r="106" spans="1:34" x14ac:dyDescent="0.25">
      <c r="A106">
        <v>105</v>
      </c>
      <c r="B106" t="s">
        <v>1986</v>
      </c>
      <c r="C106" t="s">
        <v>15</v>
      </c>
      <c r="D106" t="s">
        <v>24</v>
      </c>
      <c r="E106" t="s">
        <v>1987</v>
      </c>
      <c r="F106">
        <v>0</v>
      </c>
      <c r="G106" t="s">
        <v>26</v>
      </c>
      <c r="H106" t="s">
        <v>31</v>
      </c>
      <c r="I106" t="str">
        <f>"2-0"</f>
        <v>2-0</v>
      </c>
      <c r="J106" t="s">
        <v>20</v>
      </c>
      <c r="K106">
        <v>2.2000000000000002</v>
      </c>
      <c r="L106">
        <v>1</v>
      </c>
      <c r="M106">
        <v>-1</v>
      </c>
      <c r="N106" t="s">
        <v>21</v>
      </c>
      <c r="O106" t="s">
        <v>1988</v>
      </c>
      <c r="P106" s="15">
        <f t="shared" si="23"/>
        <v>0</v>
      </c>
      <c r="Q106" s="22">
        <v>43435</v>
      </c>
      <c r="R106" s="22"/>
      <c r="S106" s="50">
        <v>82</v>
      </c>
      <c r="T106" s="23" t="str">
        <f t="shared" si="13"/>
        <v>AH</v>
      </c>
      <c r="U106" t="s">
        <v>2512</v>
      </c>
      <c r="V106" s="46" t="str">
        <f t="shared" si="14"/>
        <v>16</v>
      </c>
      <c r="W106" s="46" t="str">
        <f t="shared" si="15"/>
        <v>Dec</v>
      </c>
      <c r="X106" s="46">
        <f t="shared" si="16"/>
        <v>12</v>
      </c>
      <c r="Y106" s="46" t="str">
        <f t="shared" si="17"/>
        <v>2018</v>
      </c>
      <c r="Z106" s="46" t="str">
        <f t="shared" si="18"/>
        <v>12:00</v>
      </c>
      <c r="AA106" s="47">
        <f t="shared" si="19"/>
        <v>43450</v>
      </c>
      <c r="AB106" s="48">
        <f t="shared" si="20"/>
        <v>43450.5</v>
      </c>
      <c r="AC106" s="51">
        <v>43435</v>
      </c>
      <c r="AD106" s="72"/>
      <c r="AE106" s="49">
        <v>105</v>
      </c>
      <c r="AF106" s="52">
        <f t="shared" si="21"/>
        <v>-0.5999999999999992</v>
      </c>
      <c r="AG106" s="53">
        <f t="shared" si="22"/>
        <v>99.4</v>
      </c>
      <c r="AH106" s="53">
        <f>AG106-MAX($AG$1:AG105)</f>
        <v>-5.7399999999999807</v>
      </c>
    </row>
    <row r="107" spans="1:34" x14ac:dyDescent="0.25">
      <c r="A107">
        <v>106</v>
      </c>
      <c r="B107" t="s">
        <v>2016</v>
      </c>
      <c r="C107" t="s">
        <v>15</v>
      </c>
      <c r="D107" t="s">
        <v>100</v>
      </c>
      <c r="E107" t="s">
        <v>2017</v>
      </c>
      <c r="F107">
        <v>1.68</v>
      </c>
      <c r="G107" t="s">
        <v>18</v>
      </c>
      <c r="H107" t="s">
        <v>50</v>
      </c>
      <c r="I107" t="str">
        <f>"3-0"</f>
        <v>3-0</v>
      </c>
      <c r="J107" t="s">
        <v>20</v>
      </c>
      <c r="K107">
        <v>1.6839999999999999</v>
      </c>
      <c r="L107">
        <v>1</v>
      </c>
      <c r="M107">
        <v>0.68</v>
      </c>
      <c r="N107" t="s">
        <v>21</v>
      </c>
      <c r="O107" t="s">
        <v>2018</v>
      </c>
      <c r="P107" s="15">
        <f t="shared" si="23"/>
        <v>0.68</v>
      </c>
      <c r="Q107" s="22">
        <v>43435</v>
      </c>
      <c r="R107" s="22"/>
      <c r="S107" s="50">
        <v>79</v>
      </c>
      <c r="T107" s="23" t="str">
        <f t="shared" si="13"/>
        <v>AH</v>
      </c>
      <c r="U107" t="s">
        <v>2512</v>
      </c>
      <c r="V107" s="46" t="str">
        <f t="shared" si="14"/>
        <v>16</v>
      </c>
      <c r="W107" s="46" t="str">
        <f t="shared" si="15"/>
        <v>Dec</v>
      </c>
      <c r="X107" s="46">
        <f t="shared" si="16"/>
        <v>12</v>
      </c>
      <c r="Y107" s="46" t="str">
        <f t="shared" si="17"/>
        <v>2018</v>
      </c>
      <c r="Z107" s="46" t="str">
        <f t="shared" si="18"/>
        <v>13:00</v>
      </c>
      <c r="AA107" s="47">
        <f t="shared" si="19"/>
        <v>43450</v>
      </c>
      <c r="AB107" s="48">
        <f t="shared" si="20"/>
        <v>43450.541666666664</v>
      </c>
      <c r="AC107" s="51">
        <v>43435</v>
      </c>
      <c r="AD107" s="72"/>
      <c r="AE107" s="49">
        <v>106</v>
      </c>
      <c r="AF107" s="52">
        <f t="shared" si="21"/>
        <v>8.0000000000000848E-2</v>
      </c>
      <c r="AG107" s="53">
        <f t="shared" si="22"/>
        <v>100.08000000000001</v>
      </c>
      <c r="AH107" s="53">
        <f>AG107-MAX($AG$1:AG106)</f>
        <v>-5.0599999999999739</v>
      </c>
    </row>
    <row r="108" spans="1:34" x14ac:dyDescent="0.25">
      <c r="A108">
        <v>107</v>
      </c>
      <c r="B108" t="s">
        <v>1970</v>
      </c>
      <c r="C108" t="s">
        <v>15</v>
      </c>
      <c r="D108" t="s">
        <v>58</v>
      </c>
      <c r="E108" t="s">
        <v>1981</v>
      </c>
      <c r="F108">
        <v>1.7</v>
      </c>
      <c r="G108" t="s">
        <v>18</v>
      </c>
      <c r="H108" t="s">
        <v>128</v>
      </c>
      <c r="I108" t="str">
        <f>"1-2"</f>
        <v>1-2</v>
      </c>
      <c r="J108" t="s">
        <v>20</v>
      </c>
      <c r="K108">
        <v>1.6990000000000001</v>
      </c>
      <c r="L108">
        <v>1</v>
      </c>
      <c r="M108">
        <v>0.7</v>
      </c>
      <c r="N108" t="s">
        <v>21</v>
      </c>
      <c r="O108" t="s">
        <v>1982</v>
      </c>
      <c r="P108" s="15">
        <f t="shared" si="23"/>
        <v>1.38</v>
      </c>
      <c r="Q108" s="22">
        <v>43435</v>
      </c>
      <c r="R108" s="22"/>
      <c r="S108" s="50">
        <v>115</v>
      </c>
      <c r="T108" s="23" t="str">
        <f t="shared" si="13"/>
        <v>AH</v>
      </c>
      <c r="U108" t="s">
        <v>2512</v>
      </c>
      <c r="V108" s="46" t="str">
        <f t="shared" si="14"/>
        <v>16</v>
      </c>
      <c r="W108" s="46" t="str">
        <f t="shared" si="15"/>
        <v>Dec</v>
      </c>
      <c r="X108" s="46">
        <f t="shared" si="16"/>
        <v>12</v>
      </c>
      <c r="Y108" s="46" t="str">
        <f t="shared" si="17"/>
        <v>2018</v>
      </c>
      <c r="Z108" s="46" t="str">
        <f t="shared" si="18"/>
        <v>14:30</v>
      </c>
      <c r="AA108" s="47">
        <f t="shared" si="19"/>
        <v>43450</v>
      </c>
      <c r="AB108" s="48">
        <f t="shared" si="20"/>
        <v>43450.604166666664</v>
      </c>
      <c r="AC108" s="51">
        <v>43435</v>
      </c>
      <c r="AD108" s="72"/>
      <c r="AE108" s="49">
        <v>107</v>
      </c>
      <c r="AF108" s="52">
        <f t="shared" si="21"/>
        <v>0.7800000000000008</v>
      </c>
      <c r="AG108" s="53">
        <f t="shared" si="22"/>
        <v>100.78000000000002</v>
      </c>
      <c r="AH108" s="53">
        <f>AG108-MAX($AG$1:AG107)</f>
        <v>-4.359999999999971</v>
      </c>
    </row>
    <row r="109" spans="1:34" x14ac:dyDescent="0.25">
      <c r="A109">
        <v>108</v>
      </c>
      <c r="B109" t="s">
        <v>1970</v>
      </c>
      <c r="C109" t="s">
        <v>15</v>
      </c>
      <c r="D109" t="s">
        <v>58</v>
      </c>
      <c r="E109" t="s">
        <v>1971</v>
      </c>
      <c r="F109">
        <v>1.98</v>
      </c>
      <c r="G109" t="s">
        <v>18</v>
      </c>
      <c r="H109" t="s">
        <v>171</v>
      </c>
      <c r="I109" t="str">
        <f>"3-2"</f>
        <v>3-2</v>
      </c>
      <c r="J109" t="s">
        <v>20</v>
      </c>
      <c r="K109">
        <v>1.98</v>
      </c>
      <c r="L109">
        <v>1</v>
      </c>
      <c r="M109">
        <v>0.98</v>
      </c>
      <c r="N109" t="s">
        <v>21</v>
      </c>
      <c r="O109" t="s">
        <v>1972</v>
      </c>
      <c r="P109" s="15">
        <f t="shared" si="23"/>
        <v>2.36</v>
      </c>
      <c r="Q109" s="22">
        <v>43435</v>
      </c>
      <c r="R109" s="22"/>
      <c r="S109" s="50">
        <v>121</v>
      </c>
      <c r="T109" s="23" t="str">
        <f t="shared" si="13"/>
        <v>O/U</v>
      </c>
      <c r="U109" t="s">
        <v>2512</v>
      </c>
      <c r="V109" s="46" t="str">
        <f t="shared" si="14"/>
        <v>16</v>
      </c>
      <c r="W109" s="46" t="str">
        <f t="shared" si="15"/>
        <v>Dec</v>
      </c>
      <c r="X109" s="46">
        <f t="shared" si="16"/>
        <v>12</v>
      </c>
      <c r="Y109" s="46" t="str">
        <f t="shared" si="17"/>
        <v>2018</v>
      </c>
      <c r="Z109" s="46" t="str">
        <f t="shared" si="18"/>
        <v>14:30</v>
      </c>
      <c r="AA109" s="47">
        <f t="shared" si="19"/>
        <v>43450</v>
      </c>
      <c r="AB109" s="48">
        <f t="shared" si="20"/>
        <v>43450.604166666664</v>
      </c>
      <c r="AC109" s="51">
        <v>43435</v>
      </c>
      <c r="AD109" s="72"/>
      <c r="AE109" s="49">
        <v>108</v>
      </c>
      <c r="AF109" s="52">
        <f t="shared" si="21"/>
        <v>1.7600000000000007</v>
      </c>
      <c r="AG109" s="53">
        <f t="shared" si="22"/>
        <v>101.76000000000002</v>
      </c>
      <c r="AH109" s="53">
        <f>AG109-MAX($AG$1:AG108)</f>
        <v>-3.379999999999967</v>
      </c>
    </row>
    <row r="110" spans="1:34" x14ac:dyDescent="0.25">
      <c r="A110">
        <v>109</v>
      </c>
      <c r="B110" t="s">
        <v>2077</v>
      </c>
      <c r="C110" t="s">
        <v>15</v>
      </c>
      <c r="D110" t="s">
        <v>16</v>
      </c>
      <c r="E110" t="s">
        <v>2080</v>
      </c>
      <c r="F110">
        <v>1.92</v>
      </c>
      <c r="G110" t="s">
        <v>18</v>
      </c>
      <c r="H110" t="s">
        <v>72</v>
      </c>
      <c r="I110" t="str">
        <f>"3-1"</f>
        <v>3-1</v>
      </c>
      <c r="J110" t="s">
        <v>20</v>
      </c>
      <c r="K110">
        <v>1.917</v>
      </c>
      <c r="L110">
        <v>1</v>
      </c>
      <c r="M110">
        <v>0.92</v>
      </c>
      <c r="N110" t="s">
        <v>21</v>
      </c>
      <c r="O110" t="s">
        <v>2081</v>
      </c>
      <c r="P110" s="15">
        <f t="shared" si="23"/>
        <v>3.28</v>
      </c>
      <c r="Q110" s="22">
        <v>43435</v>
      </c>
      <c r="R110" s="22"/>
      <c r="S110" s="50">
        <v>107</v>
      </c>
      <c r="T110" s="23" t="str">
        <f t="shared" si="13"/>
        <v>1X2</v>
      </c>
      <c r="U110" t="s">
        <v>2512</v>
      </c>
      <c r="V110" s="46" t="str">
        <f t="shared" si="14"/>
        <v>16</v>
      </c>
      <c r="W110" s="46" t="str">
        <f t="shared" si="15"/>
        <v>Dec</v>
      </c>
      <c r="X110" s="46">
        <f t="shared" si="16"/>
        <v>12</v>
      </c>
      <c r="Y110" s="46" t="str">
        <f t="shared" si="17"/>
        <v>2018</v>
      </c>
      <c r="Z110" s="46" t="str">
        <f t="shared" si="18"/>
        <v>15:00</v>
      </c>
      <c r="AA110" s="47">
        <f t="shared" si="19"/>
        <v>43450</v>
      </c>
      <c r="AB110" s="48">
        <f t="shared" si="20"/>
        <v>43450.625</v>
      </c>
      <c r="AC110" s="51">
        <v>43435</v>
      </c>
      <c r="AD110" s="72"/>
      <c r="AE110" s="49">
        <v>109</v>
      </c>
      <c r="AF110" s="52">
        <f t="shared" si="21"/>
        <v>2.6800000000000006</v>
      </c>
      <c r="AG110" s="53">
        <f t="shared" si="22"/>
        <v>102.68000000000002</v>
      </c>
      <c r="AH110" s="53">
        <f>AG110-MAX($AG$1:AG109)</f>
        <v>-2.4599999999999653</v>
      </c>
    </row>
    <row r="111" spans="1:34" x14ac:dyDescent="0.25">
      <c r="A111">
        <v>110</v>
      </c>
      <c r="B111" t="s">
        <v>2077</v>
      </c>
      <c r="C111" t="s">
        <v>15</v>
      </c>
      <c r="D111" t="s">
        <v>16</v>
      </c>
      <c r="E111" t="s">
        <v>2078</v>
      </c>
      <c r="F111">
        <v>1.75</v>
      </c>
      <c r="G111" t="s">
        <v>18</v>
      </c>
      <c r="H111" t="s">
        <v>72</v>
      </c>
      <c r="I111" t="str">
        <f>"2-0"</f>
        <v>2-0</v>
      </c>
      <c r="J111" t="s">
        <v>20</v>
      </c>
      <c r="K111">
        <v>1.7509999999999999</v>
      </c>
      <c r="L111">
        <v>1</v>
      </c>
      <c r="M111">
        <v>0.75</v>
      </c>
      <c r="N111" t="s">
        <v>21</v>
      </c>
      <c r="O111" t="s">
        <v>2079</v>
      </c>
      <c r="P111" s="15">
        <f t="shared" si="23"/>
        <v>4.0299999999999994</v>
      </c>
      <c r="Q111" s="22">
        <v>43435</v>
      </c>
      <c r="R111" s="22"/>
      <c r="S111" s="50">
        <v>84</v>
      </c>
      <c r="T111" s="23" t="str">
        <f t="shared" si="13"/>
        <v>1X2</v>
      </c>
      <c r="U111" t="s">
        <v>2512</v>
      </c>
      <c r="V111" s="46" t="str">
        <f t="shared" si="14"/>
        <v>16</v>
      </c>
      <c r="W111" s="46" t="str">
        <f t="shared" si="15"/>
        <v>Dec</v>
      </c>
      <c r="X111" s="46">
        <f t="shared" si="16"/>
        <v>12</v>
      </c>
      <c r="Y111" s="46" t="str">
        <f t="shared" si="17"/>
        <v>2018</v>
      </c>
      <c r="Z111" s="46" t="str">
        <f t="shared" si="18"/>
        <v>15:00</v>
      </c>
      <c r="AA111" s="47">
        <f t="shared" si="19"/>
        <v>43450</v>
      </c>
      <c r="AB111" s="48">
        <f t="shared" si="20"/>
        <v>43450.625</v>
      </c>
      <c r="AC111" s="51">
        <v>43435</v>
      </c>
      <c r="AD111" s="72"/>
      <c r="AE111" s="49">
        <v>110</v>
      </c>
      <c r="AF111" s="52">
        <f t="shared" si="21"/>
        <v>3.4300000000000006</v>
      </c>
      <c r="AG111" s="53">
        <f t="shared" si="22"/>
        <v>103.43000000000002</v>
      </c>
      <c r="AH111" s="53">
        <f>AG111-MAX($AG$1:AG110)</f>
        <v>-1.7099999999999653</v>
      </c>
    </row>
    <row r="112" spans="1:34" x14ac:dyDescent="0.25">
      <c r="A112">
        <v>111</v>
      </c>
      <c r="B112" t="s">
        <v>1973</v>
      </c>
      <c r="C112" t="s">
        <v>15</v>
      </c>
      <c r="D112" t="s">
        <v>54</v>
      </c>
      <c r="E112" t="s">
        <v>1974</v>
      </c>
      <c r="F112">
        <v>0</v>
      </c>
      <c r="G112" t="s">
        <v>26</v>
      </c>
      <c r="H112" t="s">
        <v>331</v>
      </c>
      <c r="I112" t="str">
        <f>"4-1"</f>
        <v>4-1</v>
      </c>
      <c r="J112" t="s">
        <v>20</v>
      </c>
      <c r="K112">
        <v>2</v>
      </c>
      <c r="L112">
        <v>1</v>
      </c>
      <c r="M112">
        <v>-1</v>
      </c>
      <c r="N112" t="s">
        <v>21</v>
      </c>
      <c r="O112" t="s">
        <v>1975</v>
      </c>
      <c r="P112" s="15">
        <f t="shared" si="23"/>
        <v>3.0299999999999994</v>
      </c>
      <c r="Q112" s="22">
        <v>43435</v>
      </c>
      <c r="R112" s="22"/>
      <c r="S112" s="50">
        <v>99</v>
      </c>
      <c r="T112" s="23" t="str">
        <f t="shared" si="13"/>
        <v>O/U</v>
      </c>
      <c r="U112" t="s">
        <v>2512</v>
      </c>
      <c r="V112" s="46" t="str">
        <f t="shared" si="14"/>
        <v>16</v>
      </c>
      <c r="W112" s="46" t="str">
        <f t="shared" si="15"/>
        <v>Dec</v>
      </c>
      <c r="X112" s="46">
        <f t="shared" si="16"/>
        <v>12</v>
      </c>
      <c r="Y112" s="46" t="str">
        <f t="shared" si="17"/>
        <v>2018</v>
      </c>
      <c r="Z112" s="46" t="str">
        <f t="shared" si="18"/>
        <v>15:30</v>
      </c>
      <c r="AA112" s="47">
        <f t="shared" si="19"/>
        <v>43450</v>
      </c>
      <c r="AB112" s="48">
        <f t="shared" si="20"/>
        <v>43450.645833333336</v>
      </c>
      <c r="AC112" s="51">
        <v>43435</v>
      </c>
      <c r="AD112" s="72"/>
      <c r="AE112" s="49">
        <v>111</v>
      </c>
      <c r="AF112" s="52">
        <f t="shared" si="21"/>
        <v>2.4300000000000006</v>
      </c>
      <c r="AG112" s="53">
        <f t="shared" si="22"/>
        <v>102.43000000000002</v>
      </c>
      <c r="AH112" s="53">
        <f>AG112-MAX($AG$1:AG111)</f>
        <v>-2.7099999999999653</v>
      </c>
    </row>
    <row r="113" spans="1:34" x14ac:dyDescent="0.25">
      <c r="A113">
        <v>112</v>
      </c>
      <c r="B113" t="s">
        <v>2051</v>
      </c>
      <c r="C113" t="s">
        <v>15</v>
      </c>
      <c r="D113" t="s">
        <v>100</v>
      </c>
      <c r="E113" t="s">
        <v>2052</v>
      </c>
      <c r="F113">
        <v>2.12</v>
      </c>
      <c r="G113" t="s">
        <v>18</v>
      </c>
      <c r="H113" t="s">
        <v>34</v>
      </c>
      <c r="I113" t="str">
        <f>"2-3"</f>
        <v>2-3</v>
      </c>
      <c r="J113" t="s">
        <v>20</v>
      </c>
      <c r="K113">
        <v>2.12</v>
      </c>
      <c r="L113">
        <v>1</v>
      </c>
      <c r="M113">
        <v>1.1200000000000001</v>
      </c>
      <c r="N113" t="s">
        <v>21</v>
      </c>
      <c r="O113" t="s">
        <v>2053</v>
      </c>
      <c r="P113" s="15">
        <f t="shared" si="23"/>
        <v>4.1499999999999995</v>
      </c>
      <c r="Q113" s="22">
        <v>43435</v>
      </c>
      <c r="R113" s="22"/>
      <c r="S113" s="50">
        <v>123</v>
      </c>
      <c r="T113" s="23" t="str">
        <f t="shared" si="13"/>
        <v>AH</v>
      </c>
      <c r="U113" t="s">
        <v>2512</v>
      </c>
      <c r="V113" s="46" t="str">
        <f t="shared" si="14"/>
        <v>16</v>
      </c>
      <c r="W113" s="46" t="str">
        <f t="shared" si="15"/>
        <v>Dec</v>
      </c>
      <c r="X113" s="46">
        <f t="shared" si="16"/>
        <v>12</v>
      </c>
      <c r="Y113" s="46" t="str">
        <f t="shared" si="17"/>
        <v>2018</v>
      </c>
      <c r="Z113" s="46" t="str">
        <f t="shared" si="18"/>
        <v>16:00</v>
      </c>
      <c r="AA113" s="47">
        <f t="shared" si="19"/>
        <v>43450</v>
      </c>
      <c r="AB113" s="48">
        <f t="shared" si="20"/>
        <v>43450.666666666664</v>
      </c>
      <c r="AC113" s="51">
        <v>43435</v>
      </c>
      <c r="AD113" s="72"/>
      <c r="AE113" s="49">
        <v>112</v>
      </c>
      <c r="AF113" s="52">
        <f t="shared" si="21"/>
        <v>3.5500000000000007</v>
      </c>
      <c r="AG113" s="53">
        <f t="shared" si="22"/>
        <v>103.55000000000003</v>
      </c>
      <c r="AH113" s="53">
        <f>AG113-MAX($AG$1:AG112)</f>
        <v>-1.5899999999999608</v>
      </c>
    </row>
    <row r="114" spans="1:34" x14ac:dyDescent="0.25">
      <c r="A114">
        <v>113</v>
      </c>
      <c r="B114" t="s">
        <v>1968</v>
      </c>
      <c r="C114" t="s">
        <v>15</v>
      </c>
      <c r="D114" t="s">
        <v>24</v>
      </c>
      <c r="E114" t="s">
        <v>1455</v>
      </c>
      <c r="F114">
        <v>2.2599999999999998</v>
      </c>
      <c r="G114" t="s">
        <v>18</v>
      </c>
      <c r="H114" t="s">
        <v>34</v>
      </c>
      <c r="I114" t="str">
        <f>"1-3"</f>
        <v>1-3</v>
      </c>
      <c r="J114" t="s">
        <v>20</v>
      </c>
      <c r="K114">
        <v>2.2599999999999998</v>
      </c>
      <c r="L114">
        <v>1</v>
      </c>
      <c r="M114">
        <v>1.26</v>
      </c>
      <c r="N114" t="s">
        <v>21</v>
      </c>
      <c r="O114" t="s">
        <v>1969</v>
      </c>
      <c r="P114" s="15">
        <f t="shared" si="23"/>
        <v>5.4099999999999993</v>
      </c>
      <c r="Q114" s="22">
        <v>43435</v>
      </c>
      <c r="R114" s="22"/>
      <c r="S114" s="50">
        <v>110</v>
      </c>
      <c r="T114" s="23" t="str">
        <f t="shared" si="13"/>
        <v>AH</v>
      </c>
      <c r="U114" t="s">
        <v>2512</v>
      </c>
      <c r="V114" s="46" t="str">
        <f t="shared" si="14"/>
        <v>16</v>
      </c>
      <c r="W114" s="46" t="str">
        <f t="shared" si="15"/>
        <v>Dec</v>
      </c>
      <c r="X114" s="46">
        <f t="shared" si="16"/>
        <v>12</v>
      </c>
      <c r="Y114" s="46" t="str">
        <f t="shared" si="17"/>
        <v>2018</v>
      </c>
      <c r="Z114" s="46" t="str">
        <f t="shared" si="18"/>
        <v>16:15</v>
      </c>
      <c r="AA114" s="47">
        <f t="shared" si="19"/>
        <v>43450</v>
      </c>
      <c r="AB114" s="48">
        <f t="shared" si="20"/>
        <v>43450.677083333336</v>
      </c>
      <c r="AC114" s="51">
        <v>43435</v>
      </c>
      <c r="AD114" s="72"/>
      <c r="AE114" s="49">
        <v>113</v>
      </c>
      <c r="AF114" s="52">
        <f t="shared" si="21"/>
        <v>4.8100000000000005</v>
      </c>
      <c r="AG114" s="53">
        <f t="shared" si="22"/>
        <v>104.81000000000003</v>
      </c>
      <c r="AH114" s="53">
        <f>AG114-MAX($AG$1:AG113)</f>
        <v>-0.32999999999995566</v>
      </c>
    </row>
    <row r="115" spans="1:34" x14ac:dyDescent="0.25">
      <c r="A115">
        <v>114</v>
      </c>
      <c r="B115" t="s">
        <v>2013</v>
      </c>
      <c r="C115" t="s">
        <v>15</v>
      </c>
      <c r="D115" t="s">
        <v>58</v>
      </c>
      <c r="E115" t="s">
        <v>2014</v>
      </c>
      <c r="F115">
        <v>2.02</v>
      </c>
      <c r="G115" t="s">
        <v>18</v>
      </c>
      <c r="H115" t="s">
        <v>50</v>
      </c>
      <c r="I115" t="str">
        <f>"3-1"</f>
        <v>3-1</v>
      </c>
      <c r="J115" t="s">
        <v>20</v>
      </c>
      <c r="K115">
        <v>2.02</v>
      </c>
      <c r="L115">
        <v>1</v>
      </c>
      <c r="M115">
        <v>1.02</v>
      </c>
      <c r="N115" t="s">
        <v>21</v>
      </c>
      <c r="O115" t="s">
        <v>2015</v>
      </c>
      <c r="P115" s="15">
        <f t="shared" si="23"/>
        <v>6.43</v>
      </c>
      <c r="Q115" s="22">
        <v>43435</v>
      </c>
      <c r="R115" s="22"/>
      <c r="S115" s="50">
        <v>109</v>
      </c>
      <c r="T115" s="23" t="str">
        <f t="shared" si="13"/>
        <v>AH</v>
      </c>
      <c r="U115" t="s">
        <v>2512</v>
      </c>
      <c r="V115" s="46" t="str">
        <f t="shared" si="14"/>
        <v>16</v>
      </c>
      <c r="W115" s="46" t="str">
        <f t="shared" si="15"/>
        <v>Dec</v>
      </c>
      <c r="X115" s="46">
        <f t="shared" si="16"/>
        <v>12</v>
      </c>
      <c r="Y115" s="46" t="str">
        <f t="shared" si="17"/>
        <v>2018</v>
      </c>
      <c r="Z115" s="46" t="str">
        <f t="shared" si="18"/>
        <v>17:00</v>
      </c>
      <c r="AA115" s="47">
        <f t="shared" si="19"/>
        <v>43450</v>
      </c>
      <c r="AB115" s="48">
        <f t="shared" si="20"/>
        <v>43450.708333333336</v>
      </c>
      <c r="AC115" s="51">
        <v>43435</v>
      </c>
      <c r="AD115" s="72"/>
      <c r="AE115" s="49">
        <v>114</v>
      </c>
      <c r="AF115" s="52">
        <f t="shared" si="21"/>
        <v>5.83</v>
      </c>
      <c r="AG115" s="53">
        <f t="shared" si="22"/>
        <v>105.83000000000003</v>
      </c>
      <c r="AH115" s="53">
        <f>AG115-MAX($AG$1:AG114)</f>
        <v>0.69000000000004036</v>
      </c>
    </row>
    <row r="116" spans="1:34" x14ac:dyDescent="0.25">
      <c r="A116">
        <v>115</v>
      </c>
      <c r="B116" t="s">
        <v>1976</v>
      </c>
      <c r="C116" t="s">
        <v>15</v>
      </c>
      <c r="D116" t="s">
        <v>16</v>
      </c>
      <c r="E116" t="s">
        <v>2019</v>
      </c>
      <c r="F116">
        <v>1</v>
      </c>
      <c r="G116" t="s">
        <v>80</v>
      </c>
      <c r="H116" t="s">
        <v>27</v>
      </c>
      <c r="I116" t="str">
        <f>"0-1"</f>
        <v>0-1</v>
      </c>
      <c r="J116" t="s">
        <v>20</v>
      </c>
      <c r="K116">
        <v>1.7869999999999999</v>
      </c>
      <c r="L116">
        <v>1</v>
      </c>
      <c r="M116">
        <v>0</v>
      </c>
      <c r="N116" t="s">
        <v>21</v>
      </c>
      <c r="O116" t="s">
        <v>2020</v>
      </c>
      <c r="P116" s="15">
        <f t="shared" si="23"/>
        <v>6.43</v>
      </c>
      <c r="Q116" s="22">
        <v>43435</v>
      </c>
      <c r="R116" s="22"/>
      <c r="S116" s="50">
        <v>85</v>
      </c>
      <c r="T116" s="23" t="str">
        <f t="shared" si="13"/>
        <v>AH</v>
      </c>
      <c r="U116" t="s">
        <v>2512</v>
      </c>
      <c r="V116" s="46" t="str">
        <f t="shared" si="14"/>
        <v>16</v>
      </c>
      <c r="W116" s="46" t="str">
        <f t="shared" si="15"/>
        <v>Dec</v>
      </c>
      <c r="X116" s="46">
        <f t="shared" si="16"/>
        <v>12</v>
      </c>
      <c r="Y116" s="46" t="str">
        <f t="shared" si="17"/>
        <v>2018</v>
      </c>
      <c r="Z116" s="46" t="str">
        <f t="shared" si="18"/>
        <v>18:00</v>
      </c>
      <c r="AA116" s="47">
        <f t="shared" si="19"/>
        <v>43450</v>
      </c>
      <c r="AB116" s="48">
        <f t="shared" si="20"/>
        <v>43450.75</v>
      </c>
      <c r="AC116" s="51">
        <v>43435</v>
      </c>
      <c r="AD116" s="72"/>
      <c r="AE116" s="49">
        <v>115</v>
      </c>
      <c r="AF116" s="52">
        <f t="shared" si="21"/>
        <v>5.83</v>
      </c>
      <c r="AG116" s="53">
        <f t="shared" si="22"/>
        <v>105.83000000000003</v>
      </c>
      <c r="AH116" s="53">
        <f>AG116-MAX($AG$1:AG115)</f>
        <v>0</v>
      </c>
    </row>
    <row r="117" spans="1:34" x14ac:dyDescent="0.25">
      <c r="A117">
        <v>116</v>
      </c>
      <c r="B117" t="s">
        <v>1976</v>
      </c>
      <c r="C117" t="s">
        <v>15</v>
      </c>
      <c r="D117" t="s">
        <v>54</v>
      </c>
      <c r="E117" t="s">
        <v>1977</v>
      </c>
      <c r="F117">
        <v>1</v>
      </c>
      <c r="G117" t="s">
        <v>80</v>
      </c>
      <c r="H117" t="s">
        <v>171</v>
      </c>
      <c r="I117" t="str">
        <f>"2-1"</f>
        <v>2-1</v>
      </c>
      <c r="J117" t="s">
        <v>20</v>
      </c>
      <c r="K117">
        <v>2.0499999999999998</v>
      </c>
      <c r="L117">
        <v>1</v>
      </c>
      <c r="M117">
        <v>0</v>
      </c>
      <c r="N117" t="s">
        <v>21</v>
      </c>
      <c r="O117" t="s">
        <v>1978</v>
      </c>
      <c r="P117" s="15">
        <f t="shared" si="23"/>
        <v>6.43</v>
      </c>
      <c r="Q117" s="22">
        <v>43435</v>
      </c>
      <c r="R117" s="22"/>
      <c r="S117" s="50">
        <v>95</v>
      </c>
      <c r="T117" s="23" t="str">
        <f t="shared" si="13"/>
        <v>O/U</v>
      </c>
      <c r="U117" t="s">
        <v>2512</v>
      </c>
      <c r="V117" s="46" t="str">
        <f t="shared" si="14"/>
        <v>16</v>
      </c>
      <c r="W117" s="46" t="str">
        <f t="shared" si="15"/>
        <v>Dec</v>
      </c>
      <c r="X117" s="46">
        <f t="shared" si="16"/>
        <v>12</v>
      </c>
      <c r="Y117" s="46" t="str">
        <f t="shared" si="17"/>
        <v>2018</v>
      </c>
      <c r="Z117" s="46" t="str">
        <f t="shared" si="18"/>
        <v>18:00</v>
      </c>
      <c r="AA117" s="47">
        <f t="shared" si="19"/>
        <v>43450</v>
      </c>
      <c r="AB117" s="48">
        <f t="shared" si="20"/>
        <v>43450.75</v>
      </c>
      <c r="AC117" s="51">
        <v>43435</v>
      </c>
      <c r="AD117" s="72"/>
      <c r="AE117" s="49">
        <v>116</v>
      </c>
      <c r="AF117" s="52">
        <f t="shared" si="21"/>
        <v>5.83</v>
      </c>
      <c r="AG117" s="53">
        <f t="shared" si="22"/>
        <v>105.83000000000003</v>
      </c>
      <c r="AH117" s="53">
        <f>AG117-MAX($AG$1:AG116)</f>
        <v>0</v>
      </c>
    </row>
    <row r="118" spans="1:34" x14ac:dyDescent="0.25">
      <c r="A118">
        <v>117</v>
      </c>
      <c r="B118" t="s">
        <v>1989</v>
      </c>
      <c r="C118" t="s">
        <v>15</v>
      </c>
      <c r="D118" t="s">
        <v>24</v>
      </c>
      <c r="E118" t="s">
        <v>1990</v>
      </c>
      <c r="F118">
        <v>0</v>
      </c>
      <c r="G118" t="s">
        <v>26</v>
      </c>
      <c r="H118" t="s">
        <v>38</v>
      </c>
      <c r="I118" t="str">
        <f>"2-2"</f>
        <v>2-2</v>
      </c>
      <c r="J118" t="s">
        <v>20</v>
      </c>
      <c r="K118">
        <v>2.23</v>
      </c>
      <c r="L118">
        <v>1</v>
      </c>
      <c r="M118">
        <v>-1</v>
      </c>
      <c r="N118" t="s">
        <v>21</v>
      </c>
      <c r="O118" t="s">
        <v>1991</v>
      </c>
      <c r="P118" s="15">
        <f t="shared" si="23"/>
        <v>5.43</v>
      </c>
      <c r="Q118" s="22">
        <v>43435</v>
      </c>
      <c r="R118" s="22"/>
      <c r="S118" s="50">
        <v>104</v>
      </c>
      <c r="T118" s="23" t="str">
        <f t="shared" si="13"/>
        <v>1X2</v>
      </c>
      <c r="U118" t="s">
        <v>2512</v>
      </c>
      <c r="V118" s="46" t="str">
        <f t="shared" si="14"/>
        <v>16</v>
      </c>
      <c r="W118" s="46" t="str">
        <f t="shared" si="15"/>
        <v>Dec</v>
      </c>
      <c r="X118" s="46">
        <f t="shared" si="16"/>
        <v>12</v>
      </c>
      <c r="Y118" s="46" t="str">
        <f t="shared" si="17"/>
        <v>2018</v>
      </c>
      <c r="Z118" s="46" t="str">
        <f t="shared" si="18"/>
        <v>18:30</v>
      </c>
      <c r="AA118" s="47">
        <f t="shared" si="19"/>
        <v>43450</v>
      </c>
      <c r="AB118" s="48">
        <f t="shared" si="20"/>
        <v>43450.770833333336</v>
      </c>
      <c r="AC118" s="51">
        <v>43435</v>
      </c>
      <c r="AD118" s="72"/>
      <c r="AE118" s="49">
        <v>117</v>
      </c>
      <c r="AF118" s="52">
        <f t="shared" si="21"/>
        <v>4.83</v>
      </c>
      <c r="AG118" s="53">
        <f t="shared" si="22"/>
        <v>104.83000000000003</v>
      </c>
      <c r="AH118" s="53">
        <f>AG118-MAX($AG$1:AG117)</f>
        <v>-1</v>
      </c>
    </row>
    <row r="119" spans="1:34" x14ac:dyDescent="0.25">
      <c r="A119">
        <v>118</v>
      </c>
      <c r="B119" t="s">
        <v>2000</v>
      </c>
      <c r="C119" t="s">
        <v>15</v>
      </c>
      <c r="D119" t="s">
        <v>16</v>
      </c>
      <c r="E119" t="s">
        <v>2001</v>
      </c>
      <c r="F119">
        <v>1</v>
      </c>
      <c r="G119" t="s">
        <v>80</v>
      </c>
      <c r="H119" t="s">
        <v>50</v>
      </c>
      <c r="I119" t="str">
        <f>"3-2"</f>
        <v>3-2</v>
      </c>
      <c r="J119" t="s">
        <v>20</v>
      </c>
      <c r="K119">
        <v>1.7929999999999999</v>
      </c>
      <c r="L119">
        <v>1</v>
      </c>
      <c r="M119">
        <v>0</v>
      </c>
      <c r="N119" t="s">
        <v>21</v>
      </c>
      <c r="O119" t="s">
        <v>2002</v>
      </c>
      <c r="P119" s="15">
        <f t="shared" si="23"/>
        <v>5.43</v>
      </c>
      <c r="Q119" s="22">
        <v>43435</v>
      </c>
      <c r="R119" s="22"/>
      <c r="S119" s="50">
        <v>81</v>
      </c>
      <c r="T119" s="23" t="str">
        <f t="shared" si="13"/>
        <v>AH</v>
      </c>
      <c r="U119" t="s">
        <v>2512</v>
      </c>
      <c r="V119" s="46" t="str">
        <f t="shared" si="14"/>
        <v>16</v>
      </c>
      <c r="W119" s="46" t="str">
        <f t="shared" si="15"/>
        <v>Dec</v>
      </c>
      <c r="X119" s="46">
        <f t="shared" si="16"/>
        <v>12</v>
      </c>
      <c r="Y119" s="46" t="str">
        <f t="shared" si="17"/>
        <v>2018</v>
      </c>
      <c r="Z119" s="46" t="str">
        <f t="shared" si="18"/>
        <v>20:30</v>
      </c>
      <c r="AA119" s="47">
        <f t="shared" si="19"/>
        <v>43450</v>
      </c>
      <c r="AB119" s="48">
        <f t="shared" si="20"/>
        <v>43450.854166666664</v>
      </c>
      <c r="AC119" s="51">
        <v>43435</v>
      </c>
      <c r="AD119" s="72"/>
      <c r="AE119" s="49">
        <v>118</v>
      </c>
      <c r="AF119" s="52">
        <f t="shared" si="21"/>
        <v>4.83</v>
      </c>
      <c r="AG119" s="53">
        <f t="shared" si="22"/>
        <v>104.83000000000003</v>
      </c>
      <c r="AH119" s="53">
        <f>AG119-MAX($AG$1:AG118)</f>
        <v>-1</v>
      </c>
    </row>
    <row r="120" spans="1:34" x14ac:dyDescent="0.25">
      <c r="A120">
        <v>119</v>
      </c>
      <c r="B120" t="s">
        <v>2030</v>
      </c>
      <c r="C120" t="s">
        <v>15</v>
      </c>
      <c r="D120" t="s">
        <v>24</v>
      </c>
      <c r="E120" t="s">
        <v>2031</v>
      </c>
      <c r="F120">
        <v>1.67</v>
      </c>
      <c r="G120" t="s">
        <v>18</v>
      </c>
      <c r="H120" t="s">
        <v>1135</v>
      </c>
      <c r="I120" t="str">
        <f>"0-2 (0-5)"</f>
        <v>0-2 (0-5)</v>
      </c>
      <c r="J120" t="s">
        <v>20</v>
      </c>
      <c r="K120">
        <v>1.671</v>
      </c>
      <c r="L120">
        <v>1</v>
      </c>
      <c r="M120">
        <v>0.67</v>
      </c>
      <c r="N120" t="s">
        <v>21</v>
      </c>
      <c r="O120" t="s">
        <v>2032</v>
      </c>
      <c r="P120" s="15">
        <f t="shared" si="23"/>
        <v>6.1</v>
      </c>
      <c r="Q120" s="22">
        <v>43435</v>
      </c>
      <c r="R120" s="22"/>
      <c r="S120" s="50">
        <v>102</v>
      </c>
      <c r="T120" s="23" t="str">
        <f t="shared" si="13"/>
        <v>1X2</v>
      </c>
      <c r="U120" t="s">
        <v>2512</v>
      </c>
      <c r="V120" s="46" t="str">
        <f t="shared" si="14"/>
        <v>16</v>
      </c>
      <c r="W120" s="46" t="str">
        <f t="shared" si="15"/>
        <v>Dec</v>
      </c>
      <c r="X120" s="46">
        <f t="shared" si="16"/>
        <v>12</v>
      </c>
      <c r="Y120" s="46" t="str">
        <f t="shared" si="17"/>
        <v>2018</v>
      </c>
      <c r="Z120" s="46" t="str">
        <f t="shared" si="18"/>
        <v>20:45</v>
      </c>
      <c r="AA120" s="47">
        <f t="shared" si="19"/>
        <v>43450</v>
      </c>
      <c r="AB120" s="48">
        <f t="shared" si="20"/>
        <v>43450.864583333336</v>
      </c>
      <c r="AC120" s="51">
        <v>43435</v>
      </c>
      <c r="AD120" s="72"/>
      <c r="AE120" s="49">
        <v>119</v>
      </c>
      <c r="AF120" s="52">
        <f t="shared" si="21"/>
        <v>5.5</v>
      </c>
      <c r="AG120" s="53">
        <f t="shared" si="22"/>
        <v>105.50000000000003</v>
      </c>
      <c r="AH120" s="53">
        <f>AG120-MAX($AG$1:AG119)</f>
        <v>-0.32999999999999829</v>
      </c>
    </row>
    <row r="121" spans="1:34" x14ac:dyDescent="0.25">
      <c r="A121">
        <v>120</v>
      </c>
      <c r="B121" t="s">
        <v>1983</v>
      </c>
      <c r="C121" t="s">
        <v>15</v>
      </c>
      <c r="D121" t="s">
        <v>16</v>
      </c>
      <c r="E121" t="s">
        <v>1984</v>
      </c>
      <c r="F121">
        <v>2.2400000000000002</v>
      </c>
      <c r="G121" t="s">
        <v>18</v>
      </c>
      <c r="H121" t="s">
        <v>72</v>
      </c>
      <c r="I121" t="str">
        <f>"1-0"</f>
        <v>1-0</v>
      </c>
      <c r="J121" t="s">
        <v>20</v>
      </c>
      <c r="K121">
        <v>2.2400000000000002</v>
      </c>
      <c r="L121">
        <v>1</v>
      </c>
      <c r="M121">
        <v>1.24</v>
      </c>
      <c r="N121" t="s">
        <v>21</v>
      </c>
      <c r="O121" t="s">
        <v>1985</v>
      </c>
      <c r="P121" s="15">
        <f t="shared" si="23"/>
        <v>7.34</v>
      </c>
      <c r="Q121" s="22">
        <v>43435</v>
      </c>
      <c r="R121" s="22"/>
      <c r="S121" s="50">
        <v>94</v>
      </c>
      <c r="T121" s="23" t="str">
        <f t="shared" si="13"/>
        <v>1X2</v>
      </c>
      <c r="U121" t="s">
        <v>2512</v>
      </c>
      <c r="V121" s="46" t="str">
        <f t="shared" si="14"/>
        <v>17</v>
      </c>
      <c r="W121" s="46" t="str">
        <f t="shared" si="15"/>
        <v>Dec</v>
      </c>
      <c r="X121" s="46">
        <f t="shared" si="16"/>
        <v>12</v>
      </c>
      <c r="Y121" s="46" t="str">
        <f t="shared" si="17"/>
        <v>2018</v>
      </c>
      <c r="Z121" s="46" t="str">
        <f t="shared" si="18"/>
        <v>20:30</v>
      </c>
      <c r="AA121" s="47">
        <f t="shared" si="19"/>
        <v>43451</v>
      </c>
      <c r="AB121" s="48">
        <f t="shared" si="20"/>
        <v>43451.854166666664</v>
      </c>
      <c r="AC121" s="51">
        <v>43435</v>
      </c>
      <c r="AD121" s="72"/>
      <c r="AE121" s="49">
        <v>120</v>
      </c>
      <c r="AF121" s="52">
        <f t="shared" si="21"/>
        <v>6.74</v>
      </c>
      <c r="AG121" s="53">
        <f t="shared" si="22"/>
        <v>106.74000000000002</v>
      </c>
      <c r="AH121" s="53">
        <f>AG121-MAX($AG$1:AG120)</f>
        <v>0.90999999999999659</v>
      </c>
    </row>
    <row r="122" spans="1:34" x14ac:dyDescent="0.25">
      <c r="A122">
        <v>121</v>
      </c>
      <c r="B122" t="s">
        <v>2038</v>
      </c>
      <c r="C122" t="s">
        <v>15</v>
      </c>
      <c r="D122" t="s">
        <v>24</v>
      </c>
      <c r="E122" t="s">
        <v>2039</v>
      </c>
      <c r="F122">
        <v>1</v>
      </c>
      <c r="G122" t="s">
        <v>80</v>
      </c>
      <c r="H122" t="s">
        <v>34</v>
      </c>
      <c r="I122" t="str">
        <f>"0-0"</f>
        <v>0-0</v>
      </c>
      <c r="J122" t="s">
        <v>20</v>
      </c>
      <c r="K122">
        <v>1.9610000000000001</v>
      </c>
      <c r="L122">
        <v>1</v>
      </c>
      <c r="M122">
        <v>0</v>
      </c>
      <c r="N122" t="s">
        <v>21</v>
      </c>
      <c r="O122" t="s">
        <v>2040</v>
      </c>
      <c r="P122" s="15">
        <f t="shared" si="23"/>
        <v>7.34</v>
      </c>
      <c r="Q122" s="22">
        <v>43435</v>
      </c>
      <c r="R122" s="22"/>
      <c r="S122" s="50">
        <v>96</v>
      </c>
      <c r="T122" s="23" t="str">
        <f t="shared" si="13"/>
        <v>AH</v>
      </c>
      <c r="U122" t="s">
        <v>2512</v>
      </c>
      <c r="V122" s="46" t="str">
        <f t="shared" si="14"/>
        <v>17</v>
      </c>
      <c r="W122" s="46" t="str">
        <f t="shared" si="15"/>
        <v>Dec</v>
      </c>
      <c r="X122" s="46">
        <f t="shared" si="16"/>
        <v>12</v>
      </c>
      <c r="Y122" s="46" t="str">
        <f t="shared" si="17"/>
        <v>2018</v>
      </c>
      <c r="Z122" s="46" t="str">
        <f t="shared" si="18"/>
        <v>21:00</v>
      </c>
      <c r="AA122" s="47">
        <f t="shared" si="19"/>
        <v>43451</v>
      </c>
      <c r="AB122" s="48">
        <f t="shared" si="20"/>
        <v>43451.875</v>
      </c>
      <c r="AC122" s="51">
        <v>43435</v>
      </c>
      <c r="AD122" s="72"/>
      <c r="AE122" s="49">
        <v>121</v>
      </c>
      <c r="AF122" s="52">
        <f t="shared" si="21"/>
        <v>6.74</v>
      </c>
      <c r="AG122" s="53">
        <f t="shared" si="22"/>
        <v>106.74000000000002</v>
      </c>
      <c r="AH122" s="53">
        <f>AG122-MAX($AG$1:AG121)</f>
        <v>0</v>
      </c>
    </row>
    <row r="123" spans="1:34" x14ac:dyDescent="0.25">
      <c r="A123">
        <v>122</v>
      </c>
      <c r="B123" t="s">
        <v>1959</v>
      </c>
      <c r="C123" t="s">
        <v>15</v>
      </c>
      <c r="D123" t="s">
        <v>54</v>
      </c>
      <c r="E123" t="s">
        <v>1960</v>
      </c>
      <c r="F123">
        <v>2.11</v>
      </c>
      <c r="G123" t="s">
        <v>18</v>
      </c>
      <c r="H123" t="s">
        <v>19</v>
      </c>
      <c r="I123" t="str">
        <f>"2-0"</f>
        <v>2-0</v>
      </c>
      <c r="J123" t="s">
        <v>20</v>
      </c>
      <c r="K123">
        <v>2.11</v>
      </c>
      <c r="L123">
        <v>1</v>
      </c>
      <c r="M123">
        <v>1.1100000000000001</v>
      </c>
      <c r="N123" t="s">
        <v>21</v>
      </c>
      <c r="O123" t="s">
        <v>1961</v>
      </c>
      <c r="P123" s="15">
        <f t="shared" si="23"/>
        <v>8.4499999999999993</v>
      </c>
      <c r="Q123" s="22">
        <v>43435</v>
      </c>
      <c r="R123" s="22"/>
      <c r="S123" s="50">
        <v>80</v>
      </c>
      <c r="T123" s="23" t="str">
        <f t="shared" si="13"/>
        <v>AH</v>
      </c>
      <c r="U123" t="s">
        <v>2512</v>
      </c>
      <c r="V123" s="46" t="str">
        <f t="shared" si="14"/>
        <v>18</v>
      </c>
      <c r="W123" s="46" t="str">
        <f t="shared" si="15"/>
        <v>Dec</v>
      </c>
      <c r="X123" s="46">
        <f t="shared" si="16"/>
        <v>12</v>
      </c>
      <c r="Y123" s="46" t="str">
        <f t="shared" si="17"/>
        <v>2018</v>
      </c>
      <c r="Z123" s="46" t="str">
        <f t="shared" si="18"/>
        <v>18:30</v>
      </c>
      <c r="AA123" s="47">
        <f t="shared" si="19"/>
        <v>43452</v>
      </c>
      <c r="AB123" s="48">
        <f t="shared" si="20"/>
        <v>43452.770833333336</v>
      </c>
      <c r="AC123" s="51">
        <v>43435</v>
      </c>
      <c r="AD123" s="72"/>
      <c r="AE123" s="49">
        <v>122</v>
      </c>
      <c r="AF123" s="52">
        <f t="shared" si="21"/>
        <v>7.8500000000000005</v>
      </c>
      <c r="AG123" s="53">
        <f t="shared" si="22"/>
        <v>107.85000000000002</v>
      </c>
      <c r="AH123" s="53">
        <f>AG123-MAX($AG$1:AG122)</f>
        <v>1.1099999999999994</v>
      </c>
    </row>
    <row r="124" spans="1:34" x14ac:dyDescent="0.25">
      <c r="A124">
        <v>123</v>
      </c>
      <c r="B124" t="s">
        <v>1952</v>
      </c>
      <c r="C124" t="s">
        <v>15</v>
      </c>
      <c r="D124" t="s">
        <v>16</v>
      </c>
      <c r="E124" t="s">
        <v>1979</v>
      </c>
      <c r="F124">
        <v>0</v>
      </c>
      <c r="G124" t="s">
        <v>26</v>
      </c>
      <c r="H124" t="s">
        <v>38</v>
      </c>
      <c r="I124" t="str">
        <f>"0-0"</f>
        <v>0-0</v>
      </c>
      <c r="J124" t="s">
        <v>20</v>
      </c>
      <c r="K124">
        <v>1.9430000000000001</v>
      </c>
      <c r="L124">
        <v>1</v>
      </c>
      <c r="M124">
        <v>-1</v>
      </c>
      <c r="N124" t="s">
        <v>21</v>
      </c>
      <c r="O124" t="s">
        <v>1980</v>
      </c>
      <c r="P124" s="15">
        <f t="shared" si="23"/>
        <v>7.4499999999999993</v>
      </c>
      <c r="Q124" s="22">
        <v>43435</v>
      </c>
      <c r="R124" s="22"/>
      <c r="S124" s="50">
        <v>78</v>
      </c>
      <c r="T124" s="23" t="str">
        <f t="shared" si="13"/>
        <v>1X2</v>
      </c>
      <c r="U124" t="s">
        <v>2512</v>
      </c>
      <c r="V124" s="46" t="str">
        <f t="shared" si="14"/>
        <v>18</v>
      </c>
      <c r="W124" s="46" t="str">
        <f t="shared" si="15"/>
        <v>Dec</v>
      </c>
      <c r="X124" s="46">
        <f t="shared" si="16"/>
        <v>12</v>
      </c>
      <c r="Y124" s="46" t="str">
        <f t="shared" si="17"/>
        <v>2018</v>
      </c>
      <c r="Z124" s="46" t="str">
        <f t="shared" si="18"/>
        <v>20:30</v>
      </c>
      <c r="AA124" s="47">
        <f t="shared" si="19"/>
        <v>43452</v>
      </c>
      <c r="AB124" s="48">
        <f t="shared" si="20"/>
        <v>43452.854166666664</v>
      </c>
      <c r="AC124" s="51">
        <v>43435</v>
      </c>
      <c r="AD124" s="72"/>
      <c r="AE124" s="49">
        <v>123</v>
      </c>
      <c r="AF124" s="52">
        <f t="shared" si="21"/>
        <v>6.8500000000000005</v>
      </c>
      <c r="AG124" s="53">
        <f t="shared" si="22"/>
        <v>106.85000000000002</v>
      </c>
      <c r="AH124" s="53">
        <f>AG124-MAX($AG$1:AG123)</f>
        <v>-1</v>
      </c>
    </row>
    <row r="125" spans="1:34" x14ac:dyDescent="0.25">
      <c r="A125">
        <v>124</v>
      </c>
      <c r="B125" t="s">
        <v>1952</v>
      </c>
      <c r="C125" t="s">
        <v>15</v>
      </c>
      <c r="D125" t="s">
        <v>54</v>
      </c>
      <c r="E125" t="s">
        <v>1955</v>
      </c>
      <c r="F125">
        <v>1.68</v>
      </c>
      <c r="G125" t="s">
        <v>18</v>
      </c>
      <c r="H125" t="s">
        <v>92</v>
      </c>
      <c r="I125" t="str">
        <f>"2-2"</f>
        <v>2-2</v>
      </c>
      <c r="J125" t="s">
        <v>20</v>
      </c>
      <c r="K125">
        <v>1.6839999999999999</v>
      </c>
      <c r="L125">
        <v>1</v>
      </c>
      <c r="M125">
        <v>0.68</v>
      </c>
      <c r="N125" t="s">
        <v>21</v>
      </c>
      <c r="O125" t="s">
        <v>1956</v>
      </c>
      <c r="P125" s="15">
        <f t="shared" si="23"/>
        <v>8.129999999999999</v>
      </c>
      <c r="Q125" s="22">
        <v>43435</v>
      </c>
      <c r="R125" s="22"/>
      <c r="S125" s="50">
        <v>151</v>
      </c>
      <c r="T125" s="23" t="str">
        <f t="shared" si="13"/>
        <v>AH</v>
      </c>
      <c r="U125" t="s">
        <v>2512</v>
      </c>
      <c r="V125" s="46" t="str">
        <f t="shared" si="14"/>
        <v>18</v>
      </c>
      <c r="W125" s="46" t="str">
        <f t="shared" si="15"/>
        <v>Dec</v>
      </c>
      <c r="X125" s="46">
        <f t="shared" si="16"/>
        <v>12</v>
      </c>
      <c r="Y125" s="46" t="str">
        <f t="shared" si="17"/>
        <v>2018</v>
      </c>
      <c r="Z125" s="46" t="str">
        <f t="shared" si="18"/>
        <v>20:30</v>
      </c>
      <c r="AA125" s="47">
        <f t="shared" si="19"/>
        <v>43452</v>
      </c>
      <c r="AB125" s="48">
        <f t="shared" si="20"/>
        <v>43452.854166666664</v>
      </c>
      <c r="AC125" s="51">
        <v>43435</v>
      </c>
      <c r="AD125" s="72"/>
      <c r="AE125" s="49">
        <v>124</v>
      </c>
      <c r="AF125" s="52">
        <f t="shared" si="21"/>
        <v>7.53</v>
      </c>
      <c r="AG125" s="53">
        <f t="shared" si="22"/>
        <v>107.53000000000003</v>
      </c>
      <c r="AH125" s="53">
        <f>AG125-MAX($AG$1:AG124)</f>
        <v>-0.31999999999999318</v>
      </c>
    </row>
    <row r="126" spans="1:34" x14ac:dyDescent="0.25">
      <c r="A126">
        <v>125</v>
      </c>
      <c r="B126" t="s">
        <v>1952</v>
      </c>
      <c r="C126" t="s">
        <v>15</v>
      </c>
      <c r="D126" t="s">
        <v>54</v>
      </c>
      <c r="E126" t="s">
        <v>1953</v>
      </c>
      <c r="F126">
        <v>0</v>
      </c>
      <c r="G126" t="s">
        <v>26</v>
      </c>
      <c r="H126" t="s">
        <v>1135</v>
      </c>
      <c r="I126" t="str">
        <f>"1-0 (2-1)"</f>
        <v>1-0 (2-1)</v>
      </c>
      <c r="J126" t="s">
        <v>20</v>
      </c>
      <c r="K126">
        <v>1.97</v>
      </c>
      <c r="L126">
        <v>1</v>
      </c>
      <c r="M126">
        <v>-1</v>
      </c>
      <c r="N126" t="s">
        <v>21</v>
      </c>
      <c r="O126" t="s">
        <v>1954</v>
      </c>
      <c r="P126" s="15">
        <f t="shared" si="23"/>
        <v>7.129999999999999</v>
      </c>
      <c r="Q126" s="22">
        <v>43435</v>
      </c>
      <c r="R126" s="22"/>
      <c r="S126" s="50">
        <v>143</v>
      </c>
      <c r="T126" s="23" t="str">
        <f t="shared" si="13"/>
        <v>1X2</v>
      </c>
      <c r="U126" t="s">
        <v>2512</v>
      </c>
      <c r="V126" s="46" t="str">
        <f t="shared" si="14"/>
        <v>18</v>
      </c>
      <c r="W126" s="46" t="str">
        <f t="shared" si="15"/>
        <v>Dec</v>
      </c>
      <c r="X126" s="46">
        <f t="shared" si="16"/>
        <v>12</v>
      </c>
      <c r="Y126" s="46" t="str">
        <f t="shared" si="17"/>
        <v>2018</v>
      </c>
      <c r="Z126" s="46" t="str">
        <f t="shared" si="18"/>
        <v>20:30</v>
      </c>
      <c r="AA126" s="47">
        <f t="shared" si="19"/>
        <v>43452</v>
      </c>
      <c r="AB126" s="48">
        <f t="shared" si="20"/>
        <v>43452.854166666664</v>
      </c>
      <c r="AC126" s="51">
        <v>43435</v>
      </c>
      <c r="AD126" s="72"/>
      <c r="AE126" s="49">
        <v>125</v>
      </c>
      <c r="AF126" s="52">
        <f t="shared" si="21"/>
        <v>6.53</v>
      </c>
      <c r="AG126" s="53">
        <f t="shared" si="22"/>
        <v>106.53000000000003</v>
      </c>
      <c r="AH126" s="53">
        <f>AG126-MAX($AG$1:AG125)</f>
        <v>-1.3199999999999932</v>
      </c>
    </row>
    <row r="127" spans="1:34" x14ac:dyDescent="0.25">
      <c r="A127">
        <v>126</v>
      </c>
      <c r="B127" t="s">
        <v>1966</v>
      </c>
      <c r="C127" t="s">
        <v>15</v>
      </c>
      <c r="D127" t="s">
        <v>973</v>
      </c>
      <c r="E127" t="s">
        <v>1844</v>
      </c>
      <c r="F127">
        <v>1.95</v>
      </c>
      <c r="G127" t="s">
        <v>18</v>
      </c>
      <c r="H127" t="s">
        <v>1135</v>
      </c>
      <c r="I127" t="str">
        <f>"0-1 (1-1)"</f>
        <v>0-1 (1-1)</v>
      </c>
      <c r="J127" t="s">
        <v>20</v>
      </c>
      <c r="K127">
        <v>1.952</v>
      </c>
      <c r="L127">
        <v>1</v>
      </c>
      <c r="M127">
        <v>0.95</v>
      </c>
      <c r="N127" t="s">
        <v>21</v>
      </c>
      <c r="O127" t="s">
        <v>1967</v>
      </c>
      <c r="P127" s="15">
        <f t="shared" si="23"/>
        <v>8.0799999999999983</v>
      </c>
      <c r="Q127" s="22">
        <v>43435</v>
      </c>
      <c r="R127" s="22"/>
      <c r="S127" s="50">
        <v>83</v>
      </c>
      <c r="T127" s="23" t="str">
        <f t="shared" si="13"/>
        <v>1X2</v>
      </c>
      <c r="U127" t="s">
        <v>2512</v>
      </c>
      <c r="V127" s="46" t="str">
        <f t="shared" si="14"/>
        <v>18</v>
      </c>
      <c r="W127" s="46" t="str">
        <f t="shared" si="15"/>
        <v>Dec</v>
      </c>
      <c r="X127" s="46">
        <f t="shared" si="16"/>
        <v>12</v>
      </c>
      <c r="Y127" s="46" t="str">
        <f t="shared" si="17"/>
        <v>2018</v>
      </c>
      <c r="Z127" s="46" t="str">
        <f t="shared" si="18"/>
        <v>20:45</v>
      </c>
      <c r="AA127" s="47">
        <f t="shared" si="19"/>
        <v>43452</v>
      </c>
      <c r="AB127" s="48">
        <f t="shared" si="20"/>
        <v>43452.864583333336</v>
      </c>
      <c r="AC127" s="51">
        <v>43435</v>
      </c>
      <c r="AD127" s="72"/>
      <c r="AE127" s="49">
        <v>126</v>
      </c>
      <c r="AF127" s="52">
        <f t="shared" si="21"/>
        <v>7.48</v>
      </c>
      <c r="AG127" s="53">
        <f t="shared" si="22"/>
        <v>107.48000000000003</v>
      </c>
      <c r="AH127" s="53">
        <f>AG127-MAX($AG$1:AG126)</f>
        <v>-0.36999999999999034</v>
      </c>
    </row>
    <row r="128" spans="1:34" x14ac:dyDescent="0.25">
      <c r="A128">
        <v>127</v>
      </c>
      <c r="B128" t="s">
        <v>1934</v>
      </c>
      <c r="C128" t="s">
        <v>15</v>
      </c>
      <c r="D128" t="s">
        <v>54</v>
      </c>
      <c r="E128" t="s">
        <v>1935</v>
      </c>
      <c r="F128">
        <v>2.2000000000000002</v>
      </c>
      <c r="G128" t="s">
        <v>18</v>
      </c>
      <c r="H128" t="s">
        <v>34</v>
      </c>
      <c r="I128" t="str">
        <f>"1-2"</f>
        <v>1-2</v>
      </c>
      <c r="J128" t="s">
        <v>20</v>
      </c>
      <c r="K128">
        <v>2.2000000000000002</v>
      </c>
      <c r="L128">
        <v>1</v>
      </c>
      <c r="M128">
        <v>1.2</v>
      </c>
      <c r="N128" t="s">
        <v>21</v>
      </c>
      <c r="O128" t="s">
        <v>1936</v>
      </c>
      <c r="P128" s="15">
        <f t="shared" si="23"/>
        <v>9.2799999999999976</v>
      </c>
      <c r="Q128" s="22">
        <v>43435</v>
      </c>
      <c r="R128" s="22"/>
      <c r="S128" s="50">
        <v>165</v>
      </c>
      <c r="T128" s="23" t="str">
        <f t="shared" si="13"/>
        <v>AH</v>
      </c>
      <c r="U128" t="s">
        <v>2512</v>
      </c>
      <c r="V128" s="46" t="str">
        <f t="shared" si="14"/>
        <v>19</v>
      </c>
      <c r="W128" s="46" t="str">
        <f t="shared" si="15"/>
        <v>Dec</v>
      </c>
      <c r="X128" s="46">
        <f t="shared" si="16"/>
        <v>12</v>
      </c>
      <c r="Y128" s="46" t="str">
        <f t="shared" si="17"/>
        <v>2018</v>
      </c>
      <c r="Z128" s="46" t="str">
        <f t="shared" si="18"/>
        <v>18:30</v>
      </c>
      <c r="AA128" s="47">
        <f t="shared" si="19"/>
        <v>43453</v>
      </c>
      <c r="AB128" s="48">
        <f t="shared" si="20"/>
        <v>43453.770833333336</v>
      </c>
      <c r="AC128" s="51">
        <v>43435</v>
      </c>
      <c r="AD128" s="72"/>
      <c r="AE128" s="49">
        <v>127</v>
      </c>
      <c r="AF128" s="52">
        <f t="shared" si="21"/>
        <v>8.68</v>
      </c>
      <c r="AG128" s="53">
        <f t="shared" si="22"/>
        <v>108.68000000000004</v>
      </c>
      <c r="AH128" s="53">
        <f>AG128-MAX($AG$1:AG127)</f>
        <v>0.83000000000001251</v>
      </c>
    </row>
    <row r="129" spans="1:34" x14ac:dyDescent="0.25">
      <c r="A129">
        <v>128</v>
      </c>
      <c r="B129" t="s">
        <v>1937</v>
      </c>
      <c r="C129" t="s">
        <v>15</v>
      </c>
      <c r="D129" t="s">
        <v>54</v>
      </c>
      <c r="E129" t="s">
        <v>1957</v>
      </c>
      <c r="F129">
        <v>0</v>
      </c>
      <c r="G129" t="s">
        <v>26</v>
      </c>
      <c r="H129" t="s">
        <v>38</v>
      </c>
      <c r="I129" t="str">
        <f>"1-1"</f>
        <v>1-1</v>
      </c>
      <c r="J129" t="s">
        <v>20</v>
      </c>
      <c r="K129">
        <v>2.19</v>
      </c>
      <c r="L129">
        <v>1</v>
      </c>
      <c r="M129">
        <v>-1</v>
      </c>
      <c r="N129" t="s">
        <v>21</v>
      </c>
      <c r="O129" t="s">
        <v>1958</v>
      </c>
      <c r="P129" s="15">
        <f t="shared" si="23"/>
        <v>8.2799999999999976</v>
      </c>
      <c r="Q129" s="22">
        <v>43435</v>
      </c>
      <c r="R129" s="22"/>
      <c r="S129" s="50">
        <v>161</v>
      </c>
      <c r="T129" s="23" t="str">
        <f t="shared" si="13"/>
        <v>1X2</v>
      </c>
      <c r="U129" t="s">
        <v>2512</v>
      </c>
      <c r="V129" s="46" t="str">
        <f t="shared" si="14"/>
        <v>19</v>
      </c>
      <c r="W129" s="46" t="str">
        <f t="shared" si="15"/>
        <v>Dec</v>
      </c>
      <c r="X129" s="46">
        <f t="shared" si="16"/>
        <v>12</v>
      </c>
      <c r="Y129" s="46" t="str">
        <f t="shared" si="17"/>
        <v>2018</v>
      </c>
      <c r="Z129" s="46" t="str">
        <f t="shared" si="18"/>
        <v>20:30</v>
      </c>
      <c r="AA129" s="47">
        <f t="shared" si="19"/>
        <v>43453</v>
      </c>
      <c r="AB129" s="48">
        <f t="shared" si="20"/>
        <v>43453.854166666664</v>
      </c>
      <c r="AC129" s="51">
        <v>43435</v>
      </c>
      <c r="AD129" s="72"/>
      <c r="AE129" s="49">
        <v>128</v>
      </c>
      <c r="AF129" s="52">
        <f t="shared" si="21"/>
        <v>7.68</v>
      </c>
      <c r="AG129" s="53">
        <f t="shared" si="22"/>
        <v>107.68000000000004</v>
      </c>
      <c r="AH129" s="53">
        <f>AG129-MAX($AG$1:AG128)</f>
        <v>-1</v>
      </c>
    </row>
    <row r="130" spans="1:34" x14ac:dyDescent="0.25">
      <c r="A130">
        <v>129</v>
      </c>
      <c r="B130" t="s">
        <v>1937</v>
      </c>
      <c r="C130" t="s">
        <v>15</v>
      </c>
      <c r="D130" t="s">
        <v>54</v>
      </c>
      <c r="E130" t="s">
        <v>1940</v>
      </c>
      <c r="F130">
        <v>1</v>
      </c>
      <c r="G130" t="s">
        <v>80</v>
      </c>
      <c r="H130" t="s">
        <v>34</v>
      </c>
      <c r="I130" t="str">
        <f>"2-2"</f>
        <v>2-2</v>
      </c>
      <c r="J130" t="s">
        <v>20</v>
      </c>
      <c r="K130">
        <v>1.74</v>
      </c>
      <c r="L130">
        <v>1</v>
      </c>
      <c r="M130">
        <v>0</v>
      </c>
      <c r="N130" t="s">
        <v>21</v>
      </c>
      <c r="O130" t="s">
        <v>1941</v>
      </c>
      <c r="P130" s="15">
        <f t="shared" si="23"/>
        <v>8.2799999999999976</v>
      </c>
      <c r="Q130" s="22">
        <v>43435</v>
      </c>
      <c r="R130" s="22"/>
      <c r="S130" s="50">
        <v>153</v>
      </c>
      <c r="T130" s="23" t="str">
        <f t="shared" ref="T130:T193" si="24">MID(H130,FIND("(",H130)+1,FIND(")",H130)-FIND("(",H130)-1)</f>
        <v>AH</v>
      </c>
      <c r="U130" t="s">
        <v>2512</v>
      </c>
      <c r="V130" s="46" t="str">
        <f t="shared" ref="V130:V193" si="25">MID(B130,2,2)</f>
        <v>19</v>
      </c>
      <c r="W130" s="46" t="str">
        <f t="shared" ref="W130:W193" si="26">MID(B130,5,3)</f>
        <v>Dec</v>
      </c>
      <c r="X130" s="46">
        <f t="shared" ref="X130:X193" si="27">INDEX($AK$2:$AL$13,MATCH(W130,$AL$2:$AL$13,0),1)</f>
        <v>12</v>
      </c>
      <c r="Y130" s="46" t="str">
        <f t="shared" ref="Y130:Y193" si="28">MID(B130,9,4)</f>
        <v>2018</v>
      </c>
      <c r="Z130" s="46" t="str">
        <f t="shared" ref="Z130:Z193" si="29">RIGHT(B130,5)</f>
        <v>20:30</v>
      </c>
      <c r="AA130" s="47">
        <f t="shared" ref="AA130:AA193" si="30">DATE(Y130,X130,V130)</f>
        <v>43453</v>
      </c>
      <c r="AB130" s="48">
        <f t="shared" ref="AB130:AB193" si="31">AA130+Z130</f>
        <v>43453.854166666664</v>
      </c>
      <c r="AC130" s="51">
        <v>43435</v>
      </c>
      <c r="AD130" s="72"/>
      <c r="AE130" s="49">
        <v>129</v>
      </c>
      <c r="AF130" s="52">
        <f t="shared" si="21"/>
        <v>7.68</v>
      </c>
      <c r="AG130" s="53">
        <f t="shared" si="22"/>
        <v>107.68000000000004</v>
      </c>
      <c r="AH130" s="53">
        <f>AG130-MAX($AG$1:AG129)</f>
        <v>-1</v>
      </c>
    </row>
    <row r="131" spans="1:34" x14ac:dyDescent="0.25">
      <c r="A131">
        <v>130</v>
      </c>
      <c r="B131" t="s">
        <v>1937</v>
      </c>
      <c r="C131" t="s">
        <v>15</v>
      </c>
      <c r="D131" t="s">
        <v>54</v>
      </c>
      <c r="E131" t="s">
        <v>1938</v>
      </c>
      <c r="F131">
        <v>0</v>
      </c>
      <c r="G131" t="s">
        <v>26</v>
      </c>
      <c r="H131" t="s">
        <v>598</v>
      </c>
      <c r="I131" t="str">
        <f>"0-0 (1-0)"</f>
        <v>0-0 (1-0)</v>
      </c>
      <c r="J131" t="s">
        <v>20</v>
      </c>
      <c r="K131">
        <v>1.84</v>
      </c>
      <c r="L131">
        <v>1</v>
      </c>
      <c r="M131">
        <v>-1</v>
      </c>
      <c r="N131" t="s">
        <v>21</v>
      </c>
      <c r="O131" t="s">
        <v>1939</v>
      </c>
      <c r="P131" s="15">
        <f t="shared" si="23"/>
        <v>7.2799999999999976</v>
      </c>
      <c r="Q131" s="22">
        <v>43435</v>
      </c>
      <c r="R131" s="22"/>
      <c r="S131" s="50">
        <v>127</v>
      </c>
      <c r="T131" s="23" t="str">
        <f t="shared" si="24"/>
        <v>1X2</v>
      </c>
      <c r="U131" t="s">
        <v>2512</v>
      </c>
      <c r="V131" s="46" t="str">
        <f t="shared" si="25"/>
        <v>19</v>
      </c>
      <c r="W131" s="46" t="str">
        <f t="shared" si="26"/>
        <v>Dec</v>
      </c>
      <c r="X131" s="46">
        <f t="shared" si="27"/>
        <v>12</v>
      </c>
      <c r="Y131" s="46" t="str">
        <f t="shared" si="28"/>
        <v>2018</v>
      </c>
      <c r="Z131" s="46" t="str">
        <f t="shared" si="29"/>
        <v>20:30</v>
      </c>
      <c r="AA131" s="47">
        <f t="shared" si="30"/>
        <v>43453</v>
      </c>
      <c r="AB131" s="48">
        <f t="shared" si="31"/>
        <v>43453.854166666664</v>
      </c>
      <c r="AC131" s="51">
        <v>43435</v>
      </c>
      <c r="AD131" s="72"/>
      <c r="AE131" s="49">
        <v>130</v>
      </c>
      <c r="AF131" s="52">
        <f t="shared" ref="AF131:AF194" si="32">AF130+M131</f>
        <v>6.68</v>
      </c>
      <c r="AG131" s="53">
        <f t="shared" ref="AG131:AG194" si="33">AG130+M131</f>
        <v>106.68000000000004</v>
      </c>
      <c r="AH131" s="53">
        <f>AG131-MAX($AG$1:AG130)</f>
        <v>-2</v>
      </c>
    </row>
    <row r="132" spans="1:34" x14ac:dyDescent="0.25">
      <c r="A132">
        <v>131</v>
      </c>
      <c r="B132" t="s">
        <v>1947</v>
      </c>
      <c r="C132" t="s">
        <v>15</v>
      </c>
      <c r="D132" t="s">
        <v>973</v>
      </c>
      <c r="E132" t="s">
        <v>1950</v>
      </c>
      <c r="F132">
        <v>0</v>
      </c>
      <c r="G132" t="s">
        <v>26</v>
      </c>
      <c r="H132" t="s">
        <v>19</v>
      </c>
      <c r="I132" t="str">
        <f>"1-0"</f>
        <v>1-0</v>
      </c>
      <c r="J132" t="s">
        <v>20</v>
      </c>
      <c r="K132">
        <v>1.925</v>
      </c>
      <c r="L132">
        <v>1</v>
      </c>
      <c r="M132">
        <v>-1</v>
      </c>
      <c r="N132" t="s">
        <v>21</v>
      </c>
      <c r="O132" t="s">
        <v>1951</v>
      </c>
      <c r="P132" s="15">
        <f t="shared" si="23"/>
        <v>6.2799999999999976</v>
      </c>
      <c r="Q132" s="22">
        <v>43435</v>
      </c>
      <c r="R132" s="22"/>
      <c r="S132" s="50">
        <v>128</v>
      </c>
      <c r="T132" s="23" t="str">
        <f t="shared" si="24"/>
        <v>AH</v>
      </c>
      <c r="U132" t="s">
        <v>2512</v>
      </c>
      <c r="V132" s="46" t="str">
        <f t="shared" si="25"/>
        <v>19</v>
      </c>
      <c r="W132" s="46" t="str">
        <f t="shared" si="26"/>
        <v>Dec</v>
      </c>
      <c r="X132" s="46">
        <f t="shared" si="27"/>
        <v>12</v>
      </c>
      <c r="Y132" s="46" t="str">
        <f t="shared" si="28"/>
        <v>2018</v>
      </c>
      <c r="Z132" s="46" t="str">
        <f t="shared" si="29"/>
        <v>20:45</v>
      </c>
      <c r="AA132" s="47">
        <f t="shared" si="30"/>
        <v>43453</v>
      </c>
      <c r="AB132" s="48">
        <f t="shared" si="31"/>
        <v>43453.864583333336</v>
      </c>
      <c r="AC132" s="51">
        <v>43435</v>
      </c>
      <c r="AD132" s="72"/>
      <c r="AE132" s="49">
        <v>131</v>
      </c>
      <c r="AF132" s="52">
        <f t="shared" si="32"/>
        <v>5.68</v>
      </c>
      <c r="AG132" s="53">
        <f t="shared" si="33"/>
        <v>105.68000000000004</v>
      </c>
      <c r="AH132" s="53">
        <f>AG132-MAX($AG$1:AG131)</f>
        <v>-3</v>
      </c>
    </row>
    <row r="133" spans="1:34" x14ac:dyDescent="0.25">
      <c r="A133">
        <v>132</v>
      </c>
      <c r="B133" t="s">
        <v>1947</v>
      </c>
      <c r="C133" t="s">
        <v>15</v>
      </c>
      <c r="D133" t="s">
        <v>973</v>
      </c>
      <c r="E133" t="s">
        <v>1948</v>
      </c>
      <c r="F133">
        <v>2.09</v>
      </c>
      <c r="G133" t="s">
        <v>18</v>
      </c>
      <c r="H133" t="s">
        <v>34</v>
      </c>
      <c r="I133" t="str">
        <f>"0-2"</f>
        <v>0-2</v>
      </c>
      <c r="J133" t="s">
        <v>20</v>
      </c>
      <c r="K133">
        <v>2.09</v>
      </c>
      <c r="L133">
        <v>1</v>
      </c>
      <c r="M133">
        <v>1.0900000000000001</v>
      </c>
      <c r="N133" t="s">
        <v>21</v>
      </c>
      <c r="O133" t="s">
        <v>1949</v>
      </c>
      <c r="P133" s="15">
        <f t="shared" si="23"/>
        <v>7.3699999999999974</v>
      </c>
      <c r="Q133" s="22">
        <v>43435</v>
      </c>
      <c r="R133" s="22"/>
      <c r="S133" s="50">
        <v>124</v>
      </c>
      <c r="T133" s="23" t="str">
        <f t="shared" si="24"/>
        <v>AH</v>
      </c>
      <c r="U133" t="s">
        <v>2512</v>
      </c>
      <c r="V133" s="46" t="str">
        <f t="shared" si="25"/>
        <v>19</v>
      </c>
      <c r="W133" s="46" t="str">
        <f t="shared" si="26"/>
        <v>Dec</v>
      </c>
      <c r="X133" s="46">
        <f t="shared" si="27"/>
        <v>12</v>
      </c>
      <c r="Y133" s="46" t="str">
        <f t="shared" si="28"/>
        <v>2018</v>
      </c>
      <c r="Z133" s="46" t="str">
        <f t="shared" si="29"/>
        <v>20:45</v>
      </c>
      <c r="AA133" s="47">
        <f t="shared" si="30"/>
        <v>43453</v>
      </c>
      <c r="AB133" s="48">
        <f t="shared" si="31"/>
        <v>43453.864583333336</v>
      </c>
      <c r="AC133" s="51">
        <v>43435</v>
      </c>
      <c r="AD133" s="72"/>
      <c r="AE133" s="49">
        <v>132</v>
      </c>
      <c r="AF133" s="52">
        <f t="shared" si="32"/>
        <v>6.77</v>
      </c>
      <c r="AG133" s="53">
        <f t="shared" si="33"/>
        <v>106.77000000000004</v>
      </c>
      <c r="AH133" s="53">
        <f>AG133-MAX($AG$1:AG132)</f>
        <v>-1.9099999999999966</v>
      </c>
    </row>
    <row r="134" spans="1:34" x14ac:dyDescent="0.25">
      <c r="A134">
        <v>133</v>
      </c>
      <c r="B134" t="s">
        <v>1898</v>
      </c>
      <c r="C134" t="s">
        <v>15</v>
      </c>
      <c r="D134" t="s">
        <v>54</v>
      </c>
      <c r="E134" t="s">
        <v>1899</v>
      </c>
      <c r="F134">
        <v>1</v>
      </c>
      <c r="G134" t="s">
        <v>80</v>
      </c>
      <c r="H134" t="s">
        <v>50</v>
      </c>
      <c r="I134" t="str">
        <f>"2-1"</f>
        <v>2-1</v>
      </c>
      <c r="J134" t="s">
        <v>20</v>
      </c>
      <c r="K134">
        <v>1.9</v>
      </c>
      <c r="L134">
        <v>1</v>
      </c>
      <c r="M134">
        <v>0</v>
      </c>
      <c r="N134" t="s">
        <v>21</v>
      </c>
      <c r="O134" t="s">
        <v>1900</v>
      </c>
      <c r="P134" s="15">
        <f t="shared" si="23"/>
        <v>7.3699999999999974</v>
      </c>
      <c r="Q134" s="22">
        <v>43435</v>
      </c>
      <c r="R134" s="22"/>
      <c r="S134" s="50">
        <v>158</v>
      </c>
      <c r="T134" s="23" t="str">
        <f t="shared" si="24"/>
        <v>AH</v>
      </c>
      <c r="U134" t="s">
        <v>2512</v>
      </c>
      <c r="V134" s="46" t="str">
        <f t="shared" si="25"/>
        <v>21</v>
      </c>
      <c r="W134" s="46" t="str">
        <f t="shared" si="26"/>
        <v>Dec</v>
      </c>
      <c r="X134" s="46">
        <f t="shared" si="27"/>
        <v>12</v>
      </c>
      <c r="Y134" s="46" t="str">
        <f t="shared" si="28"/>
        <v>2018</v>
      </c>
      <c r="Z134" s="46" t="str">
        <f t="shared" si="29"/>
        <v>20:30</v>
      </c>
      <c r="AA134" s="47">
        <f t="shared" si="30"/>
        <v>43455</v>
      </c>
      <c r="AB134" s="48">
        <f t="shared" si="31"/>
        <v>43455.854166666664</v>
      </c>
      <c r="AC134" s="51">
        <v>43435</v>
      </c>
      <c r="AD134" s="72"/>
      <c r="AE134" s="49">
        <v>133</v>
      </c>
      <c r="AF134" s="52">
        <f t="shared" si="32"/>
        <v>6.77</v>
      </c>
      <c r="AG134" s="53">
        <f t="shared" si="33"/>
        <v>106.77000000000004</v>
      </c>
      <c r="AH134" s="53">
        <f>AG134-MAX($AG$1:AG133)</f>
        <v>-1.9099999999999966</v>
      </c>
    </row>
    <row r="135" spans="1:34" x14ac:dyDescent="0.25">
      <c r="A135">
        <v>134</v>
      </c>
      <c r="B135" t="s">
        <v>1901</v>
      </c>
      <c r="C135" t="s">
        <v>15</v>
      </c>
      <c r="D135" t="s">
        <v>58</v>
      </c>
      <c r="E135" t="s">
        <v>1699</v>
      </c>
      <c r="F135">
        <v>2</v>
      </c>
      <c r="G135" t="s">
        <v>18</v>
      </c>
      <c r="H135" t="s">
        <v>27</v>
      </c>
      <c r="I135" t="str">
        <f>"0-2"</f>
        <v>0-2</v>
      </c>
      <c r="J135" t="s">
        <v>20</v>
      </c>
      <c r="K135">
        <v>2</v>
      </c>
      <c r="L135">
        <v>1</v>
      </c>
      <c r="M135">
        <v>1</v>
      </c>
      <c r="N135" t="s">
        <v>21</v>
      </c>
      <c r="O135" t="s">
        <v>1942</v>
      </c>
      <c r="P135" s="15">
        <f t="shared" si="23"/>
        <v>8.3699999999999974</v>
      </c>
      <c r="Q135" s="22">
        <v>43435</v>
      </c>
      <c r="R135" s="22"/>
      <c r="S135" s="50">
        <v>134</v>
      </c>
      <c r="T135" s="23" t="str">
        <f t="shared" si="24"/>
        <v>AH</v>
      </c>
      <c r="U135" t="s">
        <v>2512</v>
      </c>
      <c r="V135" s="46" t="str">
        <f t="shared" si="25"/>
        <v>21</v>
      </c>
      <c r="W135" s="46" t="str">
        <f t="shared" si="26"/>
        <v>Dec</v>
      </c>
      <c r="X135" s="46">
        <f t="shared" si="27"/>
        <v>12</v>
      </c>
      <c r="Y135" s="46" t="str">
        <f t="shared" si="28"/>
        <v>2018</v>
      </c>
      <c r="Z135" s="46" t="str">
        <f t="shared" si="29"/>
        <v>21:00</v>
      </c>
      <c r="AA135" s="47">
        <f t="shared" si="30"/>
        <v>43455</v>
      </c>
      <c r="AB135" s="48">
        <f t="shared" si="31"/>
        <v>43455.875</v>
      </c>
      <c r="AC135" s="51">
        <v>43435</v>
      </c>
      <c r="AD135" s="72"/>
      <c r="AE135" s="49">
        <v>134</v>
      </c>
      <c r="AF135" s="52">
        <f t="shared" si="32"/>
        <v>7.77</v>
      </c>
      <c r="AG135" s="53">
        <f t="shared" si="33"/>
        <v>107.77000000000004</v>
      </c>
      <c r="AH135" s="53">
        <f>AG135-MAX($AG$1:AG134)</f>
        <v>-0.90999999999999659</v>
      </c>
    </row>
    <row r="136" spans="1:34" x14ac:dyDescent="0.25">
      <c r="A136">
        <v>135</v>
      </c>
      <c r="B136" t="s">
        <v>1901</v>
      </c>
      <c r="C136" t="s">
        <v>15</v>
      </c>
      <c r="D136" t="s">
        <v>24</v>
      </c>
      <c r="E136" t="s">
        <v>1902</v>
      </c>
      <c r="F136">
        <v>2.11</v>
      </c>
      <c r="G136" t="s">
        <v>18</v>
      </c>
      <c r="H136" t="s">
        <v>92</v>
      </c>
      <c r="I136" t="str">
        <f>"0-1"</f>
        <v>0-1</v>
      </c>
      <c r="J136" t="s">
        <v>20</v>
      </c>
      <c r="K136">
        <v>2.11</v>
      </c>
      <c r="L136">
        <v>1</v>
      </c>
      <c r="M136">
        <v>1.1100000000000001</v>
      </c>
      <c r="N136" t="s">
        <v>21</v>
      </c>
      <c r="O136" t="s">
        <v>1903</v>
      </c>
      <c r="P136" s="15">
        <f t="shared" si="23"/>
        <v>9.4799999999999969</v>
      </c>
      <c r="Q136" s="22">
        <v>43435</v>
      </c>
      <c r="R136" s="22"/>
      <c r="S136" s="50">
        <v>133</v>
      </c>
      <c r="T136" s="23" t="str">
        <f t="shared" si="24"/>
        <v>AH</v>
      </c>
      <c r="U136" t="s">
        <v>2512</v>
      </c>
      <c r="V136" s="46" t="str">
        <f t="shared" si="25"/>
        <v>21</v>
      </c>
      <c r="W136" s="46" t="str">
        <f t="shared" si="26"/>
        <v>Dec</v>
      </c>
      <c r="X136" s="46">
        <f t="shared" si="27"/>
        <v>12</v>
      </c>
      <c r="Y136" s="46" t="str">
        <f t="shared" si="28"/>
        <v>2018</v>
      </c>
      <c r="Z136" s="46" t="str">
        <f t="shared" si="29"/>
        <v>21:00</v>
      </c>
      <c r="AA136" s="47">
        <f t="shared" si="30"/>
        <v>43455</v>
      </c>
      <c r="AB136" s="48">
        <f t="shared" si="31"/>
        <v>43455.875</v>
      </c>
      <c r="AC136" s="51">
        <v>43435</v>
      </c>
      <c r="AD136" s="72"/>
      <c r="AE136" s="49">
        <v>135</v>
      </c>
      <c r="AF136" s="52">
        <f t="shared" si="32"/>
        <v>8.879999999999999</v>
      </c>
      <c r="AG136" s="53">
        <f t="shared" si="33"/>
        <v>108.88000000000004</v>
      </c>
      <c r="AH136" s="53">
        <f>AG136-MAX($AG$1:AG135)</f>
        <v>0.20000000000000284</v>
      </c>
    </row>
    <row r="137" spans="1:34" x14ac:dyDescent="0.25">
      <c r="A137">
        <v>136</v>
      </c>
      <c r="B137" t="s">
        <v>1909</v>
      </c>
      <c r="C137" t="s">
        <v>15</v>
      </c>
      <c r="D137" t="s">
        <v>16</v>
      </c>
      <c r="E137" t="s">
        <v>1910</v>
      </c>
      <c r="F137">
        <v>2.2200000000000002</v>
      </c>
      <c r="G137" t="s">
        <v>18</v>
      </c>
      <c r="H137" t="s">
        <v>19</v>
      </c>
      <c r="I137" t="str">
        <f>"3-1"</f>
        <v>3-1</v>
      </c>
      <c r="J137" t="s">
        <v>20</v>
      </c>
      <c r="K137">
        <v>2.2200000000000002</v>
      </c>
      <c r="L137">
        <v>1</v>
      </c>
      <c r="M137">
        <v>1.22</v>
      </c>
      <c r="N137" t="s">
        <v>21</v>
      </c>
      <c r="O137" t="s">
        <v>1911</v>
      </c>
      <c r="P137" s="15">
        <f t="shared" si="23"/>
        <v>10.699999999999998</v>
      </c>
      <c r="Q137" s="22">
        <v>43435</v>
      </c>
      <c r="R137" s="22"/>
      <c r="S137" s="50">
        <v>137</v>
      </c>
      <c r="T137" s="23" t="str">
        <f t="shared" si="24"/>
        <v>AH</v>
      </c>
      <c r="U137" t="s">
        <v>2512</v>
      </c>
      <c r="V137" s="46" t="str">
        <f t="shared" si="25"/>
        <v>22</v>
      </c>
      <c r="W137" s="46" t="str">
        <f t="shared" si="26"/>
        <v>Dec</v>
      </c>
      <c r="X137" s="46">
        <f t="shared" si="27"/>
        <v>12</v>
      </c>
      <c r="Y137" s="46" t="str">
        <f t="shared" si="28"/>
        <v>2018</v>
      </c>
      <c r="Z137" s="46" t="str">
        <f t="shared" si="29"/>
        <v>12:30</v>
      </c>
      <c r="AA137" s="47">
        <f t="shared" si="30"/>
        <v>43456</v>
      </c>
      <c r="AB137" s="48">
        <f t="shared" si="31"/>
        <v>43456.520833333336</v>
      </c>
      <c r="AC137" s="51">
        <v>43435</v>
      </c>
      <c r="AD137" s="72"/>
      <c r="AE137" s="49">
        <v>136</v>
      </c>
      <c r="AF137" s="52">
        <f t="shared" si="32"/>
        <v>10.1</v>
      </c>
      <c r="AG137" s="53">
        <f t="shared" si="33"/>
        <v>110.10000000000004</v>
      </c>
      <c r="AH137" s="53">
        <f>AG137-MAX($AG$1:AG136)</f>
        <v>1.2199999999999989</v>
      </c>
    </row>
    <row r="138" spans="1:34" x14ac:dyDescent="0.25">
      <c r="A138">
        <v>137</v>
      </c>
      <c r="B138" t="s">
        <v>1921</v>
      </c>
      <c r="C138" t="s">
        <v>15</v>
      </c>
      <c r="D138" t="s">
        <v>24</v>
      </c>
      <c r="E138" t="s">
        <v>1922</v>
      </c>
      <c r="F138">
        <v>0</v>
      </c>
      <c r="G138" t="s">
        <v>26</v>
      </c>
      <c r="H138" t="s">
        <v>72</v>
      </c>
      <c r="I138" t="str">
        <f>"1-1"</f>
        <v>1-1</v>
      </c>
      <c r="J138" t="s">
        <v>20</v>
      </c>
      <c r="K138">
        <v>1.7749999999999999</v>
      </c>
      <c r="L138">
        <v>1</v>
      </c>
      <c r="M138">
        <v>-1</v>
      </c>
      <c r="N138" t="s">
        <v>21</v>
      </c>
      <c r="O138" t="s">
        <v>1923</v>
      </c>
      <c r="P138" s="15">
        <f t="shared" si="23"/>
        <v>9.6999999999999975</v>
      </c>
      <c r="Q138" s="22">
        <v>43435</v>
      </c>
      <c r="R138" s="22"/>
      <c r="S138" s="50">
        <v>169</v>
      </c>
      <c r="T138" s="23" t="str">
        <f t="shared" si="24"/>
        <v>1X2</v>
      </c>
      <c r="U138" t="s">
        <v>2512</v>
      </c>
      <c r="V138" s="46" t="str">
        <f t="shared" si="25"/>
        <v>22</v>
      </c>
      <c r="W138" s="46" t="str">
        <f t="shared" si="26"/>
        <v>Dec</v>
      </c>
      <c r="X138" s="46">
        <f t="shared" si="27"/>
        <v>12</v>
      </c>
      <c r="Y138" s="46" t="str">
        <f t="shared" si="28"/>
        <v>2018</v>
      </c>
      <c r="Z138" s="46" t="str">
        <f t="shared" si="29"/>
        <v>13:00</v>
      </c>
      <c r="AA138" s="47">
        <f t="shared" si="30"/>
        <v>43456</v>
      </c>
      <c r="AB138" s="48">
        <f t="shared" si="31"/>
        <v>43456.541666666664</v>
      </c>
      <c r="AC138" s="51">
        <v>43435</v>
      </c>
      <c r="AD138" s="72"/>
      <c r="AE138" s="49">
        <v>137</v>
      </c>
      <c r="AF138" s="52">
        <f t="shared" si="32"/>
        <v>9.1</v>
      </c>
      <c r="AG138" s="53">
        <f t="shared" si="33"/>
        <v>109.10000000000004</v>
      </c>
      <c r="AH138" s="53">
        <f>AG138-MAX($AG$1:AG137)</f>
        <v>-1</v>
      </c>
    </row>
    <row r="139" spans="1:34" x14ac:dyDescent="0.25">
      <c r="A139">
        <v>138</v>
      </c>
      <c r="B139" t="s">
        <v>1874</v>
      </c>
      <c r="C139" t="s">
        <v>15</v>
      </c>
      <c r="D139" t="s">
        <v>58</v>
      </c>
      <c r="E139" t="s">
        <v>1875</v>
      </c>
      <c r="F139">
        <v>1.72</v>
      </c>
      <c r="G139" t="s">
        <v>18</v>
      </c>
      <c r="H139" t="s">
        <v>19</v>
      </c>
      <c r="I139" t="str">
        <f>"3-1"</f>
        <v>3-1</v>
      </c>
      <c r="J139" t="s">
        <v>20</v>
      </c>
      <c r="K139">
        <v>1.724</v>
      </c>
      <c r="L139">
        <v>1</v>
      </c>
      <c r="M139">
        <v>0.72</v>
      </c>
      <c r="N139" t="s">
        <v>21</v>
      </c>
      <c r="O139" t="s">
        <v>1876</v>
      </c>
      <c r="P139" s="15">
        <f t="shared" si="23"/>
        <v>10.419999999999998</v>
      </c>
      <c r="Q139" s="22">
        <v>43435</v>
      </c>
      <c r="R139" s="22"/>
      <c r="S139" s="50">
        <v>147</v>
      </c>
      <c r="T139" s="23" t="str">
        <f t="shared" si="24"/>
        <v>AH</v>
      </c>
      <c r="U139" t="s">
        <v>2512</v>
      </c>
      <c r="V139" s="46" t="str">
        <f t="shared" si="25"/>
        <v>22</v>
      </c>
      <c r="W139" s="46" t="str">
        <f t="shared" si="26"/>
        <v>Dec</v>
      </c>
      <c r="X139" s="46">
        <f t="shared" si="27"/>
        <v>12</v>
      </c>
      <c r="Y139" s="46" t="str">
        <f t="shared" si="28"/>
        <v>2018</v>
      </c>
      <c r="Z139" s="46" t="str">
        <f t="shared" si="29"/>
        <v>13:30</v>
      </c>
      <c r="AA139" s="47">
        <f t="shared" si="30"/>
        <v>43456</v>
      </c>
      <c r="AB139" s="48">
        <f t="shared" si="31"/>
        <v>43456.5625</v>
      </c>
      <c r="AC139" s="51">
        <v>43435</v>
      </c>
      <c r="AD139" s="72"/>
      <c r="AE139" s="49">
        <v>138</v>
      </c>
      <c r="AF139" s="52">
        <f t="shared" si="32"/>
        <v>9.82</v>
      </c>
      <c r="AG139" s="53">
        <f t="shared" si="33"/>
        <v>109.82000000000004</v>
      </c>
      <c r="AH139" s="53">
        <f>AG139-MAX($AG$1:AG138)</f>
        <v>-0.28000000000000114</v>
      </c>
    </row>
    <row r="140" spans="1:34" x14ac:dyDescent="0.25">
      <c r="A140">
        <v>139</v>
      </c>
      <c r="B140" t="s">
        <v>1895</v>
      </c>
      <c r="C140" t="s">
        <v>15</v>
      </c>
      <c r="D140" t="s">
        <v>16</v>
      </c>
      <c r="E140" t="s">
        <v>1932</v>
      </c>
      <c r="F140">
        <v>2.2200000000000002</v>
      </c>
      <c r="G140" t="s">
        <v>18</v>
      </c>
      <c r="H140" t="s">
        <v>34</v>
      </c>
      <c r="I140" t="str">
        <f>"2-4"</f>
        <v>2-4</v>
      </c>
      <c r="J140" t="s">
        <v>20</v>
      </c>
      <c r="K140">
        <v>2.2200000000000002</v>
      </c>
      <c r="L140">
        <v>1</v>
      </c>
      <c r="M140">
        <v>1.22</v>
      </c>
      <c r="N140" t="s">
        <v>21</v>
      </c>
      <c r="O140" t="s">
        <v>1933</v>
      </c>
      <c r="P140" s="15">
        <f t="shared" si="23"/>
        <v>11.639999999999999</v>
      </c>
      <c r="Q140" s="22">
        <v>43435</v>
      </c>
      <c r="R140" s="22"/>
      <c r="S140" s="50">
        <v>141</v>
      </c>
      <c r="T140" s="23" t="str">
        <f t="shared" si="24"/>
        <v>AH</v>
      </c>
      <c r="U140" t="s">
        <v>2512</v>
      </c>
      <c r="V140" s="46" t="str">
        <f t="shared" si="25"/>
        <v>22</v>
      </c>
      <c r="W140" s="46" t="str">
        <f t="shared" si="26"/>
        <v>Dec</v>
      </c>
      <c r="X140" s="46">
        <f t="shared" si="27"/>
        <v>12</v>
      </c>
      <c r="Y140" s="46" t="str">
        <f t="shared" si="28"/>
        <v>2018</v>
      </c>
      <c r="Z140" s="46" t="str">
        <f t="shared" si="29"/>
        <v>15:00</v>
      </c>
      <c r="AA140" s="47">
        <f t="shared" si="30"/>
        <v>43456</v>
      </c>
      <c r="AB140" s="48">
        <f t="shared" si="31"/>
        <v>43456.625</v>
      </c>
      <c r="AC140" s="51">
        <v>43435</v>
      </c>
      <c r="AD140" s="72"/>
      <c r="AE140" s="49">
        <v>139</v>
      </c>
      <c r="AF140" s="52">
        <f t="shared" si="32"/>
        <v>11.040000000000001</v>
      </c>
      <c r="AG140" s="53">
        <f t="shared" si="33"/>
        <v>111.04000000000003</v>
      </c>
      <c r="AH140" s="53">
        <f>AG140-MAX($AG$1:AG139)</f>
        <v>0.93999999999999773</v>
      </c>
    </row>
    <row r="141" spans="1:34" x14ac:dyDescent="0.25">
      <c r="A141">
        <v>140</v>
      </c>
      <c r="B141" t="s">
        <v>1895</v>
      </c>
      <c r="C141" t="s">
        <v>15</v>
      </c>
      <c r="D141" t="s">
        <v>16</v>
      </c>
      <c r="E141" t="s">
        <v>1930</v>
      </c>
      <c r="F141">
        <v>0</v>
      </c>
      <c r="G141" t="s">
        <v>26</v>
      </c>
      <c r="H141" t="s">
        <v>190</v>
      </c>
      <c r="I141" t="str">
        <f>"1-0"</f>
        <v>1-0</v>
      </c>
      <c r="J141" t="s">
        <v>20</v>
      </c>
      <c r="K141">
        <v>2.0299999999999998</v>
      </c>
      <c r="L141">
        <v>1</v>
      </c>
      <c r="M141">
        <v>-1</v>
      </c>
      <c r="N141" t="s">
        <v>21</v>
      </c>
      <c r="O141" t="s">
        <v>1931</v>
      </c>
      <c r="P141" s="15">
        <f t="shared" si="23"/>
        <v>10.639999999999999</v>
      </c>
      <c r="Q141" s="22">
        <v>43435</v>
      </c>
      <c r="R141" s="22"/>
      <c r="S141" s="50">
        <v>167</v>
      </c>
      <c r="T141" s="23" t="str">
        <f t="shared" si="24"/>
        <v>AH</v>
      </c>
      <c r="U141" t="s">
        <v>2512</v>
      </c>
      <c r="V141" s="46" t="str">
        <f t="shared" si="25"/>
        <v>22</v>
      </c>
      <c r="W141" s="46" t="str">
        <f t="shared" si="26"/>
        <v>Dec</v>
      </c>
      <c r="X141" s="46">
        <f t="shared" si="27"/>
        <v>12</v>
      </c>
      <c r="Y141" s="46" t="str">
        <f t="shared" si="28"/>
        <v>2018</v>
      </c>
      <c r="Z141" s="46" t="str">
        <f t="shared" si="29"/>
        <v>15:00</v>
      </c>
      <c r="AA141" s="47">
        <f t="shared" si="30"/>
        <v>43456</v>
      </c>
      <c r="AB141" s="48">
        <f t="shared" si="31"/>
        <v>43456.625</v>
      </c>
      <c r="AC141" s="51">
        <v>43435</v>
      </c>
      <c r="AD141" s="72"/>
      <c r="AE141" s="49">
        <v>140</v>
      </c>
      <c r="AF141" s="52">
        <f t="shared" si="32"/>
        <v>10.040000000000001</v>
      </c>
      <c r="AG141" s="53">
        <f t="shared" si="33"/>
        <v>110.04000000000003</v>
      </c>
      <c r="AH141" s="53">
        <f>AG141-MAX($AG$1:AG140)</f>
        <v>-1</v>
      </c>
    </row>
    <row r="142" spans="1:34" x14ac:dyDescent="0.25">
      <c r="A142">
        <v>141</v>
      </c>
      <c r="B142" t="s">
        <v>1895</v>
      </c>
      <c r="C142" t="s">
        <v>15</v>
      </c>
      <c r="D142" t="s">
        <v>16</v>
      </c>
      <c r="E142" t="s">
        <v>1907</v>
      </c>
      <c r="F142">
        <v>1.85</v>
      </c>
      <c r="G142" t="s">
        <v>18</v>
      </c>
      <c r="H142" t="s">
        <v>166</v>
      </c>
      <c r="I142" t="str">
        <f>"3-1"</f>
        <v>3-1</v>
      </c>
      <c r="J142" t="s">
        <v>20</v>
      </c>
      <c r="K142">
        <v>1.847</v>
      </c>
      <c r="L142">
        <v>1</v>
      </c>
      <c r="M142">
        <v>0.85</v>
      </c>
      <c r="N142" t="s">
        <v>21</v>
      </c>
      <c r="O142" t="s">
        <v>1908</v>
      </c>
      <c r="P142" s="15">
        <f t="shared" si="23"/>
        <v>11.489999999999998</v>
      </c>
      <c r="Q142" s="22">
        <v>43435</v>
      </c>
      <c r="R142" s="22"/>
      <c r="S142" s="50">
        <v>149</v>
      </c>
      <c r="T142" s="23" t="str">
        <f t="shared" si="24"/>
        <v>O/U</v>
      </c>
      <c r="U142" t="s">
        <v>2512</v>
      </c>
      <c r="V142" s="46" t="str">
        <f t="shared" si="25"/>
        <v>22</v>
      </c>
      <c r="W142" s="46" t="str">
        <f t="shared" si="26"/>
        <v>Dec</v>
      </c>
      <c r="X142" s="46">
        <f t="shared" si="27"/>
        <v>12</v>
      </c>
      <c r="Y142" s="46" t="str">
        <f t="shared" si="28"/>
        <v>2018</v>
      </c>
      <c r="Z142" s="46" t="str">
        <f t="shared" si="29"/>
        <v>15:00</v>
      </c>
      <c r="AA142" s="47">
        <f t="shared" si="30"/>
        <v>43456</v>
      </c>
      <c r="AB142" s="48">
        <f t="shared" si="31"/>
        <v>43456.625</v>
      </c>
      <c r="AC142" s="51">
        <v>43435</v>
      </c>
      <c r="AD142" s="72"/>
      <c r="AE142" s="49">
        <v>141</v>
      </c>
      <c r="AF142" s="52">
        <f t="shared" si="32"/>
        <v>10.89</v>
      </c>
      <c r="AG142" s="53">
        <f t="shared" si="33"/>
        <v>110.89000000000003</v>
      </c>
      <c r="AH142" s="53">
        <f>AG142-MAX($AG$1:AG141)</f>
        <v>-0.15000000000000568</v>
      </c>
    </row>
    <row r="143" spans="1:34" x14ac:dyDescent="0.25">
      <c r="A143">
        <v>142</v>
      </c>
      <c r="B143" t="s">
        <v>1895</v>
      </c>
      <c r="C143" t="s">
        <v>15</v>
      </c>
      <c r="D143" t="s">
        <v>16</v>
      </c>
      <c r="E143" t="s">
        <v>1896</v>
      </c>
      <c r="F143">
        <v>1.68</v>
      </c>
      <c r="G143" t="s">
        <v>18</v>
      </c>
      <c r="H143" t="s">
        <v>92</v>
      </c>
      <c r="I143" t="str">
        <f>"0-1"</f>
        <v>0-1</v>
      </c>
      <c r="J143" t="s">
        <v>20</v>
      </c>
      <c r="K143">
        <v>1.6839999999999999</v>
      </c>
      <c r="L143">
        <v>1</v>
      </c>
      <c r="M143">
        <v>0.68</v>
      </c>
      <c r="N143" t="s">
        <v>21</v>
      </c>
      <c r="O143" t="s">
        <v>1897</v>
      </c>
      <c r="P143" s="15">
        <f t="shared" si="23"/>
        <v>12.169999999999998</v>
      </c>
      <c r="Q143" s="22">
        <v>43435</v>
      </c>
      <c r="R143" s="22"/>
      <c r="S143" s="50">
        <v>157</v>
      </c>
      <c r="T143" s="23" t="str">
        <f t="shared" si="24"/>
        <v>AH</v>
      </c>
      <c r="U143" t="s">
        <v>2512</v>
      </c>
      <c r="V143" s="46" t="str">
        <f t="shared" si="25"/>
        <v>22</v>
      </c>
      <c r="W143" s="46" t="str">
        <f t="shared" si="26"/>
        <v>Dec</v>
      </c>
      <c r="X143" s="46">
        <f t="shared" si="27"/>
        <v>12</v>
      </c>
      <c r="Y143" s="46" t="str">
        <f t="shared" si="28"/>
        <v>2018</v>
      </c>
      <c r="Z143" s="46" t="str">
        <f t="shared" si="29"/>
        <v>15:00</v>
      </c>
      <c r="AA143" s="47">
        <f t="shared" si="30"/>
        <v>43456</v>
      </c>
      <c r="AB143" s="48">
        <f t="shared" si="31"/>
        <v>43456.625</v>
      </c>
      <c r="AC143" s="51">
        <v>43435</v>
      </c>
      <c r="AD143" s="72"/>
      <c r="AE143" s="49">
        <v>142</v>
      </c>
      <c r="AF143" s="52">
        <f t="shared" si="32"/>
        <v>11.57</v>
      </c>
      <c r="AG143" s="53">
        <f t="shared" si="33"/>
        <v>111.57000000000004</v>
      </c>
      <c r="AH143" s="53">
        <f>AG143-MAX($AG$1:AG142)</f>
        <v>0.53000000000000114</v>
      </c>
    </row>
    <row r="144" spans="1:34" x14ac:dyDescent="0.25">
      <c r="A144">
        <v>143</v>
      </c>
      <c r="B144" t="s">
        <v>1886</v>
      </c>
      <c r="C144" t="s">
        <v>15</v>
      </c>
      <c r="D144" t="s">
        <v>54</v>
      </c>
      <c r="E144" t="s">
        <v>1891</v>
      </c>
      <c r="F144">
        <v>1.72</v>
      </c>
      <c r="G144" t="s">
        <v>18</v>
      </c>
      <c r="H144" t="s">
        <v>72</v>
      </c>
      <c r="I144" t="str">
        <f>"3-1"</f>
        <v>3-1</v>
      </c>
      <c r="J144" t="s">
        <v>20</v>
      </c>
      <c r="K144">
        <v>1.7190000000000001</v>
      </c>
      <c r="L144">
        <v>1</v>
      </c>
      <c r="M144">
        <v>0.72</v>
      </c>
      <c r="N144" t="s">
        <v>21</v>
      </c>
      <c r="O144" t="s">
        <v>1892</v>
      </c>
      <c r="P144" s="15">
        <f t="shared" si="23"/>
        <v>12.889999999999999</v>
      </c>
      <c r="Q144" s="22">
        <v>43435</v>
      </c>
      <c r="R144" s="22"/>
      <c r="S144" s="50">
        <v>164</v>
      </c>
      <c r="T144" s="23" t="str">
        <f t="shared" si="24"/>
        <v>1X2</v>
      </c>
      <c r="U144" t="s">
        <v>2512</v>
      </c>
      <c r="V144" s="46" t="str">
        <f t="shared" si="25"/>
        <v>22</v>
      </c>
      <c r="W144" s="46" t="str">
        <f t="shared" si="26"/>
        <v>Dec</v>
      </c>
      <c r="X144" s="46">
        <f t="shared" si="27"/>
        <v>12</v>
      </c>
      <c r="Y144" s="46" t="str">
        <f t="shared" si="28"/>
        <v>2018</v>
      </c>
      <c r="Z144" s="46" t="str">
        <f t="shared" si="29"/>
        <v>15:30</v>
      </c>
      <c r="AA144" s="47">
        <f t="shared" si="30"/>
        <v>43456</v>
      </c>
      <c r="AB144" s="48">
        <f t="shared" si="31"/>
        <v>43456.645833333336</v>
      </c>
      <c r="AC144" s="51">
        <v>43435</v>
      </c>
      <c r="AD144" s="72"/>
      <c r="AE144" s="49">
        <v>143</v>
      </c>
      <c r="AF144" s="52">
        <f t="shared" si="32"/>
        <v>12.290000000000001</v>
      </c>
      <c r="AG144" s="53">
        <f t="shared" si="33"/>
        <v>112.29000000000003</v>
      </c>
      <c r="AH144" s="53">
        <f>AG144-MAX($AG$1:AG143)</f>
        <v>0.71999999999999886</v>
      </c>
    </row>
    <row r="145" spans="1:34" x14ac:dyDescent="0.25">
      <c r="A145">
        <v>144</v>
      </c>
      <c r="B145" t="s">
        <v>1886</v>
      </c>
      <c r="C145" t="s">
        <v>15</v>
      </c>
      <c r="D145" t="s">
        <v>54</v>
      </c>
      <c r="E145" t="s">
        <v>1889</v>
      </c>
      <c r="F145">
        <v>1.68</v>
      </c>
      <c r="G145" t="s">
        <v>18</v>
      </c>
      <c r="H145" t="s">
        <v>34</v>
      </c>
      <c r="I145" t="str">
        <f>"1-3"</f>
        <v>1-3</v>
      </c>
      <c r="J145" t="s">
        <v>20</v>
      </c>
      <c r="K145">
        <v>1.68</v>
      </c>
      <c r="L145">
        <v>1</v>
      </c>
      <c r="M145">
        <v>0.68</v>
      </c>
      <c r="N145" t="s">
        <v>21</v>
      </c>
      <c r="O145" t="s">
        <v>1890</v>
      </c>
      <c r="P145" s="15">
        <f t="shared" ref="P145:P208" si="34">P144+M145</f>
        <v>13.569999999999999</v>
      </c>
      <c r="Q145" s="22">
        <v>43435</v>
      </c>
      <c r="R145" s="22"/>
      <c r="S145" s="50">
        <v>140</v>
      </c>
      <c r="T145" s="23" t="str">
        <f t="shared" si="24"/>
        <v>AH</v>
      </c>
      <c r="U145" t="s">
        <v>2512</v>
      </c>
      <c r="V145" s="46" t="str">
        <f t="shared" si="25"/>
        <v>22</v>
      </c>
      <c r="W145" s="46" t="str">
        <f t="shared" si="26"/>
        <v>Dec</v>
      </c>
      <c r="X145" s="46">
        <f t="shared" si="27"/>
        <v>12</v>
      </c>
      <c r="Y145" s="46" t="str">
        <f t="shared" si="28"/>
        <v>2018</v>
      </c>
      <c r="Z145" s="46" t="str">
        <f t="shared" si="29"/>
        <v>15:30</v>
      </c>
      <c r="AA145" s="47">
        <f t="shared" si="30"/>
        <v>43456</v>
      </c>
      <c r="AB145" s="48">
        <f t="shared" si="31"/>
        <v>43456.645833333336</v>
      </c>
      <c r="AC145" s="51">
        <v>43435</v>
      </c>
      <c r="AD145" s="72"/>
      <c r="AE145" s="49">
        <v>144</v>
      </c>
      <c r="AF145" s="52">
        <f t="shared" si="32"/>
        <v>12.97</v>
      </c>
      <c r="AG145" s="53">
        <f t="shared" si="33"/>
        <v>112.97000000000004</v>
      </c>
      <c r="AH145" s="53">
        <f>AG145-MAX($AG$1:AG144)</f>
        <v>0.68000000000000682</v>
      </c>
    </row>
    <row r="146" spans="1:34" x14ac:dyDescent="0.25">
      <c r="A146">
        <v>145</v>
      </c>
      <c r="B146" t="s">
        <v>1886</v>
      </c>
      <c r="C146" t="s">
        <v>15</v>
      </c>
      <c r="D146" t="s">
        <v>54</v>
      </c>
      <c r="E146" t="s">
        <v>1887</v>
      </c>
      <c r="F146">
        <v>1</v>
      </c>
      <c r="G146" t="s">
        <v>80</v>
      </c>
      <c r="H146" t="s">
        <v>50</v>
      </c>
      <c r="I146" t="str">
        <f>"3-2"</f>
        <v>3-2</v>
      </c>
      <c r="J146" t="s">
        <v>20</v>
      </c>
      <c r="K146">
        <v>1.8129999999999999</v>
      </c>
      <c r="L146">
        <v>1</v>
      </c>
      <c r="M146">
        <v>0</v>
      </c>
      <c r="N146" t="s">
        <v>21</v>
      </c>
      <c r="O146" t="s">
        <v>1888</v>
      </c>
      <c r="P146" s="15">
        <f t="shared" si="34"/>
        <v>13.569999999999999</v>
      </c>
      <c r="Q146" s="22">
        <v>43435</v>
      </c>
      <c r="R146" s="22"/>
      <c r="S146" s="50">
        <v>138</v>
      </c>
      <c r="T146" s="23" t="str">
        <f t="shared" si="24"/>
        <v>AH</v>
      </c>
      <c r="U146" t="s">
        <v>2512</v>
      </c>
      <c r="V146" s="46" t="str">
        <f t="shared" si="25"/>
        <v>22</v>
      </c>
      <c r="W146" s="46" t="str">
        <f t="shared" si="26"/>
        <v>Dec</v>
      </c>
      <c r="X146" s="46">
        <f t="shared" si="27"/>
        <v>12</v>
      </c>
      <c r="Y146" s="46" t="str">
        <f t="shared" si="28"/>
        <v>2018</v>
      </c>
      <c r="Z146" s="46" t="str">
        <f t="shared" si="29"/>
        <v>15:30</v>
      </c>
      <c r="AA146" s="47">
        <f t="shared" si="30"/>
        <v>43456</v>
      </c>
      <c r="AB146" s="48">
        <f t="shared" si="31"/>
        <v>43456.645833333336</v>
      </c>
      <c r="AC146" s="51">
        <v>43435</v>
      </c>
      <c r="AD146" s="72"/>
      <c r="AE146" s="49">
        <v>145</v>
      </c>
      <c r="AF146" s="52">
        <f t="shared" si="32"/>
        <v>12.97</v>
      </c>
      <c r="AG146" s="53">
        <f t="shared" si="33"/>
        <v>112.97000000000004</v>
      </c>
      <c r="AH146" s="53">
        <f>AG146-MAX($AG$1:AG145)</f>
        <v>0</v>
      </c>
    </row>
    <row r="147" spans="1:34" x14ac:dyDescent="0.25">
      <c r="A147">
        <v>146</v>
      </c>
      <c r="B147" t="s">
        <v>1869</v>
      </c>
      <c r="C147" t="s">
        <v>15</v>
      </c>
      <c r="D147" t="s">
        <v>58</v>
      </c>
      <c r="E147" t="s">
        <v>1964</v>
      </c>
      <c r="F147">
        <v>0</v>
      </c>
      <c r="G147" t="s">
        <v>26</v>
      </c>
      <c r="H147" t="s">
        <v>72</v>
      </c>
      <c r="I147" t="str">
        <f>"0-0"</f>
        <v>0-0</v>
      </c>
      <c r="J147" t="s">
        <v>20</v>
      </c>
      <c r="K147">
        <v>2</v>
      </c>
      <c r="L147">
        <v>1</v>
      </c>
      <c r="M147">
        <v>-1</v>
      </c>
      <c r="N147" t="s">
        <v>21</v>
      </c>
      <c r="O147" t="s">
        <v>1965</v>
      </c>
      <c r="P147" s="15">
        <f t="shared" si="34"/>
        <v>12.569999999999999</v>
      </c>
      <c r="Q147" s="22">
        <v>43435</v>
      </c>
      <c r="R147" s="22"/>
      <c r="S147" s="50">
        <v>142</v>
      </c>
      <c r="T147" s="23" t="str">
        <f t="shared" si="24"/>
        <v>1X2</v>
      </c>
      <c r="U147" t="s">
        <v>2512</v>
      </c>
      <c r="V147" s="46" t="str">
        <f t="shared" si="25"/>
        <v>22</v>
      </c>
      <c r="W147" s="46" t="str">
        <f t="shared" si="26"/>
        <v>Dec</v>
      </c>
      <c r="X147" s="46">
        <f t="shared" si="27"/>
        <v>12</v>
      </c>
      <c r="Y147" s="46" t="str">
        <f t="shared" si="28"/>
        <v>2018</v>
      </c>
      <c r="Z147" s="46" t="str">
        <f t="shared" si="29"/>
        <v>16:00</v>
      </c>
      <c r="AA147" s="47">
        <f t="shared" si="30"/>
        <v>43456</v>
      </c>
      <c r="AB147" s="48">
        <f t="shared" si="31"/>
        <v>43456.666666666664</v>
      </c>
      <c r="AC147" s="51">
        <v>43435</v>
      </c>
      <c r="AD147" s="72"/>
      <c r="AE147" s="49">
        <v>146</v>
      </c>
      <c r="AF147" s="52">
        <f t="shared" si="32"/>
        <v>11.97</v>
      </c>
      <c r="AG147" s="53">
        <f t="shared" si="33"/>
        <v>111.97000000000004</v>
      </c>
      <c r="AH147" s="53">
        <f>AG147-MAX($AG$1:AG146)</f>
        <v>-1</v>
      </c>
    </row>
    <row r="148" spans="1:34" x14ac:dyDescent="0.25">
      <c r="A148">
        <v>147</v>
      </c>
      <c r="B148" t="s">
        <v>1869</v>
      </c>
      <c r="C148" t="s">
        <v>15</v>
      </c>
      <c r="D148" t="s">
        <v>58</v>
      </c>
      <c r="E148" t="s">
        <v>1962</v>
      </c>
      <c r="F148">
        <v>0</v>
      </c>
      <c r="G148" t="s">
        <v>26</v>
      </c>
      <c r="H148" t="s">
        <v>166</v>
      </c>
      <c r="I148" t="str">
        <f>"0-2"</f>
        <v>0-2</v>
      </c>
      <c r="J148" t="s">
        <v>20</v>
      </c>
      <c r="K148">
        <v>1.8620000000000001</v>
      </c>
      <c r="L148">
        <v>1</v>
      </c>
      <c r="M148">
        <v>-1</v>
      </c>
      <c r="N148" t="s">
        <v>21</v>
      </c>
      <c r="O148" t="s">
        <v>1963</v>
      </c>
      <c r="P148" s="15">
        <f t="shared" si="34"/>
        <v>11.569999999999999</v>
      </c>
      <c r="Q148" s="22">
        <v>43435</v>
      </c>
      <c r="R148" s="22"/>
      <c r="S148" s="50">
        <v>152</v>
      </c>
      <c r="T148" s="23" t="str">
        <f t="shared" si="24"/>
        <v>O/U</v>
      </c>
      <c r="U148" t="s">
        <v>2512</v>
      </c>
      <c r="V148" s="46" t="str">
        <f t="shared" si="25"/>
        <v>22</v>
      </c>
      <c r="W148" s="46" t="str">
        <f t="shared" si="26"/>
        <v>Dec</v>
      </c>
      <c r="X148" s="46">
        <f t="shared" si="27"/>
        <v>12</v>
      </c>
      <c r="Y148" s="46" t="str">
        <f t="shared" si="28"/>
        <v>2018</v>
      </c>
      <c r="Z148" s="46" t="str">
        <f t="shared" si="29"/>
        <v>16:00</v>
      </c>
      <c r="AA148" s="47">
        <f t="shared" si="30"/>
        <v>43456</v>
      </c>
      <c r="AB148" s="48">
        <f t="shared" si="31"/>
        <v>43456.666666666664</v>
      </c>
      <c r="AC148" s="51">
        <v>43435</v>
      </c>
      <c r="AD148" s="72"/>
      <c r="AE148" s="49">
        <v>147</v>
      </c>
      <c r="AF148" s="52">
        <f t="shared" si="32"/>
        <v>10.97</v>
      </c>
      <c r="AG148" s="53">
        <f t="shared" si="33"/>
        <v>110.97000000000004</v>
      </c>
      <c r="AH148" s="53">
        <f>AG148-MAX($AG$1:AG147)</f>
        <v>-2</v>
      </c>
    </row>
    <row r="149" spans="1:34" x14ac:dyDescent="0.25">
      <c r="A149">
        <v>148</v>
      </c>
      <c r="B149" t="s">
        <v>1869</v>
      </c>
      <c r="C149" t="s">
        <v>15</v>
      </c>
      <c r="D149" t="s">
        <v>58</v>
      </c>
      <c r="E149" t="s">
        <v>1945</v>
      </c>
      <c r="F149">
        <v>1.76</v>
      </c>
      <c r="G149" t="s">
        <v>18</v>
      </c>
      <c r="H149" t="s">
        <v>34</v>
      </c>
      <c r="I149" t="str">
        <f>"1-3"</f>
        <v>1-3</v>
      </c>
      <c r="J149" t="s">
        <v>20</v>
      </c>
      <c r="K149">
        <v>1.7629999999999999</v>
      </c>
      <c r="L149">
        <v>1</v>
      </c>
      <c r="M149">
        <v>0.76</v>
      </c>
      <c r="N149" t="s">
        <v>21</v>
      </c>
      <c r="O149" t="s">
        <v>1946</v>
      </c>
      <c r="P149" s="15">
        <f t="shared" si="34"/>
        <v>12.329999999999998</v>
      </c>
      <c r="Q149" s="22">
        <v>43435</v>
      </c>
      <c r="R149" s="22"/>
      <c r="S149" s="50">
        <v>146</v>
      </c>
      <c r="T149" s="23" t="str">
        <f t="shared" si="24"/>
        <v>AH</v>
      </c>
      <c r="U149" t="s">
        <v>2512</v>
      </c>
      <c r="V149" s="46" t="str">
        <f t="shared" si="25"/>
        <v>22</v>
      </c>
      <c r="W149" s="46" t="str">
        <f t="shared" si="26"/>
        <v>Dec</v>
      </c>
      <c r="X149" s="46">
        <f t="shared" si="27"/>
        <v>12</v>
      </c>
      <c r="Y149" s="46" t="str">
        <f t="shared" si="28"/>
        <v>2018</v>
      </c>
      <c r="Z149" s="46" t="str">
        <f t="shared" si="29"/>
        <v>16:00</v>
      </c>
      <c r="AA149" s="47">
        <f t="shared" si="30"/>
        <v>43456</v>
      </c>
      <c r="AB149" s="48">
        <f t="shared" si="31"/>
        <v>43456.666666666664</v>
      </c>
      <c r="AC149" s="51">
        <v>43435</v>
      </c>
      <c r="AD149" s="72"/>
      <c r="AE149" s="49">
        <v>148</v>
      </c>
      <c r="AF149" s="52">
        <f t="shared" si="32"/>
        <v>11.73</v>
      </c>
      <c r="AG149" s="53">
        <f t="shared" si="33"/>
        <v>111.73000000000005</v>
      </c>
      <c r="AH149" s="53">
        <f>AG149-MAX($AG$1:AG148)</f>
        <v>-1.2399999999999949</v>
      </c>
    </row>
    <row r="150" spans="1:34" x14ac:dyDescent="0.25">
      <c r="A150">
        <v>149</v>
      </c>
      <c r="B150" t="s">
        <v>1869</v>
      </c>
      <c r="C150" t="s">
        <v>15</v>
      </c>
      <c r="D150" t="s">
        <v>58</v>
      </c>
      <c r="E150" t="s">
        <v>1893</v>
      </c>
      <c r="F150">
        <v>0</v>
      </c>
      <c r="G150" t="s">
        <v>26</v>
      </c>
      <c r="H150" t="s">
        <v>190</v>
      </c>
      <c r="I150" t="str">
        <f>"2-3"</f>
        <v>2-3</v>
      </c>
      <c r="J150" t="s">
        <v>20</v>
      </c>
      <c r="K150">
        <v>1.6839999999999999</v>
      </c>
      <c r="L150">
        <v>1</v>
      </c>
      <c r="M150">
        <v>-1</v>
      </c>
      <c r="N150" t="s">
        <v>21</v>
      </c>
      <c r="O150" t="s">
        <v>1894</v>
      </c>
      <c r="P150" s="15">
        <f t="shared" si="34"/>
        <v>11.329999999999998</v>
      </c>
      <c r="Q150" s="22">
        <v>43435</v>
      </c>
      <c r="R150" s="22"/>
      <c r="S150" s="50">
        <v>150</v>
      </c>
      <c r="T150" s="23" t="str">
        <f t="shared" si="24"/>
        <v>AH</v>
      </c>
      <c r="U150" t="s">
        <v>2512</v>
      </c>
      <c r="V150" s="46" t="str">
        <f t="shared" si="25"/>
        <v>22</v>
      </c>
      <c r="W150" s="46" t="str">
        <f t="shared" si="26"/>
        <v>Dec</v>
      </c>
      <c r="X150" s="46">
        <f t="shared" si="27"/>
        <v>12</v>
      </c>
      <c r="Y150" s="46" t="str">
        <f t="shared" si="28"/>
        <v>2018</v>
      </c>
      <c r="Z150" s="46" t="str">
        <f t="shared" si="29"/>
        <v>16:00</v>
      </c>
      <c r="AA150" s="47">
        <f t="shared" si="30"/>
        <v>43456</v>
      </c>
      <c r="AB150" s="48">
        <f t="shared" si="31"/>
        <v>43456.666666666664</v>
      </c>
      <c r="AC150" s="51">
        <v>43435</v>
      </c>
      <c r="AD150" s="72"/>
      <c r="AE150" s="49">
        <v>149</v>
      </c>
      <c r="AF150" s="52">
        <f t="shared" si="32"/>
        <v>10.73</v>
      </c>
      <c r="AG150" s="53">
        <f t="shared" si="33"/>
        <v>110.73000000000005</v>
      </c>
      <c r="AH150" s="53">
        <f>AG150-MAX($AG$1:AG149)</f>
        <v>-2.2399999999999949</v>
      </c>
    </row>
    <row r="151" spans="1:34" x14ac:dyDescent="0.25">
      <c r="A151">
        <v>150</v>
      </c>
      <c r="B151" t="s">
        <v>1869</v>
      </c>
      <c r="C151" t="s">
        <v>15</v>
      </c>
      <c r="D151" t="s">
        <v>58</v>
      </c>
      <c r="E151" t="s">
        <v>1872</v>
      </c>
      <c r="F151">
        <v>1.93</v>
      </c>
      <c r="G151" t="s">
        <v>18</v>
      </c>
      <c r="H151" t="s">
        <v>72</v>
      </c>
      <c r="I151" t="str">
        <f>"2-0"</f>
        <v>2-0</v>
      </c>
      <c r="J151" t="s">
        <v>20</v>
      </c>
      <c r="K151">
        <v>1.9339999999999999</v>
      </c>
      <c r="L151">
        <v>1</v>
      </c>
      <c r="M151">
        <v>0.93</v>
      </c>
      <c r="N151" t="s">
        <v>21</v>
      </c>
      <c r="O151" t="s">
        <v>1873</v>
      </c>
      <c r="P151" s="15">
        <f t="shared" si="34"/>
        <v>12.259999999999998</v>
      </c>
      <c r="Q151" s="22">
        <v>43435</v>
      </c>
      <c r="R151" s="22"/>
      <c r="S151" s="50">
        <v>162</v>
      </c>
      <c r="T151" s="23" t="str">
        <f t="shared" si="24"/>
        <v>1X2</v>
      </c>
      <c r="U151" t="s">
        <v>2512</v>
      </c>
      <c r="V151" s="46" t="str">
        <f t="shared" si="25"/>
        <v>22</v>
      </c>
      <c r="W151" s="46" t="str">
        <f t="shared" si="26"/>
        <v>Dec</v>
      </c>
      <c r="X151" s="46">
        <f t="shared" si="27"/>
        <v>12</v>
      </c>
      <c r="Y151" s="46" t="str">
        <f t="shared" si="28"/>
        <v>2018</v>
      </c>
      <c r="Z151" s="46" t="str">
        <f t="shared" si="29"/>
        <v>16:00</v>
      </c>
      <c r="AA151" s="47">
        <f t="shared" si="30"/>
        <v>43456</v>
      </c>
      <c r="AB151" s="48">
        <f t="shared" si="31"/>
        <v>43456.666666666664</v>
      </c>
      <c r="AC151" s="51">
        <v>43435</v>
      </c>
      <c r="AD151" s="72"/>
      <c r="AE151" s="49">
        <v>150</v>
      </c>
      <c r="AF151" s="52">
        <f t="shared" si="32"/>
        <v>11.66</v>
      </c>
      <c r="AG151" s="53">
        <f t="shared" si="33"/>
        <v>111.66000000000005</v>
      </c>
      <c r="AH151" s="53">
        <f>AG151-MAX($AG$1:AG150)</f>
        <v>-1.3099999999999881</v>
      </c>
    </row>
    <row r="152" spans="1:34" x14ac:dyDescent="0.25">
      <c r="A152">
        <v>151</v>
      </c>
      <c r="B152" t="s">
        <v>1869</v>
      </c>
      <c r="C152" t="s">
        <v>15</v>
      </c>
      <c r="D152" t="s">
        <v>58</v>
      </c>
      <c r="E152" t="s">
        <v>1870</v>
      </c>
      <c r="F152">
        <v>0</v>
      </c>
      <c r="G152" t="s">
        <v>26</v>
      </c>
      <c r="H152" t="s">
        <v>19</v>
      </c>
      <c r="I152" t="str">
        <f>"0-1"</f>
        <v>0-1</v>
      </c>
      <c r="J152" t="s">
        <v>20</v>
      </c>
      <c r="K152">
        <v>2.0299999999999998</v>
      </c>
      <c r="L152">
        <v>1</v>
      </c>
      <c r="M152">
        <v>-1</v>
      </c>
      <c r="N152" t="s">
        <v>21</v>
      </c>
      <c r="O152" t="s">
        <v>1871</v>
      </c>
      <c r="P152" s="15">
        <f t="shared" si="34"/>
        <v>11.259999999999998</v>
      </c>
      <c r="Q152" s="22">
        <v>43435</v>
      </c>
      <c r="R152" s="22"/>
      <c r="S152" s="50">
        <v>148</v>
      </c>
      <c r="T152" s="23" t="str">
        <f t="shared" si="24"/>
        <v>AH</v>
      </c>
      <c r="U152" t="s">
        <v>2512</v>
      </c>
      <c r="V152" s="46" t="str">
        <f t="shared" si="25"/>
        <v>22</v>
      </c>
      <c r="W152" s="46" t="str">
        <f t="shared" si="26"/>
        <v>Dec</v>
      </c>
      <c r="X152" s="46">
        <f t="shared" si="27"/>
        <v>12</v>
      </c>
      <c r="Y152" s="46" t="str">
        <f t="shared" si="28"/>
        <v>2018</v>
      </c>
      <c r="Z152" s="46" t="str">
        <f t="shared" si="29"/>
        <v>16:00</v>
      </c>
      <c r="AA152" s="47">
        <f t="shared" si="30"/>
        <v>43456</v>
      </c>
      <c r="AB152" s="48">
        <f t="shared" si="31"/>
        <v>43456.666666666664</v>
      </c>
      <c r="AC152" s="51">
        <v>43435</v>
      </c>
      <c r="AD152" s="72"/>
      <c r="AE152" s="49">
        <v>151</v>
      </c>
      <c r="AF152" s="52">
        <f t="shared" si="32"/>
        <v>10.66</v>
      </c>
      <c r="AG152" s="53">
        <f t="shared" si="33"/>
        <v>110.66000000000005</v>
      </c>
      <c r="AH152" s="53">
        <f>AG152-MAX($AG$1:AG151)</f>
        <v>-2.3099999999999881</v>
      </c>
    </row>
    <row r="153" spans="1:34" x14ac:dyDescent="0.25">
      <c r="A153">
        <v>152</v>
      </c>
      <c r="B153" t="s">
        <v>1918</v>
      </c>
      <c r="C153" t="s">
        <v>15</v>
      </c>
      <c r="D153" t="s">
        <v>24</v>
      </c>
      <c r="E153" t="s">
        <v>1919</v>
      </c>
      <c r="F153">
        <v>0</v>
      </c>
      <c r="G153" t="s">
        <v>26</v>
      </c>
      <c r="H153" t="s">
        <v>19</v>
      </c>
      <c r="I153" t="str">
        <f>"1-0"</f>
        <v>1-0</v>
      </c>
      <c r="J153" t="s">
        <v>20</v>
      </c>
      <c r="K153">
        <v>2.42</v>
      </c>
      <c r="L153">
        <v>1</v>
      </c>
      <c r="M153">
        <v>-1</v>
      </c>
      <c r="N153" t="s">
        <v>21</v>
      </c>
      <c r="O153" t="s">
        <v>1920</v>
      </c>
      <c r="P153" s="15">
        <f t="shared" si="34"/>
        <v>10.259999999999998</v>
      </c>
      <c r="Q153" s="22">
        <v>43435</v>
      </c>
      <c r="R153" s="22"/>
      <c r="S153" s="50">
        <v>160</v>
      </c>
      <c r="T153" s="23" t="str">
        <f t="shared" si="24"/>
        <v>AH</v>
      </c>
      <c r="U153" t="s">
        <v>2512</v>
      </c>
      <c r="V153" s="46" t="str">
        <f t="shared" si="25"/>
        <v>22</v>
      </c>
      <c r="W153" s="46" t="str">
        <f t="shared" si="26"/>
        <v>Dec</v>
      </c>
      <c r="X153" s="46">
        <f t="shared" si="27"/>
        <v>12</v>
      </c>
      <c r="Y153" s="46" t="str">
        <f t="shared" si="28"/>
        <v>2018</v>
      </c>
      <c r="Z153" s="46" t="str">
        <f t="shared" si="29"/>
        <v>16:15</v>
      </c>
      <c r="AA153" s="47">
        <f t="shared" si="30"/>
        <v>43456</v>
      </c>
      <c r="AB153" s="48">
        <f t="shared" si="31"/>
        <v>43456.677083333336</v>
      </c>
      <c r="AC153" s="51">
        <v>43435</v>
      </c>
      <c r="AD153" s="72"/>
      <c r="AE153" s="49">
        <v>152</v>
      </c>
      <c r="AF153" s="52">
        <f t="shared" si="32"/>
        <v>9.66</v>
      </c>
      <c r="AG153" s="53">
        <f t="shared" si="33"/>
        <v>109.66000000000005</v>
      </c>
      <c r="AH153" s="53">
        <f>AG153-MAX($AG$1:AG152)</f>
        <v>-3.3099999999999881</v>
      </c>
    </row>
    <row r="154" spans="1:34" x14ac:dyDescent="0.25">
      <c r="A154">
        <v>153</v>
      </c>
      <c r="B154" t="s">
        <v>1883</v>
      </c>
      <c r="C154" t="s">
        <v>15</v>
      </c>
      <c r="D154" t="s">
        <v>58</v>
      </c>
      <c r="E154" t="s">
        <v>1943</v>
      </c>
      <c r="F154">
        <v>0</v>
      </c>
      <c r="G154" t="s">
        <v>26</v>
      </c>
      <c r="H154" t="s">
        <v>109</v>
      </c>
      <c r="I154" t="str">
        <f>"1-5"</f>
        <v>1-5</v>
      </c>
      <c r="J154" t="s">
        <v>20</v>
      </c>
      <c r="K154">
        <v>1.8129999999999999</v>
      </c>
      <c r="L154">
        <v>1</v>
      </c>
      <c r="M154">
        <v>-1</v>
      </c>
      <c r="N154" t="s">
        <v>21</v>
      </c>
      <c r="O154" t="s">
        <v>1944</v>
      </c>
      <c r="P154" s="15">
        <f t="shared" si="34"/>
        <v>9.259999999999998</v>
      </c>
      <c r="Q154" s="22">
        <v>43435</v>
      </c>
      <c r="R154" s="22"/>
      <c r="S154" s="50">
        <v>168</v>
      </c>
      <c r="T154" s="23" t="str">
        <f t="shared" si="24"/>
        <v>AH</v>
      </c>
      <c r="U154" t="s">
        <v>2512</v>
      </c>
      <c r="V154" s="46" t="str">
        <f t="shared" si="25"/>
        <v>22</v>
      </c>
      <c r="W154" s="46" t="str">
        <f t="shared" si="26"/>
        <v>Dec</v>
      </c>
      <c r="X154" s="46">
        <f t="shared" si="27"/>
        <v>12</v>
      </c>
      <c r="Y154" s="46" t="str">
        <f t="shared" si="28"/>
        <v>2018</v>
      </c>
      <c r="Z154" s="46" t="str">
        <f t="shared" si="29"/>
        <v>18:30</v>
      </c>
      <c r="AA154" s="47">
        <f t="shared" si="30"/>
        <v>43456</v>
      </c>
      <c r="AB154" s="48">
        <f t="shared" si="31"/>
        <v>43456.770833333336</v>
      </c>
      <c r="AC154" s="51">
        <v>43435</v>
      </c>
      <c r="AD154" s="72"/>
      <c r="AE154" s="49">
        <v>153</v>
      </c>
      <c r="AF154" s="52">
        <f t="shared" si="32"/>
        <v>8.66</v>
      </c>
      <c r="AG154" s="53">
        <f t="shared" si="33"/>
        <v>108.66000000000005</v>
      </c>
      <c r="AH154" s="53">
        <f>AG154-MAX($AG$1:AG153)</f>
        <v>-4.3099999999999881</v>
      </c>
    </row>
    <row r="155" spans="1:34" x14ac:dyDescent="0.25">
      <c r="A155">
        <v>154</v>
      </c>
      <c r="B155" t="s">
        <v>1883</v>
      </c>
      <c r="C155" t="s">
        <v>15</v>
      </c>
      <c r="D155" t="s">
        <v>24</v>
      </c>
      <c r="E155" t="s">
        <v>1912</v>
      </c>
      <c r="F155">
        <v>0</v>
      </c>
      <c r="G155" t="s">
        <v>26</v>
      </c>
      <c r="H155" t="s">
        <v>1913</v>
      </c>
      <c r="I155" t="str">
        <f>"2-0"</f>
        <v>2-0</v>
      </c>
      <c r="J155" t="s">
        <v>20</v>
      </c>
      <c r="K155">
        <v>1.714</v>
      </c>
      <c r="L155">
        <v>1</v>
      </c>
      <c r="M155">
        <v>-1</v>
      </c>
      <c r="N155" t="s">
        <v>21</v>
      </c>
      <c r="O155" t="s">
        <v>1914</v>
      </c>
      <c r="P155" s="15">
        <f t="shared" si="34"/>
        <v>8.259999999999998</v>
      </c>
      <c r="Q155" s="22">
        <v>43435</v>
      </c>
      <c r="R155" s="22"/>
      <c r="S155" s="50">
        <v>139</v>
      </c>
      <c r="T155" s="23" t="str">
        <f t="shared" si="24"/>
        <v>O/U</v>
      </c>
      <c r="U155" t="s">
        <v>2512</v>
      </c>
      <c r="V155" s="46" t="str">
        <f t="shared" si="25"/>
        <v>22</v>
      </c>
      <c r="W155" s="46" t="str">
        <f t="shared" si="26"/>
        <v>Dec</v>
      </c>
      <c r="X155" s="46">
        <f t="shared" si="27"/>
        <v>12</v>
      </c>
      <c r="Y155" s="46" t="str">
        <f t="shared" si="28"/>
        <v>2018</v>
      </c>
      <c r="Z155" s="46" t="str">
        <f t="shared" si="29"/>
        <v>18:30</v>
      </c>
      <c r="AA155" s="47">
        <f t="shared" si="30"/>
        <v>43456</v>
      </c>
      <c r="AB155" s="48">
        <f t="shared" si="31"/>
        <v>43456.770833333336</v>
      </c>
      <c r="AC155" s="51">
        <v>43435</v>
      </c>
      <c r="AD155" s="72"/>
      <c r="AE155" s="49">
        <v>154</v>
      </c>
      <c r="AF155" s="52">
        <f t="shared" si="32"/>
        <v>7.66</v>
      </c>
      <c r="AG155" s="53">
        <f t="shared" si="33"/>
        <v>107.66000000000005</v>
      </c>
      <c r="AH155" s="53">
        <f>AG155-MAX($AG$1:AG154)</f>
        <v>-5.3099999999999881</v>
      </c>
    </row>
    <row r="156" spans="1:34" x14ac:dyDescent="0.25">
      <c r="A156">
        <v>155</v>
      </c>
      <c r="B156" t="s">
        <v>1883</v>
      </c>
      <c r="C156" t="s">
        <v>15</v>
      </c>
      <c r="D156" t="s">
        <v>54</v>
      </c>
      <c r="E156" t="s">
        <v>1884</v>
      </c>
      <c r="F156">
        <v>0</v>
      </c>
      <c r="G156" t="s">
        <v>26</v>
      </c>
      <c r="H156" t="s">
        <v>128</v>
      </c>
      <c r="I156" t="str">
        <f>"0-3"</f>
        <v>0-3</v>
      </c>
      <c r="J156" t="s">
        <v>20</v>
      </c>
      <c r="K156">
        <v>1.746</v>
      </c>
      <c r="L156">
        <v>1</v>
      </c>
      <c r="M156">
        <v>-1</v>
      </c>
      <c r="N156" t="s">
        <v>21</v>
      </c>
      <c r="O156" t="s">
        <v>1885</v>
      </c>
      <c r="P156" s="15">
        <f t="shared" si="34"/>
        <v>7.259999999999998</v>
      </c>
      <c r="Q156" s="22">
        <v>43435</v>
      </c>
      <c r="R156" s="22"/>
      <c r="S156" s="50">
        <v>159</v>
      </c>
      <c r="T156" s="23" t="str">
        <f t="shared" si="24"/>
        <v>AH</v>
      </c>
      <c r="U156" t="s">
        <v>2512</v>
      </c>
      <c r="V156" s="46" t="str">
        <f t="shared" si="25"/>
        <v>22</v>
      </c>
      <c r="W156" s="46" t="str">
        <f t="shared" si="26"/>
        <v>Dec</v>
      </c>
      <c r="X156" s="46">
        <f t="shared" si="27"/>
        <v>12</v>
      </c>
      <c r="Y156" s="46" t="str">
        <f t="shared" si="28"/>
        <v>2018</v>
      </c>
      <c r="Z156" s="46" t="str">
        <f t="shared" si="29"/>
        <v>18:30</v>
      </c>
      <c r="AA156" s="47">
        <f t="shared" si="30"/>
        <v>43456</v>
      </c>
      <c r="AB156" s="48">
        <f t="shared" si="31"/>
        <v>43456.770833333336</v>
      </c>
      <c r="AC156" s="51">
        <v>43435</v>
      </c>
      <c r="AD156" s="72"/>
      <c r="AE156" s="49">
        <v>155</v>
      </c>
      <c r="AF156" s="52">
        <f t="shared" si="32"/>
        <v>6.66</v>
      </c>
      <c r="AG156" s="53">
        <f t="shared" si="33"/>
        <v>106.66000000000005</v>
      </c>
      <c r="AH156" s="53">
        <f>AG156-MAX($AG$1:AG155)</f>
        <v>-6.3099999999999881</v>
      </c>
    </row>
    <row r="157" spans="1:34" x14ac:dyDescent="0.25">
      <c r="A157">
        <v>156</v>
      </c>
      <c r="B157" t="s">
        <v>1927</v>
      </c>
      <c r="C157" t="s">
        <v>15</v>
      </c>
      <c r="D157" t="s">
        <v>16</v>
      </c>
      <c r="E157" t="s">
        <v>1928</v>
      </c>
      <c r="F157">
        <v>1</v>
      </c>
      <c r="G157" t="s">
        <v>80</v>
      </c>
      <c r="H157" t="s">
        <v>50</v>
      </c>
      <c r="I157" t="str">
        <f>"1-0"</f>
        <v>1-0</v>
      </c>
      <c r="J157" t="s">
        <v>20</v>
      </c>
      <c r="K157">
        <v>1.7090000000000001</v>
      </c>
      <c r="L157">
        <v>1</v>
      </c>
      <c r="M157">
        <v>0</v>
      </c>
      <c r="N157" t="s">
        <v>21</v>
      </c>
      <c r="O157" t="s">
        <v>1929</v>
      </c>
      <c r="P157" s="15">
        <f t="shared" si="34"/>
        <v>7.259999999999998</v>
      </c>
      <c r="Q157" s="22">
        <v>43435</v>
      </c>
      <c r="R157" s="22"/>
      <c r="S157" s="50">
        <v>163</v>
      </c>
      <c r="T157" s="23" t="str">
        <f t="shared" si="24"/>
        <v>AH</v>
      </c>
      <c r="U157" t="s">
        <v>2512</v>
      </c>
      <c r="V157" s="46" t="str">
        <f t="shared" si="25"/>
        <v>22</v>
      </c>
      <c r="W157" s="46" t="str">
        <f t="shared" si="26"/>
        <v>Dec</v>
      </c>
      <c r="X157" s="46">
        <f t="shared" si="27"/>
        <v>12</v>
      </c>
      <c r="Y157" s="46" t="str">
        <f t="shared" si="28"/>
        <v>2018</v>
      </c>
      <c r="Z157" s="46" t="str">
        <f t="shared" si="29"/>
        <v>20:30</v>
      </c>
      <c r="AA157" s="47">
        <f t="shared" si="30"/>
        <v>43456</v>
      </c>
      <c r="AB157" s="48">
        <f t="shared" si="31"/>
        <v>43456.854166666664</v>
      </c>
      <c r="AC157" s="51">
        <v>43435</v>
      </c>
      <c r="AD157" s="72"/>
      <c r="AE157" s="49">
        <v>156</v>
      </c>
      <c r="AF157" s="52">
        <f t="shared" si="32"/>
        <v>6.66</v>
      </c>
      <c r="AG157" s="53">
        <f t="shared" si="33"/>
        <v>106.66000000000005</v>
      </c>
      <c r="AH157" s="53">
        <f>AG157-MAX($AG$1:AG156)</f>
        <v>-6.3099999999999881</v>
      </c>
    </row>
    <row r="158" spans="1:34" x14ac:dyDescent="0.25">
      <c r="A158">
        <v>157</v>
      </c>
      <c r="B158" t="s">
        <v>1904</v>
      </c>
      <c r="C158" t="s">
        <v>15</v>
      </c>
      <c r="D158" t="s">
        <v>24</v>
      </c>
      <c r="E158" t="s">
        <v>1905</v>
      </c>
      <c r="F158">
        <v>0</v>
      </c>
      <c r="G158" t="s">
        <v>26</v>
      </c>
      <c r="H158" t="s">
        <v>72</v>
      </c>
      <c r="I158" t="str">
        <f>"1-1"</f>
        <v>1-1</v>
      </c>
      <c r="J158" t="s">
        <v>20</v>
      </c>
      <c r="K158">
        <v>1.7350000000000001</v>
      </c>
      <c r="L158">
        <v>1</v>
      </c>
      <c r="M158">
        <v>-1</v>
      </c>
      <c r="N158" t="s">
        <v>21</v>
      </c>
      <c r="O158" t="s">
        <v>1906</v>
      </c>
      <c r="P158" s="15">
        <f t="shared" si="34"/>
        <v>6.259999999999998</v>
      </c>
      <c r="Q158" s="22">
        <v>43435</v>
      </c>
      <c r="R158" s="22"/>
      <c r="S158" s="50">
        <v>136</v>
      </c>
      <c r="T158" s="23" t="str">
        <f t="shared" si="24"/>
        <v>1X2</v>
      </c>
      <c r="U158" t="s">
        <v>2512</v>
      </c>
      <c r="V158" s="46" t="str">
        <f t="shared" si="25"/>
        <v>22</v>
      </c>
      <c r="W158" s="46" t="str">
        <f t="shared" si="26"/>
        <v>Dec</v>
      </c>
      <c r="X158" s="46">
        <f t="shared" si="27"/>
        <v>12</v>
      </c>
      <c r="Y158" s="46" t="str">
        <f t="shared" si="28"/>
        <v>2018</v>
      </c>
      <c r="Z158" s="46" t="str">
        <f t="shared" si="29"/>
        <v>20:45</v>
      </c>
      <c r="AA158" s="47">
        <f t="shared" si="30"/>
        <v>43456</v>
      </c>
      <c r="AB158" s="48">
        <f t="shared" si="31"/>
        <v>43456.864583333336</v>
      </c>
      <c r="AC158" s="51">
        <v>43435</v>
      </c>
      <c r="AD158" s="72"/>
      <c r="AE158" s="49">
        <v>157</v>
      </c>
      <c r="AF158" s="52">
        <f t="shared" si="32"/>
        <v>5.66</v>
      </c>
      <c r="AG158" s="53">
        <f t="shared" si="33"/>
        <v>105.66000000000005</v>
      </c>
      <c r="AH158" s="53">
        <f>AG158-MAX($AG$1:AG157)</f>
        <v>-7.3099999999999881</v>
      </c>
    </row>
    <row r="159" spans="1:34" x14ac:dyDescent="0.25">
      <c r="A159">
        <v>158</v>
      </c>
      <c r="B159" t="s">
        <v>1853</v>
      </c>
      <c r="C159" t="s">
        <v>15</v>
      </c>
      <c r="D159" t="s">
        <v>100</v>
      </c>
      <c r="E159" t="s">
        <v>1867</v>
      </c>
      <c r="F159">
        <v>1.81</v>
      </c>
      <c r="G159" t="s">
        <v>18</v>
      </c>
      <c r="H159" t="s">
        <v>112</v>
      </c>
      <c r="I159" t="str">
        <f>"1-1"</f>
        <v>1-1</v>
      </c>
      <c r="J159" t="s">
        <v>20</v>
      </c>
      <c r="K159">
        <v>1.8129999999999999</v>
      </c>
      <c r="L159">
        <v>1</v>
      </c>
      <c r="M159">
        <v>0.81</v>
      </c>
      <c r="N159" t="s">
        <v>21</v>
      </c>
      <c r="O159" t="s">
        <v>1868</v>
      </c>
      <c r="P159" s="15">
        <f t="shared" si="34"/>
        <v>7.0699999999999985</v>
      </c>
      <c r="Q159" s="22">
        <v>43435</v>
      </c>
      <c r="R159" s="22"/>
      <c r="S159" s="50">
        <v>145</v>
      </c>
      <c r="T159" s="23" t="str">
        <f t="shared" si="24"/>
        <v>AH</v>
      </c>
      <c r="U159" t="s">
        <v>2512</v>
      </c>
      <c r="V159" s="46" t="str">
        <f t="shared" si="25"/>
        <v>22</v>
      </c>
      <c r="W159" s="46" t="str">
        <f t="shared" si="26"/>
        <v>Dec</v>
      </c>
      <c r="X159" s="46">
        <f t="shared" si="27"/>
        <v>12</v>
      </c>
      <c r="Y159" s="46" t="str">
        <f t="shared" si="28"/>
        <v>2018</v>
      </c>
      <c r="Z159" s="46" t="str">
        <f t="shared" si="29"/>
        <v>21:00</v>
      </c>
      <c r="AA159" s="47">
        <f t="shared" si="30"/>
        <v>43456</v>
      </c>
      <c r="AB159" s="48">
        <f t="shared" si="31"/>
        <v>43456.875</v>
      </c>
      <c r="AC159" s="51">
        <v>43435</v>
      </c>
      <c r="AD159" s="72"/>
      <c r="AE159" s="49">
        <v>158</v>
      </c>
      <c r="AF159" s="52">
        <f t="shared" si="32"/>
        <v>6.4700000000000006</v>
      </c>
      <c r="AG159" s="53">
        <f t="shared" si="33"/>
        <v>106.47000000000006</v>
      </c>
      <c r="AH159" s="53">
        <f>AG159-MAX($AG$1:AG158)</f>
        <v>-6.4999999999999858</v>
      </c>
    </row>
    <row r="160" spans="1:34" x14ac:dyDescent="0.25">
      <c r="A160">
        <v>159</v>
      </c>
      <c r="B160" t="s">
        <v>1853</v>
      </c>
      <c r="C160" t="s">
        <v>15</v>
      </c>
      <c r="D160" t="s">
        <v>100</v>
      </c>
      <c r="E160" t="s">
        <v>1865</v>
      </c>
      <c r="F160">
        <v>1.68</v>
      </c>
      <c r="G160" t="s">
        <v>18</v>
      </c>
      <c r="H160" t="s">
        <v>31</v>
      </c>
      <c r="I160" t="str">
        <f>"1-2"</f>
        <v>1-2</v>
      </c>
      <c r="J160" t="s">
        <v>20</v>
      </c>
      <c r="K160">
        <v>1.6839999999999999</v>
      </c>
      <c r="L160">
        <v>1</v>
      </c>
      <c r="M160">
        <v>0.68</v>
      </c>
      <c r="N160" t="s">
        <v>21</v>
      </c>
      <c r="O160" t="s">
        <v>1866</v>
      </c>
      <c r="P160" s="15">
        <f t="shared" si="34"/>
        <v>7.7499999999999982</v>
      </c>
      <c r="Q160" s="22">
        <v>43435</v>
      </c>
      <c r="R160" s="22"/>
      <c r="S160" s="50">
        <v>125</v>
      </c>
      <c r="T160" s="23" t="str">
        <f t="shared" si="24"/>
        <v>AH</v>
      </c>
      <c r="U160" t="s">
        <v>2512</v>
      </c>
      <c r="V160" s="46" t="str">
        <f t="shared" si="25"/>
        <v>22</v>
      </c>
      <c r="W160" s="46" t="str">
        <f t="shared" si="26"/>
        <v>Dec</v>
      </c>
      <c r="X160" s="46">
        <f t="shared" si="27"/>
        <v>12</v>
      </c>
      <c r="Y160" s="46" t="str">
        <f t="shared" si="28"/>
        <v>2018</v>
      </c>
      <c r="Z160" s="46" t="str">
        <f t="shared" si="29"/>
        <v>21:00</v>
      </c>
      <c r="AA160" s="47">
        <f t="shared" si="30"/>
        <v>43456</v>
      </c>
      <c r="AB160" s="48">
        <f t="shared" si="31"/>
        <v>43456.875</v>
      </c>
      <c r="AC160" s="51">
        <v>43435</v>
      </c>
      <c r="AD160" s="72"/>
      <c r="AE160" s="49">
        <v>159</v>
      </c>
      <c r="AF160" s="52">
        <f t="shared" si="32"/>
        <v>7.15</v>
      </c>
      <c r="AG160" s="53">
        <f t="shared" si="33"/>
        <v>107.15000000000006</v>
      </c>
      <c r="AH160" s="53">
        <f>AG160-MAX($AG$1:AG159)</f>
        <v>-5.819999999999979</v>
      </c>
    </row>
    <row r="161" spans="1:34" x14ac:dyDescent="0.25">
      <c r="A161">
        <v>160</v>
      </c>
      <c r="B161" t="s">
        <v>1853</v>
      </c>
      <c r="C161" t="s">
        <v>15</v>
      </c>
      <c r="D161" t="s">
        <v>100</v>
      </c>
      <c r="E161" t="s">
        <v>1863</v>
      </c>
      <c r="F161">
        <v>1.96</v>
      </c>
      <c r="G161" t="s">
        <v>18</v>
      </c>
      <c r="H161" t="s">
        <v>92</v>
      </c>
      <c r="I161" t="str">
        <f>"0-2"</f>
        <v>0-2</v>
      </c>
      <c r="J161" t="s">
        <v>20</v>
      </c>
      <c r="K161">
        <v>1.9610000000000001</v>
      </c>
      <c r="L161">
        <v>1</v>
      </c>
      <c r="M161">
        <v>0.96</v>
      </c>
      <c r="N161" t="s">
        <v>21</v>
      </c>
      <c r="O161" t="s">
        <v>1864</v>
      </c>
      <c r="P161" s="15">
        <f t="shared" si="34"/>
        <v>8.7099999999999973</v>
      </c>
      <c r="Q161" s="22">
        <v>43435</v>
      </c>
      <c r="R161" s="22"/>
      <c r="S161" s="50">
        <v>166</v>
      </c>
      <c r="T161" s="23" t="str">
        <f t="shared" si="24"/>
        <v>AH</v>
      </c>
      <c r="U161" t="s">
        <v>2512</v>
      </c>
      <c r="V161" s="46" t="str">
        <f t="shared" si="25"/>
        <v>22</v>
      </c>
      <c r="W161" s="46" t="str">
        <f t="shared" si="26"/>
        <v>Dec</v>
      </c>
      <c r="X161" s="46">
        <f t="shared" si="27"/>
        <v>12</v>
      </c>
      <c r="Y161" s="46" t="str">
        <f t="shared" si="28"/>
        <v>2018</v>
      </c>
      <c r="Z161" s="46" t="str">
        <f t="shared" si="29"/>
        <v>21:00</v>
      </c>
      <c r="AA161" s="47">
        <f t="shared" si="30"/>
        <v>43456</v>
      </c>
      <c r="AB161" s="48">
        <f t="shared" si="31"/>
        <v>43456.875</v>
      </c>
      <c r="AC161" s="51">
        <v>43435</v>
      </c>
      <c r="AD161" s="72"/>
      <c r="AE161" s="49">
        <v>160</v>
      </c>
      <c r="AF161" s="52">
        <f t="shared" si="32"/>
        <v>8.11</v>
      </c>
      <c r="AG161" s="53">
        <f t="shared" si="33"/>
        <v>108.11000000000006</v>
      </c>
      <c r="AH161" s="53">
        <f>AG161-MAX($AG$1:AG160)</f>
        <v>-4.8599999999999852</v>
      </c>
    </row>
    <row r="162" spans="1:34" x14ac:dyDescent="0.25">
      <c r="A162">
        <v>161</v>
      </c>
      <c r="B162" t="s">
        <v>1853</v>
      </c>
      <c r="C162" t="s">
        <v>15</v>
      </c>
      <c r="D162" t="s">
        <v>100</v>
      </c>
      <c r="E162" t="s">
        <v>1861</v>
      </c>
      <c r="F162">
        <v>1.74</v>
      </c>
      <c r="G162" t="s">
        <v>18</v>
      </c>
      <c r="H162" t="s">
        <v>112</v>
      </c>
      <c r="I162" t="str">
        <f>"1-1"</f>
        <v>1-1</v>
      </c>
      <c r="J162" t="s">
        <v>20</v>
      </c>
      <c r="K162">
        <v>1.7350000000000001</v>
      </c>
      <c r="L162">
        <v>1</v>
      </c>
      <c r="M162">
        <v>0.74</v>
      </c>
      <c r="N162" t="s">
        <v>21</v>
      </c>
      <c r="O162" t="s">
        <v>1862</v>
      </c>
      <c r="P162" s="15">
        <f t="shared" si="34"/>
        <v>9.4499999999999975</v>
      </c>
      <c r="Q162" s="22">
        <v>43435</v>
      </c>
      <c r="R162" s="22"/>
      <c r="S162" s="50">
        <v>132</v>
      </c>
      <c r="T162" s="23" t="str">
        <f t="shared" si="24"/>
        <v>AH</v>
      </c>
      <c r="U162" t="s">
        <v>2512</v>
      </c>
      <c r="V162" s="46" t="str">
        <f t="shared" si="25"/>
        <v>22</v>
      </c>
      <c r="W162" s="46" t="str">
        <f t="shared" si="26"/>
        <v>Dec</v>
      </c>
      <c r="X162" s="46">
        <f t="shared" si="27"/>
        <v>12</v>
      </c>
      <c r="Y162" s="46" t="str">
        <f t="shared" si="28"/>
        <v>2018</v>
      </c>
      <c r="Z162" s="46" t="str">
        <f t="shared" si="29"/>
        <v>21:00</v>
      </c>
      <c r="AA162" s="47">
        <f t="shared" si="30"/>
        <v>43456</v>
      </c>
      <c r="AB162" s="48">
        <f t="shared" si="31"/>
        <v>43456.875</v>
      </c>
      <c r="AC162" s="51">
        <v>43435</v>
      </c>
      <c r="AD162" s="72"/>
      <c r="AE162" s="49">
        <v>161</v>
      </c>
      <c r="AF162" s="52">
        <f t="shared" si="32"/>
        <v>8.85</v>
      </c>
      <c r="AG162" s="53">
        <f t="shared" si="33"/>
        <v>108.85000000000005</v>
      </c>
      <c r="AH162" s="53">
        <f>AG162-MAX($AG$1:AG161)</f>
        <v>-4.1199999999999903</v>
      </c>
    </row>
    <row r="163" spans="1:34" x14ac:dyDescent="0.25">
      <c r="A163">
        <v>162</v>
      </c>
      <c r="B163" t="s">
        <v>1853</v>
      </c>
      <c r="C163" t="s">
        <v>15</v>
      </c>
      <c r="D163" t="s">
        <v>100</v>
      </c>
      <c r="E163" t="s">
        <v>463</v>
      </c>
      <c r="F163">
        <v>1.95</v>
      </c>
      <c r="G163" t="s">
        <v>18</v>
      </c>
      <c r="H163" t="s">
        <v>401</v>
      </c>
      <c r="I163" t="str">
        <f>"1-0"</f>
        <v>1-0</v>
      </c>
      <c r="J163" t="s">
        <v>20</v>
      </c>
      <c r="K163">
        <v>1.952</v>
      </c>
      <c r="L163">
        <v>1</v>
      </c>
      <c r="M163">
        <v>0.95</v>
      </c>
      <c r="N163" t="s">
        <v>21</v>
      </c>
      <c r="O163" t="s">
        <v>1860</v>
      </c>
      <c r="P163" s="15">
        <f t="shared" si="34"/>
        <v>10.399999999999997</v>
      </c>
      <c r="Q163" s="22">
        <v>43435</v>
      </c>
      <c r="R163" s="22"/>
      <c r="S163" s="50">
        <v>155</v>
      </c>
      <c r="T163" s="23" t="str">
        <f t="shared" si="24"/>
        <v>AH</v>
      </c>
      <c r="U163" t="s">
        <v>2512</v>
      </c>
      <c r="V163" s="46" t="str">
        <f t="shared" si="25"/>
        <v>22</v>
      </c>
      <c r="W163" s="46" t="str">
        <f t="shared" si="26"/>
        <v>Dec</v>
      </c>
      <c r="X163" s="46">
        <f t="shared" si="27"/>
        <v>12</v>
      </c>
      <c r="Y163" s="46" t="str">
        <f t="shared" si="28"/>
        <v>2018</v>
      </c>
      <c r="Z163" s="46" t="str">
        <f t="shared" si="29"/>
        <v>21:00</v>
      </c>
      <c r="AA163" s="47">
        <f t="shared" si="30"/>
        <v>43456</v>
      </c>
      <c r="AB163" s="48">
        <f t="shared" si="31"/>
        <v>43456.875</v>
      </c>
      <c r="AC163" s="51">
        <v>43435</v>
      </c>
      <c r="AD163" s="72"/>
      <c r="AE163" s="49">
        <v>162</v>
      </c>
      <c r="AF163" s="52">
        <f t="shared" si="32"/>
        <v>9.7999999999999989</v>
      </c>
      <c r="AG163" s="53">
        <f t="shared" si="33"/>
        <v>109.80000000000005</v>
      </c>
      <c r="AH163" s="53">
        <f>AG163-MAX($AG$1:AG162)</f>
        <v>-3.1699999999999875</v>
      </c>
    </row>
    <row r="164" spans="1:34" x14ac:dyDescent="0.25">
      <c r="A164">
        <v>163</v>
      </c>
      <c r="B164" t="s">
        <v>1853</v>
      </c>
      <c r="C164" t="s">
        <v>15</v>
      </c>
      <c r="D164" t="s">
        <v>100</v>
      </c>
      <c r="E164" t="s">
        <v>1858</v>
      </c>
      <c r="F164">
        <v>0</v>
      </c>
      <c r="G164" t="s">
        <v>26</v>
      </c>
      <c r="H164" t="s">
        <v>92</v>
      </c>
      <c r="I164" t="str">
        <f>"4-0"</f>
        <v>4-0</v>
      </c>
      <c r="J164" t="s">
        <v>20</v>
      </c>
      <c r="K164">
        <v>2.11</v>
      </c>
      <c r="L164">
        <v>1</v>
      </c>
      <c r="M164">
        <v>-1</v>
      </c>
      <c r="N164" t="s">
        <v>21</v>
      </c>
      <c r="O164" t="s">
        <v>1859</v>
      </c>
      <c r="P164" s="15">
        <f t="shared" si="34"/>
        <v>9.3999999999999968</v>
      </c>
      <c r="Q164" s="22">
        <v>43435</v>
      </c>
      <c r="R164" s="22"/>
      <c r="S164" s="50">
        <v>129</v>
      </c>
      <c r="T164" s="23" t="str">
        <f t="shared" si="24"/>
        <v>AH</v>
      </c>
      <c r="U164" t="s">
        <v>2512</v>
      </c>
      <c r="V164" s="46" t="str">
        <f t="shared" si="25"/>
        <v>22</v>
      </c>
      <c r="W164" s="46" t="str">
        <f t="shared" si="26"/>
        <v>Dec</v>
      </c>
      <c r="X164" s="46">
        <f t="shared" si="27"/>
        <v>12</v>
      </c>
      <c r="Y164" s="46" t="str">
        <f t="shared" si="28"/>
        <v>2018</v>
      </c>
      <c r="Z164" s="46" t="str">
        <f t="shared" si="29"/>
        <v>21:00</v>
      </c>
      <c r="AA164" s="47">
        <f t="shared" si="30"/>
        <v>43456</v>
      </c>
      <c r="AB164" s="48">
        <f t="shared" si="31"/>
        <v>43456.875</v>
      </c>
      <c r="AC164" s="51">
        <v>43435</v>
      </c>
      <c r="AD164" s="72"/>
      <c r="AE164" s="49">
        <v>163</v>
      </c>
      <c r="AF164" s="52">
        <f t="shared" si="32"/>
        <v>8.7999999999999989</v>
      </c>
      <c r="AG164" s="53">
        <f t="shared" si="33"/>
        <v>108.80000000000005</v>
      </c>
      <c r="AH164" s="53">
        <f>AG164-MAX($AG$1:AG163)</f>
        <v>-4.1699999999999875</v>
      </c>
    </row>
    <row r="165" spans="1:34" x14ac:dyDescent="0.25">
      <c r="A165">
        <v>164</v>
      </c>
      <c r="B165" t="s">
        <v>1853</v>
      </c>
      <c r="C165" t="s">
        <v>15</v>
      </c>
      <c r="D165" t="s">
        <v>100</v>
      </c>
      <c r="E165" t="s">
        <v>1856</v>
      </c>
      <c r="F165">
        <v>1.93</v>
      </c>
      <c r="G165" t="s">
        <v>18</v>
      </c>
      <c r="H165" t="s">
        <v>50</v>
      </c>
      <c r="I165" t="str">
        <f>"3-0"</f>
        <v>3-0</v>
      </c>
      <c r="J165" t="s">
        <v>20</v>
      </c>
      <c r="K165">
        <v>1.925</v>
      </c>
      <c r="L165">
        <v>1</v>
      </c>
      <c r="M165">
        <v>0.93</v>
      </c>
      <c r="N165" t="s">
        <v>21</v>
      </c>
      <c r="O165" t="s">
        <v>1857</v>
      </c>
      <c r="P165" s="15">
        <f t="shared" si="34"/>
        <v>10.329999999999997</v>
      </c>
      <c r="Q165" s="22">
        <v>43435</v>
      </c>
      <c r="R165" s="22"/>
      <c r="S165" s="50">
        <v>144</v>
      </c>
      <c r="T165" s="23" t="str">
        <f t="shared" si="24"/>
        <v>AH</v>
      </c>
      <c r="U165" t="s">
        <v>2512</v>
      </c>
      <c r="V165" s="46" t="str">
        <f t="shared" si="25"/>
        <v>22</v>
      </c>
      <c r="W165" s="46" t="str">
        <f t="shared" si="26"/>
        <v>Dec</v>
      </c>
      <c r="X165" s="46">
        <f t="shared" si="27"/>
        <v>12</v>
      </c>
      <c r="Y165" s="46" t="str">
        <f t="shared" si="28"/>
        <v>2018</v>
      </c>
      <c r="Z165" s="46" t="str">
        <f t="shared" si="29"/>
        <v>21:00</v>
      </c>
      <c r="AA165" s="47">
        <f t="shared" si="30"/>
        <v>43456</v>
      </c>
      <c r="AB165" s="48">
        <f t="shared" si="31"/>
        <v>43456.875</v>
      </c>
      <c r="AC165" s="51">
        <v>43435</v>
      </c>
      <c r="AD165" s="72"/>
      <c r="AE165" s="49">
        <v>164</v>
      </c>
      <c r="AF165" s="52">
        <f t="shared" si="32"/>
        <v>9.7299999999999986</v>
      </c>
      <c r="AG165" s="53">
        <f t="shared" si="33"/>
        <v>109.73000000000006</v>
      </c>
      <c r="AH165" s="53">
        <f>AG165-MAX($AG$1:AG164)</f>
        <v>-3.2399999999999807</v>
      </c>
    </row>
    <row r="166" spans="1:34" x14ac:dyDescent="0.25">
      <c r="A166">
        <v>165</v>
      </c>
      <c r="B166" t="s">
        <v>1853</v>
      </c>
      <c r="C166" t="s">
        <v>15</v>
      </c>
      <c r="D166" t="s">
        <v>100</v>
      </c>
      <c r="E166" t="s">
        <v>1854</v>
      </c>
      <c r="F166">
        <v>1.73</v>
      </c>
      <c r="G166" t="s">
        <v>18</v>
      </c>
      <c r="H166" t="s">
        <v>46</v>
      </c>
      <c r="I166" t="str">
        <f>"2-0"</f>
        <v>2-0</v>
      </c>
      <c r="J166" t="s">
        <v>20</v>
      </c>
      <c r="K166">
        <v>1.7290000000000001</v>
      </c>
      <c r="L166">
        <v>1</v>
      </c>
      <c r="M166">
        <v>0.73</v>
      </c>
      <c r="N166" t="s">
        <v>21</v>
      </c>
      <c r="O166" t="s">
        <v>1855</v>
      </c>
      <c r="P166" s="15">
        <f t="shared" si="34"/>
        <v>11.059999999999997</v>
      </c>
      <c r="Q166" s="22">
        <v>43435</v>
      </c>
      <c r="R166" s="22"/>
      <c r="S166" s="50">
        <v>131</v>
      </c>
      <c r="T166" s="23" t="str">
        <f t="shared" si="24"/>
        <v>AH</v>
      </c>
      <c r="U166" t="s">
        <v>2512</v>
      </c>
      <c r="V166" s="46" t="str">
        <f t="shared" si="25"/>
        <v>22</v>
      </c>
      <c r="W166" s="46" t="str">
        <f t="shared" si="26"/>
        <v>Dec</v>
      </c>
      <c r="X166" s="46">
        <f t="shared" si="27"/>
        <v>12</v>
      </c>
      <c r="Y166" s="46" t="str">
        <f t="shared" si="28"/>
        <v>2018</v>
      </c>
      <c r="Z166" s="46" t="str">
        <f t="shared" si="29"/>
        <v>21:00</v>
      </c>
      <c r="AA166" s="47">
        <f t="shared" si="30"/>
        <v>43456</v>
      </c>
      <c r="AB166" s="48">
        <f t="shared" si="31"/>
        <v>43456.875</v>
      </c>
      <c r="AC166" s="51">
        <v>43435</v>
      </c>
      <c r="AD166" s="72"/>
      <c r="AE166" s="49">
        <v>165</v>
      </c>
      <c r="AF166" s="52">
        <f t="shared" si="32"/>
        <v>10.459999999999999</v>
      </c>
      <c r="AG166" s="53">
        <f t="shared" si="33"/>
        <v>110.46000000000006</v>
      </c>
      <c r="AH166" s="53">
        <f>AG166-MAX($AG$1:AG165)</f>
        <v>-2.5099999999999767</v>
      </c>
    </row>
    <row r="167" spans="1:34" x14ac:dyDescent="0.25">
      <c r="A167">
        <v>166</v>
      </c>
      <c r="B167" t="s">
        <v>1915</v>
      </c>
      <c r="C167" t="s">
        <v>15</v>
      </c>
      <c r="D167" t="s">
        <v>24</v>
      </c>
      <c r="E167" t="s">
        <v>1916</v>
      </c>
      <c r="F167">
        <v>1.81</v>
      </c>
      <c r="G167" t="s">
        <v>18</v>
      </c>
      <c r="H167" t="s">
        <v>85</v>
      </c>
      <c r="I167" t="str">
        <f>"2-1"</f>
        <v>2-1</v>
      </c>
      <c r="J167" t="s">
        <v>20</v>
      </c>
      <c r="K167">
        <v>1.8129999999999999</v>
      </c>
      <c r="L167">
        <v>1</v>
      </c>
      <c r="M167">
        <v>0.81</v>
      </c>
      <c r="N167" t="s">
        <v>21</v>
      </c>
      <c r="O167" t="s">
        <v>1917</v>
      </c>
      <c r="P167" s="15">
        <f t="shared" si="34"/>
        <v>11.869999999999997</v>
      </c>
      <c r="Q167" s="22">
        <v>43435</v>
      </c>
      <c r="R167" s="22"/>
      <c r="S167" s="50">
        <v>156</v>
      </c>
      <c r="T167" s="23" t="str">
        <f t="shared" si="24"/>
        <v>AH</v>
      </c>
      <c r="U167" t="s">
        <v>2512</v>
      </c>
      <c r="V167" s="46" t="str">
        <f t="shared" si="25"/>
        <v>23</v>
      </c>
      <c r="W167" s="46" t="str">
        <f t="shared" si="26"/>
        <v>Dec</v>
      </c>
      <c r="X167" s="46">
        <f t="shared" si="27"/>
        <v>12</v>
      </c>
      <c r="Y167" s="46" t="str">
        <f t="shared" si="28"/>
        <v>2018</v>
      </c>
      <c r="Z167" s="46" t="str">
        <f t="shared" si="29"/>
        <v>12:00</v>
      </c>
      <c r="AA167" s="47">
        <f t="shared" si="30"/>
        <v>43457</v>
      </c>
      <c r="AB167" s="48">
        <f t="shared" si="31"/>
        <v>43457.5</v>
      </c>
      <c r="AC167" s="51">
        <v>43435</v>
      </c>
      <c r="AD167" s="72"/>
      <c r="AE167" s="49">
        <v>166</v>
      </c>
      <c r="AF167" s="52">
        <f t="shared" si="32"/>
        <v>11.27</v>
      </c>
      <c r="AG167" s="53">
        <f t="shared" si="33"/>
        <v>111.27000000000007</v>
      </c>
      <c r="AH167" s="53">
        <f>AG167-MAX($AG$1:AG166)</f>
        <v>-1.6999999999999744</v>
      </c>
    </row>
    <row r="168" spans="1:34" x14ac:dyDescent="0.25">
      <c r="A168">
        <v>167</v>
      </c>
      <c r="B168" t="s">
        <v>1924</v>
      </c>
      <c r="C168" t="s">
        <v>15</v>
      </c>
      <c r="D168" t="s">
        <v>24</v>
      </c>
      <c r="E168" t="s">
        <v>1925</v>
      </c>
      <c r="F168">
        <v>1.69</v>
      </c>
      <c r="G168" t="s">
        <v>18</v>
      </c>
      <c r="H168" t="s">
        <v>112</v>
      </c>
      <c r="I168" t="str">
        <f>"1-1"</f>
        <v>1-1</v>
      </c>
      <c r="J168" t="s">
        <v>20</v>
      </c>
      <c r="K168">
        <v>1.6890000000000001</v>
      </c>
      <c r="L168">
        <v>1</v>
      </c>
      <c r="M168">
        <v>0.69</v>
      </c>
      <c r="N168" t="s">
        <v>21</v>
      </c>
      <c r="O168" t="s">
        <v>1926</v>
      </c>
      <c r="P168" s="15">
        <f t="shared" si="34"/>
        <v>12.559999999999997</v>
      </c>
      <c r="Q168" s="22">
        <v>43435</v>
      </c>
      <c r="R168" s="22"/>
      <c r="S168" s="50">
        <v>135</v>
      </c>
      <c r="T168" s="23" t="str">
        <f t="shared" si="24"/>
        <v>AH</v>
      </c>
      <c r="U168" t="s">
        <v>2512</v>
      </c>
      <c r="V168" s="46" t="str">
        <f t="shared" si="25"/>
        <v>23</v>
      </c>
      <c r="W168" s="46" t="str">
        <f t="shared" si="26"/>
        <v>Dec</v>
      </c>
      <c r="X168" s="46">
        <f t="shared" si="27"/>
        <v>12</v>
      </c>
      <c r="Y168" s="46" t="str">
        <f t="shared" si="28"/>
        <v>2018</v>
      </c>
      <c r="Z168" s="46" t="str">
        <f t="shared" si="29"/>
        <v>16:15</v>
      </c>
      <c r="AA168" s="47">
        <f t="shared" si="30"/>
        <v>43457</v>
      </c>
      <c r="AB168" s="48">
        <f t="shared" si="31"/>
        <v>43457.677083333336</v>
      </c>
      <c r="AC168" s="51">
        <v>43435</v>
      </c>
      <c r="AD168" s="72"/>
      <c r="AE168" s="49">
        <v>167</v>
      </c>
      <c r="AF168" s="52">
        <f t="shared" si="32"/>
        <v>11.959999999999999</v>
      </c>
      <c r="AG168" s="53">
        <f t="shared" si="33"/>
        <v>111.96000000000006</v>
      </c>
      <c r="AH168" s="53">
        <f>AG168-MAX($AG$1:AG167)</f>
        <v>-1.0099999999999767</v>
      </c>
    </row>
    <row r="169" spans="1:34" x14ac:dyDescent="0.25">
      <c r="A169">
        <v>168</v>
      </c>
      <c r="B169" t="s">
        <v>1877</v>
      </c>
      <c r="C169" t="s">
        <v>15</v>
      </c>
      <c r="D169" t="s">
        <v>58</v>
      </c>
      <c r="E169" t="s">
        <v>1878</v>
      </c>
      <c r="F169">
        <v>2.3199999999999998</v>
      </c>
      <c r="G169" t="s">
        <v>18</v>
      </c>
      <c r="H169" t="s">
        <v>38</v>
      </c>
      <c r="I169" t="str">
        <f>"2-6"</f>
        <v>2-6</v>
      </c>
      <c r="J169" t="s">
        <v>20</v>
      </c>
      <c r="K169">
        <v>2.3199999999999998</v>
      </c>
      <c r="L169">
        <v>1</v>
      </c>
      <c r="M169">
        <v>1.32</v>
      </c>
      <c r="N169" t="s">
        <v>21</v>
      </c>
      <c r="O169" t="s">
        <v>1879</v>
      </c>
      <c r="P169" s="15">
        <f t="shared" si="34"/>
        <v>13.879999999999997</v>
      </c>
      <c r="Q169" s="22">
        <v>43435</v>
      </c>
      <c r="R169" s="22"/>
      <c r="S169" s="50">
        <v>154</v>
      </c>
      <c r="T169" s="23" t="str">
        <f t="shared" si="24"/>
        <v>1X2</v>
      </c>
      <c r="U169" t="s">
        <v>2512</v>
      </c>
      <c r="V169" s="46" t="str">
        <f t="shared" si="25"/>
        <v>23</v>
      </c>
      <c r="W169" s="46" t="str">
        <f t="shared" si="26"/>
        <v>Dec</v>
      </c>
      <c r="X169" s="46">
        <f t="shared" si="27"/>
        <v>12</v>
      </c>
      <c r="Y169" s="46" t="str">
        <f t="shared" si="28"/>
        <v>2018</v>
      </c>
      <c r="Z169" s="46" t="str">
        <f t="shared" si="29"/>
        <v>17:00</v>
      </c>
      <c r="AA169" s="47">
        <f t="shared" si="30"/>
        <v>43457</v>
      </c>
      <c r="AB169" s="48">
        <f t="shared" si="31"/>
        <v>43457.708333333336</v>
      </c>
      <c r="AC169" s="51">
        <v>43435</v>
      </c>
      <c r="AD169" s="72"/>
      <c r="AE169" s="49">
        <v>168</v>
      </c>
      <c r="AF169" s="52">
        <f t="shared" si="32"/>
        <v>13.28</v>
      </c>
      <c r="AG169" s="53">
        <f t="shared" si="33"/>
        <v>113.28000000000006</v>
      </c>
      <c r="AH169" s="53">
        <f>AG169-MAX($AG$1:AG168)</f>
        <v>0.31000000000001648</v>
      </c>
    </row>
    <row r="170" spans="1:34" x14ac:dyDescent="0.25">
      <c r="A170">
        <v>169</v>
      </c>
      <c r="B170" t="s">
        <v>1880</v>
      </c>
      <c r="C170" t="s">
        <v>15</v>
      </c>
      <c r="D170" t="s">
        <v>54</v>
      </c>
      <c r="E170" t="s">
        <v>1881</v>
      </c>
      <c r="F170">
        <v>1.75</v>
      </c>
      <c r="G170" t="s">
        <v>18</v>
      </c>
      <c r="H170" t="s">
        <v>85</v>
      </c>
      <c r="I170" t="str">
        <f>"1-1"</f>
        <v>1-1</v>
      </c>
      <c r="J170" t="s">
        <v>20</v>
      </c>
      <c r="K170">
        <v>1.7509999999999999</v>
      </c>
      <c r="L170">
        <v>1</v>
      </c>
      <c r="M170">
        <v>0.75</v>
      </c>
      <c r="N170" t="s">
        <v>21</v>
      </c>
      <c r="O170" t="s">
        <v>1882</v>
      </c>
      <c r="P170" s="15">
        <f t="shared" si="34"/>
        <v>14.629999999999997</v>
      </c>
      <c r="Q170" s="22">
        <v>43435</v>
      </c>
      <c r="R170" s="22"/>
      <c r="S170" s="50">
        <v>130</v>
      </c>
      <c r="T170" s="23" t="str">
        <f t="shared" si="24"/>
        <v>AH</v>
      </c>
      <c r="U170" t="s">
        <v>2512</v>
      </c>
      <c r="V170" s="46" t="str">
        <f t="shared" si="25"/>
        <v>23</v>
      </c>
      <c r="W170" s="46" t="str">
        <f t="shared" si="26"/>
        <v>Dec</v>
      </c>
      <c r="X170" s="46">
        <f t="shared" si="27"/>
        <v>12</v>
      </c>
      <c r="Y170" s="46" t="str">
        <f t="shared" si="28"/>
        <v>2018</v>
      </c>
      <c r="Z170" s="46" t="str">
        <f t="shared" si="29"/>
        <v>18:00</v>
      </c>
      <c r="AA170" s="47">
        <f t="shared" si="30"/>
        <v>43457</v>
      </c>
      <c r="AB170" s="48">
        <f t="shared" si="31"/>
        <v>43457.75</v>
      </c>
      <c r="AC170" s="51">
        <v>43435</v>
      </c>
      <c r="AD170" s="72"/>
      <c r="AE170" s="49">
        <v>169</v>
      </c>
      <c r="AF170" s="52">
        <f t="shared" si="32"/>
        <v>14.03</v>
      </c>
      <c r="AG170" s="53">
        <f t="shared" si="33"/>
        <v>114.03000000000006</v>
      </c>
      <c r="AH170" s="53">
        <f>AG170-MAX($AG$1:AG169)</f>
        <v>0.75</v>
      </c>
    </row>
    <row r="171" spans="1:34" x14ac:dyDescent="0.25">
      <c r="A171">
        <v>170</v>
      </c>
      <c r="B171" t="s">
        <v>1826</v>
      </c>
      <c r="C171" t="s">
        <v>15</v>
      </c>
      <c r="D171" t="s">
        <v>16</v>
      </c>
      <c r="E171" t="s">
        <v>1827</v>
      </c>
      <c r="F171">
        <v>0</v>
      </c>
      <c r="G171" t="s">
        <v>26</v>
      </c>
      <c r="H171" t="s">
        <v>38</v>
      </c>
      <c r="I171" t="str">
        <f>"0-0"</f>
        <v>0-0</v>
      </c>
      <c r="J171" t="s">
        <v>20</v>
      </c>
      <c r="K171">
        <v>1.694</v>
      </c>
      <c r="L171">
        <v>1</v>
      </c>
      <c r="M171">
        <v>-1</v>
      </c>
      <c r="N171" t="s">
        <v>21</v>
      </c>
      <c r="O171" t="s">
        <v>1828</v>
      </c>
      <c r="P171" s="15">
        <f t="shared" si="34"/>
        <v>13.629999999999997</v>
      </c>
      <c r="Q171" s="22">
        <v>43435</v>
      </c>
      <c r="R171" s="22"/>
      <c r="S171" s="50">
        <v>172</v>
      </c>
      <c r="T171" s="23" t="str">
        <f t="shared" si="24"/>
        <v>1X2</v>
      </c>
      <c r="U171" t="s">
        <v>2512</v>
      </c>
      <c r="V171" s="46" t="str">
        <f t="shared" si="25"/>
        <v>26</v>
      </c>
      <c r="W171" s="46" t="str">
        <f t="shared" si="26"/>
        <v>Dec</v>
      </c>
      <c r="X171" s="46">
        <f t="shared" si="27"/>
        <v>12</v>
      </c>
      <c r="Y171" s="46" t="str">
        <f t="shared" si="28"/>
        <v>2018</v>
      </c>
      <c r="Z171" s="46" t="str">
        <f t="shared" si="29"/>
        <v>12:30</v>
      </c>
      <c r="AA171" s="47">
        <f t="shared" si="30"/>
        <v>43460</v>
      </c>
      <c r="AB171" s="48">
        <f t="shared" si="31"/>
        <v>43460.520833333336</v>
      </c>
      <c r="AC171" s="51">
        <v>43435</v>
      </c>
      <c r="AD171" s="72"/>
      <c r="AE171" s="49">
        <v>170</v>
      </c>
      <c r="AF171" s="52">
        <f t="shared" si="32"/>
        <v>13.03</v>
      </c>
      <c r="AG171" s="53">
        <f t="shared" si="33"/>
        <v>113.03000000000006</v>
      </c>
      <c r="AH171" s="53">
        <f>AG171-MAX($AG$1:AG170)</f>
        <v>-1</v>
      </c>
    </row>
    <row r="172" spans="1:34" x14ac:dyDescent="0.25">
      <c r="A172">
        <v>171</v>
      </c>
      <c r="B172" t="s">
        <v>1850</v>
      </c>
      <c r="C172" t="s">
        <v>15</v>
      </c>
      <c r="D172" t="s">
        <v>58</v>
      </c>
      <c r="E172" t="s">
        <v>1851</v>
      </c>
      <c r="F172">
        <v>1</v>
      </c>
      <c r="G172" t="s">
        <v>80</v>
      </c>
      <c r="H172" t="s">
        <v>34</v>
      </c>
      <c r="I172" t="str">
        <f>"1-1"</f>
        <v>1-1</v>
      </c>
      <c r="J172" t="s">
        <v>20</v>
      </c>
      <c r="K172">
        <v>1.6890000000000001</v>
      </c>
      <c r="L172">
        <v>1</v>
      </c>
      <c r="M172">
        <v>0</v>
      </c>
      <c r="N172" t="s">
        <v>21</v>
      </c>
      <c r="O172" t="s">
        <v>1852</v>
      </c>
      <c r="P172" s="15">
        <f t="shared" si="34"/>
        <v>13.629999999999997</v>
      </c>
      <c r="Q172" s="22">
        <v>43435</v>
      </c>
      <c r="R172" s="22"/>
      <c r="S172" s="50">
        <v>177</v>
      </c>
      <c r="T172" s="23" t="str">
        <f t="shared" si="24"/>
        <v>AH</v>
      </c>
      <c r="U172" t="s">
        <v>2512</v>
      </c>
      <c r="V172" s="46" t="str">
        <f t="shared" si="25"/>
        <v>26</v>
      </c>
      <c r="W172" s="46" t="str">
        <f t="shared" si="26"/>
        <v>Dec</v>
      </c>
      <c r="X172" s="46">
        <f t="shared" si="27"/>
        <v>12</v>
      </c>
      <c r="Y172" s="46" t="str">
        <f t="shared" si="28"/>
        <v>2018</v>
      </c>
      <c r="Z172" s="46" t="str">
        <f t="shared" si="29"/>
        <v>13:30</v>
      </c>
      <c r="AA172" s="47">
        <f t="shared" si="30"/>
        <v>43460</v>
      </c>
      <c r="AB172" s="48">
        <f t="shared" si="31"/>
        <v>43460.5625</v>
      </c>
      <c r="AC172" s="51">
        <v>43435</v>
      </c>
      <c r="AD172" s="72"/>
      <c r="AE172" s="49">
        <v>171</v>
      </c>
      <c r="AF172" s="52">
        <f t="shared" si="32"/>
        <v>13.03</v>
      </c>
      <c r="AG172" s="53">
        <f t="shared" si="33"/>
        <v>113.03000000000006</v>
      </c>
      <c r="AH172" s="53">
        <f>AG172-MAX($AG$1:AG171)</f>
        <v>-1</v>
      </c>
    </row>
    <row r="173" spans="1:34" x14ac:dyDescent="0.25">
      <c r="A173">
        <v>172</v>
      </c>
      <c r="B173" t="s">
        <v>1818</v>
      </c>
      <c r="C173" t="s">
        <v>15</v>
      </c>
      <c r="D173" t="s">
        <v>16</v>
      </c>
      <c r="E173" t="s">
        <v>1355</v>
      </c>
      <c r="F173">
        <v>0</v>
      </c>
      <c r="G173" t="s">
        <v>26</v>
      </c>
      <c r="H173" t="s">
        <v>38</v>
      </c>
      <c r="I173" t="str">
        <f>"2-2"</f>
        <v>2-2</v>
      </c>
      <c r="J173" t="s">
        <v>20</v>
      </c>
      <c r="K173">
        <v>1.7869999999999999</v>
      </c>
      <c r="L173">
        <v>1</v>
      </c>
      <c r="M173">
        <v>-1</v>
      </c>
      <c r="N173" t="s">
        <v>21</v>
      </c>
      <c r="O173" t="s">
        <v>1825</v>
      </c>
      <c r="P173" s="15">
        <f t="shared" si="34"/>
        <v>12.629999999999997</v>
      </c>
      <c r="Q173" s="22">
        <v>43435</v>
      </c>
      <c r="R173" s="22"/>
      <c r="S173" s="50">
        <v>180</v>
      </c>
      <c r="T173" s="23" t="str">
        <f t="shared" si="24"/>
        <v>1X2</v>
      </c>
      <c r="U173" t="s">
        <v>2512</v>
      </c>
      <c r="V173" s="46" t="str">
        <f t="shared" si="25"/>
        <v>26</v>
      </c>
      <c r="W173" s="46" t="str">
        <f t="shared" si="26"/>
        <v>Dec</v>
      </c>
      <c r="X173" s="46">
        <f t="shared" si="27"/>
        <v>12</v>
      </c>
      <c r="Y173" s="46" t="str">
        <f t="shared" si="28"/>
        <v>2018</v>
      </c>
      <c r="Z173" s="46" t="str">
        <f t="shared" si="29"/>
        <v>15:00</v>
      </c>
      <c r="AA173" s="47">
        <f t="shared" si="30"/>
        <v>43460</v>
      </c>
      <c r="AB173" s="48">
        <f t="shared" si="31"/>
        <v>43460.625</v>
      </c>
      <c r="AC173" s="51">
        <v>43435</v>
      </c>
      <c r="AD173" s="72"/>
      <c r="AE173" s="49">
        <v>172</v>
      </c>
      <c r="AF173" s="52">
        <f t="shared" si="32"/>
        <v>12.03</v>
      </c>
      <c r="AG173" s="53">
        <f t="shared" si="33"/>
        <v>112.03000000000006</v>
      </c>
      <c r="AH173" s="53">
        <f>AG173-MAX($AG$1:AG172)</f>
        <v>-2</v>
      </c>
    </row>
    <row r="174" spans="1:34" x14ac:dyDescent="0.25">
      <c r="A174">
        <v>173</v>
      </c>
      <c r="B174" t="s">
        <v>1818</v>
      </c>
      <c r="C174" t="s">
        <v>15</v>
      </c>
      <c r="D174" t="s">
        <v>16</v>
      </c>
      <c r="E174" t="s">
        <v>1823</v>
      </c>
      <c r="F174">
        <v>1.79</v>
      </c>
      <c r="G174" t="s">
        <v>18</v>
      </c>
      <c r="H174" t="s">
        <v>38</v>
      </c>
      <c r="I174" t="str">
        <f>"0-2"</f>
        <v>0-2</v>
      </c>
      <c r="J174" t="s">
        <v>20</v>
      </c>
      <c r="K174">
        <v>1.7869999999999999</v>
      </c>
      <c r="L174">
        <v>1</v>
      </c>
      <c r="M174">
        <v>0.79</v>
      </c>
      <c r="N174" t="s">
        <v>21</v>
      </c>
      <c r="O174" t="s">
        <v>1824</v>
      </c>
      <c r="P174" s="15">
        <f t="shared" si="34"/>
        <v>13.419999999999998</v>
      </c>
      <c r="Q174" s="22">
        <v>43435</v>
      </c>
      <c r="R174" s="22"/>
      <c r="S174" s="50">
        <v>182</v>
      </c>
      <c r="T174" s="23" t="str">
        <f t="shared" si="24"/>
        <v>1X2</v>
      </c>
      <c r="U174" t="s">
        <v>2512</v>
      </c>
      <c r="V174" s="46" t="str">
        <f t="shared" si="25"/>
        <v>26</v>
      </c>
      <c r="W174" s="46" t="str">
        <f t="shared" si="26"/>
        <v>Dec</v>
      </c>
      <c r="X174" s="46">
        <f t="shared" si="27"/>
        <v>12</v>
      </c>
      <c r="Y174" s="46" t="str">
        <f t="shared" si="28"/>
        <v>2018</v>
      </c>
      <c r="Z174" s="46" t="str">
        <f t="shared" si="29"/>
        <v>15:00</v>
      </c>
      <c r="AA174" s="47">
        <f t="shared" si="30"/>
        <v>43460</v>
      </c>
      <c r="AB174" s="48">
        <f t="shared" si="31"/>
        <v>43460.625</v>
      </c>
      <c r="AC174" s="51">
        <v>43435</v>
      </c>
      <c r="AD174" s="72"/>
      <c r="AE174" s="49">
        <v>173</v>
      </c>
      <c r="AF174" s="52">
        <f t="shared" si="32"/>
        <v>12.82</v>
      </c>
      <c r="AG174" s="53">
        <f t="shared" si="33"/>
        <v>112.82000000000006</v>
      </c>
      <c r="AH174" s="53">
        <f>AG174-MAX($AG$1:AG173)</f>
        <v>-1.2099999999999937</v>
      </c>
    </row>
    <row r="175" spans="1:34" x14ac:dyDescent="0.25">
      <c r="A175">
        <v>174</v>
      </c>
      <c r="B175" t="s">
        <v>1818</v>
      </c>
      <c r="C175" t="s">
        <v>15</v>
      </c>
      <c r="D175" t="s">
        <v>16</v>
      </c>
      <c r="E175" t="s">
        <v>1821</v>
      </c>
      <c r="F175">
        <v>0</v>
      </c>
      <c r="G175" t="s">
        <v>26</v>
      </c>
      <c r="H175" t="s">
        <v>50</v>
      </c>
      <c r="I175" t="str">
        <f>"0-1"</f>
        <v>0-1</v>
      </c>
      <c r="J175" t="s">
        <v>20</v>
      </c>
      <c r="K175">
        <v>2.08</v>
      </c>
      <c r="L175">
        <v>1</v>
      </c>
      <c r="M175">
        <v>-1</v>
      </c>
      <c r="N175" t="s">
        <v>21</v>
      </c>
      <c r="O175" t="s">
        <v>1822</v>
      </c>
      <c r="P175" s="15">
        <f t="shared" si="34"/>
        <v>12.419999999999998</v>
      </c>
      <c r="Q175" s="22">
        <v>43435</v>
      </c>
      <c r="R175" s="22"/>
      <c r="S175" s="50">
        <v>174</v>
      </c>
      <c r="T175" s="23" t="str">
        <f t="shared" si="24"/>
        <v>AH</v>
      </c>
      <c r="U175" t="s">
        <v>2512</v>
      </c>
      <c r="V175" s="46" t="str">
        <f t="shared" si="25"/>
        <v>26</v>
      </c>
      <c r="W175" s="46" t="str">
        <f t="shared" si="26"/>
        <v>Dec</v>
      </c>
      <c r="X175" s="46">
        <f t="shared" si="27"/>
        <v>12</v>
      </c>
      <c r="Y175" s="46" t="str">
        <f t="shared" si="28"/>
        <v>2018</v>
      </c>
      <c r="Z175" s="46" t="str">
        <f t="shared" si="29"/>
        <v>15:00</v>
      </c>
      <c r="AA175" s="47">
        <f t="shared" si="30"/>
        <v>43460</v>
      </c>
      <c r="AB175" s="48">
        <f t="shared" si="31"/>
        <v>43460.625</v>
      </c>
      <c r="AC175" s="51">
        <v>43435</v>
      </c>
      <c r="AD175" s="72"/>
      <c r="AE175" s="49">
        <v>174</v>
      </c>
      <c r="AF175" s="52">
        <f t="shared" si="32"/>
        <v>11.82</v>
      </c>
      <c r="AG175" s="53">
        <f t="shared" si="33"/>
        <v>111.82000000000006</v>
      </c>
      <c r="AH175" s="53">
        <f>AG175-MAX($AG$1:AG174)</f>
        <v>-2.2099999999999937</v>
      </c>
    </row>
    <row r="176" spans="1:34" x14ac:dyDescent="0.25">
      <c r="A176">
        <v>175</v>
      </c>
      <c r="B176" t="s">
        <v>1818</v>
      </c>
      <c r="C176" t="s">
        <v>15</v>
      </c>
      <c r="D176" t="s">
        <v>16</v>
      </c>
      <c r="E176" t="s">
        <v>1819</v>
      </c>
      <c r="F176">
        <v>1.78</v>
      </c>
      <c r="G176" t="s">
        <v>18</v>
      </c>
      <c r="H176" t="s">
        <v>72</v>
      </c>
      <c r="I176" t="str">
        <f>"2-0"</f>
        <v>2-0</v>
      </c>
      <c r="J176" t="s">
        <v>20</v>
      </c>
      <c r="K176">
        <v>1.7809999999999999</v>
      </c>
      <c r="L176">
        <v>1</v>
      </c>
      <c r="M176">
        <v>0.78</v>
      </c>
      <c r="N176" t="s">
        <v>21</v>
      </c>
      <c r="O176" t="s">
        <v>1820</v>
      </c>
      <c r="P176" s="15">
        <f t="shared" si="34"/>
        <v>13.199999999999998</v>
      </c>
      <c r="Q176" s="22">
        <v>43435</v>
      </c>
      <c r="R176" s="22"/>
      <c r="S176" s="50">
        <v>176</v>
      </c>
      <c r="T176" s="23" t="str">
        <f t="shared" si="24"/>
        <v>1X2</v>
      </c>
      <c r="U176" t="s">
        <v>2512</v>
      </c>
      <c r="V176" s="46" t="str">
        <f t="shared" si="25"/>
        <v>26</v>
      </c>
      <c r="W176" s="46" t="str">
        <f t="shared" si="26"/>
        <v>Dec</v>
      </c>
      <c r="X176" s="46">
        <f t="shared" si="27"/>
        <v>12</v>
      </c>
      <c r="Y176" s="46" t="str">
        <f t="shared" si="28"/>
        <v>2018</v>
      </c>
      <c r="Z176" s="46" t="str">
        <f t="shared" si="29"/>
        <v>15:00</v>
      </c>
      <c r="AA176" s="47">
        <f t="shared" si="30"/>
        <v>43460</v>
      </c>
      <c r="AB176" s="48">
        <f t="shared" si="31"/>
        <v>43460.625</v>
      </c>
      <c r="AC176" s="51">
        <v>43435</v>
      </c>
      <c r="AD176" s="72"/>
      <c r="AE176" s="49">
        <v>175</v>
      </c>
      <c r="AF176" s="52">
        <f t="shared" si="32"/>
        <v>12.6</v>
      </c>
      <c r="AG176" s="53">
        <f t="shared" si="33"/>
        <v>112.60000000000007</v>
      </c>
      <c r="AH176" s="53">
        <f>AG176-MAX($AG$1:AG175)</f>
        <v>-1.4299999999999926</v>
      </c>
    </row>
    <row r="177" spans="1:34" x14ac:dyDescent="0.25">
      <c r="A177">
        <v>176</v>
      </c>
      <c r="B177" t="s">
        <v>1837</v>
      </c>
      <c r="C177" t="s">
        <v>15</v>
      </c>
      <c r="D177" t="s">
        <v>58</v>
      </c>
      <c r="E177" t="s">
        <v>1848</v>
      </c>
      <c r="F177">
        <v>0</v>
      </c>
      <c r="G177" t="s">
        <v>26</v>
      </c>
      <c r="H177" t="s">
        <v>112</v>
      </c>
      <c r="I177" t="str">
        <f>"1-5"</f>
        <v>1-5</v>
      </c>
      <c r="J177" t="s">
        <v>20</v>
      </c>
      <c r="K177">
        <v>2</v>
      </c>
      <c r="L177">
        <v>1</v>
      </c>
      <c r="M177">
        <v>-1</v>
      </c>
      <c r="N177" t="s">
        <v>21</v>
      </c>
      <c r="O177" t="s">
        <v>1849</v>
      </c>
      <c r="P177" s="15">
        <f t="shared" si="34"/>
        <v>12.199999999999998</v>
      </c>
      <c r="Q177" s="22">
        <v>43435</v>
      </c>
      <c r="R177" s="22"/>
      <c r="S177" s="50">
        <v>184</v>
      </c>
      <c r="T177" s="23" t="str">
        <f t="shared" si="24"/>
        <v>AH</v>
      </c>
      <c r="U177" t="s">
        <v>2512</v>
      </c>
      <c r="V177" s="46" t="str">
        <f t="shared" si="25"/>
        <v>26</v>
      </c>
      <c r="W177" s="46" t="str">
        <f t="shared" si="26"/>
        <v>Dec</v>
      </c>
      <c r="X177" s="46">
        <f t="shared" si="27"/>
        <v>12</v>
      </c>
      <c r="Y177" s="46" t="str">
        <f t="shared" si="28"/>
        <v>2018</v>
      </c>
      <c r="Z177" s="46" t="str">
        <f t="shared" si="29"/>
        <v>16:00</v>
      </c>
      <c r="AA177" s="47">
        <f t="shared" si="30"/>
        <v>43460</v>
      </c>
      <c r="AB177" s="48">
        <f t="shared" si="31"/>
        <v>43460.666666666664</v>
      </c>
      <c r="AC177" s="51">
        <v>43435</v>
      </c>
      <c r="AD177" s="72"/>
      <c r="AE177" s="49">
        <v>176</v>
      </c>
      <c r="AF177" s="52">
        <f t="shared" si="32"/>
        <v>11.6</v>
      </c>
      <c r="AG177" s="53">
        <f t="shared" si="33"/>
        <v>111.60000000000007</v>
      </c>
      <c r="AH177" s="53">
        <f>AG177-MAX($AG$1:AG176)</f>
        <v>-2.4299999999999926</v>
      </c>
    </row>
    <row r="178" spans="1:34" x14ac:dyDescent="0.25">
      <c r="A178">
        <v>177</v>
      </c>
      <c r="B178" t="s">
        <v>1837</v>
      </c>
      <c r="C178" t="s">
        <v>15</v>
      </c>
      <c r="D178" t="s">
        <v>58</v>
      </c>
      <c r="E178" t="s">
        <v>1846</v>
      </c>
      <c r="F178">
        <v>0</v>
      </c>
      <c r="G178" t="s">
        <v>26</v>
      </c>
      <c r="H178" t="s">
        <v>50</v>
      </c>
      <c r="I178" t="str">
        <f>"0-0"</f>
        <v>0-0</v>
      </c>
      <c r="J178" t="s">
        <v>20</v>
      </c>
      <c r="K178">
        <v>2.2200000000000002</v>
      </c>
      <c r="L178">
        <v>1</v>
      </c>
      <c r="M178">
        <v>-1</v>
      </c>
      <c r="N178" t="s">
        <v>21</v>
      </c>
      <c r="O178" t="s">
        <v>1847</v>
      </c>
      <c r="P178" s="15">
        <f t="shared" si="34"/>
        <v>11.199999999999998</v>
      </c>
      <c r="Q178" s="22">
        <v>43435</v>
      </c>
      <c r="R178" s="22"/>
      <c r="S178" s="50">
        <v>170</v>
      </c>
      <c r="T178" s="23" t="str">
        <f t="shared" si="24"/>
        <v>AH</v>
      </c>
      <c r="U178" t="s">
        <v>2512</v>
      </c>
      <c r="V178" s="46" t="str">
        <f t="shared" si="25"/>
        <v>26</v>
      </c>
      <c r="W178" s="46" t="str">
        <f t="shared" si="26"/>
        <v>Dec</v>
      </c>
      <c r="X178" s="46">
        <f t="shared" si="27"/>
        <v>12</v>
      </c>
      <c r="Y178" s="46" t="str">
        <f t="shared" si="28"/>
        <v>2018</v>
      </c>
      <c r="Z178" s="46" t="str">
        <f t="shared" si="29"/>
        <v>16:00</v>
      </c>
      <c r="AA178" s="47">
        <f t="shared" si="30"/>
        <v>43460</v>
      </c>
      <c r="AB178" s="48">
        <f t="shared" si="31"/>
        <v>43460.666666666664</v>
      </c>
      <c r="AC178" s="51">
        <v>43435</v>
      </c>
      <c r="AD178" s="72"/>
      <c r="AE178" s="49">
        <v>177</v>
      </c>
      <c r="AF178" s="52">
        <f t="shared" si="32"/>
        <v>10.6</v>
      </c>
      <c r="AG178" s="53">
        <f t="shared" si="33"/>
        <v>110.60000000000007</v>
      </c>
      <c r="AH178" s="53">
        <f>AG178-MAX($AG$1:AG177)</f>
        <v>-3.4299999999999926</v>
      </c>
    </row>
    <row r="179" spans="1:34" x14ac:dyDescent="0.25">
      <c r="A179">
        <v>178</v>
      </c>
      <c r="B179" t="s">
        <v>1837</v>
      </c>
      <c r="C179" t="s">
        <v>15</v>
      </c>
      <c r="D179" t="s">
        <v>58</v>
      </c>
      <c r="E179" t="s">
        <v>1844</v>
      </c>
      <c r="F179">
        <v>1.87</v>
      </c>
      <c r="G179" t="s">
        <v>18</v>
      </c>
      <c r="H179" t="s">
        <v>128</v>
      </c>
      <c r="I179" t="str">
        <f>"2-1"</f>
        <v>2-1</v>
      </c>
      <c r="J179" t="s">
        <v>20</v>
      </c>
      <c r="K179">
        <v>1.869</v>
      </c>
      <c r="L179">
        <v>1</v>
      </c>
      <c r="M179">
        <v>0.87</v>
      </c>
      <c r="N179" t="s">
        <v>21</v>
      </c>
      <c r="O179" t="s">
        <v>1845</v>
      </c>
      <c r="P179" s="15">
        <f t="shared" si="34"/>
        <v>12.069999999999997</v>
      </c>
      <c r="Q179" s="22">
        <v>43435</v>
      </c>
      <c r="R179" s="22"/>
      <c r="S179" s="50">
        <v>173</v>
      </c>
      <c r="T179" s="23" t="str">
        <f t="shared" si="24"/>
        <v>AH</v>
      </c>
      <c r="U179" t="s">
        <v>2512</v>
      </c>
      <c r="V179" s="46" t="str">
        <f t="shared" si="25"/>
        <v>26</v>
      </c>
      <c r="W179" s="46" t="str">
        <f t="shared" si="26"/>
        <v>Dec</v>
      </c>
      <c r="X179" s="46">
        <f t="shared" si="27"/>
        <v>12</v>
      </c>
      <c r="Y179" s="46" t="str">
        <f t="shared" si="28"/>
        <v>2018</v>
      </c>
      <c r="Z179" s="46" t="str">
        <f t="shared" si="29"/>
        <v>16:00</v>
      </c>
      <c r="AA179" s="47">
        <f t="shared" si="30"/>
        <v>43460</v>
      </c>
      <c r="AB179" s="48">
        <f t="shared" si="31"/>
        <v>43460.666666666664</v>
      </c>
      <c r="AC179" s="51">
        <v>43435</v>
      </c>
      <c r="AD179" s="72"/>
      <c r="AE179" s="49">
        <v>178</v>
      </c>
      <c r="AF179" s="52">
        <f t="shared" si="32"/>
        <v>11.469999999999999</v>
      </c>
      <c r="AG179" s="53">
        <f t="shared" si="33"/>
        <v>111.47000000000007</v>
      </c>
      <c r="AH179" s="53">
        <f>AG179-MAX($AG$1:AG178)</f>
        <v>-2.5599999999999881</v>
      </c>
    </row>
    <row r="180" spans="1:34" x14ac:dyDescent="0.25">
      <c r="A180">
        <v>179</v>
      </c>
      <c r="B180" t="s">
        <v>1837</v>
      </c>
      <c r="C180" t="s">
        <v>15</v>
      </c>
      <c r="D180" t="s">
        <v>58</v>
      </c>
      <c r="E180" t="s">
        <v>1842</v>
      </c>
      <c r="F180">
        <v>0</v>
      </c>
      <c r="G180" t="s">
        <v>26</v>
      </c>
      <c r="H180" t="s">
        <v>401</v>
      </c>
      <c r="I180" t="str">
        <f>"4-0"</f>
        <v>4-0</v>
      </c>
      <c r="J180" t="s">
        <v>20</v>
      </c>
      <c r="K180">
        <v>1.6990000000000001</v>
      </c>
      <c r="L180">
        <v>1</v>
      </c>
      <c r="M180">
        <v>-1</v>
      </c>
      <c r="N180" t="s">
        <v>21</v>
      </c>
      <c r="O180" t="s">
        <v>1843</v>
      </c>
      <c r="P180" s="15">
        <f t="shared" si="34"/>
        <v>11.069999999999997</v>
      </c>
      <c r="Q180" s="22">
        <v>43435</v>
      </c>
      <c r="R180" s="22"/>
      <c r="S180" s="50">
        <v>179</v>
      </c>
      <c r="T180" s="23" t="str">
        <f t="shared" si="24"/>
        <v>AH</v>
      </c>
      <c r="U180" t="s">
        <v>2512</v>
      </c>
      <c r="V180" s="46" t="str">
        <f t="shared" si="25"/>
        <v>26</v>
      </c>
      <c r="W180" s="46" t="str">
        <f t="shared" si="26"/>
        <v>Dec</v>
      </c>
      <c r="X180" s="46">
        <f t="shared" si="27"/>
        <v>12</v>
      </c>
      <c r="Y180" s="46" t="str">
        <f t="shared" si="28"/>
        <v>2018</v>
      </c>
      <c r="Z180" s="46" t="str">
        <f t="shared" si="29"/>
        <v>16:00</v>
      </c>
      <c r="AA180" s="47">
        <f t="shared" si="30"/>
        <v>43460</v>
      </c>
      <c r="AB180" s="48">
        <f t="shared" si="31"/>
        <v>43460.666666666664</v>
      </c>
      <c r="AC180" s="51">
        <v>43435</v>
      </c>
      <c r="AD180" s="72"/>
      <c r="AE180" s="49">
        <v>179</v>
      </c>
      <c r="AF180" s="52">
        <f t="shared" si="32"/>
        <v>10.469999999999999</v>
      </c>
      <c r="AG180" s="53">
        <f t="shared" si="33"/>
        <v>110.47000000000007</v>
      </c>
      <c r="AH180" s="53">
        <f>AG180-MAX($AG$1:AG179)</f>
        <v>-3.5599999999999881</v>
      </c>
    </row>
    <row r="181" spans="1:34" x14ac:dyDescent="0.25">
      <c r="A181">
        <v>180</v>
      </c>
      <c r="B181" t="s">
        <v>1837</v>
      </c>
      <c r="C181" t="s">
        <v>15</v>
      </c>
      <c r="D181" t="s">
        <v>58</v>
      </c>
      <c r="E181" t="s">
        <v>1840</v>
      </c>
      <c r="F181">
        <v>1.7</v>
      </c>
      <c r="G181" t="s">
        <v>18</v>
      </c>
      <c r="H181" t="s">
        <v>19</v>
      </c>
      <c r="I181" t="str">
        <f>"3-1"</f>
        <v>3-1</v>
      </c>
      <c r="J181" t="s">
        <v>20</v>
      </c>
      <c r="K181">
        <v>1.704</v>
      </c>
      <c r="L181">
        <v>1</v>
      </c>
      <c r="M181">
        <v>0.7</v>
      </c>
      <c r="N181" t="s">
        <v>21</v>
      </c>
      <c r="O181" t="s">
        <v>1841</v>
      </c>
      <c r="P181" s="15">
        <f t="shared" si="34"/>
        <v>11.769999999999996</v>
      </c>
      <c r="Q181" s="22">
        <v>43435</v>
      </c>
      <c r="R181" s="22"/>
      <c r="S181" s="50">
        <v>181</v>
      </c>
      <c r="T181" s="23" t="str">
        <f t="shared" si="24"/>
        <v>AH</v>
      </c>
      <c r="U181" t="s">
        <v>2512</v>
      </c>
      <c r="V181" s="46" t="str">
        <f t="shared" si="25"/>
        <v>26</v>
      </c>
      <c r="W181" s="46" t="str">
        <f t="shared" si="26"/>
        <v>Dec</v>
      </c>
      <c r="X181" s="46">
        <f t="shared" si="27"/>
        <v>12</v>
      </c>
      <c r="Y181" s="46" t="str">
        <f t="shared" si="28"/>
        <v>2018</v>
      </c>
      <c r="Z181" s="46" t="str">
        <f t="shared" si="29"/>
        <v>16:00</v>
      </c>
      <c r="AA181" s="47">
        <f t="shared" si="30"/>
        <v>43460</v>
      </c>
      <c r="AB181" s="48">
        <f t="shared" si="31"/>
        <v>43460.666666666664</v>
      </c>
      <c r="AC181" s="51">
        <v>43435</v>
      </c>
      <c r="AD181" s="72"/>
      <c r="AE181" s="49">
        <v>180</v>
      </c>
      <c r="AF181" s="52">
        <f t="shared" si="32"/>
        <v>11.169999999999998</v>
      </c>
      <c r="AG181" s="53">
        <f t="shared" si="33"/>
        <v>111.17000000000007</v>
      </c>
      <c r="AH181" s="53">
        <f>AG181-MAX($AG$1:AG180)</f>
        <v>-2.8599999999999852</v>
      </c>
    </row>
    <row r="182" spans="1:34" x14ac:dyDescent="0.25">
      <c r="A182">
        <v>181</v>
      </c>
      <c r="B182" t="s">
        <v>1837</v>
      </c>
      <c r="C182" t="s">
        <v>15</v>
      </c>
      <c r="D182" t="s">
        <v>58</v>
      </c>
      <c r="E182" t="s">
        <v>1838</v>
      </c>
      <c r="F182">
        <v>2.0099999999999998</v>
      </c>
      <c r="G182" t="s">
        <v>18</v>
      </c>
      <c r="H182" t="s">
        <v>19</v>
      </c>
      <c r="I182" t="str">
        <f>"5-0"</f>
        <v>5-0</v>
      </c>
      <c r="J182" t="s">
        <v>20</v>
      </c>
      <c r="K182">
        <v>2.0099999999999998</v>
      </c>
      <c r="L182">
        <v>1</v>
      </c>
      <c r="M182">
        <v>1.01</v>
      </c>
      <c r="N182" t="s">
        <v>21</v>
      </c>
      <c r="O182" t="s">
        <v>1839</v>
      </c>
      <c r="P182" s="15">
        <f t="shared" si="34"/>
        <v>12.779999999999996</v>
      </c>
      <c r="Q182" s="22">
        <v>43435</v>
      </c>
      <c r="R182" s="22"/>
      <c r="S182" s="50">
        <v>175</v>
      </c>
      <c r="T182" s="23" t="str">
        <f t="shared" si="24"/>
        <v>AH</v>
      </c>
      <c r="U182" t="s">
        <v>2512</v>
      </c>
      <c r="V182" s="46" t="str">
        <f t="shared" si="25"/>
        <v>26</v>
      </c>
      <c r="W182" s="46" t="str">
        <f t="shared" si="26"/>
        <v>Dec</v>
      </c>
      <c r="X182" s="46">
        <f t="shared" si="27"/>
        <v>12</v>
      </c>
      <c r="Y182" s="46" t="str">
        <f t="shared" si="28"/>
        <v>2018</v>
      </c>
      <c r="Z182" s="46" t="str">
        <f t="shared" si="29"/>
        <v>16:00</v>
      </c>
      <c r="AA182" s="47">
        <f t="shared" si="30"/>
        <v>43460</v>
      </c>
      <c r="AB182" s="48">
        <f t="shared" si="31"/>
        <v>43460.666666666664</v>
      </c>
      <c r="AC182" s="51">
        <v>43435</v>
      </c>
      <c r="AD182" s="72"/>
      <c r="AE182" s="49">
        <v>181</v>
      </c>
      <c r="AF182" s="52">
        <f t="shared" si="32"/>
        <v>12.179999999999998</v>
      </c>
      <c r="AG182" s="53">
        <f t="shared" si="33"/>
        <v>112.18000000000008</v>
      </c>
      <c r="AH182" s="53">
        <f>AG182-MAX($AG$1:AG181)</f>
        <v>-1.8499999999999801</v>
      </c>
    </row>
    <row r="183" spans="1:34" x14ac:dyDescent="0.25">
      <c r="A183">
        <v>182</v>
      </c>
      <c r="B183" t="s">
        <v>1813</v>
      </c>
      <c r="C183" t="s">
        <v>15</v>
      </c>
      <c r="D183" t="s">
        <v>16</v>
      </c>
      <c r="E183" t="s">
        <v>1816</v>
      </c>
      <c r="F183">
        <v>2.09</v>
      </c>
      <c r="G183" t="s">
        <v>18</v>
      </c>
      <c r="H183" t="s">
        <v>50</v>
      </c>
      <c r="I183" t="str">
        <f>"3-1"</f>
        <v>3-1</v>
      </c>
      <c r="J183" t="s">
        <v>20</v>
      </c>
      <c r="K183">
        <v>2.09</v>
      </c>
      <c r="L183">
        <v>1</v>
      </c>
      <c r="M183">
        <v>1.0900000000000001</v>
      </c>
      <c r="N183" t="s">
        <v>21</v>
      </c>
      <c r="O183" t="s">
        <v>1817</v>
      </c>
      <c r="P183" s="15">
        <f t="shared" si="34"/>
        <v>13.869999999999996</v>
      </c>
      <c r="Q183" s="22">
        <v>43435</v>
      </c>
      <c r="R183" s="22"/>
      <c r="S183" s="50">
        <v>185</v>
      </c>
      <c r="T183" s="23" t="str">
        <f t="shared" si="24"/>
        <v>AH</v>
      </c>
      <c r="U183" t="s">
        <v>2512</v>
      </c>
      <c r="V183" s="46" t="str">
        <f t="shared" si="25"/>
        <v>26</v>
      </c>
      <c r="W183" s="46" t="str">
        <f t="shared" si="26"/>
        <v>Dec</v>
      </c>
      <c r="X183" s="46">
        <f t="shared" si="27"/>
        <v>12</v>
      </c>
      <c r="Y183" s="46" t="str">
        <f t="shared" si="28"/>
        <v>2018</v>
      </c>
      <c r="Z183" s="46" t="str">
        <f t="shared" si="29"/>
        <v>18:00</v>
      </c>
      <c r="AA183" s="47">
        <f t="shared" si="30"/>
        <v>43460</v>
      </c>
      <c r="AB183" s="48">
        <f t="shared" si="31"/>
        <v>43460.75</v>
      </c>
      <c r="AC183" s="51">
        <v>43435</v>
      </c>
      <c r="AD183" s="72"/>
      <c r="AE183" s="49">
        <v>182</v>
      </c>
      <c r="AF183" s="52">
        <f t="shared" si="32"/>
        <v>13.269999999999998</v>
      </c>
      <c r="AG183" s="53">
        <f t="shared" si="33"/>
        <v>113.27000000000008</v>
      </c>
      <c r="AH183" s="53">
        <f>AG183-MAX($AG$1:AG182)</f>
        <v>-0.75999999999997669</v>
      </c>
    </row>
    <row r="184" spans="1:34" x14ac:dyDescent="0.25">
      <c r="A184">
        <v>183</v>
      </c>
      <c r="B184" t="s">
        <v>1813</v>
      </c>
      <c r="C184" t="s">
        <v>15</v>
      </c>
      <c r="D184" t="s">
        <v>16</v>
      </c>
      <c r="E184" t="s">
        <v>1814</v>
      </c>
      <c r="F184">
        <v>1.75</v>
      </c>
      <c r="G184" t="s">
        <v>18</v>
      </c>
      <c r="H184" t="s">
        <v>72</v>
      </c>
      <c r="I184" t="str">
        <f>"3-0"</f>
        <v>3-0</v>
      </c>
      <c r="J184" t="s">
        <v>20</v>
      </c>
      <c r="K184">
        <v>1.7509999999999999</v>
      </c>
      <c r="L184">
        <v>1</v>
      </c>
      <c r="M184">
        <v>0.75</v>
      </c>
      <c r="N184" t="s">
        <v>21</v>
      </c>
      <c r="O184" t="s">
        <v>1815</v>
      </c>
      <c r="P184" s="15">
        <f t="shared" si="34"/>
        <v>14.619999999999996</v>
      </c>
      <c r="Q184" s="22">
        <v>43435</v>
      </c>
      <c r="R184" s="22"/>
      <c r="S184" s="50">
        <v>183</v>
      </c>
      <c r="T184" s="23" t="str">
        <f t="shared" si="24"/>
        <v>1X2</v>
      </c>
      <c r="U184" t="s">
        <v>2512</v>
      </c>
      <c r="V184" s="46" t="str">
        <f t="shared" si="25"/>
        <v>26</v>
      </c>
      <c r="W184" s="46" t="str">
        <f t="shared" si="26"/>
        <v>Dec</v>
      </c>
      <c r="X184" s="46">
        <f t="shared" si="27"/>
        <v>12</v>
      </c>
      <c r="Y184" s="46" t="str">
        <f t="shared" si="28"/>
        <v>2018</v>
      </c>
      <c r="Z184" s="46" t="str">
        <f t="shared" si="29"/>
        <v>18:00</v>
      </c>
      <c r="AA184" s="47">
        <f t="shared" si="30"/>
        <v>43460</v>
      </c>
      <c r="AB184" s="48">
        <f t="shared" si="31"/>
        <v>43460.75</v>
      </c>
      <c r="AC184" s="51">
        <v>43435</v>
      </c>
      <c r="AD184" s="72"/>
      <c r="AE184" s="49">
        <v>183</v>
      </c>
      <c r="AF184" s="52">
        <f t="shared" si="32"/>
        <v>14.019999999999998</v>
      </c>
      <c r="AG184" s="53">
        <f t="shared" si="33"/>
        <v>114.02000000000008</v>
      </c>
      <c r="AH184" s="53">
        <f>AG184-MAX($AG$1:AG183)</f>
        <v>-9.9999999999766942E-3</v>
      </c>
    </row>
    <row r="185" spans="1:34" x14ac:dyDescent="0.25">
      <c r="A185">
        <v>184</v>
      </c>
      <c r="B185" t="s">
        <v>1834</v>
      </c>
      <c r="C185" t="s">
        <v>15</v>
      </c>
      <c r="D185" t="s">
        <v>58</v>
      </c>
      <c r="E185" t="s">
        <v>1835</v>
      </c>
      <c r="F185">
        <v>0</v>
      </c>
      <c r="G185" t="s">
        <v>26</v>
      </c>
      <c r="H185" t="s">
        <v>38</v>
      </c>
      <c r="I185" t="str">
        <f>"1-1"</f>
        <v>1-1</v>
      </c>
      <c r="J185" t="s">
        <v>20</v>
      </c>
      <c r="K185">
        <v>1.724</v>
      </c>
      <c r="L185">
        <v>1</v>
      </c>
      <c r="M185">
        <v>-1</v>
      </c>
      <c r="N185" t="s">
        <v>21</v>
      </c>
      <c r="O185" t="s">
        <v>1836</v>
      </c>
      <c r="P185" s="15">
        <f t="shared" si="34"/>
        <v>13.619999999999996</v>
      </c>
      <c r="Q185" s="22">
        <v>43435</v>
      </c>
      <c r="R185" s="22"/>
      <c r="S185" s="50">
        <v>171</v>
      </c>
      <c r="T185" s="23" t="str">
        <f t="shared" si="24"/>
        <v>1X2</v>
      </c>
      <c r="U185" t="s">
        <v>2512</v>
      </c>
      <c r="V185" s="46" t="str">
        <f t="shared" si="25"/>
        <v>26</v>
      </c>
      <c r="W185" s="46" t="str">
        <f t="shared" si="26"/>
        <v>Dec</v>
      </c>
      <c r="X185" s="46">
        <f t="shared" si="27"/>
        <v>12</v>
      </c>
      <c r="Y185" s="46" t="str">
        <f t="shared" si="28"/>
        <v>2018</v>
      </c>
      <c r="Z185" s="46" t="str">
        <f t="shared" si="29"/>
        <v>18:15</v>
      </c>
      <c r="AA185" s="47">
        <f t="shared" si="30"/>
        <v>43460</v>
      </c>
      <c r="AB185" s="48">
        <f t="shared" si="31"/>
        <v>43460.760416666664</v>
      </c>
      <c r="AC185" s="51">
        <v>43435</v>
      </c>
      <c r="AD185" s="72"/>
      <c r="AE185" s="49">
        <v>184</v>
      </c>
      <c r="AF185" s="52">
        <f t="shared" si="32"/>
        <v>13.019999999999998</v>
      </c>
      <c r="AG185" s="53">
        <f t="shared" si="33"/>
        <v>113.02000000000008</v>
      </c>
      <c r="AH185" s="53">
        <f>AG185-MAX($AG$1:AG184)</f>
        <v>-1.0099999999999767</v>
      </c>
    </row>
    <row r="186" spans="1:34" x14ac:dyDescent="0.25">
      <c r="A186">
        <v>185</v>
      </c>
      <c r="B186" t="s">
        <v>1810</v>
      </c>
      <c r="C186" t="s">
        <v>15</v>
      </c>
      <c r="D186" t="s">
        <v>58</v>
      </c>
      <c r="E186" t="s">
        <v>1832</v>
      </c>
      <c r="F186">
        <v>1</v>
      </c>
      <c r="G186" t="s">
        <v>80</v>
      </c>
      <c r="H186" t="s">
        <v>109</v>
      </c>
      <c r="I186" t="str">
        <f>"1-2"</f>
        <v>1-2</v>
      </c>
      <c r="J186" t="s">
        <v>20</v>
      </c>
      <c r="K186">
        <v>1.7090000000000001</v>
      </c>
      <c r="L186">
        <v>1</v>
      </c>
      <c r="M186">
        <v>0</v>
      </c>
      <c r="N186" t="s">
        <v>21</v>
      </c>
      <c r="O186" t="s">
        <v>1833</v>
      </c>
      <c r="P186" s="15">
        <f t="shared" si="34"/>
        <v>13.619999999999996</v>
      </c>
      <c r="Q186" s="22">
        <v>43435</v>
      </c>
      <c r="R186" s="22"/>
      <c r="S186" s="50">
        <v>178</v>
      </c>
      <c r="T186" s="23" t="str">
        <f t="shared" si="24"/>
        <v>AH</v>
      </c>
      <c r="U186" t="s">
        <v>2512</v>
      </c>
      <c r="V186" s="46" t="str">
        <f t="shared" si="25"/>
        <v>26</v>
      </c>
      <c r="W186" s="46" t="str">
        <f t="shared" si="26"/>
        <v>Dec</v>
      </c>
      <c r="X186" s="46">
        <f t="shared" si="27"/>
        <v>12</v>
      </c>
      <c r="Y186" s="46" t="str">
        <f t="shared" si="28"/>
        <v>2018</v>
      </c>
      <c r="Z186" s="46" t="str">
        <f t="shared" si="29"/>
        <v>20:30</v>
      </c>
      <c r="AA186" s="47">
        <f t="shared" si="30"/>
        <v>43460</v>
      </c>
      <c r="AB186" s="48">
        <f t="shared" si="31"/>
        <v>43460.854166666664</v>
      </c>
      <c r="AC186" s="51">
        <v>43435</v>
      </c>
      <c r="AD186" s="72"/>
      <c r="AE186" s="49">
        <v>185</v>
      </c>
      <c r="AF186" s="52">
        <f t="shared" si="32"/>
        <v>13.019999999999998</v>
      </c>
      <c r="AG186" s="53">
        <f t="shared" si="33"/>
        <v>113.02000000000008</v>
      </c>
      <c r="AH186" s="53">
        <f>AG186-MAX($AG$1:AG185)</f>
        <v>-1.0099999999999767</v>
      </c>
    </row>
    <row r="187" spans="1:34" x14ac:dyDescent="0.25">
      <c r="A187">
        <v>186</v>
      </c>
      <c r="B187" t="s">
        <v>1810</v>
      </c>
      <c r="C187" t="s">
        <v>15</v>
      </c>
      <c r="D187" t="s">
        <v>16</v>
      </c>
      <c r="E187" t="s">
        <v>1811</v>
      </c>
      <c r="F187">
        <v>0</v>
      </c>
      <c r="G187" t="s">
        <v>26</v>
      </c>
      <c r="H187" t="s">
        <v>34</v>
      </c>
      <c r="I187" t="str">
        <f>"1-0"</f>
        <v>1-0</v>
      </c>
      <c r="J187" t="s">
        <v>20</v>
      </c>
      <c r="K187">
        <v>1.917</v>
      </c>
      <c r="L187">
        <v>1</v>
      </c>
      <c r="M187">
        <v>-1</v>
      </c>
      <c r="N187" t="s">
        <v>21</v>
      </c>
      <c r="O187" t="s">
        <v>1812</v>
      </c>
      <c r="P187" s="15">
        <f t="shared" si="34"/>
        <v>12.619999999999996</v>
      </c>
      <c r="Q187" s="22">
        <v>43435</v>
      </c>
      <c r="R187" s="22"/>
      <c r="S187" s="50">
        <v>186</v>
      </c>
      <c r="T187" s="23" t="str">
        <f t="shared" si="24"/>
        <v>AH</v>
      </c>
      <c r="U187" t="s">
        <v>2512</v>
      </c>
      <c r="V187" s="46" t="str">
        <f t="shared" si="25"/>
        <v>26</v>
      </c>
      <c r="W187" s="46" t="str">
        <f t="shared" si="26"/>
        <v>Dec</v>
      </c>
      <c r="X187" s="46">
        <f t="shared" si="27"/>
        <v>12</v>
      </c>
      <c r="Y187" s="46" t="str">
        <f t="shared" si="28"/>
        <v>2018</v>
      </c>
      <c r="Z187" s="46" t="str">
        <f t="shared" si="29"/>
        <v>20:30</v>
      </c>
      <c r="AA187" s="47">
        <f t="shared" si="30"/>
        <v>43460</v>
      </c>
      <c r="AB187" s="48">
        <f t="shared" si="31"/>
        <v>43460.854166666664</v>
      </c>
      <c r="AC187" s="51">
        <v>43435</v>
      </c>
      <c r="AD187" s="72"/>
      <c r="AE187" s="49">
        <v>186</v>
      </c>
      <c r="AF187" s="52">
        <f t="shared" si="32"/>
        <v>12.019999999999998</v>
      </c>
      <c r="AG187" s="53">
        <f t="shared" si="33"/>
        <v>112.02000000000008</v>
      </c>
      <c r="AH187" s="53">
        <f>AG187-MAX($AG$1:AG186)</f>
        <v>-2.0099999999999767</v>
      </c>
    </row>
    <row r="188" spans="1:34" x14ac:dyDescent="0.25">
      <c r="A188">
        <v>187</v>
      </c>
      <c r="B188" t="s">
        <v>1829</v>
      </c>
      <c r="C188" t="s">
        <v>15</v>
      </c>
      <c r="D188" t="s">
        <v>58</v>
      </c>
      <c r="E188" t="s">
        <v>1830</v>
      </c>
      <c r="F188">
        <v>1.72</v>
      </c>
      <c r="G188" t="s">
        <v>18</v>
      </c>
      <c r="H188" t="s">
        <v>92</v>
      </c>
      <c r="I188" t="str">
        <f>"1-2"</f>
        <v>1-2</v>
      </c>
      <c r="J188" t="s">
        <v>20</v>
      </c>
      <c r="K188">
        <v>1.7190000000000001</v>
      </c>
      <c r="L188">
        <v>1</v>
      </c>
      <c r="M188">
        <v>0.72</v>
      </c>
      <c r="N188" t="s">
        <v>21</v>
      </c>
      <c r="O188" t="s">
        <v>1831</v>
      </c>
      <c r="P188" s="15">
        <f t="shared" si="34"/>
        <v>13.339999999999996</v>
      </c>
      <c r="Q188" s="22">
        <v>43435</v>
      </c>
      <c r="R188" s="22"/>
      <c r="S188" s="50">
        <v>187</v>
      </c>
      <c r="T188" s="23" t="str">
        <f t="shared" si="24"/>
        <v>AH</v>
      </c>
      <c r="U188" t="s">
        <v>2512</v>
      </c>
      <c r="V188" s="46" t="str">
        <f t="shared" si="25"/>
        <v>27</v>
      </c>
      <c r="W188" s="46" t="str">
        <f t="shared" si="26"/>
        <v>Dec</v>
      </c>
      <c r="X188" s="46">
        <f t="shared" si="27"/>
        <v>12</v>
      </c>
      <c r="Y188" s="46" t="str">
        <f t="shared" si="28"/>
        <v>2018</v>
      </c>
      <c r="Z188" s="46" t="str">
        <f t="shared" si="29"/>
        <v>20:45</v>
      </c>
      <c r="AA188" s="47">
        <f t="shared" si="30"/>
        <v>43461</v>
      </c>
      <c r="AB188" s="48">
        <f t="shared" si="31"/>
        <v>43461.864583333336</v>
      </c>
      <c r="AC188" s="51">
        <v>43435</v>
      </c>
      <c r="AD188" s="72"/>
      <c r="AE188" s="49">
        <v>187</v>
      </c>
      <c r="AF188" s="52">
        <f t="shared" si="32"/>
        <v>12.739999999999998</v>
      </c>
      <c r="AG188" s="53">
        <f t="shared" si="33"/>
        <v>112.74000000000008</v>
      </c>
      <c r="AH188" s="53">
        <f>AG188-MAX($AG$1:AG187)</f>
        <v>-1.2899999999999778</v>
      </c>
    </row>
    <row r="189" spans="1:34" x14ac:dyDescent="0.25">
      <c r="A189">
        <v>188</v>
      </c>
      <c r="B189" t="s">
        <v>1807</v>
      </c>
      <c r="C189" t="s">
        <v>15</v>
      </c>
      <c r="D189" t="s">
        <v>16</v>
      </c>
      <c r="E189" t="s">
        <v>1808</v>
      </c>
      <c r="F189">
        <v>1.69</v>
      </c>
      <c r="G189" t="s">
        <v>18</v>
      </c>
      <c r="H189" t="s">
        <v>177</v>
      </c>
      <c r="I189" t="str">
        <f>"2-1"</f>
        <v>2-1</v>
      </c>
      <c r="J189" t="s">
        <v>20</v>
      </c>
      <c r="K189">
        <v>1.694</v>
      </c>
      <c r="L189">
        <v>1</v>
      </c>
      <c r="M189">
        <v>0.69</v>
      </c>
      <c r="N189" t="s">
        <v>21</v>
      </c>
      <c r="O189" t="s">
        <v>1809</v>
      </c>
      <c r="P189" s="15">
        <f t="shared" si="34"/>
        <v>14.029999999999996</v>
      </c>
      <c r="Q189" s="22">
        <v>43435</v>
      </c>
      <c r="R189" s="22"/>
      <c r="S189" s="50">
        <v>188</v>
      </c>
      <c r="T189" s="23" t="str">
        <f t="shared" si="24"/>
        <v>AH</v>
      </c>
      <c r="U189" t="s">
        <v>2512</v>
      </c>
      <c r="V189" s="46" t="str">
        <f t="shared" si="25"/>
        <v>29</v>
      </c>
      <c r="W189" s="46" t="str">
        <f t="shared" si="26"/>
        <v>Dec</v>
      </c>
      <c r="X189" s="46">
        <f t="shared" si="27"/>
        <v>12</v>
      </c>
      <c r="Y189" s="46" t="str">
        <f t="shared" si="28"/>
        <v>2018</v>
      </c>
      <c r="Z189" s="46" t="str">
        <f t="shared" si="29"/>
        <v>12:30</v>
      </c>
      <c r="AA189" s="47">
        <f t="shared" si="30"/>
        <v>43463</v>
      </c>
      <c r="AB189" s="48">
        <f t="shared" si="31"/>
        <v>43463.520833333336</v>
      </c>
      <c r="AC189" s="51">
        <v>43435</v>
      </c>
      <c r="AD189" s="72"/>
      <c r="AE189" s="49">
        <v>188</v>
      </c>
      <c r="AF189" s="52">
        <f t="shared" si="32"/>
        <v>13.429999999999998</v>
      </c>
      <c r="AG189" s="53">
        <f t="shared" si="33"/>
        <v>113.43000000000008</v>
      </c>
      <c r="AH189" s="53">
        <f>AG189-MAX($AG$1:AG188)</f>
        <v>-0.5999999999999801</v>
      </c>
    </row>
    <row r="190" spans="1:34" x14ac:dyDescent="0.25">
      <c r="A190">
        <v>189</v>
      </c>
      <c r="B190" t="s">
        <v>1796</v>
      </c>
      <c r="C190" t="s">
        <v>15</v>
      </c>
      <c r="D190" t="s">
        <v>16</v>
      </c>
      <c r="E190" t="s">
        <v>1805</v>
      </c>
      <c r="F190">
        <v>1</v>
      </c>
      <c r="G190" t="s">
        <v>80</v>
      </c>
      <c r="H190" t="s">
        <v>27</v>
      </c>
      <c r="I190" t="str">
        <f>"0-1"</f>
        <v>0-1</v>
      </c>
      <c r="J190" t="s">
        <v>20</v>
      </c>
      <c r="K190">
        <v>1.9610000000000001</v>
      </c>
      <c r="L190">
        <v>1</v>
      </c>
      <c r="M190">
        <v>0</v>
      </c>
      <c r="N190" t="s">
        <v>21</v>
      </c>
      <c r="O190" t="s">
        <v>1806</v>
      </c>
      <c r="P190" s="15">
        <f t="shared" si="34"/>
        <v>14.029999999999996</v>
      </c>
      <c r="Q190" s="22">
        <v>43435</v>
      </c>
      <c r="R190" s="22"/>
      <c r="S190" s="50">
        <v>189</v>
      </c>
      <c r="T190" s="23" t="str">
        <f t="shared" si="24"/>
        <v>AH</v>
      </c>
      <c r="U190" t="s">
        <v>2512</v>
      </c>
      <c r="V190" s="46" t="str">
        <f t="shared" si="25"/>
        <v>29</v>
      </c>
      <c r="W190" s="46" t="str">
        <f t="shared" si="26"/>
        <v>Dec</v>
      </c>
      <c r="X190" s="46">
        <f t="shared" si="27"/>
        <v>12</v>
      </c>
      <c r="Y190" s="46" t="str">
        <f t="shared" si="28"/>
        <v>2018</v>
      </c>
      <c r="Z190" s="46" t="str">
        <f t="shared" si="29"/>
        <v>15:00</v>
      </c>
      <c r="AA190" s="47">
        <f t="shared" si="30"/>
        <v>43463</v>
      </c>
      <c r="AB190" s="48">
        <f t="shared" si="31"/>
        <v>43463.625</v>
      </c>
      <c r="AC190" s="51">
        <v>43435</v>
      </c>
      <c r="AD190" s="72"/>
      <c r="AE190" s="49">
        <v>189</v>
      </c>
      <c r="AF190" s="52">
        <f t="shared" si="32"/>
        <v>13.429999999999998</v>
      </c>
      <c r="AG190" s="53">
        <f t="shared" si="33"/>
        <v>113.43000000000008</v>
      </c>
      <c r="AH190" s="53">
        <f>AG190-MAX($AG$1:AG189)</f>
        <v>-0.5999999999999801</v>
      </c>
    </row>
    <row r="191" spans="1:34" x14ac:dyDescent="0.25">
      <c r="A191">
        <v>190</v>
      </c>
      <c r="B191" t="s">
        <v>1796</v>
      </c>
      <c r="C191" t="s">
        <v>15</v>
      </c>
      <c r="D191" t="s">
        <v>16</v>
      </c>
      <c r="E191" t="s">
        <v>1803</v>
      </c>
      <c r="F191">
        <v>1</v>
      </c>
      <c r="G191" t="s">
        <v>80</v>
      </c>
      <c r="H191" t="s">
        <v>46</v>
      </c>
      <c r="I191" t="str">
        <f>"0-0"</f>
        <v>0-0</v>
      </c>
      <c r="J191" t="s">
        <v>20</v>
      </c>
      <c r="K191">
        <v>1.98</v>
      </c>
      <c r="L191">
        <v>1</v>
      </c>
      <c r="M191">
        <v>0</v>
      </c>
      <c r="N191" t="s">
        <v>21</v>
      </c>
      <c r="O191" t="s">
        <v>1804</v>
      </c>
      <c r="P191" s="15">
        <f t="shared" si="34"/>
        <v>14.029999999999996</v>
      </c>
      <c r="Q191" s="22">
        <v>43435</v>
      </c>
      <c r="R191" s="22"/>
      <c r="S191" s="50">
        <v>190</v>
      </c>
      <c r="T191" s="23" t="str">
        <f t="shared" si="24"/>
        <v>AH</v>
      </c>
      <c r="U191" t="s">
        <v>2512</v>
      </c>
      <c r="V191" s="46" t="str">
        <f t="shared" si="25"/>
        <v>29</v>
      </c>
      <c r="W191" s="46" t="str">
        <f t="shared" si="26"/>
        <v>Dec</v>
      </c>
      <c r="X191" s="46">
        <f t="shared" si="27"/>
        <v>12</v>
      </c>
      <c r="Y191" s="46" t="str">
        <f t="shared" si="28"/>
        <v>2018</v>
      </c>
      <c r="Z191" s="46" t="str">
        <f t="shared" si="29"/>
        <v>15:00</v>
      </c>
      <c r="AA191" s="47">
        <f t="shared" si="30"/>
        <v>43463</v>
      </c>
      <c r="AB191" s="48">
        <f t="shared" si="31"/>
        <v>43463.625</v>
      </c>
      <c r="AC191" s="51">
        <v>43435</v>
      </c>
      <c r="AD191" s="72"/>
      <c r="AE191" s="49">
        <v>190</v>
      </c>
      <c r="AF191" s="52">
        <f t="shared" si="32"/>
        <v>13.429999999999998</v>
      </c>
      <c r="AG191" s="53">
        <f t="shared" si="33"/>
        <v>113.43000000000008</v>
      </c>
      <c r="AH191" s="53">
        <f>AG191-MAX($AG$1:AG190)</f>
        <v>-0.5999999999999801</v>
      </c>
    </row>
    <row r="192" spans="1:34" x14ac:dyDescent="0.25">
      <c r="A192">
        <v>191</v>
      </c>
      <c r="B192" t="s">
        <v>1796</v>
      </c>
      <c r="C192" t="s">
        <v>15</v>
      </c>
      <c r="D192" t="s">
        <v>16</v>
      </c>
      <c r="E192" t="s">
        <v>1801</v>
      </c>
      <c r="F192">
        <v>2.16</v>
      </c>
      <c r="G192" t="s">
        <v>18</v>
      </c>
      <c r="H192" t="s">
        <v>92</v>
      </c>
      <c r="I192" t="str">
        <f>"1-1"</f>
        <v>1-1</v>
      </c>
      <c r="J192" t="s">
        <v>20</v>
      </c>
      <c r="K192">
        <v>2.16</v>
      </c>
      <c r="L192">
        <v>1</v>
      </c>
      <c r="M192">
        <v>1.1599999999999999</v>
      </c>
      <c r="N192" t="s">
        <v>21</v>
      </c>
      <c r="O192" t="s">
        <v>1802</v>
      </c>
      <c r="P192" s="15">
        <f t="shared" si="34"/>
        <v>15.189999999999996</v>
      </c>
      <c r="Q192" s="22">
        <v>43435</v>
      </c>
      <c r="R192" s="22"/>
      <c r="S192" s="50">
        <v>191</v>
      </c>
      <c r="T192" s="23" t="str">
        <f t="shared" si="24"/>
        <v>AH</v>
      </c>
      <c r="U192" t="s">
        <v>2512</v>
      </c>
      <c r="V192" s="46" t="str">
        <f t="shared" si="25"/>
        <v>29</v>
      </c>
      <c r="W192" s="46" t="str">
        <f t="shared" si="26"/>
        <v>Dec</v>
      </c>
      <c r="X192" s="46">
        <f t="shared" si="27"/>
        <v>12</v>
      </c>
      <c r="Y192" s="46" t="str">
        <f t="shared" si="28"/>
        <v>2018</v>
      </c>
      <c r="Z192" s="46" t="str">
        <f t="shared" si="29"/>
        <v>15:00</v>
      </c>
      <c r="AA192" s="47">
        <f t="shared" si="30"/>
        <v>43463</v>
      </c>
      <c r="AB192" s="48">
        <f t="shared" si="31"/>
        <v>43463.625</v>
      </c>
      <c r="AC192" s="51">
        <v>43435</v>
      </c>
      <c r="AD192" s="72"/>
      <c r="AE192" s="49">
        <v>191</v>
      </c>
      <c r="AF192" s="52">
        <f t="shared" si="32"/>
        <v>14.589999999999998</v>
      </c>
      <c r="AG192" s="53">
        <f t="shared" si="33"/>
        <v>114.59000000000007</v>
      </c>
      <c r="AH192" s="53">
        <f>AG192-MAX($AG$1:AG191)</f>
        <v>0.56000000000001648</v>
      </c>
    </row>
    <row r="193" spans="1:34" x14ac:dyDescent="0.25">
      <c r="A193">
        <v>192</v>
      </c>
      <c r="B193" t="s">
        <v>1796</v>
      </c>
      <c r="C193" t="s">
        <v>15</v>
      </c>
      <c r="D193" t="s">
        <v>16</v>
      </c>
      <c r="E193" t="s">
        <v>1799</v>
      </c>
      <c r="F193">
        <v>0</v>
      </c>
      <c r="G193" t="s">
        <v>26</v>
      </c>
      <c r="H193" t="s">
        <v>112</v>
      </c>
      <c r="I193" t="str">
        <f>"0-2"</f>
        <v>0-2</v>
      </c>
      <c r="J193" t="s">
        <v>20</v>
      </c>
      <c r="K193">
        <v>2.1800000000000002</v>
      </c>
      <c r="L193">
        <v>1</v>
      </c>
      <c r="M193">
        <v>-1</v>
      </c>
      <c r="N193" t="s">
        <v>21</v>
      </c>
      <c r="O193" t="s">
        <v>1800</v>
      </c>
      <c r="P193" s="15">
        <f t="shared" si="34"/>
        <v>14.189999999999996</v>
      </c>
      <c r="Q193" s="22">
        <v>43435</v>
      </c>
      <c r="R193" s="22"/>
      <c r="S193" s="50">
        <v>192</v>
      </c>
      <c r="T193" s="23" t="str">
        <f t="shared" si="24"/>
        <v>AH</v>
      </c>
      <c r="U193" t="s">
        <v>2512</v>
      </c>
      <c r="V193" s="46" t="str">
        <f t="shared" si="25"/>
        <v>29</v>
      </c>
      <c r="W193" s="46" t="str">
        <f t="shared" si="26"/>
        <v>Dec</v>
      </c>
      <c r="X193" s="46">
        <f t="shared" si="27"/>
        <v>12</v>
      </c>
      <c r="Y193" s="46" t="str">
        <f t="shared" si="28"/>
        <v>2018</v>
      </c>
      <c r="Z193" s="46" t="str">
        <f t="shared" si="29"/>
        <v>15:00</v>
      </c>
      <c r="AA193" s="47">
        <f t="shared" si="30"/>
        <v>43463</v>
      </c>
      <c r="AB193" s="48">
        <f t="shared" si="31"/>
        <v>43463.625</v>
      </c>
      <c r="AC193" s="51">
        <v>43435</v>
      </c>
      <c r="AD193" s="72"/>
      <c r="AE193" s="49">
        <v>192</v>
      </c>
      <c r="AF193" s="52">
        <f t="shared" si="32"/>
        <v>13.589999999999998</v>
      </c>
      <c r="AG193" s="53">
        <f t="shared" si="33"/>
        <v>113.59000000000007</v>
      </c>
      <c r="AH193" s="53">
        <f>AG193-MAX($AG$1:AG192)</f>
        <v>-1</v>
      </c>
    </row>
    <row r="194" spans="1:34" x14ac:dyDescent="0.25">
      <c r="A194">
        <v>193</v>
      </c>
      <c r="B194" t="s">
        <v>1796</v>
      </c>
      <c r="C194" t="s">
        <v>15</v>
      </c>
      <c r="D194" t="s">
        <v>16</v>
      </c>
      <c r="E194" t="s">
        <v>1797</v>
      </c>
      <c r="F194">
        <v>1.77</v>
      </c>
      <c r="G194" t="s">
        <v>18</v>
      </c>
      <c r="H194" t="s">
        <v>166</v>
      </c>
      <c r="I194" t="str">
        <f>"2-6"</f>
        <v>2-6</v>
      </c>
      <c r="J194" t="s">
        <v>20</v>
      </c>
      <c r="K194">
        <v>1.7689999999999999</v>
      </c>
      <c r="L194">
        <v>1</v>
      </c>
      <c r="M194">
        <v>0.77</v>
      </c>
      <c r="N194" t="s">
        <v>21</v>
      </c>
      <c r="O194" t="s">
        <v>1798</v>
      </c>
      <c r="P194" s="15">
        <f t="shared" si="34"/>
        <v>14.959999999999996</v>
      </c>
      <c r="Q194" s="22">
        <v>43435</v>
      </c>
      <c r="R194" s="22"/>
      <c r="S194" s="50">
        <v>193</v>
      </c>
      <c r="T194" s="23" t="str">
        <f t="shared" ref="T194:T257" si="35">MID(H194,FIND("(",H194)+1,FIND(")",H194)-FIND("(",H194)-1)</f>
        <v>O/U</v>
      </c>
      <c r="U194" t="s">
        <v>2512</v>
      </c>
      <c r="V194" s="46" t="str">
        <f t="shared" ref="V194:V257" si="36">MID(B194,2,2)</f>
        <v>29</v>
      </c>
      <c r="W194" s="46" t="str">
        <f t="shared" ref="W194:W257" si="37">MID(B194,5,3)</f>
        <v>Dec</v>
      </c>
      <c r="X194" s="46">
        <f t="shared" ref="X194:X257" si="38">INDEX($AK$2:$AL$13,MATCH(W194,$AL$2:$AL$13,0),1)</f>
        <v>12</v>
      </c>
      <c r="Y194" s="46" t="str">
        <f t="shared" ref="Y194:Y257" si="39">MID(B194,9,4)</f>
        <v>2018</v>
      </c>
      <c r="Z194" s="46" t="str">
        <f t="shared" ref="Z194:Z257" si="40">RIGHT(B194,5)</f>
        <v>15:00</v>
      </c>
      <c r="AA194" s="47">
        <f t="shared" ref="AA194:AA257" si="41">DATE(Y194,X194,V194)</f>
        <v>43463</v>
      </c>
      <c r="AB194" s="48">
        <f t="shared" ref="AB194:AB257" si="42">AA194+Z194</f>
        <v>43463.625</v>
      </c>
      <c r="AC194" s="51">
        <v>43435</v>
      </c>
      <c r="AD194" s="72"/>
      <c r="AE194" s="49">
        <v>193</v>
      </c>
      <c r="AF194" s="52">
        <f t="shared" si="32"/>
        <v>14.359999999999998</v>
      </c>
      <c r="AG194" s="53">
        <f t="shared" si="33"/>
        <v>114.36000000000007</v>
      </c>
      <c r="AH194" s="53">
        <f>AG194-MAX($AG$1:AG193)</f>
        <v>-0.23000000000000398</v>
      </c>
    </row>
    <row r="195" spans="1:34" x14ac:dyDescent="0.25">
      <c r="A195">
        <v>194</v>
      </c>
      <c r="B195" t="s">
        <v>1779</v>
      </c>
      <c r="C195" t="s">
        <v>15</v>
      </c>
      <c r="D195" t="s">
        <v>58</v>
      </c>
      <c r="E195" t="s">
        <v>1788</v>
      </c>
      <c r="F195">
        <v>1.74</v>
      </c>
      <c r="G195" t="s">
        <v>18</v>
      </c>
      <c r="H195" t="s">
        <v>112</v>
      </c>
      <c r="I195" t="str">
        <f>"1-0"</f>
        <v>1-0</v>
      </c>
      <c r="J195" t="s">
        <v>20</v>
      </c>
      <c r="K195">
        <v>1.7350000000000001</v>
      </c>
      <c r="L195">
        <v>1</v>
      </c>
      <c r="M195">
        <v>0.74</v>
      </c>
      <c r="N195" t="s">
        <v>21</v>
      </c>
      <c r="O195" t="s">
        <v>1789</v>
      </c>
      <c r="P195" s="15">
        <f t="shared" si="34"/>
        <v>15.699999999999996</v>
      </c>
      <c r="Q195" s="22">
        <v>43435</v>
      </c>
      <c r="R195" s="22"/>
      <c r="S195" s="50">
        <v>204</v>
      </c>
      <c r="T195" s="23" t="str">
        <f t="shared" si="35"/>
        <v>AH</v>
      </c>
      <c r="U195" t="s">
        <v>2512</v>
      </c>
      <c r="V195" s="46" t="str">
        <f t="shared" si="36"/>
        <v>29</v>
      </c>
      <c r="W195" s="46" t="str">
        <f t="shared" si="37"/>
        <v>Dec</v>
      </c>
      <c r="X195" s="46">
        <f t="shared" si="38"/>
        <v>12</v>
      </c>
      <c r="Y195" s="46" t="str">
        <f t="shared" si="39"/>
        <v>2018</v>
      </c>
      <c r="Z195" s="46" t="str">
        <f t="shared" si="40"/>
        <v>16:00</v>
      </c>
      <c r="AA195" s="47">
        <f t="shared" si="41"/>
        <v>43463</v>
      </c>
      <c r="AB195" s="48">
        <f t="shared" si="42"/>
        <v>43463.666666666664</v>
      </c>
      <c r="AC195" s="51">
        <v>43435</v>
      </c>
      <c r="AD195" s="72"/>
      <c r="AE195" s="49">
        <v>194</v>
      </c>
      <c r="AF195" s="52">
        <f t="shared" ref="AF195:AF258" si="43">AF194+M195</f>
        <v>15.099999999999998</v>
      </c>
      <c r="AG195" s="53">
        <f t="shared" ref="AG195:AG258" si="44">AG194+M195</f>
        <v>115.10000000000007</v>
      </c>
      <c r="AH195" s="53">
        <f>AG195-MAX($AG$1:AG194)</f>
        <v>0.50999999999999091</v>
      </c>
    </row>
    <row r="196" spans="1:34" x14ac:dyDescent="0.25">
      <c r="A196">
        <v>195</v>
      </c>
      <c r="B196" t="s">
        <v>1779</v>
      </c>
      <c r="C196" t="s">
        <v>15</v>
      </c>
      <c r="D196" t="s">
        <v>58</v>
      </c>
      <c r="E196" t="s">
        <v>1786</v>
      </c>
      <c r="F196">
        <v>2.09</v>
      </c>
      <c r="G196" t="s">
        <v>18</v>
      </c>
      <c r="H196" t="s">
        <v>72</v>
      </c>
      <c r="I196" t="str">
        <f>"1-0"</f>
        <v>1-0</v>
      </c>
      <c r="J196" t="s">
        <v>20</v>
      </c>
      <c r="K196">
        <v>2.09</v>
      </c>
      <c r="L196">
        <v>1</v>
      </c>
      <c r="M196">
        <v>1.0900000000000001</v>
      </c>
      <c r="N196" t="s">
        <v>21</v>
      </c>
      <c r="O196" t="s">
        <v>1787</v>
      </c>
      <c r="P196" s="15">
        <f t="shared" si="34"/>
        <v>16.789999999999996</v>
      </c>
      <c r="Q196" s="22">
        <v>43435</v>
      </c>
      <c r="R196" s="22"/>
      <c r="S196" s="50">
        <v>198</v>
      </c>
      <c r="T196" s="23" t="str">
        <f t="shared" si="35"/>
        <v>1X2</v>
      </c>
      <c r="U196" t="s">
        <v>2512</v>
      </c>
      <c r="V196" s="46" t="str">
        <f t="shared" si="36"/>
        <v>29</v>
      </c>
      <c r="W196" s="46" t="str">
        <f t="shared" si="37"/>
        <v>Dec</v>
      </c>
      <c r="X196" s="46">
        <f t="shared" si="38"/>
        <v>12</v>
      </c>
      <c r="Y196" s="46" t="str">
        <f t="shared" si="39"/>
        <v>2018</v>
      </c>
      <c r="Z196" s="46" t="str">
        <f t="shared" si="40"/>
        <v>16:00</v>
      </c>
      <c r="AA196" s="47">
        <f t="shared" si="41"/>
        <v>43463</v>
      </c>
      <c r="AB196" s="48">
        <f t="shared" si="42"/>
        <v>43463.666666666664</v>
      </c>
      <c r="AC196" s="51">
        <v>43435</v>
      </c>
      <c r="AD196" s="72"/>
      <c r="AE196" s="49">
        <v>195</v>
      </c>
      <c r="AF196" s="52">
        <f t="shared" si="43"/>
        <v>16.189999999999998</v>
      </c>
      <c r="AG196" s="53">
        <f t="shared" si="44"/>
        <v>116.19000000000007</v>
      </c>
      <c r="AH196" s="53">
        <f>AG196-MAX($AG$1:AG195)</f>
        <v>1.0900000000000034</v>
      </c>
    </row>
    <row r="197" spans="1:34" x14ac:dyDescent="0.25">
      <c r="A197">
        <v>196</v>
      </c>
      <c r="B197" t="s">
        <v>1779</v>
      </c>
      <c r="C197" t="s">
        <v>15</v>
      </c>
      <c r="D197" t="s">
        <v>58</v>
      </c>
      <c r="E197" t="s">
        <v>1784</v>
      </c>
      <c r="F197">
        <v>0</v>
      </c>
      <c r="G197" t="s">
        <v>26</v>
      </c>
      <c r="H197" t="s">
        <v>50</v>
      </c>
      <c r="I197" t="str">
        <f>"0-1"</f>
        <v>0-1</v>
      </c>
      <c r="J197" t="s">
        <v>20</v>
      </c>
      <c r="K197">
        <v>2.04</v>
      </c>
      <c r="L197">
        <v>1</v>
      </c>
      <c r="M197">
        <v>-1</v>
      </c>
      <c r="N197" t="s">
        <v>21</v>
      </c>
      <c r="O197" t="s">
        <v>1785</v>
      </c>
      <c r="P197" s="15">
        <f t="shared" si="34"/>
        <v>15.789999999999996</v>
      </c>
      <c r="Q197" s="22">
        <v>43435</v>
      </c>
      <c r="R197" s="22"/>
      <c r="S197" s="50">
        <v>205</v>
      </c>
      <c r="T197" s="23" t="str">
        <f t="shared" si="35"/>
        <v>AH</v>
      </c>
      <c r="U197" t="s">
        <v>2512</v>
      </c>
      <c r="V197" s="46" t="str">
        <f t="shared" si="36"/>
        <v>29</v>
      </c>
      <c r="W197" s="46" t="str">
        <f t="shared" si="37"/>
        <v>Dec</v>
      </c>
      <c r="X197" s="46">
        <f t="shared" si="38"/>
        <v>12</v>
      </c>
      <c r="Y197" s="46" t="str">
        <f t="shared" si="39"/>
        <v>2018</v>
      </c>
      <c r="Z197" s="46" t="str">
        <f t="shared" si="40"/>
        <v>16:00</v>
      </c>
      <c r="AA197" s="47">
        <f t="shared" si="41"/>
        <v>43463</v>
      </c>
      <c r="AB197" s="48">
        <f t="shared" si="42"/>
        <v>43463.666666666664</v>
      </c>
      <c r="AC197" s="51">
        <v>43435</v>
      </c>
      <c r="AD197" s="72"/>
      <c r="AE197" s="49">
        <v>196</v>
      </c>
      <c r="AF197" s="52">
        <f t="shared" si="43"/>
        <v>15.189999999999998</v>
      </c>
      <c r="AG197" s="53">
        <f t="shared" si="44"/>
        <v>115.19000000000007</v>
      </c>
      <c r="AH197" s="53">
        <f>AG197-MAX($AG$1:AG196)</f>
        <v>-1</v>
      </c>
    </row>
    <row r="198" spans="1:34" x14ac:dyDescent="0.25">
      <c r="A198">
        <v>197</v>
      </c>
      <c r="B198" t="s">
        <v>1779</v>
      </c>
      <c r="C198" t="s">
        <v>15</v>
      </c>
      <c r="D198" t="s">
        <v>58</v>
      </c>
      <c r="E198" t="s">
        <v>1782</v>
      </c>
      <c r="F198">
        <v>1.88</v>
      </c>
      <c r="G198" t="s">
        <v>18</v>
      </c>
      <c r="H198" t="s">
        <v>598</v>
      </c>
      <c r="I198" t="str">
        <f>"1-0 (1-3)"</f>
        <v>1-0 (1-3)</v>
      </c>
      <c r="J198" t="s">
        <v>20</v>
      </c>
      <c r="K198">
        <v>1.877</v>
      </c>
      <c r="L198">
        <v>1</v>
      </c>
      <c r="M198">
        <v>0.88</v>
      </c>
      <c r="N198" t="s">
        <v>21</v>
      </c>
      <c r="O198" t="s">
        <v>1783</v>
      </c>
      <c r="P198" s="15">
        <f t="shared" si="34"/>
        <v>16.669999999999995</v>
      </c>
      <c r="Q198" s="22">
        <v>43435</v>
      </c>
      <c r="R198" s="22"/>
      <c r="S198" s="50">
        <v>200</v>
      </c>
      <c r="T198" s="23" t="str">
        <f t="shared" si="35"/>
        <v>1X2</v>
      </c>
      <c r="U198" t="s">
        <v>2512</v>
      </c>
      <c r="V198" s="46" t="str">
        <f t="shared" si="36"/>
        <v>29</v>
      </c>
      <c r="W198" s="46" t="str">
        <f t="shared" si="37"/>
        <v>Dec</v>
      </c>
      <c r="X198" s="46">
        <f t="shared" si="38"/>
        <v>12</v>
      </c>
      <c r="Y198" s="46" t="str">
        <f t="shared" si="39"/>
        <v>2018</v>
      </c>
      <c r="Z198" s="46" t="str">
        <f t="shared" si="40"/>
        <v>16:00</v>
      </c>
      <c r="AA198" s="47">
        <f t="shared" si="41"/>
        <v>43463</v>
      </c>
      <c r="AB198" s="48">
        <f t="shared" si="42"/>
        <v>43463.666666666664</v>
      </c>
      <c r="AC198" s="51">
        <v>43435</v>
      </c>
      <c r="AD198" s="72"/>
      <c r="AE198" s="49">
        <v>197</v>
      </c>
      <c r="AF198" s="52">
        <f t="shared" si="43"/>
        <v>16.069999999999997</v>
      </c>
      <c r="AG198" s="53">
        <f t="shared" si="44"/>
        <v>116.07000000000006</v>
      </c>
      <c r="AH198" s="53">
        <f>AG198-MAX($AG$1:AG197)</f>
        <v>-0.12000000000000455</v>
      </c>
    </row>
    <row r="199" spans="1:34" x14ac:dyDescent="0.25">
      <c r="A199">
        <v>198</v>
      </c>
      <c r="B199" t="s">
        <v>1779</v>
      </c>
      <c r="C199" t="s">
        <v>15</v>
      </c>
      <c r="D199" t="s">
        <v>58</v>
      </c>
      <c r="E199" t="s">
        <v>1780</v>
      </c>
      <c r="F199">
        <v>0</v>
      </c>
      <c r="G199" t="s">
        <v>26</v>
      </c>
      <c r="H199" t="s">
        <v>72</v>
      </c>
      <c r="I199" t="str">
        <f>"1-1"</f>
        <v>1-1</v>
      </c>
      <c r="J199" t="s">
        <v>20</v>
      </c>
      <c r="K199">
        <v>1.84</v>
      </c>
      <c r="L199">
        <v>1</v>
      </c>
      <c r="M199">
        <v>-1</v>
      </c>
      <c r="N199" t="s">
        <v>21</v>
      </c>
      <c r="O199" t="s">
        <v>1781</v>
      </c>
      <c r="P199" s="15">
        <f t="shared" si="34"/>
        <v>15.669999999999995</v>
      </c>
      <c r="Q199" s="22">
        <v>43435</v>
      </c>
      <c r="R199" s="22"/>
      <c r="S199" s="50">
        <v>202</v>
      </c>
      <c r="T199" s="23" t="str">
        <f t="shared" si="35"/>
        <v>1X2</v>
      </c>
      <c r="U199" t="s">
        <v>2512</v>
      </c>
      <c r="V199" s="46" t="str">
        <f t="shared" si="36"/>
        <v>29</v>
      </c>
      <c r="W199" s="46" t="str">
        <f t="shared" si="37"/>
        <v>Dec</v>
      </c>
      <c r="X199" s="46">
        <f t="shared" si="38"/>
        <v>12</v>
      </c>
      <c r="Y199" s="46" t="str">
        <f t="shared" si="39"/>
        <v>2018</v>
      </c>
      <c r="Z199" s="46" t="str">
        <f t="shared" si="40"/>
        <v>16:00</v>
      </c>
      <c r="AA199" s="47">
        <f t="shared" si="41"/>
        <v>43463</v>
      </c>
      <c r="AB199" s="48">
        <f t="shared" si="42"/>
        <v>43463.666666666664</v>
      </c>
      <c r="AC199" s="51">
        <v>43435</v>
      </c>
      <c r="AD199" s="72"/>
      <c r="AE199" s="49">
        <v>198</v>
      </c>
      <c r="AF199" s="52">
        <f t="shared" si="43"/>
        <v>15.069999999999997</v>
      </c>
      <c r="AG199" s="53">
        <f t="shared" si="44"/>
        <v>115.07000000000006</v>
      </c>
      <c r="AH199" s="53">
        <f>AG199-MAX($AG$1:AG198)</f>
        <v>-1.1200000000000045</v>
      </c>
    </row>
    <row r="200" spans="1:34" x14ac:dyDescent="0.25">
      <c r="A200">
        <v>199</v>
      </c>
      <c r="B200" t="s">
        <v>1793</v>
      </c>
      <c r="C200" t="s">
        <v>15</v>
      </c>
      <c r="D200" t="s">
        <v>16</v>
      </c>
      <c r="E200" t="s">
        <v>1794</v>
      </c>
      <c r="F200">
        <v>2.04</v>
      </c>
      <c r="G200" t="s">
        <v>18</v>
      </c>
      <c r="H200" t="s">
        <v>85</v>
      </c>
      <c r="I200" t="str">
        <f>"3-2"</f>
        <v>3-2</v>
      </c>
      <c r="J200" t="s">
        <v>20</v>
      </c>
      <c r="K200">
        <v>2.04</v>
      </c>
      <c r="L200">
        <v>1</v>
      </c>
      <c r="M200">
        <v>1.04</v>
      </c>
      <c r="N200" t="s">
        <v>21</v>
      </c>
      <c r="O200" t="s">
        <v>1795</v>
      </c>
      <c r="P200" s="15">
        <f t="shared" si="34"/>
        <v>16.709999999999994</v>
      </c>
      <c r="Q200" s="22">
        <v>43435</v>
      </c>
      <c r="R200" s="22"/>
      <c r="S200" s="50">
        <v>203</v>
      </c>
      <c r="T200" s="23" t="str">
        <f t="shared" si="35"/>
        <v>AH</v>
      </c>
      <c r="U200" t="s">
        <v>2512</v>
      </c>
      <c r="V200" s="46" t="str">
        <f t="shared" si="36"/>
        <v>29</v>
      </c>
      <c r="W200" s="46" t="str">
        <f t="shared" si="37"/>
        <v>Dec</v>
      </c>
      <c r="X200" s="46">
        <f t="shared" si="38"/>
        <v>12</v>
      </c>
      <c r="Y200" s="46" t="str">
        <f t="shared" si="39"/>
        <v>2018</v>
      </c>
      <c r="Z200" s="46" t="str">
        <f t="shared" si="40"/>
        <v>18:00</v>
      </c>
      <c r="AA200" s="47">
        <f t="shared" si="41"/>
        <v>43463</v>
      </c>
      <c r="AB200" s="48">
        <f t="shared" si="42"/>
        <v>43463.75</v>
      </c>
      <c r="AC200" s="51">
        <v>43435</v>
      </c>
      <c r="AD200" s="72"/>
      <c r="AE200" s="49">
        <v>199</v>
      </c>
      <c r="AF200" s="52">
        <f t="shared" si="43"/>
        <v>16.109999999999996</v>
      </c>
      <c r="AG200" s="53">
        <f t="shared" si="44"/>
        <v>116.11000000000007</v>
      </c>
      <c r="AH200" s="53">
        <f>AG200-MAX($AG$1:AG199)</f>
        <v>-7.9999999999998295E-2</v>
      </c>
    </row>
    <row r="201" spans="1:34" x14ac:dyDescent="0.25">
      <c r="A201">
        <v>200</v>
      </c>
      <c r="B201" t="s">
        <v>1770</v>
      </c>
      <c r="C201" t="s">
        <v>15</v>
      </c>
      <c r="D201" t="s">
        <v>58</v>
      </c>
      <c r="E201" t="s">
        <v>1771</v>
      </c>
      <c r="F201">
        <v>2.0499999999999998</v>
      </c>
      <c r="G201" t="s">
        <v>18</v>
      </c>
      <c r="H201" t="s">
        <v>598</v>
      </c>
      <c r="I201" t="str">
        <f>"4-1 (5-1)"</f>
        <v>4-1 (5-1)</v>
      </c>
      <c r="J201" t="s">
        <v>20</v>
      </c>
      <c r="K201">
        <v>2.0499999999999998</v>
      </c>
      <c r="L201">
        <v>1</v>
      </c>
      <c r="M201">
        <v>1.05</v>
      </c>
      <c r="N201" t="s">
        <v>21</v>
      </c>
      <c r="O201" t="s">
        <v>1772</v>
      </c>
      <c r="P201" s="15">
        <f t="shared" si="34"/>
        <v>17.759999999999994</v>
      </c>
      <c r="Q201" s="22">
        <v>43435</v>
      </c>
      <c r="R201" s="22"/>
      <c r="S201" s="50">
        <v>201</v>
      </c>
      <c r="T201" s="23" t="str">
        <f t="shared" si="35"/>
        <v>1X2</v>
      </c>
      <c r="U201" t="s">
        <v>2512</v>
      </c>
      <c r="V201" s="46" t="str">
        <f t="shared" si="36"/>
        <v>29</v>
      </c>
      <c r="W201" s="46" t="str">
        <f t="shared" si="37"/>
        <v>Dec</v>
      </c>
      <c r="X201" s="46">
        <f t="shared" si="38"/>
        <v>12</v>
      </c>
      <c r="Y201" s="46" t="str">
        <f t="shared" si="39"/>
        <v>2018</v>
      </c>
      <c r="Z201" s="46" t="str">
        <f t="shared" si="40"/>
        <v>18:30</v>
      </c>
      <c r="AA201" s="47">
        <f t="shared" si="41"/>
        <v>43463</v>
      </c>
      <c r="AB201" s="48">
        <f t="shared" si="42"/>
        <v>43463.770833333336</v>
      </c>
      <c r="AC201" s="51">
        <v>43435</v>
      </c>
      <c r="AD201" s="72"/>
      <c r="AE201" s="49">
        <v>200</v>
      </c>
      <c r="AF201" s="52">
        <f t="shared" si="43"/>
        <v>17.159999999999997</v>
      </c>
      <c r="AG201" s="53">
        <f t="shared" si="44"/>
        <v>117.16000000000007</v>
      </c>
      <c r="AH201" s="53">
        <f>AG201-MAX($AG$1:AG200)</f>
        <v>0.96999999999999886</v>
      </c>
    </row>
    <row r="202" spans="1:34" x14ac:dyDescent="0.25">
      <c r="A202">
        <v>201</v>
      </c>
      <c r="B202" t="s">
        <v>1790</v>
      </c>
      <c r="C202" t="s">
        <v>15</v>
      </c>
      <c r="D202" t="s">
        <v>16</v>
      </c>
      <c r="E202" t="s">
        <v>1791</v>
      </c>
      <c r="F202">
        <v>1</v>
      </c>
      <c r="G202" t="s">
        <v>80</v>
      </c>
      <c r="H202" t="s">
        <v>31</v>
      </c>
      <c r="I202" t="str">
        <f>"2-1"</f>
        <v>2-1</v>
      </c>
      <c r="J202" t="s">
        <v>20</v>
      </c>
      <c r="K202">
        <v>2.04</v>
      </c>
      <c r="L202">
        <v>1</v>
      </c>
      <c r="M202">
        <v>0</v>
      </c>
      <c r="N202" t="s">
        <v>21</v>
      </c>
      <c r="O202" t="s">
        <v>1792</v>
      </c>
      <c r="P202" s="15">
        <f t="shared" si="34"/>
        <v>17.759999999999994</v>
      </c>
      <c r="Q202" s="22">
        <v>43435</v>
      </c>
      <c r="R202" s="22"/>
      <c r="S202" s="50">
        <v>196</v>
      </c>
      <c r="T202" s="23" t="str">
        <f t="shared" si="35"/>
        <v>AH</v>
      </c>
      <c r="U202" t="s">
        <v>2512</v>
      </c>
      <c r="V202" s="46" t="str">
        <f t="shared" si="36"/>
        <v>29</v>
      </c>
      <c r="W202" s="46" t="str">
        <f t="shared" si="37"/>
        <v>Dec</v>
      </c>
      <c r="X202" s="46">
        <f t="shared" si="38"/>
        <v>12</v>
      </c>
      <c r="Y202" s="46" t="str">
        <f t="shared" si="39"/>
        <v>2018</v>
      </c>
      <c r="Z202" s="46" t="str">
        <f t="shared" si="40"/>
        <v>20:30</v>
      </c>
      <c r="AA202" s="47">
        <f t="shared" si="41"/>
        <v>43463</v>
      </c>
      <c r="AB202" s="48">
        <f t="shared" si="42"/>
        <v>43463.854166666664</v>
      </c>
      <c r="AC202" s="51">
        <v>43435</v>
      </c>
      <c r="AD202" s="72"/>
      <c r="AE202" s="49">
        <v>201</v>
      </c>
      <c r="AF202" s="52">
        <f t="shared" si="43"/>
        <v>17.159999999999997</v>
      </c>
      <c r="AG202" s="53">
        <f t="shared" si="44"/>
        <v>117.16000000000007</v>
      </c>
      <c r="AH202" s="53">
        <f>AG202-MAX($AG$1:AG201)</f>
        <v>0</v>
      </c>
    </row>
    <row r="203" spans="1:34" x14ac:dyDescent="0.25">
      <c r="A203">
        <v>202</v>
      </c>
      <c r="B203" t="s">
        <v>1776</v>
      </c>
      <c r="C203" t="s">
        <v>15</v>
      </c>
      <c r="D203" t="s">
        <v>58</v>
      </c>
      <c r="E203" t="s">
        <v>1777</v>
      </c>
      <c r="F203">
        <v>1</v>
      </c>
      <c r="G203" t="s">
        <v>80</v>
      </c>
      <c r="H203" t="s">
        <v>109</v>
      </c>
      <c r="I203" t="str">
        <f>"0-1"</f>
        <v>0-1</v>
      </c>
      <c r="J203" t="s">
        <v>20</v>
      </c>
      <c r="K203">
        <v>1.7190000000000001</v>
      </c>
      <c r="L203">
        <v>1</v>
      </c>
      <c r="M203">
        <v>0</v>
      </c>
      <c r="N203" t="s">
        <v>21</v>
      </c>
      <c r="O203" t="s">
        <v>1778</v>
      </c>
      <c r="P203" s="15">
        <f t="shared" si="34"/>
        <v>17.759999999999994</v>
      </c>
      <c r="Q203" s="22">
        <v>43435</v>
      </c>
      <c r="R203" s="22"/>
      <c r="S203" s="50">
        <v>194</v>
      </c>
      <c r="T203" s="23" t="str">
        <f t="shared" si="35"/>
        <v>AH</v>
      </c>
      <c r="U203" t="s">
        <v>2512</v>
      </c>
      <c r="V203" s="46" t="str">
        <f t="shared" si="36"/>
        <v>30</v>
      </c>
      <c r="W203" s="46" t="str">
        <f t="shared" si="37"/>
        <v>Dec</v>
      </c>
      <c r="X203" s="46">
        <f t="shared" si="38"/>
        <v>12</v>
      </c>
      <c r="Y203" s="46" t="str">
        <f t="shared" si="39"/>
        <v>2018</v>
      </c>
      <c r="Z203" s="46" t="str">
        <f t="shared" si="40"/>
        <v>13:00</v>
      </c>
      <c r="AA203" s="47">
        <f t="shared" si="41"/>
        <v>43464</v>
      </c>
      <c r="AB203" s="48">
        <f t="shared" si="42"/>
        <v>43464.541666666664</v>
      </c>
      <c r="AC203" s="51">
        <v>43435</v>
      </c>
      <c r="AD203" s="72"/>
      <c r="AE203" s="49">
        <v>202</v>
      </c>
      <c r="AF203" s="52">
        <f t="shared" si="43"/>
        <v>17.159999999999997</v>
      </c>
      <c r="AG203" s="53">
        <f t="shared" si="44"/>
        <v>117.16000000000007</v>
      </c>
      <c r="AH203" s="53">
        <f>AG203-MAX($AG$1:AG202)</f>
        <v>0</v>
      </c>
    </row>
    <row r="204" spans="1:34" x14ac:dyDescent="0.25">
      <c r="A204">
        <v>203</v>
      </c>
      <c r="B204" t="s">
        <v>1765</v>
      </c>
      <c r="C204" t="s">
        <v>15</v>
      </c>
      <c r="D204" t="s">
        <v>58</v>
      </c>
      <c r="E204" t="s">
        <v>1768</v>
      </c>
      <c r="F204">
        <v>1.73</v>
      </c>
      <c r="G204" t="s">
        <v>18</v>
      </c>
      <c r="H204" t="s">
        <v>112</v>
      </c>
      <c r="I204" t="str">
        <f>"2-0"</f>
        <v>2-0</v>
      </c>
      <c r="J204" t="s">
        <v>20</v>
      </c>
      <c r="K204">
        <v>1.7290000000000001</v>
      </c>
      <c r="L204">
        <v>1</v>
      </c>
      <c r="M204">
        <v>0.73</v>
      </c>
      <c r="N204" t="s">
        <v>21</v>
      </c>
      <c r="O204" t="s">
        <v>1769</v>
      </c>
      <c r="P204" s="15">
        <f t="shared" si="34"/>
        <v>18.489999999999995</v>
      </c>
      <c r="Q204" s="22">
        <v>43435</v>
      </c>
      <c r="R204" s="22"/>
      <c r="S204" s="50">
        <v>195</v>
      </c>
      <c r="T204" s="23" t="str">
        <f t="shared" si="35"/>
        <v>AH</v>
      </c>
      <c r="U204" t="s">
        <v>2512</v>
      </c>
      <c r="V204" s="46" t="str">
        <f t="shared" si="36"/>
        <v>30</v>
      </c>
      <c r="W204" s="46" t="str">
        <f t="shared" si="37"/>
        <v>Dec</v>
      </c>
      <c r="X204" s="46">
        <f t="shared" si="38"/>
        <v>12</v>
      </c>
      <c r="Y204" s="46" t="str">
        <f t="shared" si="39"/>
        <v>2018</v>
      </c>
      <c r="Z204" s="46" t="str">
        <f t="shared" si="40"/>
        <v>15:15</v>
      </c>
      <c r="AA204" s="47">
        <f t="shared" si="41"/>
        <v>43464</v>
      </c>
      <c r="AB204" s="48">
        <f t="shared" si="42"/>
        <v>43464.635416666664</v>
      </c>
      <c r="AC204" s="51">
        <v>43435</v>
      </c>
      <c r="AD204" s="72"/>
      <c r="AE204" s="49">
        <v>203</v>
      </c>
      <c r="AF204" s="52">
        <f t="shared" si="43"/>
        <v>17.889999999999997</v>
      </c>
      <c r="AG204" s="53">
        <f t="shared" si="44"/>
        <v>117.89000000000007</v>
      </c>
      <c r="AH204" s="53">
        <f>AG204-MAX($AG$1:AG203)</f>
        <v>0.73000000000000398</v>
      </c>
    </row>
    <row r="205" spans="1:34" x14ac:dyDescent="0.25">
      <c r="A205">
        <v>204</v>
      </c>
      <c r="B205" t="s">
        <v>1765</v>
      </c>
      <c r="C205" t="s">
        <v>15</v>
      </c>
      <c r="D205" t="s">
        <v>58</v>
      </c>
      <c r="E205" t="s">
        <v>1766</v>
      </c>
      <c r="F205">
        <v>1.89</v>
      </c>
      <c r="G205" t="s">
        <v>18</v>
      </c>
      <c r="H205" t="s">
        <v>171</v>
      </c>
      <c r="I205" t="str">
        <f>"1-3"</f>
        <v>1-3</v>
      </c>
      <c r="J205" t="s">
        <v>20</v>
      </c>
      <c r="K205">
        <v>1.8919999999999999</v>
      </c>
      <c r="L205">
        <v>1</v>
      </c>
      <c r="M205">
        <v>0.89</v>
      </c>
      <c r="N205" t="s">
        <v>21</v>
      </c>
      <c r="O205" t="s">
        <v>1767</v>
      </c>
      <c r="P205" s="15">
        <f t="shared" si="34"/>
        <v>19.379999999999995</v>
      </c>
      <c r="Q205" s="22">
        <v>43435</v>
      </c>
      <c r="R205" s="22"/>
      <c r="S205" s="50">
        <v>197</v>
      </c>
      <c r="T205" s="23" t="str">
        <f t="shared" si="35"/>
        <v>O/U</v>
      </c>
      <c r="U205" t="s">
        <v>2512</v>
      </c>
      <c r="V205" s="46" t="str">
        <f t="shared" si="36"/>
        <v>30</v>
      </c>
      <c r="W205" s="46" t="str">
        <f t="shared" si="37"/>
        <v>Dec</v>
      </c>
      <c r="X205" s="46">
        <f t="shared" si="38"/>
        <v>12</v>
      </c>
      <c r="Y205" s="46" t="str">
        <f t="shared" si="39"/>
        <v>2018</v>
      </c>
      <c r="Z205" s="46" t="str">
        <f t="shared" si="40"/>
        <v>15:15</v>
      </c>
      <c r="AA205" s="47">
        <f t="shared" si="41"/>
        <v>43464</v>
      </c>
      <c r="AB205" s="48">
        <f t="shared" si="42"/>
        <v>43464.635416666664</v>
      </c>
      <c r="AC205" s="51">
        <v>43435</v>
      </c>
      <c r="AD205" s="72"/>
      <c r="AE205" s="49">
        <v>204</v>
      </c>
      <c r="AF205" s="52">
        <f t="shared" si="43"/>
        <v>18.779999999999998</v>
      </c>
      <c r="AG205" s="53">
        <f t="shared" si="44"/>
        <v>118.78000000000007</v>
      </c>
      <c r="AH205" s="53">
        <f>AG205-MAX($AG$1:AG204)</f>
        <v>0.89000000000000057</v>
      </c>
    </row>
    <row r="206" spans="1:34" x14ac:dyDescent="0.25">
      <c r="A206">
        <v>205</v>
      </c>
      <c r="B206" t="s">
        <v>1773</v>
      </c>
      <c r="C206" t="s">
        <v>15</v>
      </c>
      <c r="D206" t="s">
        <v>58</v>
      </c>
      <c r="E206" t="s">
        <v>1774</v>
      </c>
      <c r="F206">
        <v>1.88</v>
      </c>
      <c r="G206" t="s">
        <v>18</v>
      </c>
      <c r="H206" t="s">
        <v>598</v>
      </c>
      <c r="I206" t="str">
        <f>"3-1 (4-1)"</f>
        <v>3-1 (4-1)</v>
      </c>
      <c r="J206" t="s">
        <v>20</v>
      </c>
      <c r="K206">
        <v>1.8839999999999999</v>
      </c>
      <c r="L206">
        <v>1</v>
      </c>
      <c r="M206">
        <v>0.88</v>
      </c>
      <c r="N206" t="s">
        <v>21</v>
      </c>
      <c r="O206" t="s">
        <v>1775</v>
      </c>
      <c r="P206" s="15">
        <f t="shared" si="34"/>
        <v>20.259999999999994</v>
      </c>
      <c r="Q206" s="22">
        <v>43435</v>
      </c>
      <c r="R206" s="22"/>
      <c r="S206" s="50">
        <v>199</v>
      </c>
      <c r="T206" s="23" t="str">
        <f t="shared" si="35"/>
        <v>1X2</v>
      </c>
      <c r="U206" t="s">
        <v>2512</v>
      </c>
      <c r="V206" s="46" t="str">
        <f t="shared" si="36"/>
        <v>30</v>
      </c>
      <c r="W206" s="46" t="str">
        <f t="shared" si="37"/>
        <v>Dec</v>
      </c>
      <c r="X206" s="46">
        <f t="shared" si="38"/>
        <v>12</v>
      </c>
      <c r="Y206" s="46" t="str">
        <f t="shared" si="39"/>
        <v>2018</v>
      </c>
      <c r="Z206" s="46" t="str">
        <f t="shared" si="40"/>
        <v>17:30</v>
      </c>
      <c r="AA206" s="47">
        <f t="shared" si="41"/>
        <v>43464</v>
      </c>
      <c r="AB206" s="48">
        <f t="shared" si="42"/>
        <v>43464.729166666664</v>
      </c>
      <c r="AC206" s="51">
        <v>43435</v>
      </c>
      <c r="AD206" s="72"/>
      <c r="AE206" s="49">
        <v>205</v>
      </c>
      <c r="AF206" s="52">
        <f t="shared" si="43"/>
        <v>19.659999999999997</v>
      </c>
      <c r="AG206" s="53">
        <f t="shared" si="44"/>
        <v>119.66000000000007</v>
      </c>
      <c r="AH206" s="53">
        <f>AG206-MAX($AG$1:AG205)</f>
        <v>0.87999999999999545</v>
      </c>
    </row>
    <row r="207" spans="1:34" x14ac:dyDescent="0.25">
      <c r="A207">
        <v>206</v>
      </c>
      <c r="B207" t="s">
        <v>1762</v>
      </c>
      <c r="C207" t="s">
        <v>15</v>
      </c>
      <c r="D207" t="s">
        <v>58</v>
      </c>
      <c r="E207" t="s">
        <v>1763</v>
      </c>
      <c r="F207">
        <v>1.91</v>
      </c>
      <c r="G207" t="s">
        <v>18</v>
      </c>
      <c r="H207" t="s">
        <v>92</v>
      </c>
      <c r="I207" t="str">
        <f>"0-1"</f>
        <v>0-1</v>
      </c>
      <c r="J207" t="s">
        <v>20</v>
      </c>
      <c r="K207">
        <v>1.909</v>
      </c>
      <c r="L207">
        <v>1</v>
      </c>
      <c r="M207">
        <v>0.91</v>
      </c>
      <c r="N207" t="s">
        <v>21</v>
      </c>
      <c r="O207" t="s">
        <v>1764</v>
      </c>
      <c r="P207" s="15">
        <f t="shared" si="34"/>
        <v>21.169999999999995</v>
      </c>
      <c r="Q207" s="22">
        <v>43435</v>
      </c>
      <c r="R207" s="22"/>
      <c r="S207" s="50">
        <v>206</v>
      </c>
      <c r="T207" s="23" t="str">
        <f t="shared" si="35"/>
        <v>AH</v>
      </c>
      <c r="U207" t="s">
        <v>2512</v>
      </c>
      <c r="V207" s="46" t="str">
        <f t="shared" si="36"/>
        <v>01</v>
      </c>
      <c r="W207" s="46" t="str">
        <f t="shared" si="37"/>
        <v>Jan</v>
      </c>
      <c r="X207" s="46">
        <f t="shared" si="38"/>
        <v>1</v>
      </c>
      <c r="Y207" s="46" t="str">
        <f t="shared" si="39"/>
        <v>2019</v>
      </c>
      <c r="Z207" s="46" t="str">
        <f t="shared" si="40"/>
        <v>13:30</v>
      </c>
      <c r="AA207" s="47">
        <f t="shared" si="41"/>
        <v>43466</v>
      </c>
      <c r="AB207" s="48">
        <f t="shared" si="42"/>
        <v>43466.5625</v>
      </c>
      <c r="AC207" s="51">
        <v>43466</v>
      </c>
      <c r="AD207" s="72">
        <v>43466</v>
      </c>
      <c r="AE207" s="49">
        <v>206</v>
      </c>
      <c r="AF207" s="52">
        <f t="shared" si="43"/>
        <v>20.569999999999997</v>
      </c>
      <c r="AG207" s="53">
        <f t="shared" si="44"/>
        <v>120.57000000000006</v>
      </c>
      <c r="AH207" s="53">
        <f>AG207-MAX($AG$1:AG206)</f>
        <v>0.90999999999999659</v>
      </c>
    </row>
    <row r="208" spans="1:34" x14ac:dyDescent="0.25">
      <c r="A208">
        <v>207</v>
      </c>
      <c r="B208" t="s">
        <v>1759</v>
      </c>
      <c r="C208" t="s">
        <v>15</v>
      </c>
      <c r="D208" t="s">
        <v>58</v>
      </c>
      <c r="E208" t="s">
        <v>1760</v>
      </c>
      <c r="F208">
        <v>0</v>
      </c>
      <c r="G208" t="s">
        <v>26</v>
      </c>
      <c r="H208" t="s">
        <v>85</v>
      </c>
      <c r="I208" t="str">
        <f>"4-1"</f>
        <v>4-1</v>
      </c>
      <c r="J208" t="s">
        <v>20</v>
      </c>
      <c r="K208">
        <v>1.909</v>
      </c>
      <c r="L208">
        <v>1</v>
      </c>
      <c r="M208">
        <v>-1</v>
      </c>
      <c r="N208" t="s">
        <v>21</v>
      </c>
      <c r="O208" t="s">
        <v>1761</v>
      </c>
      <c r="P208" s="15">
        <f t="shared" si="34"/>
        <v>20.169999999999995</v>
      </c>
      <c r="Q208" s="22">
        <v>43435</v>
      </c>
      <c r="R208" s="22"/>
      <c r="S208" s="50">
        <v>207</v>
      </c>
      <c r="T208" s="23" t="str">
        <f t="shared" si="35"/>
        <v>AH</v>
      </c>
      <c r="U208" t="s">
        <v>2512</v>
      </c>
      <c r="V208" s="46" t="str">
        <f t="shared" si="36"/>
        <v>01</v>
      </c>
      <c r="W208" s="46" t="str">
        <f t="shared" si="37"/>
        <v>Jan</v>
      </c>
      <c r="X208" s="46">
        <f t="shared" si="38"/>
        <v>1</v>
      </c>
      <c r="Y208" s="46" t="str">
        <f t="shared" si="39"/>
        <v>2019</v>
      </c>
      <c r="Z208" s="46" t="str">
        <f t="shared" si="40"/>
        <v>16:00</v>
      </c>
      <c r="AA208" s="47">
        <f t="shared" si="41"/>
        <v>43466</v>
      </c>
      <c r="AB208" s="48">
        <f t="shared" si="42"/>
        <v>43466.666666666664</v>
      </c>
      <c r="AC208" s="51">
        <v>43466</v>
      </c>
      <c r="AD208" s="72"/>
      <c r="AE208" s="49">
        <v>207</v>
      </c>
      <c r="AF208" s="52">
        <f t="shared" si="43"/>
        <v>19.569999999999997</v>
      </c>
      <c r="AG208" s="53">
        <f t="shared" si="44"/>
        <v>119.57000000000006</v>
      </c>
      <c r="AH208" s="53">
        <f>AG208-MAX($AG$1:AG207)</f>
        <v>-1</v>
      </c>
    </row>
    <row r="209" spans="1:34" x14ac:dyDescent="0.25">
      <c r="A209">
        <v>208</v>
      </c>
      <c r="B209" t="s">
        <v>1756</v>
      </c>
      <c r="C209" t="s">
        <v>15</v>
      </c>
      <c r="D209" t="s">
        <v>58</v>
      </c>
      <c r="E209" t="s">
        <v>1757</v>
      </c>
      <c r="F209">
        <v>1.81</v>
      </c>
      <c r="G209" t="s">
        <v>18</v>
      </c>
      <c r="H209" t="s">
        <v>27</v>
      </c>
      <c r="I209" t="str">
        <f>"0-3"</f>
        <v>0-3</v>
      </c>
      <c r="J209" t="s">
        <v>20</v>
      </c>
      <c r="K209">
        <v>1.8129999999999999</v>
      </c>
      <c r="L209">
        <v>1</v>
      </c>
      <c r="M209">
        <v>0.81</v>
      </c>
      <c r="N209" t="s">
        <v>21</v>
      </c>
      <c r="O209" t="s">
        <v>1758</v>
      </c>
      <c r="P209" s="15">
        <f t="shared" ref="P209:P272" si="45">P208+M209</f>
        <v>20.979999999999993</v>
      </c>
      <c r="Q209" s="22">
        <v>43435</v>
      </c>
      <c r="R209" s="22"/>
      <c r="S209" s="50">
        <v>208</v>
      </c>
      <c r="T209" s="23" t="str">
        <f t="shared" si="35"/>
        <v>AH</v>
      </c>
      <c r="U209" t="s">
        <v>2512</v>
      </c>
      <c r="V209" s="46" t="str">
        <f t="shared" si="36"/>
        <v>01</v>
      </c>
      <c r="W209" s="46" t="str">
        <f t="shared" si="37"/>
        <v>Jan</v>
      </c>
      <c r="X209" s="46">
        <f t="shared" si="38"/>
        <v>1</v>
      </c>
      <c r="Y209" s="46" t="str">
        <f t="shared" si="39"/>
        <v>2019</v>
      </c>
      <c r="Z209" s="46" t="str">
        <f t="shared" si="40"/>
        <v>18:30</v>
      </c>
      <c r="AA209" s="47">
        <f t="shared" si="41"/>
        <v>43466</v>
      </c>
      <c r="AB209" s="48">
        <f t="shared" si="42"/>
        <v>43466.770833333336</v>
      </c>
      <c r="AC209" s="51">
        <v>43466</v>
      </c>
      <c r="AD209" s="72"/>
      <c r="AE209" s="49">
        <v>208</v>
      </c>
      <c r="AF209" s="52">
        <f t="shared" si="43"/>
        <v>20.379999999999995</v>
      </c>
      <c r="AG209" s="53">
        <f t="shared" si="44"/>
        <v>120.38000000000007</v>
      </c>
      <c r="AH209" s="53">
        <f>AG209-MAX($AG$1:AG208)</f>
        <v>-0.18999999999999773</v>
      </c>
    </row>
    <row r="210" spans="1:34" x14ac:dyDescent="0.25">
      <c r="A210">
        <v>209</v>
      </c>
      <c r="B210" t="s">
        <v>1745</v>
      </c>
      <c r="C210" t="s">
        <v>15</v>
      </c>
      <c r="D210" t="s">
        <v>58</v>
      </c>
      <c r="E210" t="s">
        <v>1754</v>
      </c>
      <c r="F210">
        <v>1</v>
      </c>
      <c r="G210" t="s">
        <v>80</v>
      </c>
      <c r="H210" t="s">
        <v>34</v>
      </c>
      <c r="I210" t="str">
        <f>"3-3"</f>
        <v>3-3</v>
      </c>
      <c r="J210" t="s">
        <v>20</v>
      </c>
      <c r="K210">
        <v>2.06</v>
      </c>
      <c r="L210">
        <v>1</v>
      </c>
      <c r="M210">
        <v>0</v>
      </c>
      <c r="N210" t="s">
        <v>21</v>
      </c>
      <c r="O210" t="s">
        <v>1755</v>
      </c>
      <c r="P210" s="15">
        <f t="shared" si="45"/>
        <v>20.979999999999993</v>
      </c>
      <c r="Q210" s="22">
        <v>43435</v>
      </c>
      <c r="R210" s="22"/>
      <c r="S210" s="50">
        <v>209</v>
      </c>
      <c r="T210" s="23" t="str">
        <f t="shared" si="35"/>
        <v>AH</v>
      </c>
      <c r="U210" t="s">
        <v>2512</v>
      </c>
      <c r="V210" s="46" t="str">
        <f t="shared" si="36"/>
        <v>02</v>
      </c>
      <c r="W210" s="46" t="str">
        <f t="shared" si="37"/>
        <v>Jan</v>
      </c>
      <c r="X210" s="46">
        <f t="shared" si="38"/>
        <v>1</v>
      </c>
      <c r="Y210" s="46" t="str">
        <f t="shared" si="39"/>
        <v>2019</v>
      </c>
      <c r="Z210" s="46" t="str">
        <f t="shared" si="40"/>
        <v>20:45</v>
      </c>
      <c r="AA210" s="47">
        <f t="shared" si="41"/>
        <v>43467</v>
      </c>
      <c r="AB210" s="48">
        <f t="shared" si="42"/>
        <v>43467.864583333336</v>
      </c>
      <c r="AC210" s="51">
        <v>43466</v>
      </c>
      <c r="AD210" s="72"/>
      <c r="AE210" s="49">
        <v>209</v>
      </c>
      <c r="AF210" s="52">
        <f t="shared" si="43"/>
        <v>20.379999999999995</v>
      </c>
      <c r="AG210" s="53">
        <f t="shared" si="44"/>
        <v>120.38000000000007</v>
      </c>
      <c r="AH210" s="53">
        <f>AG210-MAX($AG$1:AG209)</f>
        <v>-0.18999999999999773</v>
      </c>
    </row>
    <row r="211" spans="1:34" x14ac:dyDescent="0.25">
      <c r="A211">
        <v>210</v>
      </c>
      <c r="B211" t="s">
        <v>1745</v>
      </c>
      <c r="C211" t="s">
        <v>15</v>
      </c>
      <c r="D211" t="s">
        <v>58</v>
      </c>
      <c r="E211" t="s">
        <v>1752</v>
      </c>
      <c r="F211">
        <v>0</v>
      </c>
      <c r="G211" t="s">
        <v>26</v>
      </c>
      <c r="H211" t="s">
        <v>19</v>
      </c>
      <c r="I211" t="str">
        <f>"0-0"</f>
        <v>0-0</v>
      </c>
      <c r="J211" t="s">
        <v>20</v>
      </c>
      <c r="K211">
        <v>1.7929999999999999</v>
      </c>
      <c r="L211">
        <v>1</v>
      </c>
      <c r="M211">
        <v>-1</v>
      </c>
      <c r="N211" t="s">
        <v>21</v>
      </c>
      <c r="O211" t="s">
        <v>1753</v>
      </c>
      <c r="P211" s="15">
        <f t="shared" si="45"/>
        <v>19.979999999999993</v>
      </c>
      <c r="Q211" s="22">
        <v>43435</v>
      </c>
      <c r="R211" s="22"/>
      <c r="S211" s="50">
        <v>210</v>
      </c>
      <c r="T211" s="23" t="str">
        <f t="shared" si="35"/>
        <v>AH</v>
      </c>
      <c r="U211" t="s">
        <v>2512</v>
      </c>
      <c r="V211" s="46" t="str">
        <f t="shared" si="36"/>
        <v>02</v>
      </c>
      <c r="W211" s="46" t="str">
        <f t="shared" si="37"/>
        <v>Jan</v>
      </c>
      <c r="X211" s="46">
        <f t="shared" si="38"/>
        <v>1</v>
      </c>
      <c r="Y211" s="46" t="str">
        <f t="shared" si="39"/>
        <v>2019</v>
      </c>
      <c r="Z211" s="46" t="str">
        <f t="shared" si="40"/>
        <v>20:45</v>
      </c>
      <c r="AA211" s="47">
        <f t="shared" si="41"/>
        <v>43467</v>
      </c>
      <c r="AB211" s="48">
        <f t="shared" si="42"/>
        <v>43467.864583333336</v>
      </c>
      <c r="AC211" s="51">
        <v>43466</v>
      </c>
      <c r="AD211" s="72"/>
      <c r="AE211" s="49">
        <v>210</v>
      </c>
      <c r="AF211" s="52">
        <f t="shared" si="43"/>
        <v>19.379999999999995</v>
      </c>
      <c r="AG211" s="53">
        <f t="shared" si="44"/>
        <v>119.38000000000007</v>
      </c>
      <c r="AH211" s="53">
        <f>AG211-MAX($AG$1:AG210)</f>
        <v>-1.1899999999999977</v>
      </c>
    </row>
    <row r="212" spans="1:34" x14ac:dyDescent="0.25">
      <c r="A212">
        <v>211</v>
      </c>
      <c r="B212" t="s">
        <v>1745</v>
      </c>
      <c r="C212" t="s">
        <v>15</v>
      </c>
      <c r="D212" t="s">
        <v>58</v>
      </c>
      <c r="E212" t="s">
        <v>1750</v>
      </c>
      <c r="F212">
        <v>1.79</v>
      </c>
      <c r="G212" t="s">
        <v>18</v>
      </c>
      <c r="H212" t="s">
        <v>92</v>
      </c>
      <c r="I212" t="str">
        <f>"1-2"</f>
        <v>1-2</v>
      </c>
      <c r="J212" t="s">
        <v>20</v>
      </c>
      <c r="K212">
        <v>1.7869999999999999</v>
      </c>
      <c r="L212">
        <v>1</v>
      </c>
      <c r="M212">
        <v>0.79</v>
      </c>
      <c r="N212" t="s">
        <v>21</v>
      </c>
      <c r="O212" t="s">
        <v>1751</v>
      </c>
      <c r="P212" s="15">
        <f t="shared" si="45"/>
        <v>20.769999999999992</v>
      </c>
      <c r="Q212" s="22">
        <v>43435</v>
      </c>
      <c r="R212" s="22"/>
      <c r="S212" s="50">
        <v>211</v>
      </c>
      <c r="T212" s="23" t="str">
        <f t="shared" si="35"/>
        <v>AH</v>
      </c>
      <c r="U212" t="s">
        <v>2512</v>
      </c>
      <c r="V212" s="46" t="str">
        <f t="shared" si="36"/>
        <v>02</v>
      </c>
      <c r="W212" s="46" t="str">
        <f t="shared" si="37"/>
        <v>Jan</v>
      </c>
      <c r="X212" s="46">
        <f t="shared" si="38"/>
        <v>1</v>
      </c>
      <c r="Y212" s="46" t="str">
        <f t="shared" si="39"/>
        <v>2019</v>
      </c>
      <c r="Z212" s="46" t="str">
        <f t="shared" si="40"/>
        <v>20:45</v>
      </c>
      <c r="AA212" s="47">
        <f t="shared" si="41"/>
        <v>43467</v>
      </c>
      <c r="AB212" s="48">
        <f t="shared" si="42"/>
        <v>43467.864583333336</v>
      </c>
      <c r="AC212" s="51">
        <v>43466</v>
      </c>
      <c r="AD212" s="72"/>
      <c r="AE212" s="49">
        <v>211</v>
      </c>
      <c r="AF212" s="52">
        <f t="shared" si="43"/>
        <v>20.169999999999995</v>
      </c>
      <c r="AG212" s="53">
        <f t="shared" si="44"/>
        <v>120.17000000000007</v>
      </c>
      <c r="AH212" s="53">
        <f>AG212-MAX($AG$1:AG211)</f>
        <v>-0.39999999999999147</v>
      </c>
    </row>
    <row r="213" spans="1:34" x14ac:dyDescent="0.25">
      <c r="A213">
        <v>212</v>
      </c>
      <c r="B213" t="s">
        <v>1745</v>
      </c>
      <c r="C213" t="s">
        <v>15</v>
      </c>
      <c r="D213" t="s">
        <v>58</v>
      </c>
      <c r="E213" t="s">
        <v>1748</v>
      </c>
      <c r="F213">
        <v>0</v>
      </c>
      <c r="G213" t="s">
        <v>26</v>
      </c>
      <c r="H213" t="s">
        <v>72</v>
      </c>
      <c r="I213" t="str">
        <f>"2-2"</f>
        <v>2-2</v>
      </c>
      <c r="J213" t="s">
        <v>20</v>
      </c>
      <c r="K213">
        <v>1.99</v>
      </c>
      <c r="L213">
        <v>1</v>
      </c>
      <c r="M213">
        <v>-1</v>
      </c>
      <c r="N213" t="s">
        <v>21</v>
      </c>
      <c r="O213" t="s">
        <v>1749</v>
      </c>
      <c r="P213" s="15">
        <f t="shared" si="45"/>
        <v>19.769999999999992</v>
      </c>
      <c r="Q213" s="22">
        <v>43435</v>
      </c>
      <c r="R213" s="22"/>
      <c r="S213" s="50">
        <v>212</v>
      </c>
      <c r="T213" s="23" t="str">
        <f t="shared" si="35"/>
        <v>1X2</v>
      </c>
      <c r="U213" t="s">
        <v>2512</v>
      </c>
      <c r="V213" s="46" t="str">
        <f t="shared" si="36"/>
        <v>02</v>
      </c>
      <c r="W213" s="46" t="str">
        <f t="shared" si="37"/>
        <v>Jan</v>
      </c>
      <c r="X213" s="46">
        <f t="shared" si="38"/>
        <v>1</v>
      </c>
      <c r="Y213" s="46" t="str">
        <f t="shared" si="39"/>
        <v>2019</v>
      </c>
      <c r="Z213" s="46" t="str">
        <f t="shared" si="40"/>
        <v>20:45</v>
      </c>
      <c r="AA213" s="47">
        <f t="shared" si="41"/>
        <v>43467</v>
      </c>
      <c r="AB213" s="48">
        <f t="shared" si="42"/>
        <v>43467.864583333336</v>
      </c>
      <c r="AC213" s="51">
        <v>43466</v>
      </c>
      <c r="AD213" s="72"/>
      <c r="AE213" s="49">
        <v>212</v>
      </c>
      <c r="AF213" s="52">
        <f t="shared" si="43"/>
        <v>19.169999999999995</v>
      </c>
      <c r="AG213" s="53">
        <f t="shared" si="44"/>
        <v>119.17000000000007</v>
      </c>
      <c r="AH213" s="53">
        <f>AG213-MAX($AG$1:AG212)</f>
        <v>-1.3999999999999915</v>
      </c>
    </row>
    <row r="214" spans="1:34" x14ac:dyDescent="0.25">
      <c r="A214">
        <v>213</v>
      </c>
      <c r="B214" t="s">
        <v>1745</v>
      </c>
      <c r="C214" t="s">
        <v>15</v>
      </c>
      <c r="D214" t="s">
        <v>58</v>
      </c>
      <c r="E214" t="s">
        <v>1746</v>
      </c>
      <c r="F214">
        <v>0</v>
      </c>
      <c r="G214" t="s">
        <v>26</v>
      </c>
      <c r="H214" t="s">
        <v>72</v>
      </c>
      <c r="I214" t="str">
        <f>"0-2"</f>
        <v>0-2</v>
      </c>
      <c r="J214" t="s">
        <v>20</v>
      </c>
      <c r="K214">
        <v>2.0099999999999998</v>
      </c>
      <c r="L214">
        <v>1</v>
      </c>
      <c r="M214">
        <v>-1</v>
      </c>
      <c r="N214" t="s">
        <v>21</v>
      </c>
      <c r="O214" t="s">
        <v>1747</v>
      </c>
      <c r="P214" s="15">
        <f t="shared" si="45"/>
        <v>18.769999999999992</v>
      </c>
      <c r="Q214" s="22">
        <v>43435</v>
      </c>
      <c r="R214" s="22"/>
      <c r="S214" s="50">
        <v>213</v>
      </c>
      <c r="T214" s="23" t="str">
        <f t="shared" si="35"/>
        <v>1X2</v>
      </c>
      <c r="U214" t="s">
        <v>2512</v>
      </c>
      <c r="V214" s="46" t="str">
        <f t="shared" si="36"/>
        <v>02</v>
      </c>
      <c r="W214" s="46" t="str">
        <f t="shared" si="37"/>
        <v>Jan</v>
      </c>
      <c r="X214" s="46">
        <f t="shared" si="38"/>
        <v>1</v>
      </c>
      <c r="Y214" s="46" t="str">
        <f t="shared" si="39"/>
        <v>2019</v>
      </c>
      <c r="Z214" s="46" t="str">
        <f t="shared" si="40"/>
        <v>20:45</v>
      </c>
      <c r="AA214" s="47">
        <f t="shared" si="41"/>
        <v>43467</v>
      </c>
      <c r="AB214" s="48">
        <f t="shared" si="42"/>
        <v>43467.864583333336</v>
      </c>
      <c r="AC214" s="51">
        <v>43466</v>
      </c>
      <c r="AD214" s="72"/>
      <c r="AE214" s="49">
        <v>213</v>
      </c>
      <c r="AF214" s="52">
        <f t="shared" si="43"/>
        <v>18.169999999999995</v>
      </c>
      <c r="AG214" s="53">
        <f t="shared" si="44"/>
        <v>118.17000000000007</v>
      </c>
      <c r="AH214" s="53">
        <f>AG214-MAX($AG$1:AG213)</f>
        <v>-2.3999999999999915</v>
      </c>
    </row>
    <row r="215" spans="1:34" x14ac:dyDescent="0.25">
      <c r="A215">
        <v>214</v>
      </c>
      <c r="B215" t="s">
        <v>1742</v>
      </c>
      <c r="C215" t="s">
        <v>15</v>
      </c>
      <c r="D215" t="s">
        <v>58</v>
      </c>
      <c r="E215" t="s">
        <v>1743</v>
      </c>
      <c r="F215">
        <v>1.98</v>
      </c>
      <c r="G215" t="s">
        <v>18</v>
      </c>
      <c r="H215" t="s">
        <v>27</v>
      </c>
      <c r="I215" t="str">
        <f>"0-2"</f>
        <v>0-2</v>
      </c>
      <c r="J215" t="s">
        <v>20</v>
      </c>
      <c r="K215">
        <v>1.98</v>
      </c>
      <c r="L215">
        <v>1</v>
      </c>
      <c r="M215">
        <v>0.98</v>
      </c>
      <c r="N215" t="s">
        <v>21</v>
      </c>
      <c r="O215" t="s">
        <v>1744</v>
      </c>
      <c r="P215" s="15">
        <f t="shared" si="45"/>
        <v>19.749999999999993</v>
      </c>
      <c r="Q215" s="22">
        <v>43435</v>
      </c>
      <c r="R215" s="22"/>
      <c r="S215" s="50">
        <v>214</v>
      </c>
      <c r="T215" s="23" t="str">
        <f t="shared" si="35"/>
        <v>AH</v>
      </c>
      <c r="U215" t="s">
        <v>2512</v>
      </c>
      <c r="V215" s="46" t="str">
        <f t="shared" si="36"/>
        <v>02</v>
      </c>
      <c r="W215" s="46" t="str">
        <f t="shared" si="37"/>
        <v>Jan</v>
      </c>
      <c r="X215" s="46">
        <f t="shared" si="38"/>
        <v>1</v>
      </c>
      <c r="Y215" s="46" t="str">
        <f t="shared" si="39"/>
        <v>2019</v>
      </c>
      <c r="Z215" s="46" t="str">
        <f t="shared" si="40"/>
        <v>21:00</v>
      </c>
      <c r="AA215" s="47">
        <f t="shared" si="41"/>
        <v>43467</v>
      </c>
      <c r="AB215" s="48">
        <f t="shared" si="42"/>
        <v>43467.875</v>
      </c>
      <c r="AC215" s="51">
        <v>43466</v>
      </c>
      <c r="AD215" s="72"/>
      <c r="AE215" s="49">
        <v>214</v>
      </c>
      <c r="AF215" s="52">
        <f t="shared" si="43"/>
        <v>19.149999999999995</v>
      </c>
      <c r="AG215" s="53">
        <f t="shared" si="44"/>
        <v>119.15000000000008</v>
      </c>
      <c r="AH215" s="53">
        <f>AG215-MAX($AG$1:AG214)</f>
        <v>-1.4199999999999875</v>
      </c>
    </row>
    <row r="216" spans="1:34" x14ac:dyDescent="0.25">
      <c r="A216">
        <v>215</v>
      </c>
      <c r="B216" t="s">
        <v>1739</v>
      </c>
      <c r="C216" t="s">
        <v>15</v>
      </c>
      <c r="D216" t="s">
        <v>58</v>
      </c>
      <c r="E216" t="s">
        <v>1740</v>
      </c>
      <c r="F216">
        <v>0</v>
      </c>
      <c r="G216" t="s">
        <v>26</v>
      </c>
      <c r="H216" t="s">
        <v>92</v>
      </c>
      <c r="I216" t="str">
        <f>"2-1"</f>
        <v>2-1</v>
      </c>
      <c r="J216" t="s">
        <v>20</v>
      </c>
      <c r="K216">
        <v>1.869</v>
      </c>
      <c r="L216">
        <v>1</v>
      </c>
      <c r="M216">
        <v>-1</v>
      </c>
      <c r="N216" t="s">
        <v>21</v>
      </c>
      <c r="O216" t="s">
        <v>1741</v>
      </c>
      <c r="P216" s="15">
        <f t="shared" si="45"/>
        <v>18.749999999999993</v>
      </c>
      <c r="Q216" s="22">
        <v>43435</v>
      </c>
      <c r="R216" s="22"/>
      <c r="S216" s="50">
        <v>215</v>
      </c>
      <c r="T216" s="23" t="str">
        <f t="shared" si="35"/>
        <v>AH</v>
      </c>
      <c r="U216" t="s">
        <v>2512</v>
      </c>
      <c r="V216" s="46" t="str">
        <f t="shared" si="36"/>
        <v>03</v>
      </c>
      <c r="W216" s="46" t="str">
        <f t="shared" si="37"/>
        <v>Jan</v>
      </c>
      <c r="X216" s="46">
        <f t="shared" si="38"/>
        <v>1</v>
      </c>
      <c r="Y216" s="46" t="str">
        <f t="shared" si="39"/>
        <v>2019</v>
      </c>
      <c r="Z216" s="46" t="str">
        <f t="shared" si="40"/>
        <v>21:00</v>
      </c>
      <c r="AA216" s="47">
        <f t="shared" si="41"/>
        <v>43468</v>
      </c>
      <c r="AB216" s="48">
        <f t="shared" si="42"/>
        <v>43468.875</v>
      </c>
      <c r="AC216" s="51">
        <v>43466</v>
      </c>
      <c r="AD216" s="72"/>
      <c r="AE216" s="49">
        <v>215</v>
      </c>
      <c r="AF216" s="52">
        <f t="shared" si="43"/>
        <v>18.149999999999995</v>
      </c>
      <c r="AG216" s="53">
        <f t="shared" si="44"/>
        <v>118.15000000000008</v>
      </c>
      <c r="AH216" s="53">
        <f>AG216-MAX($AG$1:AG215)</f>
        <v>-2.4199999999999875</v>
      </c>
    </row>
    <row r="217" spans="1:34" x14ac:dyDescent="0.25">
      <c r="A217">
        <v>216</v>
      </c>
      <c r="B217" t="s">
        <v>1736</v>
      </c>
      <c r="C217" t="s">
        <v>15</v>
      </c>
      <c r="D217" t="s">
        <v>24</v>
      </c>
      <c r="E217" t="s">
        <v>1737</v>
      </c>
      <c r="F217">
        <v>0</v>
      </c>
      <c r="G217" t="s">
        <v>26</v>
      </c>
      <c r="H217" t="s">
        <v>38</v>
      </c>
      <c r="I217" t="str">
        <f>"2-2"</f>
        <v>2-2</v>
      </c>
      <c r="J217" t="s">
        <v>20</v>
      </c>
      <c r="K217">
        <v>1.8</v>
      </c>
      <c r="L217">
        <v>1</v>
      </c>
      <c r="M217">
        <v>-1</v>
      </c>
      <c r="N217" t="s">
        <v>21</v>
      </c>
      <c r="O217" t="s">
        <v>1738</v>
      </c>
      <c r="P217" s="15">
        <f t="shared" si="45"/>
        <v>17.749999999999993</v>
      </c>
      <c r="Q217" s="22">
        <v>43466</v>
      </c>
      <c r="R217" s="22">
        <v>43466</v>
      </c>
      <c r="S217" s="50">
        <v>216</v>
      </c>
      <c r="T217" s="23" t="str">
        <f t="shared" si="35"/>
        <v>1X2</v>
      </c>
      <c r="U217" t="s">
        <v>2512</v>
      </c>
      <c r="V217" s="46" t="str">
        <f t="shared" si="36"/>
        <v>03</v>
      </c>
      <c r="W217" s="46" t="str">
        <f t="shared" si="37"/>
        <v>Jan</v>
      </c>
      <c r="X217" s="46">
        <f t="shared" si="38"/>
        <v>1</v>
      </c>
      <c r="Y217" s="46" t="str">
        <f t="shared" si="39"/>
        <v>2019</v>
      </c>
      <c r="Z217" s="46" t="str">
        <f t="shared" si="40"/>
        <v>21:30</v>
      </c>
      <c r="AA217" s="47">
        <f t="shared" si="41"/>
        <v>43468</v>
      </c>
      <c r="AB217" s="48">
        <f t="shared" si="42"/>
        <v>43468.895833333336</v>
      </c>
      <c r="AC217" s="51">
        <v>43466</v>
      </c>
      <c r="AD217" s="72"/>
      <c r="AE217" s="49">
        <v>216</v>
      </c>
      <c r="AF217" s="52">
        <f t="shared" si="43"/>
        <v>17.149999999999995</v>
      </c>
      <c r="AG217" s="53">
        <f t="shared" si="44"/>
        <v>117.15000000000008</v>
      </c>
      <c r="AH217" s="53">
        <f>AG217-MAX($AG$1:AG216)</f>
        <v>-3.4199999999999875</v>
      </c>
    </row>
    <row r="218" spans="1:34" x14ac:dyDescent="0.25">
      <c r="A218">
        <v>217</v>
      </c>
      <c r="B218" t="s">
        <v>1730</v>
      </c>
      <c r="C218" t="s">
        <v>15</v>
      </c>
      <c r="D218" t="s">
        <v>24</v>
      </c>
      <c r="E218" t="s">
        <v>1731</v>
      </c>
      <c r="F218">
        <v>2.2400000000000002</v>
      </c>
      <c r="G218" t="s">
        <v>18</v>
      </c>
      <c r="H218" t="s">
        <v>46</v>
      </c>
      <c r="I218" t="str">
        <f>"2-1"</f>
        <v>2-1</v>
      </c>
      <c r="J218" t="s">
        <v>20</v>
      </c>
      <c r="K218">
        <v>2.2400000000000002</v>
      </c>
      <c r="L218">
        <v>1</v>
      </c>
      <c r="M218">
        <v>1.24</v>
      </c>
      <c r="N218" t="s">
        <v>21</v>
      </c>
      <c r="O218" t="s">
        <v>1732</v>
      </c>
      <c r="P218" s="15">
        <f t="shared" si="45"/>
        <v>18.989999999999991</v>
      </c>
      <c r="Q218" s="22">
        <v>43466</v>
      </c>
      <c r="R218" s="22"/>
      <c r="S218" s="50">
        <v>222</v>
      </c>
      <c r="T218" s="23" t="str">
        <f t="shared" si="35"/>
        <v>AH</v>
      </c>
      <c r="U218" t="s">
        <v>2512</v>
      </c>
      <c r="V218" s="46" t="str">
        <f t="shared" si="36"/>
        <v>05</v>
      </c>
      <c r="W218" s="46" t="str">
        <f t="shared" si="37"/>
        <v>Jan</v>
      </c>
      <c r="X218" s="46">
        <f t="shared" si="38"/>
        <v>1</v>
      </c>
      <c r="Y218" s="46" t="str">
        <f t="shared" si="39"/>
        <v>2019</v>
      </c>
      <c r="Z218" s="46" t="str">
        <f t="shared" si="40"/>
        <v>16:15</v>
      </c>
      <c r="AA218" s="47">
        <f t="shared" si="41"/>
        <v>43470</v>
      </c>
      <c r="AB218" s="48">
        <f t="shared" si="42"/>
        <v>43470.677083333336</v>
      </c>
      <c r="AC218" s="51">
        <v>43466</v>
      </c>
      <c r="AD218" s="72"/>
      <c r="AE218" s="49">
        <v>217</v>
      </c>
      <c r="AF218" s="52">
        <f t="shared" si="43"/>
        <v>18.389999999999993</v>
      </c>
      <c r="AG218" s="53">
        <f t="shared" si="44"/>
        <v>118.39000000000007</v>
      </c>
      <c r="AH218" s="53">
        <f>AG218-MAX($AG$1:AG217)</f>
        <v>-2.1799999999999926</v>
      </c>
    </row>
    <row r="219" spans="1:34" x14ac:dyDescent="0.25">
      <c r="A219">
        <v>218</v>
      </c>
      <c r="B219" t="s">
        <v>1727</v>
      </c>
      <c r="C219" t="s">
        <v>15</v>
      </c>
      <c r="D219" t="s">
        <v>24</v>
      </c>
      <c r="E219" t="s">
        <v>1728</v>
      </c>
      <c r="F219">
        <v>1.72</v>
      </c>
      <c r="G219" t="s">
        <v>18</v>
      </c>
      <c r="H219" t="s">
        <v>112</v>
      </c>
      <c r="I219" t="str">
        <f>"2-1"</f>
        <v>2-1</v>
      </c>
      <c r="J219" t="s">
        <v>20</v>
      </c>
      <c r="K219">
        <v>1.7190000000000001</v>
      </c>
      <c r="L219">
        <v>1</v>
      </c>
      <c r="M219">
        <v>0.72</v>
      </c>
      <c r="N219" t="s">
        <v>21</v>
      </c>
      <c r="O219" t="s">
        <v>1729</v>
      </c>
      <c r="P219" s="15">
        <f t="shared" si="45"/>
        <v>19.70999999999999</v>
      </c>
      <c r="Q219" s="22">
        <v>43466</v>
      </c>
      <c r="R219" s="22"/>
      <c r="S219" s="50">
        <v>223</v>
      </c>
      <c r="T219" s="23" t="str">
        <f t="shared" si="35"/>
        <v>AH</v>
      </c>
      <c r="U219" t="s">
        <v>2512</v>
      </c>
      <c r="V219" s="46" t="str">
        <f t="shared" si="36"/>
        <v>05</v>
      </c>
      <c r="W219" s="46" t="str">
        <f t="shared" si="37"/>
        <v>Jan</v>
      </c>
      <c r="X219" s="46">
        <f t="shared" si="38"/>
        <v>1</v>
      </c>
      <c r="Y219" s="46" t="str">
        <f t="shared" si="39"/>
        <v>2019</v>
      </c>
      <c r="Z219" s="46" t="str">
        <f t="shared" si="40"/>
        <v>20:45</v>
      </c>
      <c r="AA219" s="47">
        <f t="shared" si="41"/>
        <v>43470</v>
      </c>
      <c r="AB219" s="48">
        <f t="shared" si="42"/>
        <v>43470.864583333336</v>
      </c>
      <c r="AC219" s="51">
        <v>43466</v>
      </c>
      <c r="AD219" s="72"/>
      <c r="AE219" s="49">
        <v>218</v>
      </c>
      <c r="AF219" s="52">
        <f t="shared" si="43"/>
        <v>19.109999999999992</v>
      </c>
      <c r="AG219" s="53">
        <f t="shared" si="44"/>
        <v>119.11000000000007</v>
      </c>
      <c r="AH219" s="53">
        <f>AG219-MAX($AG$1:AG218)</f>
        <v>-1.4599999999999937</v>
      </c>
    </row>
    <row r="220" spans="1:34" x14ac:dyDescent="0.25">
      <c r="A220">
        <v>219</v>
      </c>
      <c r="B220" t="s">
        <v>1724</v>
      </c>
      <c r="C220" t="s">
        <v>15</v>
      </c>
      <c r="D220" t="s">
        <v>24</v>
      </c>
      <c r="E220" t="s">
        <v>1725</v>
      </c>
      <c r="F220">
        <v>1.79</v>
      </c>
      <c r="G220" t="s">
        <v>18</v>
      </c>
      <c r="H220" t="s">
        <v>92</v>
      </c>
      <c r="I220" t="str">
        <f>"0-0"</f>
        <v>0-0</v>
      </c>
      <c r="J220" t="s">
        <v>20</v>
      </c>
      <c r="K220">
        <v>1.7929999999999999</v>
      </c>
      <c r="L220">
        <v>1</v>
      </c>
      <c r="M220">
        <v>0.79</v>
      </c>
      <c r="N220" t="s">
        <v>21</v>
      </c>
      <c r="O220" t="s">
        <v>1726</v>
      </c>
      <c r="P220" s="15">
        <f t="shared" si="45"/>
        <v>20.499999999999989</v>
      </c>
      <c r="Q220" s="22">
        <v>43466</v>
      </c>
      <c r="R220" s="22"/>
      <c r="S220" s="50">
        <v>229</v>
      </c>
      <c r="T220" s="23" t="str">
        <f t="shared" si="35"/>
        <v>AH</v>
      </c>
      <c r="U220" t="s">
        <v>2512</v>
      </c>
      <c r="V220" s="46" t="str">
        <f t="shared" si="36"/>
        <v>06</v>
      </c>
      <c r="W220" s="46" t="str">
        <f t="shared" si="37"/>
        <v>Jan</v>
      </c>
      <c r="X220" s="46">
        <f t="shared" si="38"/>
        <v>1</v>
      </c>
      <c r="Y220" s="46" t="str">
        <f t="shared" si="39"/>
        <v>2019</v>
      </c>
      <c r="Z220" s="46" t="str">
        <f t="shared" si="40"/>
        <v>12:00</v>
      </c>
      <c r="AA220" s="47">
        <f t="shared" si="41"/>
        <v>43471</v>
      </c>
      <c r="AB220" s="48">
        <f t="shared" si="42"/>
        <v>43471.5</v>
      </c>
      <c r="AC220" s="51">
        <v>43466</v>
      </c>
      <c r="AD220" s="72"/>
      <c r="AE220" s="49">
        <v>219</v>
      </c>
      <c r="AF220" s="52">
        <f t="shared" si="43"/>
        <v>19.899999999999991</v>
      </c>
      <c r="AG220" s="53">
        <f t="shared" si="44"/>
        <v>119.90000000000008</v>
      </c>
      <c r="AH220" s="53">
        <f>AG220-MAX($AG$1:AG219)</f>
        <v>-0.66999999999998749</v>
      </c>
    </row>
    <row r="221" spans="1:34" x14ac:dyDescent="0.25">
      <c r="A221">
        <v>220</v>
      </c>
      <c r="B221" t="s">
        <v>1721</v>
      </c>
      <c r="C221" t="s">
        <v>15</v>
      </c>
      <c r="D221" t="s">
        <v>24</v>
      </c>
      <c r="E221" t="s">
        <v>1722</v>
      </c>
      <c r="F221">
        <v>1</v>
      </c>
      <c r="G221" t="s">
        <v>80</v>
      </c>
      <c r="H221" t="s">
        <v>46</v>
      </c>
      <c r="I221" t="str">
        <f>"1-1"</f>
        <v>1-1</v>
      </c>
      <c r="J221" t="s">
        <v>20</v>
      </c>
      <c r="K221">
        <v>1.98</v>
      </c>
      <c r="L221">
        <v>1</v>
      </c>
      <c r="M221">
        <v>0</v>
      </c>
      <c r="N221" t="s">
        <v>21</v>
      </c>
      <c r="O221" t="s">
        <v>1723</v>
      </c>
      <c r="P221" s="15">
        <f t="shared" si="45"/>
        <v>20.499999999999989</v>
      </c>
      <c r="Q221" s="22">
        <v>43466</v>
      </c>
      <c r="R221" s="22"/>
      <c r="S221" s="50">
        <v>236</v>
      </c>
      <c r="T221" s="23" t="str">
        <f t="shared" si="35"/>
        <v>AH</v>
      </c>
      <c r="U221" t="s">
        <v>2512</v>
      </c>
      <c r="V221" s="46" t="str">
        <f t="shared" si="36"/>
        <v>06</v>
      </c>
      <c r="W221" s="46" t="str">
        <f t="shared" si="37"/>
        <v>Jan</v>
      </c>
      <c r="X221" s="46">
        <f t="shared" si="38"/>
        <v>1</v>
      </c>
      <c r="Y221" s="46" t="str">
        <f t="shared" si="39"/>
        <v>2019</v>
      </c>
      <c r="Z221" s="46" t="str">
        <f t="shared" si="40"/>
        <v>16:15</v>
      </c>
      <c r="AA221" s="47">
        <f t="shared" si="41"/>
        <v>43471</v>
      </c>
      <c r="AB221" s="48">
        <f t="shared" si="42"/>
        <v>43471.677083333336</v>
      </c>
      <c r="AC221" s="51">
        <v>43466</v>
      </c>
      <c r="AD221" s="72"/>
      <c r="AE221" s="49">
        <v>220</v>
      </c>
      <c r="AF221" s="52">
        <f t="shared" si="43"/>
        <v>19.899999999999991</v>
      </c>
      <c r="AG221" s="53">
        <f t="shared" si="44"/>
        <v>119.90000000000008</v>
      </c>
      <c r="AH221" s="53">
        <f>AG221-MAX($AG$1:AG220)</f>
        <v>-0.66999999999998749</v>
      </c>
    </row>
    <row r="222" spans="1:34" x14ac:dyDescent="0.25">
      <c r="A222">
        <v>221</v>
      </c>
      <c r="B222" t="s">
        <v>1717</v>
      </c>
      <c r="C222" t="s">
        <v>15</v>
      </c>
      <c r="D222" t="s">
        <v>24</v>
      </c>
      <c r="E222" t="s">
        <v>1718</v>
      </c>
      <c r="F222">
        <v>1.77</v>
      </c>
      <c r="G222" t="s">
        <v>18</v>
      </c>
      <c r="H222" t="s">
        <v>1719</v>
      </c>
      <c r="I222" t="str">
        <f>"0-2"</f>
        <v>0-2</v>
      </c>
      <c r="J222" t="s">
        <v>20</v>
      </c>
      <c r="K222">
        <v>1.7689999999999999</v>
      </c>
      <c r="L222">
        <v>1</v>
      </c>
      <c r="M222">
        <v>0.77</v>
      </c>
      <c r="N222" t="s">
        <v>21</v>
      </c>
      <c r="O222" t="s">
        <v>1720</v>
      </c>
      <c r="P222" s="15">
        <f t="shared" si="45"/>
        <v>21.269999999999989</v>
      </c>
      <c r="Q222" s="22">
        <v>43466</v>
      </c>
      <c r="R222" s="22"/>
      <c r="S222" s="50">
        <v>228</v>
      </c>
      <c r="T222" s="23" t="str">
        <f t="shared" si="35"/>
        <v>O/U</v>
      </c>
      <c r="U222" t="s">
        <v>2512</v>
      </c>
      <c r="V222" s="46" t="str">
        <f t="shared" si="36"/>
        <v>06</v>
      </c>
      <c r="W222" s="46" t="str">
        <f t="shared" si="37"/>
        <v>Jan</v>
      </c>
      <c r="X222" s="46">
        <f t="shared" si="38"/>
        <v>1</v>
      </c>
      <c r="Y222" s="46" t="str">
        <f t="shared" si="39"/>
        <v>2019</v>
      </c>
      <c r="Z222" s="46" t="str">
        <f t="shared" si="40"/>
        <v>18:30</v>
      </c>
      <c r="AA222" s="47">
        <f t="shared" si="41"/>
        <v>43471</v>
      </c>
      <c r="AB222" s="48">
        <f t="shared" si="42"/>
        <v>43471.770833333336</v>
      </c>
      <c r="AC222" s="51">
        <v>43466</v>
      </c>
      <c r="AD222" s="72"/>
      <c r="AE222" s="49">
        <v>221</v>
      </c>
      <c r="AF222" s="52">
        <f t="shared" si="43"/>
        <v>20.669999999999991</v>
      </c>
      <c r="AG222" s="53">
        <f t="shared" si="44"/>
        <v>120.67000000000007</v>
      </c>
      <c r="AH222" s="53">
        <f>AG222-MAX($AG$1:AG221)</f>
        <v>0.10000000000000853</v>
      </c>
    </row>
    <row r="223" spans="1:34" x14ac:dyDescent="0.25">
      <c r="A223">
        <v>222</v>
      </c>
      <c r="B223" t="s">
        <v>1714</v>
      </c>
      <c r="C223" t="s">
        <v>15</v>
      </c>
      <c r="D223" t="s">
        <v>24</v>
      </c>
      <c r="E223" t="s">
        <v>1715</v>
      </c>
      <c r="F223">
        <v>1.84</v>
      </c>
      <c r="G223" t="s">
        <v>18</v>
      </c>
      <c r="H223" t="s">
        <v>128</v>
      </c>
      <c r="I223" t="str">
        <f>"1-2"</f>
        <v>1-2</v>
      </c>
      <c r="J223" t="s">
        <v>20</v>
      </c>
      <c r="K223">
        <v>1.84</v>
      </c>
      <c r="L223">
        <v>1</v>
      </c>
      <c r="M223">
        <v>0.84</v>
      </c>
      <c r="N223" t="s">
        <v>21</v>
      </c>
      <c r="O223" t="s">
        <v>1716</v>
      </c>
      <c r="P223" s="15">
        <f t="shared" si="45"/>
        <v>22.109999999999989</v>
      </c>
      <c r="Q223" s="22">
        <v>43466</v>
      </c>
      <c r="R223" s="22"/>
      <c r="S223" s="50">
        <v>235</v>
      </c>
      <c r="T223" s="23" t="str">
        <f t="shared" si="35"/>
        <v>AH</v>
      </c>
      <c r="U223" t="s">
        <v>2512</v>
      </c>
      <c r="V223" s="46" t="str">
        <f t="shared" si="36"/>
        <v>06</v>
      </c>
      <c r="W223" s="46" t="str">
        <f t="shared" si="37"/>
        <v>Jan</v>
      </c>
      <c r="X223" s="46">
        <f t="shared" si="38"/>
        <v>1</v>
      </c>
      <c r="Y223" s="46" t="str">
        <f t="shared" si="39"/>
        <v>2019</v>
      </c>
      <c r="Z223" s="46" t="str">
        <f t="shared" si="40"/>
        <v>20:45</v>
      </c>
      <c r="AA223" s="47">
        <f t="shared" si="41"/>
        <v>43471</v>
      </c>
      <c r="AB223" s="48">
        <f t="shared" si="42"/>
        <v>43471.864583333336</v>
      </c>
      <c r="AC223" s="51">
        <v>43466</v>
      </c>
      <c r="AD223" s="72"/>
      <c r="AE223" s="49">
        <v>222</v>
      </c>
      <c r="AF223" s="52">
        <f t="shared" si="43"/>
        <v>21.509999999999991</v>
      </c>
      <c r="AG223" s="53">
        <f t="shared" si="44"/>
        <v>121.51000000000008</v>
      </c>
      <c r="AH223" s="53">
        <f>AG223-MAX($AG$1:AG222)</f>
        <v>0.84000000000000341</v>
      </c>
    </row>
    <row r="224" spans="1:34" x14ac:dyDescent="0.25">
      <c r="A224">
        <v>223</v>
      </c>
      <c r="B224" t="s">
        <v>1698</v>
      </c>
      <c r="C224" t="s">
        <v>15</v>
      </c>
      <c r="D224" t="s">
        <v>399</v>
      </c>
      <c r="E224" t="s">
        <v>1699</v>
      </c>
      <c r="F224">
        <v>1.91</v>
      </c>
      <c r="G224" t="s">
        <v>18</v>
      </c>
      <c r="H224" t="s">
        <v>112</v>
      </c>
      <c r="I224" t="str">
        <f>"2-1"</f>
        <v>2-1</v>
      </c>
      <c r="J224" t="s">
        <v>20</v>
      </c>
      <c r="K224">
        <v>1.909</v>
      </c>
      <c r="L224">
        <v>1</v>
      </c>
      <c r="M224">
        <v>0.91</v>
      </c>
      <c r="N224" t="s">
        <v>21</v>
      </c>
      <c r="O224" t="s">
        <v>1700</v>
      </c>
      <c r="P224" s="15">
        <f t="shared" si="45"/>
        <v>23.019999999999989</v>
      </c>
      <c r="Q224" s="22">
        <v>43466</v>
      </c>
      <c r="R224" s="22"/>
      <c r="S224" s="50">
        <v>227</v>
      </c>
      <c r="T224" s="23" t="str">
        <f t="shared" si="35"/>
        <v>AH</v>
      </c>
      <c r="U224" t="s">
        <v>2512</v>
      </c>
      <c r="V224" s="46" t="str">
        <f t="shared" si="36"/>
        <v>07</v>
      </c>
      <c r="W224" s="46" t="str">
        <f t="shared" si="37"/>
        <v>Jan</v>
      </c>
      <c r="X224" s="46">
        <f t="shared" si="38"/>
        <v>1</v>
      </c>
      <c r="Y224" s="46" t="str">
        <f t="shared" si="39"/>
        <v>2019</v>
      </c>
      <c r="Z224" s="46" t="str">
        <f t="shared" si="40"/>
        <v>20:45</v>
      </c>
      <c r="AA224" s="47">
        <f t="shared" si="41"/>
        <v>43472</v>
      </c>
      <c r="AB224" s="48">
        <f t="shared" si="42"/>
        <v>43472.864583333336</v>
      </c>
      <c r="AC224" s="51">
        <v>43466</v>
      </c>
      <c r="AD224" s="72"/>
      <c r="AE224" s="49">
        <v>223</v>
      </c>
      <c r="AF224" s="52">
        <f t="shared" si="43"/>
        <v>22.419999999999991</v>
      </c>
      <c r="AG224" s="53">
        <f t="shared" si="44"/>
        <v>122.42000000000007</v>
      </c>
      <c r="AH224" s="53">
        <f>AG224-MAX($AG$1:AG223)</f>
        <v>0.90999999999999659</v>
      </c>
    </row>
    <row r="225" spans="1:34" x14ac:dyDescent="0.25">
      <c r="A225">
        <v>224</v>
      </c>
      <c r="B225" t="s">
        <v>1733</v>
      </c>
      <c r="C225" t="s">
        <v>15</v>
      </c>
      <c r="D225" t="s">
        <v>24</v>
      </c>
      <c r="E225" t="s">
        <v>1734</v>
      </c>
      <c r="F225">
        <v>2.2000000000000002</v>
      </c>
      <c r="G225" t="s">
        <v>18</v>
      </c>
      <c r="H225" t="s">
        <v>34</v>
      </c>
      <c r="I225" t="str">
        <f>"1-2"</f>
        <v>1-2</v>
      </c>
      <c r="J225" t="s">
        <v>20</v>
      </c>
      <c r="K225">
        <v>2.2000000000000002</v>
      </c>
      <c r="L225">
        <v>1</v>
      </c>
      <c r="M225">
        <v>1.2</v>
      </c>
      <c r="N225" t="s">
        <v>21</v>
      </c>
      <c r="O225" t="s">
        <v>1735</v>
      </c>
      <c r="P225" s="15">
        <f t="shared" si="45"/>
        <v>24.219999999999988</v>
      </c>
      <c r="Q225" s="22">
        <v>43466</v>
      </c>
      <c r="R225" s="22"/>
      <c r="S225" s="50">
        <v>221</v>
      </c>
      <c r="T225" s="23" t="str">
        <f t="shared" si="35"/>
        <v>AH</v>
      </c>
      <c r="U225" t="s">
        <v>2512</v>
      </c>
      <c r="V225" s="46" t="str">
        <f t="shared" si="36"/>
        <v>07</v>
      </c>
      <c r="W225" s="46" t="str">
        <f t="shared" si="37"/>
        <v>Jan</v>
      </c>
      <c r="X225" s="46">
        <f t="shared" si="38"/>
        <v>1</v>
      </c>
      <c r="Y225" s="46" t="str">
        <f t="shared" si="39"/>
        <v>2019</v>
      </c>
      <c r="Z225" s="46" t="str">
        <f t="shared" si="40"/>
        <v>21:00</v>
      </c>
      <c r="AA225" s="47">
        <f t="shared" si="41"/>
        <v>43472</v>
      </c>
      <c r="AB225" s="48">
        <f t="shared" si="42"/>
        <v>43472.875</v>
      </c>
      <c r="AC225" s="51">
        <v>43466</v>
      </c>
      <c r="AD225" s="72"/>
      <c r="AE225" s="49">
        <v>224</v>
      </c>
      <c r="AF225" s="52">
        <f t="shared" si="43"/>
        <v>23.61999999999999</v>
      </c>
      <c r="AG225" s="53">
        <f t="shared" si="44"/>
        <v>123.62000000000008</v>
      </c>
      <c r="AH225" s="53">
        <f>AG225-MAX($AG$1:AG224)</f>
        <v>1.2000000000000028</v>
      </c>
    </row>
    <row r="226" spans="1:34" x14ac:dyDescent="0.25">
      <c r="A226">
        <v>225</v>
      </c>
      <c r="B226" t="s">
        <v>1689</v>
      </c>
      <c r="C226" t="s">
        <v>15</v>
      </c>
      <c r="D226" t="s">
        <v>100</v>
      </c>
      <c r="E226" t="s">
        <v>1690</v>
      </c>
      <c r="F226">
        <v>1</v>
      </c>
      <c r="G226" t="s">
        <v>80</v>
      </c>
      <c r="H226" t="s">
        <v>250</v>
      </c>
      <c r="I226" t="str">
        <f>"2-0"</f>
        <v>2-0</v>
      </c>
      <c r="J226" t="s">
        <v>20</v>
      </c>
      <c r="K226">
        <v>1.869</v>
      </c>
      <c r="L226">
        <v>1</v>
      </c>
      <c r="M226">
        <v>0</v>
      </c>
      <c r="N226" t="s">
        <v>21</v>
      </c>
      <c r="O226" t="s">
        <v>1691</v>
      </c>
      <c r="P226" s="15">
        <f t="shared" si="45"/>
        <v>24.219999999999988</v>
      </c>
      <c r="Q226" s="22">
        <v>43466</v>
      </c>
      <c r="R226" s="22"/>
      <c r="S226" s="50">
        <v>242</v>
      </c>
      <c r="T226" s="23" t="str">
        <f t="shared" si="35"/>
        <v>O/U</v>
      </c>
      <c r="U226" t="s">
        <v>2512</v>
      </c>
      <c r="V226" s="46" t="str">
        <f t="shared" si="36"/>
        <v>08</v>
      </c>
      <c r="W226" s="46" t="str">
        <f t="shared" si="37"/>
        <v>Jan</v>
      </c>
      <c r="X226" s="46">
        <f t="shared" si="38"/>
        <v>1</v>
      </c>
      <c r="Y226" s="46" t="str">
        <f t="shared" si="39"/>
        <v>2019</v>
      </c>
      <c r="Z226" s="46" t="str">
        <f t="shared" si="40"/>
        <v>19:00</v>
      </c>
      <c r="AA226" s="47">
        <f t="shared" si="41"/>
        <v>43473</v>
      </c>
      <c r="AB226" s="48">
        <f t="shared" si="42"/>
        <v>43473.791666666664</v>
      </c>
      <c r="AC226" s="51">
        <v>43466</v>
      </c>
      <c r="AD226" s="72"/>
      <c r="AE226" s="49">
        <v>225</v>
      </c>
      <c r="AF226" s="52">
        <f t="shared" si="43"/>
        <v>23.61999999999999</v>
      </c>
      <c r="AG226" s="53">
        <f t="shared" si="44"/>
        <v>123.62000000000008</v>
      </c>
      <c r="AH226" s="53">
        <f>AG226-MAX($AG$1:AG225)</f>
        <v>0</v>
      </c>
    </row>
    <row r="227" spans="1:34" x14ac:dyDescent="0.25">
      <c r="A227">
        <v>226</v>
      </c>
      <c r="B227" t="s">
        <v>1709</v>
      </c>
      <c r="C227" t="s">
        <v>15</v>
      </c>
      <c r="D227" t="s">
        <v>973</v>
      </c>
      <c r="E227" t="s">
        <v>1712</v>
      </c>
      <c r="F227">
        <v>2.09</v>
      </c>
      <c r="G227" t="s">
        <v>18</v>
      </c>
      <c r="H227" t="s">
        <v>72</v>
      </c>
      <c r="I227" t="str">
        <f>"1-0"</f>
        <v>1-0</v>
      </c>
      <c r="J227" t="s">
        <v>20</v>
      </c>
      <c r="K227">
        <v>2.09</v>
      </c>
      <c r="L227">
        <v>1</v>
      </c>
      <c r="M227">
        <v>1.0900000000000001</v>
      </c>
      <c r="N227" t="s">
        <v>21</v>
      </c>
      <c r="O227" t="s">
        <v>1713</v>
      </c>
      <c r="P227" s="15">
        <f t="shared" si="45"/>
        <v>25.309999999999988</v>
      </c>
      <c r="Q227" s="22">
        <v>43466</v>
      </c>
      <c r="R227" s="22"/>
      <c r="S227" s="50">
        <v>220</v>
      </c>
      <c r="T227" s="23" t="str">
        <f t="shared" si="35"/>
        <v>1X2</v>
      </c>
      <c r="U227" t="s">
        <v>2512</v>
      </c>
      <c r="V227" s="46" t="str">
        <f t="shared" si="36"/>
        <v>08</v>
      </c>
      <c r="W227" s="46" t="str">
        <f t="shared" si="37"/>
        <v>Jan</v>
      </c>
      <c r="X227" s="46">
        <f t="shared" si="38"/>
        <v>1</v>
      </c>
      <c r="Y227" s="46" t="str">
        <f t="shared" si="39"/>
        <v>2019</v>
      </c>
      <c r="Z227" s="46" t="str">
        <f t="shared" si="40"/>
        <v>21:00</v>
      </c>
      <c r="AA227" s="47">
        <f t="shared" si="41"/>
        <v>43473</v>
      </c>
      <c r="AB227" s="48">
        <f t="shared" si="42"/>
        <v>43473.875</v>
      </c>
      <c r="AC227" s="51">
        <v>43466</v>
      </c>
      <c r="AD227" s="72"/>
      <c r="AE227" s="49">
        <v>226</v>
      </c>
      <c r="AF227" s="52">
        <f t="shared" si="43"/>
        <v>24.70999999999999</v>
      </c>
      <c r="AG227" s="53">
        <f t="shared" si="44"/>
        <v>124.71000000000008</v>
      </c>
      <c r="AH227" s="53">
        <f>AG227-MAX($AG$1:AG226)</f>
        <v>1.0900000000000034</v>
      </c>
    </row>
    <row r="228" spans="1:34" x14ac:dyDescent="0.25">
      <c r="A228">
        <v>227</v>
      </c>
      <c r="B228" t="s">
        <v>1709</v>
      </c>
      <c r="C228" t="s">
        <v>15</v>
      </c>
      <c r="D228" t="s">
        <v>1360</v>
      </c>
      <c r="E228" t="s">
        <v>1710</v>
      </c>
      <c r="F228">
        <v>0</v>
      </c>
      <c r="G228" t="s">
        <v>26</v>
      </c>
      <c r="H228" t="s">
        <v>50</v>
      </c>
      <c r="I228" t="str">
        <f>"1-2"</f>
        <v>1-2</v>
      </c>
      <c r="J228" t="s">
        <v>20</v>
      </c>
      <c r="K228">
        <v>1.7509999999999999</v>
      </c>
      <c r="L228">
        <v>1</v>
      </c>
      <c r="M228">
        <v>-1</v>
      </c>
      <c r="N228" t="s">
        <v>21</v>
      </c>
      <c r="O228" t="s">
        <v>1711</v>
      </c>
      <c r="P228" s="15">
        <f t="shared" si="45"/>
        <v>24.309999999999988</v>
      </c>
      <c r="Q228" s="22">
        <v>43466</v>
      </c>
      <c r="R228" s="22"/>
      <c r="S228" s="50">
        <v>234</v>
      </c>
      <c r="T228" s="23" t="str">
        <f t="shared" si="35"/>
        <v>AH</v>
      </c>
      <c r="U228" t="s">
        <v>2512</v>
      </c>
      <c r="V228" s="46" t="str">
        <f t="shared" si="36"/>
        <v>08</v>
      </c>
      <c r="W228" s="46" t="str">
        <f t="shared" si="37"/>
        <v>Jan</v>
      </c>
      <c r="X228" s="46">
        <f t="shared" si="38"/>
        <v>1</v>
      </c>
      <c r="Y228" s="46" t="str">
        <f t="shared" si="39"/>
        <v>2019</v>
      </c>
      <c r="Z228" s="46" t="str">
        <f t="shared" si="40"/>
        <v>21:00</v>
      </c>
      <c r="AA228" s="47">
        <f t="shared" si="41"/>
        <v>43473</v>
      </c>
      <c r="AB228" s="48">
        <f t="shared" si="42"/>
        <v>43473.875</v>
      </c>
      <c r="AC228" s="51">
        <v>43466</v>
      </c>
      <c r="AD228" s="72"/>
      <c r="AE228" s="49">
        <v>227</v>
      </c>
      <c r="AF228" s="52">
        <f t="shared" si="43"/>
        <v>23.70999999999999</v>
      </c>
      <c r="AG228" s="53">
        <f t="shared" si="44"/>
        <v>123.71000000000008</v>
      </c>
      <c r="AH228" s="53">
        <f>AG228-MAX($AG$1:AG227)</f>
        <v>-1</v>
      </c>
    </row>
    <row r="229" spans="1:34" x14ac:dyDescent="0.25">
      <c r="A229">
        <v>228</v>
      </c>
      <c r="B229" t="s">
        <v>1684</v>
      </c>
      <c r="C229" t="s">
        <v>15</v>
      </c>
      <c r="D229" t="s">
        <v>1360</v>
      </c>
      <c r="E229" t="s">
        <v>1685</v>
      </c>
      <c r="F229">
        <v>1</v>
      </c>
      <c r="G229" t="s">
        <v>80</v>
      </c>
      <c r="H229" t="s">
        <v>34</v>
      </c>
      <c r="I229" t="str">
        <f>"1-1"</f>
        <v>1-1</v>
      </c>
      <c r="J229" t="s">
        <v>20</v>
      </c>
      <c r="K229">
        <v>2.11</v>
      </c>
      <c r="L229">
        <v>1</v>
      </c>
      <c r="M229">
        <v>0</v>
      </c>
      <c r="N229" t="s">
        <v>21</v>
      </c>
      <c r="O229" t="s">
        <v>1686</v>
      </c>
      <c r="P229" s="15">
        <f t="shared" si="45"/>
        <v>24.309999999999988</v>
      </c>
      <c r="Q229" s="22">
        <v>43466</v>
      </c>
      <c r="R229" s="22"/>
      <c r="S229" s="50">
        <v>237</v>
      </c>
      <c r="T229" s="23" t="str">
        <f t="shared" si="35"/>
        <v>AH</v>
      </c>
      <c r="U229" t="s">
        <v>2512</v>
      </c>
      <c r="V229" s="46" t="str">
        <f t="shared" si="36"/>
        <v>09</v>
      </c>
      <c r="W229" s="46" t="str">
        <f t="shared" si="37"/>
        <v>Jan</v>
      </c>
      <c r="X229" s="46">
        <f t="shared" si="38"/>
        <v>1</v>
      </c>
      <c r="Y229" s="46" t="str">
        <f t="shared" si="39"/>
        <v>2019</v>
      </c>
      <c r="Z229" s="46" t="str">
        <f t="shared" si="40"/>
        <v>18:45</v>
      </c>
      <c r="AA229" s="47">
        <f t="shared" si="41"/>
        <v>43474</v>
      </c>
      <c r="AB229" s="48">
        <f t="shared" si="42"/>
        <v>43474.78125</v>
      </c>
      <c r="AC229" s="51">
        <v>43466</v>
      </c>
      <c r="AD229" s="72"/>
      <c r="AE229" s="49">
        <v>228</v>
      </c>
      <c r="AF229" s="52">
        <f t="shared" si="43"/>
        <v>23.70999999999999</v>
      </c>
      <c r="AG229" s="53">
        <f t="shared" si="44"/>
        <v>123.71000000000008</v>
      </c>
      <c r="AH229" s="53">
        <f>AG229-MAX($AG$1:AG228)</f>
        <v>-1</v>
      </c>
    </row>
    <row r="230" spans="1:34" x14ac:dyDescent="0.25">
      <c r="A230">
        <v>229</v>
      </c>
      <c r="B230" t="s">
        <v>1681</v>
      </c>
      <c r="C230" t="s">
        <v>15</v>
      </c>
      <c r="D230" t="s">
        <v>913</v>
      </c>
      <c r="E230" t="s">
        <v>1682</v>
      </c>
      <c r="F230">
        <v>0</v>
      </c>
      <c r="G230" t="s">
        <v>26</v>
      </c>
      <c r="H230" t="s">
        <v>38</v>
      </c>
      <c r="I230" t="str">
        <f>"1-1"</f>
        <v>1-1</v>
      </c>
      <c r="J230" t="s">
        <v>20</v>
      </c>
      <c r="K230">
        <v>1.8839999999999999</v>
      </c>
      <c r="L230">
        <v>1</v>
      </c>
      <c r="M230">
        <v>-1</v>
      </c>
      <c r="N230" t="s">
        <v>21</v>
      </c>
      <c r="O230" t="s">
        <v>1683</v>
      </c>
      <c r="P230" s="15">
        <f t="shared" si="45"/>
        <v>23.309999999999988</v>
      </c>
      <c r="Q230" s="22">
        <v>43466</v>
      </c>
      <c r="R230" s="22"/>
      <c r="S230" s="50">
        <v>225</v>
      </c>
      <c r="T230" s="23" t="str">
        <f t="shared" si="35"/>
        <v>1X2</v>
      </c>
      <c r="U230" t="s">
        <v>2512</v>
      </c>
      <c r="V230" s="46" t="str">
        <f t="shared" si="36"/>
        <v>09</v>
      </c>
      <c r="W230" s="46" t="str">
        <f t="shared" si="37"/>
        <v>Jan</v>
      </c>
      <c r="X230" s="46">
        <f t="shared" si="38"/>
        <v>1</v>
      </c>
      <c r="Y230" s="46" t="str">
        <f t="shared" si="39"/>
        <v>2019</v>
      </c>
      <c r="Z230" s="46" t="str">
        <f t="shared" si="40"/>
        <v>19:30</v>
      </c>
      <c r="AA230" s="47">
        <f t="shared" si="41"/>
        <v>43474</v>
      </c>
      <c r="AB230" s="48">
        <f t="shared" si="42"/>
        <v>43474.8125</v>
      </c>
      <c r="AC230" s="51">
        <v>43466</v>
      </c>
      <c r="AD230" s="72"/>
      <c r="AE230" s="49">
        <v>229</v>
      </c>
      <c r="AF230" s="52">
        <f t="shared" si="43"/>
        <v>22.70999999999999</v>
      </c>
      <c r="AG230" s="53">
        <f t="shared" si="44"/>
        <v>122.71000000000008</v>
      </c>
      <c r="AH230" s="53">
        <f>AG230-MAX($AG$1:AG229)</f>
        <v>-2</v>
      </c>
    </row>
    <row r="231" spans="1:34" x14ac:dyDescent="0.25">
      <c r="A231">
        <v>230</v>
      </c>
      <c r="B231" t="s">
        <v>1687</v>
      </c>
      <c r="C231" t="s">
        <v>15</v>
      </c>
      <c r="D231" t="s">
        <v>1360</v>
      </c>
      <c r="E231" t="s">
        <v>1545</v>
      </c>
      <c r="F231">
        <v>0</v>
      </c>
      <c r="G231" t="s">
        <v>26</v>
      </c>
      <c r="H231" t="s">
        <v>464</v>
      </c>
      <c r="I231" t="str">
        <f>"1-2"</f>
        <v>1-2</v>
      </c>
      <c r="J231" t="s">
        <v>20</v>
      </c>
      <c r="K231">
        <v>2.0099999999999998</v>
      </c>
      <c r="L231">
        <v>1</v>
      </c>
      <c r="M231">
        <v>-1</v>
      </c>
      <c r="N231" t="s">
        <v>21</v>
      </c>
      <c r="O231" t="s">
        <v>1688</v>
      </c>
      <c r="P231" s="15">
        <f t="shared" si="45"/>
        <v>22.309999999999988</v>
      </c>
      <c r="Q231" s="22">
        <v>43466</v>
      </c>
      <c r="R231" s="22"/>
      <c r="S231" s="50">
        <v>260</v>
      </c>
      <c r="T231" s="23" t="str">
        <f t="shared" si="35"/>
        <v>AH</v>
      </c>
      <c r="U231" t="s">
        <v>2512</v>
      </c>
      <c r="V231" s="46" t="str">
        <f t="shared" si="36"/>
        <v>09</v>
      </c>
      <c r="W231" s="46" t="str">
        <f t="shared" si="37"/>
        <v>Jan</v>
      </c>
      <c r="X231" s="46">
        <f t="shared" si="38"/>
        <v>1</v>
      </c>
      <c r="Y231" s="46" t="str">
        <f t="shared" si="39"/>
        <v>2019</v>
      </c>
      <c r="Z231" s="46" t="str">
        <f t="shared" si="40"/>
        <v>21:05</v>
      </c>
      <c r="AA231" s="47">
        <f t="shared" si="41"/>
        <v>43474</v>
      </c>
      <c r="AB231" s="48">
        <f t="shared" si="42"/>
        <v>43474.878472222219</v>
      </c>
      <c r="AC231" s="51">
        <v>43466</v>
      </c>
      <c r="AD231" s="72"/>
      <c r="AE231" s="49">
        <v>230</v>
      </c>
      <c r="AF231" s="52">
        <f t="shared" si="43"/>
        <v>21.70999999999999</v>
      </c>
      <c r="AG231" s="53">
        <f t="shared" si="44"/>
        <v>121.71000000000008</v>
      </c>
      <c r="AH231" s="53">
        <f>AG231-MAX($AG$1:AG230)</f>
        <v>-3</v>
      </c>
    </row>
    <row r="232" spans="1:34" x14ac:dyDescent="0.25">
      <c r="A232">
        <v>231</v>
      </c>
      <c r="B232" t="s">
        <v>1675</v>
      </c>
      <c r="C232" t="s">
        <v>15</v>
      </c>
      <c r="D232" t="s">
        <v>913</v>
      </c>
      <c r="E232" t="s">
        <v>1676</v>
      </c>
      <c r="F232">
        <v>0</v>
      </c>
      <c r="G232" t="s">
        <v>26</v>
      </c>
      <c r="H232" t="s">
        <v>85</v>
      </c>
      <c r="I232" t="str">
        <f>"3-0"</f>
        <v>3-0</v>
      </c>
      <c r="J232" t="s">
        <v>20</v>
      </c>
      <c r="K232">
        <v>2.0099999999999998</v>
      </c>
      <c r="L232">
        <v>1</v>
      </c>
      <c r="M232">
        <v>-1</v>
      </c>
      <c r="N232" t="s">
        <v>21</v>
      </c>
      <c r="O232" t="s">
        <v>1677</v>
      </c>
      <c r="P232" s="15">
        <f t="shared" si="45"/>
        <v>21.309999999999988</v>
      </c>
      <c r="Q232" s="22">
        <v>43466</v>
      </c>
      <c r="R232" s="22"/>
      <c r="S232" s="50">
        <v>238</v>
      </c>
      <c r="T232" s="23" t="str">
        <f t="shared" si="35"/>
        <v>AH</v>
      </c>
      <c r="U232" t="s">
        <v>2512</v>
      </c>
      <c r="V232" s="46" t="str">
        <f t="shared" si="36"/>
        <v>09</v>
      </c>
      <c r="W232" s="46" t="str">
        <f t="shared" si="37"/>
        <v>Jan</v>
      </c>
      <c r="X232" s="46">
        <f t="shared" si="38"/>
        <v>1</v>
      </c>
      <c r="Y232" s="46" t="str">
        <f t="shared" si="39"/>
        <v>2019</v>
      </c>
      <c r="Z232" s="46" t="str">
        <f t="shared" si="40"/>
        <v>21:30</v>
      </c>
      <c r="AA232" s="47">
        <f t="shared" si="41"/>
        <v>43474</v>
      </c>
      <c r="AB232" s="48">
        <f t="shared" si="42"/>
        <v>43474.895833333336</v>
      </c>
      <c r="AC232" s="51">
        <v>43466</v>
      </c>
      <c r="AD232" s="72"/>
      <c r="AE232" s="49">
        <v>231</v>
      </c>
      <c r="AF232" s="52">
        <f t="shared" si="43"/>
        <v>20.70999999999999</v>
      </c>
      <c r="AG232" s="53">
        <f t="shared" si="44"/>
        <v>120.71000000000008</v>
      </c>
      <c r="AH232" s="53">
        <f>AG232-MAX($AG$1:AG231)</f>
        <v>-4</v>
      </c>
    </row>
    <row r="233" spans="1:34" x14ac:dyDescent="0.25">
      <c r="A233">
        <v>232</v>
      </c>
      <c r="B233" t="s">
        <v>1671</v>
      </c>
      <c r="C233" t="s">
        <v>15</v>
      </c>
      <c r="D233" t="s">
        <v>913</v>
      </c>
      <c r="E233" t="s">
        <v>1636</v>
      </c>
      <c r="F233">
        <v>0</v>
      </c>
      <c r="G233" t="s">
        <v>26</v>
      </c>
      <c r="H233" t="s">
        <v>46</v>
      </c>
      <c r="I233" t="str">
        <f>"1-3"</f>
        <v>1-3</v>
      </c>
      <c r="J233" t="s">
        <v>20</v>
      </c>
      <c r="K233">
        <v>1.84</v>
      </c>
      <c r="L233">
        <v>1</v>
      </c>
      <c r="M233">
        <v>-1</v>
      </c>
      <c r="N233" t="s">
        <v>21</v>
      </c>
      <c r="O233" t="s">
        <v>1672</v>
      </c>
      <c r="P233" s="15">
        <f t="shared" si="45"/>
        <v>20.309999999999988</v>
      </c>
      <c r="Q233" s="22">
        <v>43466</v>
      </c>
      <c r="R233" s="22"/>
      <c r="S233" s="50">
        <v>259</v>
      </c>
      <c r="T233" s="23" t="str">
        <f t="shared" si="35"/>
        <v>AH</v>
      </c>
      <c r="U233" t="s">
        <v>2512</v>
      </c>
      <c r="V233" s="46" t="str">
        <f t="shared" si="36"/>
        <v>10</v>
      </c>
      <c r="W233" s="46" t="str">
        <f t="shared" si="37"/>
        <v>Jan</v>
      </c>
      <c r="X233" s="46">
        <f t="shared" si="38"/>
        <v>1</v>
      </c>
      <c r="Y233" s="46" t="str">
        <f t="shared" si="39"/>
        <v>2019</v>
      </c>
      <c r="Z233" s="46" t="str">
        <f t="shared" si="40"/>
        <v>19:30</v>
      </c>
      <c r="AA233" s="47">
        <f t="shared" si="41"/>
        <v>43475</v>
      </c>
      <c r="AB233" s="48">
        <f t="shared" si="42"/>
        <v>43475.8125</v>
      </c>
      <c r="AC233" s="51">
        <v>43466</v>
      </c>
      <c r="AD233" s="72"/>
      <c r="AE233" s="49">
        <v>232</v>
      </c>
      <c r="AF233" s="52">
        <f t="shared" si="43"/>
        <v>19.70999999999999</v>
      </c>
      <c r="AG233" s="53">
        <f t="shared" si="44"/>
        <v>119.71000000000008</v>
      </c>
      <c r="AH233" s="53">
        <f>AG233-MAX($AG$1:AG232)</f>
        <v>-5</v>
      </c>
    </row>
    <row r="234" spans="1:34" x14ac:dyDescent="0.25">
      <c r="A234">
        <v>233</v>
      </c>
      <c r="B234" t="s">
        <v>1678</v>
      </c>
      <c r="C234" t="s">
        <v>15</v>
      </c>
      <c r="D234" t="s">
        <v>913</v>
      </c>
      <c r="E234" t="s">
        <v>1679</v>
      </c>
      <c r="F234">
        <v>1.75</v>
      </c>
      <c r="G234" t="s">
        <v>18</v>
      </c>
      <c r="H234" t="s">
        <v>97</v>
      </c>
      <c r="I234" t="str">
        <f>"2-1"</f>
        <v>2-1</v>
      </c>
      <c r="J234" t="s">
        <v>20</v>
      </c>
      <c r="K234">
        <v>1.746</v>
      </c>
      <c r="L234">
        <v>1</v>
      </c>
      <c r="M234">
        <v>0.75</v>
      </c>
      <c r="N234" t="s">
        <v>21</v>
      </c>
      <c r="O234" t="s">
        <v>1680</v>
      </c>
      <c r="P234" s="15">
        <f t="shared" si="45"/>
        <v>21.059999999999988</v>
      </c>
      <c r="Q234" s="22">
        <v>43466</v>
      </c>
      <c r="R234" s="22"/>
      <c r="S234" s="50">
        <v>248</v>
      </c>
      <c r="T234" s="23" t="str">
        <f t="shared" si="35"/>
        <v>AH</v>
      </c>
      <c r="U234" t="s">
        <v>2512</v>
      </c>
      <c r="V234" s="46" t="str">
        <f t="shared" si="36"/>
        <v>10</v>
      </c>
      <c r="W234" s="46" t="str">
        <f t="shared" si="37"/>
        <v>Jan</v>
      </c>
      <c r="X234" s="46">
        <f t="shared" si="38"/>
        <v>1</v>
      </c>
      <c r="Y234" s="46" t="str">
        <f t="shared" si="39"/>
        <v>2019</v>
      </c>
      <c r="Z234" s="46" t="str">
        <f t="shared" si="40"/>
        <v>21:30</v>
      </c>
      <c r="AA234" s="47">
        <f t="shared" si="41"/>
        <v>43475</v>
      </c>
      <c r="AB234" s="48">
        <f t="shared" si="42"/>
        <v>43475.895833333336</v>
      </c>
      <c r="AC234" s="51">
        <v>43466</v>
      </c>
      <c r="AD234" s="72"/>
      <c r="AE234" s="49">
        <v>233</v>
      </c>
      <c r="AF234" s="52">
        <f t="shared" si="43"/>
        <v>20.45999999999999</v>
      </c>
      <c r="AG234" s="53">
        <f t="shared" si="44"/>
        <v>120.46000000000008</v>
      </c>
      <c r="AH234" s="53">
        <f>AG234-MAX($AG$1:AG233)</f>
        <v>-4.25</v>
      </c>
    </row>
    <row r="235" spans="1:34" x14ac:dyDescent="0.25">
      <c r="A235">
        <v>234</v>
      </c>
      <c r="B235" t="s">
        <v>1665</v>
      </c>
      <c r="C235" t="s">
        <v>15</v>
      </c>
      <c r="D235" t="s">
        <v>100</v>
      </c>
      <c r="E235" t="s">
        <v>1666</v>
      </c>
      <c r="F235">
        <v>0</v>
      </c>
      <c r="G235" t="s">
        <v>26</v>
      </c>
      <c r="H235" t="s">
        <v>50</v>
      </c>
      <c r="I235" t="str">
        <f>"1-1"</f>
        <v>1-1</v>
      </c>
      <c r="J235" t="s">
        <v>20</v>
      </c>
      <c r="K235">
        <v>1.7290000000000001</v>
      </c>
      <c r="L235">
        <v>1</v>
      </c>
      <c r="M235">
        <v>-1</v>
      </c>
      <c r="N235" t="s">
        <v>21</v>
      </c>
      <c r="O235" t="s">
        <v>1667</v>
      </c>
      <c r="P235" s="15">
        <f t="shared" si="45"/>
        <v>20.059999999999988</v>
      </c>
      <c r="Q235" s="22">
        <v>43466</v>
      </c>
      <c r="R235" s="22"/>
      <c r="S235" s="50">
        <v>252</v>
      </c>
      <c r="T235" s="23" t="str">
        <f t="shared" si="35"/>
        <v>AH</v>
      </c>
      <c r="U235" t="s">
        <v>2512</v>
      </c>
      <c r="V235" s="46" t="str">
        <f t="shared" si="36"/>
        <v>11</v>
      </c>
      <c r="W235" s="46" t="str">
        <f t="shared" si="37"/>
        <v>Jan</v>
      </c>
      <c r="X235" s="46">
        <f t="shared" si="38"/>
        <v>1</v>
      </c>
      <c r="Y235" s="46" t="str">
        <f t="shared" si="39"/>
        <v>2019</v>
      </c>
      <c r="Z235" s="46" t="str">
        <f t="shared" si="40"/>
        <v>20:45</v>
      </c>
      <c r="AA235" s="47">
        <f t="shared" si="41"/>
        <v>43476</v>
      </c>
      <c r="AB235" s="48">
        <f t="shared" si="42"/>
        <v>43476.864583333336</v>
      </c>
      <c r="AC235" s="51">
        <v>43466</v>
      </c>
      <c r="AD235" s="72"/>
      <c r="AE235" s="49">
        <v>234</v>
      </c>
      <c r="AF235" s="52">
        <f t="shared" si="43"/>
        <v>19.45999999999999</v>
      </c>
      <c r="AG235" s="53">
        <f t="shared" si="44"/>
        <v>119.46000000000008</v>
      </c>
      <c r="AH235" s="53">
        <f>AG235-MAX($AG$1:AG234)</f>
        <v>-5.25</v>
      </c>
    </row>
    <row r="236" spans="1:34" x14ac:dyDescent="0.25">
      <c r="A236">
        <v>235</v>
      </c>
      <c r="B236" t="s">
        <v>1703</v>
      </c>
      <c r="C236" t="s">
        <v>15</v>
      </c>
      <c r="D236" t="s">
        <v>58</v>
      </c>
      <c r="E236" t="s">
        <v>1704</v>
      </c>
      <c r="F236">
        <v>0</v>
      </c>
      <c r="G236" t="s">
        <v>26</v>
      </c>
      <c r="H236" t="s">
        <v>171</v>
      </c>
      <c r="I236" t="str">
        <f>"1-0"</f>
        <v>1-0</v>
      </c>
      <c r="J236" t="s">
        <v>20</v>
      </c>
      <c r="K236">
        <v>1.909</v>
      </c>
      <c r="L236">
        <v>1</v>
      </c>
      <c r="M236">
        <v>-1</v>
      </c>
      <c r="N236" t="s">
        <v>21</v>
      </c>
      <c r="O236" t="s">
        <v>1705</v>
      </c>
      <c r="P236" s="15">
        <f t="shared" si="45"/>
        <v>19.059999999999988</v>
      </c>
      <c r="Q236" s="22">
        <v>43466</v>
      </c>
      <c r="R236" s="22"/>
      <c r="S236" s="50">
        <v>230</v>
      </c>
      <c r="T236" s="23" t="str">
        <f t="shared" si="35"/>
        <v>O/U</v>
      </c>
      <c r="U236" t="s">
        <v>2512</v>
      </c>
      <c r="V236" s="46" t="str">
        <f t="shared" si="36"/>
        <v>12</v>
      </c>
      <c r="W236" s="46" t="str">
        <f t="shared" si="37"/>
        <v>Jan</v>
      </c>
      <c r="X236" s="46">
        <f t="shared" si="38"/>
        <v>1</v>
      </c>
      <c r="Y236" s="46" t="str">
        <f t="shared" si="39"/>
        <v>2019</v>
      </c>
      <c r="Z236" s="46" t="str">
        <f t="shared" si="40"/>
        <v>13:30</v>
      </c>
      <c r="AA236" s="47">
        <f t="shared" si="41"/>
        <v>43477</v>
      </c>
      <c r="AB236" s="48">
        <f t="shared" si="42"/>
        <v>43477.5625</v>
      </c>
      <c r="AC236" s="51">
        <v>43466</v>
      </c>
      <c r="AD236" s="72"/>
      <c r="AE236" s="49">
        <v>235</v>
      </c>
      <c r="AF236" s="52">
        <f t="shared" si="43"/>
        <v>18.45999999999999</v>
      </c>
      <c r="AG236" s="53">
        <f t="shared" si="44"/>
        <v>118.46000000000008</v>
      </c>
      <c r="AH236" s="53">
        <f>AG236-MAX($AG$1:AG235)</f>
        <v>-6.25</v>
      </c>
    </row>
    <row r="237" spans="1:34" x14ac:dyDescent="0.25">
      <c r="A237">
        <v>236</v>
      </c>
      <c r="B237" t="s">
        <v>1668</v>
      </c>
      <c r="C237" t="s">
        <v>15</v>
      </c>
      <c r="D237" t="s">
        <v>58</v>
      </c>
      <c r="E237" t="s">
        <v>1701</v>
      </c>
      <c r="F237">
        <v>0</v>
      </c>
      <c r="G237" t="s">
        <v>26</v>
      </c>
      <c r="H237" t="s">
        <v>72</v>
      </c>
      <c r="I237" t="str">
        <f>"0-0"</f>
        <v>0-0</v>
      </c>
      <c r="J237" t="s">
        <v>20</v>
      </c>
      <c r="K237">
        <v>2.25</v>
      </c>
      <c r="L237">
        <v>1</v>
      </c>
      <c r="M237">
        <v>-1</v>
      </c>
      <c r="N237" t="s">
        <v>21</v>
      </c>
      <c r="O237" t="s">
        <v>1702</v>
      </c>
      <c r="P237" s="15">
        <f t="shared" si="45"/>
        <v>18.059999999999988</v>
      </c>
      <c r="Q237" s="22">
        <v>43466</v>
      </c>
      <c r="R237" s="22"/>
      <c r="S237" s="50">
        <v>233</v>
      </c>
      <c r="T237" s="23" t="str">
        <f t="shared" si="35"/>
        <v>1X2</v>
      </c>
      <c r="U237" t="s">
        <v>2512</v>
      </c>
      <c r="V237" s="46" t="str">
        <f t="shared" si="36"/>
        <v>12</v>
      </c>
      <c r="W237" s="46" t="str">
        <f t="shared" si="37"/>
        <v>Jan</v>
      </c>
      <c r="X237" s="46">
        <f t="shared" si="38"/>
        <v>1</v>
      </c>
      <c r="Y237" s="46" t="str">
        <f t="shared" si="39"/>
        <v>2019</v>
      </c>
      <c r="Z237" s="46" t="str">
        <f t="shared" si="40"/>
        <v>16:00</v>
      </c>
      <c r="AA237" s="47">
        <f t="shared" si="41"/>
        <v>43477</v>
      </c>
      <c r="AB237" s="48">
        <f t="shared" si="42"/>
        <v>43477.666666666664</v>
      </c>
      <c r="AC237" s="51">
        <v>43466</v>
      </c>
      <c r="AD237" s="72"/>
      <c r="AE237" s="49">
        <v>236</v>
      </c>
      <c r="AF237" s="52">
        <f t="shared" si="43"/>
        <v>17.45999999999999</v>
      </c>
      <c r="AG237" s="53">
        <f t="shared" si="44"/>
        <v>117.46000000000008</v>
      </c>
      <c r="AH237" s="53">
        <f>AG237-MAX($AG$1:AG236)</f>
        <v>-7.25</v>
      </c>
    </row>
    <row r="238" spans="1:34" x14ac:dyDescent="0.25">
      <c r="A238">
        <v>237</v>
      </c>
      <c r="B238" t="s">
        <v>1668</v>
      </c>
      <c r="C238" t="s">
        <v>15</v>
      </c>
      <c r="D238" t="s">
        <v>58</v>
      </c>
      <c r="E238" t="s">
        <v>1696</v>
      </c>
      <c r="F238">
        <v>1.71</v>
      </c>
      <c r="G238" t="s">
        <v>18</v>
      </c>
      <c r="H238" t="s">
        <v>250</v>
      </c>
      <c r="I238" t="str">
        <f>"2-1"</f>
        <v>2-1</v>
      </c>
      <c r="J238" t="s">
        <v>20</v>
      </c>
      <c r="K238">
        <v>1.714</v>
      </c>
      <c r="L238">
        <v>1</v>
      </c>
      <c r="M238">
        <v>0.71</v>
      </c>
      <c r="N238" t="s">
        <v>21</v>
      </c>
      <c r="O238" t="s">
        <v>1697</v>
      </c>
      <c r="P238" s="15">
        <f t="shared" si="45"/>
        <v>18.769999999999989</v>
      </c>
      <c r="Q238" s="22">
        <v>43466</v>
      </c>
      <c r="R238" s="22"/>
      <c r="S238" s="50">
        <v>250</v>
      </c>
      <c r="T238" s="23" t="str">
        <f t="shared" si="35"/>
        <v>O/U</v>
      </c>
      <c r="U238" t="s">
        <v>2512</v>
      </c>
      <c r="V238" s="46" t="str">
        <f t="shared" si="36"/>
        <v>12</v>
      </c>
      <c r="W238" s="46" t="str">
        <f t="shared" si="37"/>
        <v>Jan</v>
      </c>
      <c r="X238" s="46">
        <f t="shared" si="38"/>
        <v>1</v>
      </c>
      <c r="Y238" s="46" t="str">
        <f t="shared" si="39"/>
        <v>2019</v>
      </c>
      <c r="Z238" s="46" t="str">
        <f t="shared" si="40"/>
        <v>16:00</v>
      </c>
      <c r="AA238" s="47">
        <f t="shared" si="41"/>
        <v>43477</v>
      </c>
      <c r="AB238" s="48">
        <f t="shared" si="42"/>
        <v>43477.666666666664</v>
      </c>
      <c r="AC238" s="51">
        <v>43466</v>
      </c>
      <c r="AD238" s="72"/>
      <c r="AE238" s="49">
        <v>237</v>
      </c>
      <c r="AF238" s="52">
        <f t="shared" si="43"/>
        <v>18.169999999999991</v>
      </c>
      <c r="AG238" s="53">
        <f t="shared" si="44"/>
        <v>118.17000000000007</v>
      </c>
      <c r="AH238" s="53">
        <f>AG238-MAX($AG$1:AG237)</f>
        <v>-6.5400000000000063</v>
      </c>
    </row>
    <row r="239" spans="1:34" x14ac:dyDescent="0.25">
      <c r="A239">
        <v>238</v>
      </c>
      <c r="B239" t="s">
        <v>1668</v>
      </c>
      <c r="C239" t="s">
        <v>15</v>
      </c>
      <c r="D239" t="s">
        <v>58</v>
      </c>
      <c r="E239" t="s">
        <v>1694</v>
      </c>
      <c r="F239">
        <v>1.74</v>
      </c>
      <c r="G239" t="s">
        <v>18</v>
      </c>
      <c r="H239" t="s">
        <v>92</v>
      </c>
      <c r="I239" t="str">
        <f>"1-2"</f>
        <v>1-2</v>
      </c>
      <c r="J239" t="s">
        <v>20</v>
      </c>
      <c r="K239">
        <v>1.7350000000000001</v>
      </c>
      <c r="L239">
        <v>1</v>
      </c>
      <c r="M239">
        <v>0.74</v>
      </c>
      <c r="N239" t="s">
        <v>21</v>
      </c>
      <c r="O239" t="s">
        <v>1695</v>
      </c>
      <c r="P239" s="15">
        <f t="shared" si="45"/>
        <v>19.509999999999987</v>
      </c>
      <c r="Q239" s="22">
        <v>43466</v>
      </c>
      <c r="R239" s="22"/>
      <c r="S239" s="50">
        <v>231</v>
      </c>
      <c r="T239" s="23" t="str">
        <f t="shared" si="35"/>
        <v>AH</v>
      </c>
      <c r="U239" t="s">
        <v>2512</v>
      </c>
      <c r="V239" s="46" t="str">
        <f t="shared" si="36"/>
        <v>12</v>
      </c>
      <c r="W239" s="46" t="str">
        <f t="shared" si="37"/>
        <v>Jan</v>
      </c>
      <c r="X239" s="46">
        <f t="shared" si="38"/>
        <v>1</v>
      </c>
      <c r="Y239" s="46" t="str">
        <f t="shared" si="39"/>
        <v>2019</v>
      </c>
      <c r="Z239" s="46" t="str">
        <f t="shared" si="40"/>
        <v>16:00</v>
      </c>
      <c r="AA239" s="47">
        <f t="shared" si="41"/>
        <v>43477</v>
      </c>
      <c r="AB239" s="48">
        <f t="shared" si="42"/>
        <v>43477.666666666664</v>
      </c>
      <c r="AC239" s="51">
        <v>43466</v>
      </c>
      <c r="AD239" s="72"/>
      <c r="AE239" s="49">
        <v>238</v>
      </c>
      <c r="AF239" s="52">
        <f t="shared" si="43"/>
        <v>18.909999999999989</v>
      </c>
      <c r="AG239" s="53">
        <f t="shared" si="44"/>
        <v>118.91000000000007</v>
      </c>
      <c r="AH239" s="53">
        <f>AG239-MAX($AG$1:AG238)</f>
        <v>-5.8000000000000114</v>
      </c>
    </row>
    <row r="240" spans="1:34" x14ac:dyDescent="0.25">
      <c r="A240">
        <v>239</v>
      </c>
      <c r="B240" t="s">
        <v>1668</v>
      </c>
      <c r="C240" t="s">
        <v>15</v>
      </c>
      <c r="D240" t="s">
        <v>58</v>
      </c>
      <c r="E240" t="s">
        <v>1692</v>
      </c>
      <c r="F240">
        <v>0</v>
      </c>
      <c r="G240" t="s">
        <v>26</v>
      </c>
      <c r="H240" t="s">
        <v>72</v>
      </c>
      <c r="I240" t="str">
        <f>"1-2"</f>
        <v>1-2</v>
      </c>
      <c r="J240" t="s">
        <v>20</v>
      </c>
      <c r="K240">
        <v>1.98</v>
      </c>
      <c r="L240">
        <v>1</v>
      </c>
      <c r="M240">
        <v>-1</v>
      </c>
      <c r="N240" t="s">
        <v>21</v>
      </c>
      <c r="O240" t="s">
        <v>1693</v>
      </c>
      <c r="P240" s="15">
        <f t="shared" si="45"/>
        <v>18.509999999999987</v>
      </c>
      <c r="Q240" s="22">
        <v>43466</v>
      </c>
      <c r="R240" s="22"/>
      <c r="S240" s="50">
        <v>243</v>
      </c>
      <c r="T240" s="23" t="str">
        <f t="shared" si="35"/>
        <v>1X2</v>
      </c>
      <c r="U240" t="s">
        <v>2512</v>
      </c>
      <c r="V240" s="46" t="str">
        <f t="shared" si="36"/>
        <v>12</v>
      </c>
      <c r="W240" s="46" t="str">
        <f t="shared" si="37"/>
        <v>Jan</v>
      </c>
      <c r="X240" s="46">
        <f t="shared" si="38"/>
        <v>1</v>
      </c>
      <c r="Y240" s="46" t="str">
        <f t="shared" si="39"/>
        <v>2019</v>
      </c>
      <c r="Z240" s="46" t="str">
        <f t="shared" si="40"/>
        <v>16:00</v>
      </c>
      <c r="AA240" s="47">
        <f t="shared" si="41"/>
        <v>43477</v>
      </c>
      <c r="AB240" s="48">
        <f t="shared" si="42"/>
        <v>43477.666666666664</v>
      </c>
      <c r="AC240" s="51">
        <v>43466</v>
      </c>
      <c r="AD240" s="72"/>
      <c r="AE240" s="49">
        <v>239</v>
      </c>
      <c r="AF240" s="52">
        <f t="shared" si="43"/>
        <v>17.909999999999989</v>
      </c>
      <c r="AG240" s="53">
        <f t="shared" si="44"/>
        <v>117.91000000000007</v>
      </c>
      <c r="AH240" s="53">
        <f>AG240-MAX($AG$1:AG239)</f>
        <v>-6.8000000000000114</v>
      </c>
    </row>
    <row r="241" spans="1:34" x14ac:dyDescent="0.25">
      <c r="A241">
        <v>240</v>
      </c>
      <c r="B241" t="s">
        <v>1668</v>
      </c>
      <c r="C241" t="s">
        <v>15</v>
      </c>
      <c r="D241" t="s">
        <v>58</v>
      </c>
      <c r="E241" t="s">
        <v>1669</v>
      </c>
      <c r="F241">
        <v>2</v>
      </c>
      <c r="G241" t="s">
        <v>18</v>
      </c>
      <c r="H241" t="s">
        <v>128</v>
      </c>
      <c r="I241" t="str">
        <f>"0-1"</f>
        <v>0-1</v>
      </c>
      <c r="J241" t="s">
        <v>20</v>
      </c>
      <c r="K241">
        <v>2</v>
      </c>
      <c r="L241">
        <v>1</v>
      </c>
      <c r="M241">
        <v>1</v>
      </c>
      <c r="N241" t="s">
        <v>21</v>
      </c>
      <c r="O241" t="s">
        <v>1670</v>
      </c>
      <c r="P241" s="15">
        <f t="shared" si="45"/>
        <v>19.509999999999987</v>
      </c>
      <c r="Q241" s="22">
        <v>43466</v>
      </c>
      <c r="R241" s="22"/>
      <c r="S241" s="50">
        <v>262</v>
      </c>
      <c r="T241" s="23" t="str">
        <f t="shared" si="35"/>
        <v>AH</v>
      </c>
      <c r="U241" t="s">
        <v>2512</v>
      </c>
      <c r="V241" s="46" t="str">
        <f t="shared" si="36"/>
        <v>12</v>
      </c>
      <c r="W241" s="46" t="str">
        <f t="shared" si="37"/>
        <v>Jan</v>
      </c>
      <c r="X241" s="46">
        <f t="shared" si="38"/>
        <v>1</v>
      </c>
      <c r="Y241" s="46" t="str">
        <f t="shared" si="39"/>
        <v>2019</v>
      </c>
      <c r="Z241" s="46" t="str">
        <f t="shared" si="40"/>
        <v>16:00</v>
      </c>
      <c r="AA241" s="47">
        <f t="shared" si="41"/>
        <v>43477</v>
      </c>
      <c r="AB241" s="48">
        <f t="shared" si="42"/>
        <v>43477.666666666664</v>
      </c>
      <c r="AC241" s="51">
        <v>43466</v>
      </c>
      <c r="AD241" s="72"/>
      <c r="AE241" s="49">
        <v>240</v>
      </c>
      <c r="AF241" s="52">
        <f t="shared" si="43"/>
        <v>18.909999999999989</v>
      </c>
      <c r="AG241" s="53">
        <f t="shared" si="44"/>
        <v>118.91000000000007</v>
      </c>
      <c r="AH241" s="53">
        <f>AG241-MAX($AG$1:AG240)</f>
        <v>-5.8000000000000114</v>
      </c>
    </row>
    <row r="242" spans="1:34" x14ac:dyDescent="0.25">
      <c r="A242">
        <v>241</v>
      </c>
      <c r="B242" t="s">
        <v>1654</v>
      </c>
      <c r="C242" t="s">
        <v>15</v>
      </c>
      <c r="D242" t="s">
        <v>24</v>
      </c>
      <c r="E242" t="s">
        <v>1655</v>
      </c>
      <c r="F242">
        <v>1.91</v>
      </c>
      <c r="G242" t="s">
        <v>18</v>
      </c>
      <c r="H242" t="s">
        <v>31</v>
      </c>
      <c r="I242" t="str">
        <f>"1-1"</f>
        <v>1-1</v>
      </c>
      <c r="J242" t="s">
        <v>20</v>
      </c>
      <c r="K242">
        <v>1.909</v>
      </c>
      <c r="L242">
        <v>1</v>
      </c>
      <c r="M242">
        <v>0.91</v>
      </c>
      <c r="N242" t="s">
        <v>21</v>
      </c>
      <c r="O242" t="s">
        <v>1656</v>
      </c>
      <c r="P242" s="15">
        <f t="shared" si="45"/>
        <v>20.419999999999987</v>
      </c>
      <c r="Q242" s="22">
        <v>43466</v>
      </c>
      <c r="R242" s="22"/>
      <c r="S242" s="50">
        <v>253</v>
      </c>
      <c r="T242" s="23" t="str">
        <f t="shared" si="35"/>
        <v>AH</v>
      </c>
      <c r="U242" t="s">
        <v>2512</v>
      </c>
      <c r="V242" s="46" t="str">
        <f t="shared" si="36"/>
        <v>12</v>
      </c>
      <c r="W242" s="46" t="str">
        <f t="shared" si="37"/>
        <v>Jan</v>
      </c>
      <c r="X242" s="46">
        <f t="shared" si="38"/>
        <v>1</v>
      </c>
      <c r="Y242" s="46" t="str">
        <f t="shared" si="39"/>
        <v>2019</v>
      </c>
      <c r="Z242" s="46" t="str">
        <f t="shared" si="40"/>
        <v>16:15</v>
      </c>
      <c r="AA242" s="47">
        <f t="shared" si="41"/>
        <v>43477</v>
      </c>
      <c r="AB242" s="48">
        <f t="shared" si="42"/>
        <v>43477.677083333336</v>
      </c>
      <c r="AC242" s="51">
        <v>43466</v>
      </c>
      <c r="AD242" s="72"/>
      <c r="AE242" s="49">
        <v>241</v>
      </c>
      <c r="AF242" s="52">
        <f t="shared" si="43"/>
        <v>19.81999999999999</v>
      </c>
      <c r="AG242" s="53">
        <f t="shared" si="44"/>
        <v>119.82000000000006</v>
      </c>
      <c r="AH242" s="53">
        <f>AG242-MAX($AG$1:AG241)</f>
        <v>-4.8900000000000148</v>
      </c>
    </row>
    <row r="243" spans="1:34" x14ac:dyDescent="0.25">
      <c r="A243">
        <v>242</v>
      </c>
      <c r="B243" t="s">
        <v>1650</v>
      </c>
      <c r="C243" t="s">
        <v>15</v>
      </c>
      <c r="D243" t="s">
        <v>100</v>
      </c>
      <c r="E243" t="s">
        <v>1651</v>
      </c>
      <c r="F243">
        <v>1.82</v>
      </c>
      <c r="G243" t="s">
        <v>18</v>
      </c>
      <c r="H243" t="s">
        <v>687</v>
      </c>
      <c r="I243" t="str">
        <f>"0-3"</f>
        <v>0-3</v>
      </c>
      <c r="J243" t="s">
        <v>20</v>
      </c>
      <c r="K243">
        <v>1.819</v>
      </c>
      <c r="L243">
        <v>1</v>
      </c>
      <c r="M243">
        <v>0.82</v>
      </c>
      <c r="N243" t="s">
        <v>21</v>
      </c>
      <c r="O243" t="s">
        <v>1652</v>
      </c>
      <c r="P243" s="15">
        <f t="shared" si="45"/>
        <v>21.239999999999988</v>
      </c>
      <c r="Q243" s="22">
        <v>43466</v>
      </c>
      <c r="R243" s="22"/>
      <c r="S243" s="50">
        <v>251</v>
      </c>
      <c r="T243" s="23" t="str">
        <f t="shared" si="35"/>
        <v>AH</v>
      </c>
      <c r="U243" t="s">
        <v>2512</v>
      </c>
      <c r="V243" s="46" t="str">
        <f t="shared" si="36"/>
        <v>12</v>
      </c>
      <c r="W243" s="46" t="str">
        <f t="shared" si="37"/>
        <v>Jan</v>
      </c>
      <c r="X243" s="46">
        <f t="shared" si="38"/>
        <v>1</v>
      </c>
      <c r="Y243" s="46" t="str">
        <f t="shared" si="39"/>
        <v>2019</v>
      </c>
      <c r="Z243" s="46" t="str">
        <f t="shared" si="40"/>
        <v>17:00</v>
      </c>
      <c r="AA243" s="47">
        <f t="shared" si="41"/>
        <v>43477</v>
      </c>
      <c r="AB243" s="48">
        <f t="shared" si="42"/>
        <v>43477.708333333336</v>
      </c>
      <c r="AC243" s="51">
        <v>43466</v>
      </c>
      <c r="AD243" s="72"/>
      <c r="AE243" s="49">
        <v>242</v>
      </c>
      <c r="AF243" s="52">
        <f t="shared" si="43"/>
        <v>20.63999999999999</v>
      </c>
      <c r="AG243" s="53">
        <f t="shared" si="44"/>
        <v>120.64000000000006</v>
      </c>
      <c r="AH243" s="53">
        <f>AG243-MAX($AG$1:AG242)</f>
        <v>-4.0700000000000216</v>
      </c>
    </row>
    <row r="244" spans="1:34" x14ac:dyDescent="0.25">
      <c r="A244">
        <v>243</v>
      </c>
      <c r="B244" t="s">
        <v>1625</v>
      </c>
      <c r="C244" t="s">
        <v>15</v>
      </c>
      <c r="D244" t="s">
        <v>90</v>
      </c>
      <c r="E244" t="s">
        <v>594</v>
      </c>
      <c r="F244">
        <v>1</v>
      </c>
      <c r="G244" t="s">
        <v>80</v>
      </c>
      <c r="H244" t="s">
        <v>46</v>
      </c>
      <c r="I244" t="str">
        <f>"0-0 (0-2)"</f>
        <v>0-0 (0-2)</v>
      </c>
      <c r="J244" t="s">
        <v>20</v>
      </c>
      <c r="K244">
        <v>2.08</v>
      </c>
      <c r="L244">
        <v>1</v>
      </c>
      <c r="M244">
        <v>0</v>
      </c>
      <c r="N244" t="s">
        <v>21</v>
      </c>
      <c r="O244" t="s">
        <v>1626</v>
      </c>
      <c r="P244" s="15">
        <f t="shared" si="45"/>
        <v>21.239999999999988</v>
      </c>
      <c r="Q244" s="22">
        <v>43466</v>
      </c>
      <c r="R244" s="22"/>
      <c r="S244" s="50">
        <v>263</v>
      </c>
      <c r="T244" s="23" t="str">
        <f t="shared" si="35"/>
        <v>AH</v>
      </c>
      <c r="U244" t="s">
        <v>2512</v>
      </c>
      <c r="V244" s="46" t="str">
        <f t="shared" si="36"/>
        <v>12</v>
      </c>
      <c r="W244" s="46" t="str">
        <f t="shared" si="37"/>
        <v>Jan</v>
      </c>
      <c r="X244" s="46">
        <f t="shared" si="38"/>
        <v>1</v>
      </c>
      <c r="Y244" s="46" t="str">
        <f t="shared" si="39"/>
        <v>2019</v>
      </c>
      <c r="Z244" s="46" t="str">
        <f t="shared" si="40"/>
        <v>18:00</v>
      </c>
      <c r="AA244" s="47">
        <f t="shared" si="41"/>
        <v>43477</v>
      </c>
      <c r="AB244" s="48">
        <f t="shared" si="42"/>
        <v>43477.75</v>
      </c>
      <c r="AC244" s="51">
        <v>43466</v>
      </c>
      <c r="AD244" s="72"/>
      <c r="AE244" s="49">
        <v>243</v>
      </c>
      <c r="AF244" s="52">
        <f t="shared" si="43"/>
        <v>20.63999999999999</v>
      </c>
      <c r="AG244" s="53">
        <f t="shared" si="44"/>
        <v>120.64000000000006</v>
      </c>
      <c r="AH244" s="53">
        <f>AG244-MAX($AG$1:AG243)</f>
        <v>-4.0700000000000216</v>
      </c>
    </row>
    <row r="245" spans="1:34" x14ac:dyDescent="0.25">
      <c r="A245">
        <v>244</v>
      </c>
      <c r="B245" t="s">
        <v>1660</v>
      </c>
      <c r="C245" t="s">
        <v>15</v>
      </c>
      <c r="D245" t="s">
        <v>58</v>
      </c>
      <c r="E245" t="s">
        <v>1661</v>
      </c>
      <c r="F245">
        <v>0</v>
      </c>
      <c r="G245" t="s">
        <v>26</v>
      </c>
      <c r="H245" t="s">
        <v>598</v>
      </c>
      <c r="I245" t="str">
        <f>"1-1 (2-1)"</f>
        <v>1-1 (2-1)</v>
      </c>
      <c r="J245" t="s">
        <v>20</v>
      </c>
      <c r="K245">
        <v>1.7350000000000001</v>
      </c>
      <c r="L245">
        <v>1</v>
      </c>
      <c r="M245">
        <v>-1</v>
      </c>
      <c r="N245" t="s">
        <v>21</v>
      </c>
      <c r="O245" t="s">
        <v>1662</v>
      </c>
      <c r="P245" s="15">
        <f t="shared" si="45"/>
        <v>20.239999999999988</v>
      </c>
      <c r="Q245" s="22">
        <v>43466</v>
      </c>
      <c r="R245" s="22"/>
      <c r="S245" s="50">
        <v>244</v>
      </c>
      <c r="T245" s="23" t="str">
        <f t="shared" si="35"/>
        <v>1X2</v>
      </c>
      <c r="U245" t="s">
        <v>2512</v>
      </c>
      <c r="V245" s="46" t="str">
        <f t="shared" si="36"/>
        <v>12</v>
      </c>
      <c r="W245" s="46" t="str">
        <f t="shared" si="37"/>
        <v>Jan</v>
      </c>
      <c r="X245" s="46">
        <f t="shared" si="38"/>
        <v>1</v>
      </c>
      <c r="Y245" s="46" t="str">
        <f t="shared" si="39"/>
        <v>2019</v>
      </c>
      <c r="Z245" s="46" t="str">
        <f t="shared" si="40"/>
        <v>18:30</v>
      </c>
      <c r="AA245" s="47">
        <f t="shared" si="41"/>
        <v>43477</v>
      </c>
      <c r="AB245" s="48">
        <f t="shared" si="42"/>
        <v>43477.770833333336</v>
      </c>
      <c r="AC245" s="51">
        <v>43466</v>
      </c>
      <c r="AD245" s="72"/>
      <c r="AE245" s="49">
        <v>244</v>
      </c>
      <c r="AF245" s="52">
        <f t="shared" si="43"/>
        <v>19.63999999999999</v>
      </c>
      <c r="AG245" s="53">
        <f t="shared" si="44"/>
        <v>119.64000000000006</v>
      </c>
      <c r="AH245" s="53">
        <f>AG245-MAX($AG$1:AG244)</f>
        <v>-5.0700000000000216</v>
      </c>
    </row>
    <row r="246" spans="1:34" x14ac:dyDescent="0.25">
      <c r="A246">
        <v>245</v>
      </c>
      <c r="B246" t="s">
        <v>1646</v>
      </c>
      <c r="C246" t="s">
        <v>15</v>
      </c>
      <c r="D246" t="s">
        <v>100</v>
      </c>
      <c r="E246" t="s">
        <v>1673</v>
      </c>
      <c r="F246">
        <v>2.27</v>
      </c>
      <c r="G246" t="s">
        <v>18</v>
      </c>
      <c r="H246" t="s">
        <v>38</v>
      </c>
      <c r="I246" t="str">
        <f>"1-3"</f>
        <v>1-3</v>
      </c>
      <c r="J246" t="s">
        <v>20</v>
      </c>
      <c r="K246">
        <v>2.27</v>
      </c>
      <c r="L246">
        <v>1</v>
      </c>
      <c r="M246">
        <v>1.27</v>
      </c>
      <c r="N246" t="s">
        <v>21</v>
      </c>
      <c r="O246" t="s">
        <v>1674</v>
      </c>
      <c r="P246" s="15">
        <f t="shared" si="45"/>
        <v>21.509999999999987</v>
      </c>
      <c r="Q246" s="22">
        <v>43466</v>
      </c>
      <c r="R246" s="22"/>
      <c r="S246" s="50">
        <v>246</v>
      </c>
      <c r="T246" s="23" t="str">
        <f t="shared" si="35"/>
        <v>1X2</v>
      </c>
      <c r="U246" t="s">
        <v>2512</v>
      </c>
      <c r="V246" s="46" t="str">
        <f t="shared" si="36"/>
        <v>12</v>
      </c>
      <c r="W246" s="46" t="str">
        <f t="shared" si="37"/>
        <v>Jan</v>
      </c>
      <c r="X246" s="46">
        <f t="shared" si="38"/>
        <v>1</v>
      </c>
      <c r="Y246" s="46" t="str">
        <f t="shared" si="39"/>
        <v>2019</v>
      </c>
      <c r="Z246" s="46" t="str">
        <f t="shared" si="40"/>
        <v>20:00</v>
      </c>
      <c r="AA246" s="47">
        <f t="shared" si="41"/>
        <v>43477</v>
      </c>
      <c r="AB246" s="48">
        <f t="shared" si="42"/>
        <v>43477.833333333336</v>
      </c>
      <c r="AC246" s="51">
        <v>43466</v>
      </c>
      <c r="AD246" s="72"/>
      <c r="AE246" s="49">
        <v>245</v>
      </c>
      <c r="AF246" s="52">
        <f t="shared" si="43"/>
        <v>20.909999999999989</v>
      </c>
      <c r="AG246" s="53">
        <f t="shared" si="44"/>
        <v>120.91000000000005</v>
      </c>
      <c r="AH246" s="53">
        <f>AG246-MAX($AG$1:AG245)</f>
        <v>-3.8000000000000256</v>
      </c>
    </row>
    <row r="247" spans="1:34" x14ac:dyDescent="0.25">
      <c r="A247">
        <v>246</v>
      </c>
      <c r="B247" t="s">
        <v>1646</v>
      </c>
      <c r="C247" t="s">
        <v>15</v>
      </c>
      <c r="D247" t="s">
        <v>100</v>
      </c>
      <c r="E247" t="s">
        <v>1663</v>
      </c>
      <c r="F247">
        <v>1.72</v>
      </c>
      <c r="G247" t="s">
        <v>18</v>
      </c>
      <c r="H247" t="s">
        <v>112</v>
      </c>
      <c r="I247" t="str">
        <f>"1-1"</f>
        <v>1-1</v>
      </c>
      <c r="J247" t="s">
        <v>20</v>
      </c>
      <c r="K247">
        <v>1.724</v>
      </c>
      <c r="L247">
        <v>1</v>
      </c>
      <c r="M247">
        <v>0.72</v>
      </c>
      <c r="N247" t="s">
        <v>21</v>
      </c>
      <c r="O247" t="s">
        <v>1664</v>
      </c>
      <c r="P247" s="15">
        <f t="shared" si="45"/>
        <v>22.229999999999986</v>
      </c>
      <c r="Q247" s="22">
        <v>43466</v>
      </c>
      <c r="R247" s="22"/>
      <c r="S247" s="50">
        <v>261</v>
      </c>
      <c r="T247" s="23" t="str">
        <f t="shared" si="35"/>
        <v>AH</v>
      </c>
      <c r="U247" t="s">
        <v>2512</v>
      </c>
      <c r="V247" s="46" t="str">
        <f t="shared" si="36"/>
        <v>12</v>
      </c>
      <c r="W247" s="46" t="str">
        <f t="shared" si="37"/>
        <v>Jan</v>
      </c>
      <c r="X247" s="46">
        <f t="shared" si="38"/>
        <v>1</v>
      </c>
      <c r="Y247" s="46" t="str">
        <f t="shared" si="39"/>
        <v>2019</v>
      </c>
      <c r="Z247" s="46" t="str">
        <f t="shared" si="40"/>
        <v>20:00</v>
      </c>
      <c r="AA247" s="47">
        <f t="shared" si="41"/>
        <v>43477</v>
      </c>
      <c r="AB247" s="48">
        <f t="shared" si="42"/>
        <v>43477.833333333336</v>
      </c>
      <c r="AC247" s="51">
        <v>43466</v>
      </c>
      <c r="AD247" s="72"/>
      <c r="AE247" s="49">
        <v>246</v>
      </c>
      <c r="AF247" s="52">
        <f t="shared" si="43"/>
        <v>21.629999999999988</v>
      </c>
      <c r="AG247" s="53">
        <f t="shared" si="44"/>
        <v>121.63000000000005</v>
      </c>
      <c r="AH247" s="53">
        <f>AG247-MAX($AG$1:AG246)</f>
        <v>-3.0800000000000267</v>
      </c>
    </row>
    <row r="248" spans="1:34" x14ac:dyDescent="0.25">
      <c r="A248">
        <v>247</v>
      </c>
      <c r="B248" t="s">
        <v>1646</v>
      </c>
      <c r="C248" t="s">
        <v>15</v>
      </c>
      <c r="D248" t="s">
        <v>100</v>
      </c>
      <c r="E248" t="s">
        <v>1648</v>
      </c>
      <c r="F248">
        <v>2</v>
      </c>
      <c r="G248" t="s">
        <v>18</v>
      </c>
      <c r="H248" t="s">
        <v>678</v>
      </c>
      <c r="I248" t="str">
        <f>"1-0"</f>
        <v>1-0</v>
      </c>
      <c r="J248" t="s">
        <v>20</v>
      </c>
      <c r="K248">
        <v>2</v>
      </c>
      <c r="L248">
        <v>1</v>
      </c>
      <c r="M248">
        <v>1</v>
      </c>
      <c r="N248" t="s">
        <v>21</v>
      </c>
      <c r="O248" t="s">
        <v>1649</v>
      </c>
      <c r="P248" s="15">
        <f t="shared" si="45"/>
        <v>23.229999999999986</v>
      </c>
      <c r="Q248" s="22">
        <v>43466</v>
      </c>
      <c r="R248" s="22"/>
      <c r="S248" s="50">
        <v>249</v>
      </c>
      <c r="T248" s="23" t="str">
        <f t="shared" si="35"/>
        <v>O/U</v>
      </c>
      <c r="U248" t="s">
        <v>2512</v>
      </c>
      <c r="V248" s="46" t="str">
        <f t="shared" si="36"/>
        <v>12</v>
      </c>
      <c r="W248" s="46" t="str">
        <f t="shared" si="37"/>
        <v>Jan</v>
      </c>
      <c r="X248" s="46">
        <f t="shared" si="38"/>
        <v>1</v>
      </c>
      <c r="Y248" s="46" t="str">
        <f t="shared" si="39"/>
        <v>2019</v>
      </c>
      <c r="Z248" s="46" t="str">
        <f t="shared" si="40"/>
        <v>20:00</v>
      </c>
      <c r="AA248" s="47">
        <f t="shared" si="41"/>
        <v>43477</v>
      </c>
      <c r="AB248" s="48">
        <f t="shared" si="42"/>
        <v>43477.833333333336</v>
      </c>
      <c r="AC248" s="51">
        <v>43466</v>
      </c>
      <c r="AD248" s="72"/>
      <c r="AE248" s="49">
        <v>247</v>
      </c>
      <c r="AF248" s="52">
        <f t="shared" si="43"/>
        <v>22.629999999999988</v>
      </c>
      <c r="AG248" s="53">
        <f t="shared" si="44"/>
        <v>122.63000000000005</v>
      </c>
      <c r="AH248" s="53">
        <f>AG248-MAX($AG$1:AG247)</f>
        <v>-2.0800000000000267</v>
      </c>
    </row>
    <row r="249" spans="1:34" x14ac:dyDescent="0.25">
      <c r="A249">
        <v>248</v>
      </c>
      <c r="B249" t="s">
        <v>1646</v>
      </c>
      <c r="C249" t="s">
        <v>15</v>
      </c>
      <c r="D249" t="s">
        <v>100</v>
      </c>
      <c r="E249" t="s">
        <v>1647</v>
      </c>
      <c r="F249">
        <v>0</v>
      </c>
      <c r="G249" t="s">
        <v>26</v>
      </c>
      <c r="H249" t="s">
        <v>250</v>
      </c>
      <c r="I249" t="str">
        <f>"0-1"</f>
        <v>0-1</v>
      </c>
      <c r="J249" t="s">
        <v>20</v>
      </c>
      <c r="K249">
        <v>1.68</v>
      </c>
      <c r="L249">
        <v>1</v>
      </c>
      <c r="M249">
        <v>-1</v>
      </c>
      <c r="N249" t="s">
        <v>21</v>
      </c>
      <c r="O249" t="s">
        <v>1644</v>
      </c>
      <c r="P249" s="15">
        <f t="shared" si="45"/>
        <v>22.229999999999986</v>
      </c>
      <c r="Q249" s="22">
        <v>43466</v>
      </c>
      <c r="R249" s="22"/>
      <c r="S249" s="50">
        <v>254</v>
      </c>
      <c r="T249" s="23" t="str">
        <f t="shared" si="35"/>
        <v>O/U</v>
      </c>
      <c r="U249" t="s">
        <v>2512</v>
      </c>
      <c r="V249" s="46" t="str">
        <f t="shared" si="36"/>
        <v>12</v>
      </c>
      <c r="W249" s="46" t="str">
        <f t="shared" si="37"/>
        <v>Jan</v>
      </c>
      <c r="X249" s="46">
        <f t="shared" si="38"/>
        <v>1</v>
      </c>
      <c r="Y249" s="46" t="str">
        <f t="shared" si="39"/>
        <v>2019</v>
      </c>
      <c r="Z249" s="46" t="str">
        <f t="shared" si="40"/>
        <v>20:00</v>
      </c>
      <c r="AA249" s="47">
        <f t="shared" si="41"/>
        <v>43477</v>
      </c>
      <c r="AB249" s="48">
        <f t="shared" si="42"/>
        <v>43477.833333333336</v>
      </c>
      <c r="AC249" s="51">
        <v>43466</v>
      </c>
      <c r="AD249" s="72"/>
      <c r="AE249" s="49">
        <v>248</v>
      </c>
      <c r="AF249" s="52">
        <f t="shared" si="43"/>
        <v>21.629999999999988</v>
      </c>
      <c r="AG249" s="53">
        <f t="shared" si="44"/>
        <v>121.63000000000005</v>
      </c>
      <c r="AH249" s="53">
        <f>AG249-MAX($AG$1:AG248)</f>
        <v>-3.0800000000000267</v>
      </c>
    </row>
    <row r="250" spans="1:34" x14ac:dyDescent="0.25">
      <c r="A250">
        <v>249</v>
      </c>
      <c r="B250" t="s">
        <v>1623</v>
      </c>
      <c r="C250" t="s">
        <v>15</v>
      </c>
      <c r="D250" t="s">
        <v>24</v>
      </c>
      <c r="E250" t="s">
        <v>1653</v>
      </c>
      <c r="F250">
        <v>1.81</v>
      </c>
      <c r="G250" t="s">
        <v>18</v>
      </c>
      <c r="H250" t="s">
        <v>92</v>
      </c>
      <c r="I250" t="str">
        <f>"1-2"</f>
        <v>1-2</v>
      </c>
      <c r="J250" t="s">
        <v>20</v>
      </c>
      <c r="K250">
        <v>1.8129999999999999</v>
      </c>
      <c r="L250">
        <v>1</v>
      </c>
      <c r="M250">
        <v>0.81</v>
      </c>
      <c r="N250" t="s">
        <v>21</v>
      </c>
      <c r="O250" t="s">
        <v>1652</v>
      </c>
      <c r="P250" s="15">
        <f t="shared" si="45"/>
        <v>23.039999999999985</v>
      </c>
      <c r="Q250" s="22">
        <v>43466</v>
      </c>
      <c r="R250" s="22"/>
      <c r="S250" s="50">
        <v>247</v>
      </c>
      <c r="T250" s="23" t="str">
        <f t="shared" si="35"/>
        <v>AH</v>
      </c>
      <c r="U250" t="s">
        <v>2512</v>
      </c>
      <c r="V250" s="46" t="str">
        <f t="shared" si="36"/>
        <v>12</v>
      </c>
      <c r="W250" s="46" t="str">
        <f t="shared" si="37"/>
        <v>Jan</v>
      </c>
      <c r="X250" s="46">
        <f t="shared" si="38"/>
        <v>1</v>
      </c>
      <c r="Y250" s="46" t="str">
        <f t="shared" si="39"/>
        <v>2019</v>
      </c>
      <c r="Z250" s="46" t="str">
        <f t="shared" si="40"/>
        <v>20:45</v>
      </c>
      <c r="AA250" s="47">
        <f t="shared" si="41"/>
        <v>43477</v>
      </c>
      <c r="AB250" s="48">
        <f t="shared" si="42"/>
        <v>43477.864583333336</v>
      </c>
      <c r="AC250" s="51">
        <v>43466</v>
      </c>
      <c r="AD250" s="72"/>
      <c r="AE250" s="49">
        <v>249</v>
      </c>
      <c r="AF250" s="52">
        <f t="shared" si="43"/>
        <v>22.439999999999987</v>
      </c>
      <c r="AG250" s="53">
        <f t="shared" si="44"/>
        <v>122.44000000000005</v>
      </c>
      <c r="AH250" s="53">
        <f>AG250-MAX($AG$1:AG249)</f>
        <v>-2.2700000000000244</v>
      </c>
    </row>
    <row r="251" spans="1:34" x14ac:dyDescent="0.25">
      <c r="A251">
        <v>250</v>
      </c>
      <c r="B251" t="s">
        <v>1623</v>
      </c>
      <c r="C251" t="s">
        <v>15</v>
      </c>
      <c r="D251" t="s">
        <v>90</v>
      </c>
      <c r="E251" t="s">
        <v>979</v>
      </c>
      <c r="F251">
        <v>1.91</v>
      </c>
      <c r="G251" t="s">
        <v>18</v>
      </c>
      <c r="H251" t="s">
        <v>1135</v>
      </c>
      <c r="I251" t="str">
        <f>"0-1 (0-2)"</f>
        <v>0-1 (0-2)</v>
      </c>
      <c r="J251" t="s">
        <v>20</v>
      </c>
      <c r="K251">
        <v>1.909</v>
      </c>
      <c r="L251">
        <v>1</v>
      </c>
      <c r="M251">
        <v>0.91</v>
      </c>
      <c r="N251" t="s">
        <v>21</v>
      </c>
      <c r="O251" t="s">
        <v>1624</v>
      </c>
      <c r="P251" s="15">
        <f t="shared" si="45"/>
        <v>23.949999999999985</v>
      </c>
      <c r="Q251" s="22">
        <v>43466</v>
      </c>
      <c r="R251" s="22"/>
      <c r="S251" s="50">
        <v>226</v>
      </c>
      <c r="T251" s="23" t="str">
        <f t="shared" si="35"/>
        <v>1X2</v>
      </c>
      <c r="U251" t="s">
        <v>2512</v>
      </c>
      <c r="V251" s="46" t="str">
        <f t="shared" si="36"/>
        <v>12</v>
      </c>
      <c r="W251" s="46" t="str">
        <f t="shared" si="37"/>
        <v>Jan</v>
      </c>
      <c r="X251" s="46">
        <f t="shared" si="38"/>
        <v>1</v>
      </c>
      <c r="Y251" s="46" t="str">
        <f t="shared" si="39"/>
        <v>2019</v>
      </c>
      <c r="Z251" s="46" t="str">
        <f t="shared" si="40"/>
        <v>20:45</v>
      </c>
      <c r="AA251" s="47">
        <f t="shared" si="41"/>
        <v>43477</v>
      </c>
      <c r="AB251" s="48">
        <f t="shared" si="42"/>
        <v>43477.864583333336</v>
      </c>
      <c r="AC251" s="51">
        <v>43466</v>
      </c>
      <c r="AD251" s="72"/>
      <c r="AE251" s="49">
        <v>250</v>
      </c>
      <c r="AF251" s="52">
        <f t="shared" si="43"/>
        <v>23.349999999999987</v>
      </c>
      <c r="AG251" s="53">
        <f t="shared" si="44"/>
        <v>123.35000000000005</v>
      </c>
      <c r="AH251" s="53">
        <f>AG251-MAX($AG$1:AG250)</f>
        <v>-1.3600000000000279</v>
      </c>
    </row>
    <row r="252" spans="1:34" x14ac:dyDescent="0.25">
      <c r="A252">
        <v>251</v>
      </c>
      <c r="B252" t="s">
        <v>1638</v>
      </c>
      <c r="C252" t="s">
        <v>15</v>
      </c>
      <c r="D252" t="s">
        <v>24</v>
      </c>
      <c r="E252" t="s">
        <v>1639</v>
      </c>
      <c r="F252">
        <v>2.0299999999999998</v>
      </c>
      <c r="G252" t="s">
        <v>18</v>
      </c>
      <c r="H252" t="s">
        <v>85</v>
      </c>
      <c r="I252" t="str">
        <f>"1-0"</f>
        <v>1-0</v>
      </c>
      <c r="J252" t="s">
        <v>20</v>
      </c>
      <c r="K252">
        <v>2.0299999999999998</v>
      </c>
      <c r="L252">
        <v>1</v>
      </c>
      <c r="M252">
        <v>1.03</v>
      </c>
      <c r="N252" t="s">
        <v>21</v>
      </c>
      <c r="O252" t="s">
        <v>1637</v>
      </c>
      <c r="P252" s="15">
        <f t="shared" si="45"/>
        <v>24.979999999999986</v>
      </c>
      <c r="Q252" s="22">
        <v>43466</v>
      </c>
      <c r="R252" s="22"/>
      <c r="S252" s="50">
        <v>218</v>
      </c>
      <c r="T252" s="23" t="str">
        <f t="shared" si="35"/>
        <v>AH</v>
      </c>
      <c r="U252" t="s">
        <v>2512</v>
      </c>
      <c r="V252" s="46" t="str">
        <f t="shared" si="36"/>
        <v>13</v>
      </c>
      <c r="W252" s="46" t="str">
        <f t="shared" si="37"/>
        <v>Jan</v>
      </c>
      <c r="X252" s="46">
        <f t="shared" si="38"/>
        <v>1</v>
      </c>
      <c r="Y252" s="46" t="str">
        <f t="shared" si="39"/>
        <v>2019</v>
      </c>
      <c r="Z252" s="46" t="str">
        <f t="shared" si="40"/>
        <v>12:00</v>
      </c>
      <c r="AA252" s="47">
        <f t="shared" si="41"/>
        <v>43478</v>
      </c>
      <c r="AB252" s="48">
        <f t="shared" si="42"/>
        <v>43478.5</v>
      </c>
      <c r="AC252" s="51">
        <v>43466</v>
      </c>
      <c r="AD252" s="72"/>
      <c r="AE252" s="49">
        <v>251</v>
      </c>
      <c r="AF252" s="52">
        <f t="shared" si="43"/>
        <v>24.379999999999988</v>
      </c>
      <c r="AG252" s="53">
        <f t="shared" si="44"/>
        <v>124.38000000000005</v>
      </c>
      <c r="AH252" s="53">
        <f>AG252-MAX($AG$1:AG251)</f>
        <v>-0.33000000000002672</v>
      </c>
    </row>
    <row r="253" spans="1:34" x14ac:dyDescent="0.25">
      <c r="A253">
        <v>252</v>
      </c>
      <c r="B253" t="s">
        <v>1620</v>
      </c>
      <c r="C253" t="s">
        <v>15</v>
      </c>
      <c r="D253" t="s">
        <v>100</v>
      </c>
      <c r="E253" t="s">
        <v>1645</v>
      </c>
      <c r="F253">
        <v>0</v>
      </c>
      <c r="G253" t="s">
        <v>26</v>
      </c>
      <c r="H253" t="s">
        <v>166</v>
      </c>
      <c r="I253" t="str">
        <f>"0-1"</f>
        <v>0-1</v>
      </c>
      <c r="J253" t="s">
        <v>20</v>
      </c>
      <c r="K253">
        <v>2.14</v>
      </c>
      <c r="L253">
        <v>1</v>
      </c>
      <c r="M253">
        <v>-1</v>
      </c>
      <c r="N253" t="s">
        <v>21</v>
      </c>
      <c r="O253" t="s">
        <v>1644</v>
      </c>
      <c r="P253" s="15">
        <f t="shared" si="45"/>
        <v>23.979999999999986</v>
      </c>
      <c r="Q253" s="22">
        <v>43466</v>
      </c>
      <c r="R253" s="22"/>
      <c r="S253" s="50">
        <v>217</v>
      </c>
      <c r="T253" s="23" t="str">
        <f t="shared" si="35"/>
        <v>O/U</v>
      </c>
      <c r="U253" t="s">
        <v>2512</v>
      </c>
      <c r="V253" s="46" t="str">
        <f t="shared" si="36"/>
        <v>13</v>
      </c>
      <c r="W253" s="46" t="str">
        <f t="shared" si="37"/>
        <v>Jan</v>
      </c>
      <c r="X253" s="46">
        <f t="shared" si="38"/>
        <v>1</v>
      </c>
      <c r="Y253" s="46" t="str">
        <f t="shared" si="39"/>
        <v>2019</v>
      </c>
      <c r="Z253" s="46" t="str">
        <f t="shared" si="40"/>
        <v>15:00</v>
      </c>
      <c r="AA253" s="47">
        <f t="shared" si="41"/>
        <v>43478</v>
      </c>
      <c r="AB253" s="48">
        <f t="shared" si="42"/>
        <v>43478.625</v>
      </c>
      <c r="AC253" s="51">
        <v>43466</v>
      </c>
      <c r="AD253" s="72"/>
      <c r="AE253" s="49">
        <v>252</v>
      </c>
      <c r="AF253" s="52">
        <f t="shared" si="43"/>
        <v>23.379999999999988</v>
      </c>
      <c r="AG253" s="53">
        <f t="shared" si="44"/>
        <v>123.38000000000005</v>
      </c>
      <c r="AH253" s="53">
        <f>AG253-MAX($AG$1:AG252)</f>
        <v>-1.3300000000000267</v>
      </c>
    </row>
    <row r="254" spans="1:34" x14ac:dyDescent="0.25">
      <c r="A254">
        <v>253</v>
      </c>
      <c r="B254" t="s">
        <v>1620</v>
      </c>
      <c r="C254" t="s">
        <v>15</v>
      </c>
      <c r="D254" t="s">
        <v>90</v>
      </c>
      <c r="E254" t="s">
        <v>1621</v>
      </c>
      <c r="F254">
        <v>0</v>
      </c>
      <c r="G254" t="s">
        <v>26</v>
      </c>
      <c r="H254" t="s">
        <v>46</v>
      </c>
      <c r="I254" t="str">
        <f>"0-2"</f>
        <v>0-2</v>
      </c>
      <c r="J254" t="s">
        <v>20</v>
      </c>
      <c r="K254">
        <v>1.7749999999999999</v>
      </c>
      <c r="L254">
        <v>1</v>
      </c>
      <c r="M254">
        <v>-1</v>
      </c>
      <c r="N254" t="s">
        <v>21</v>
      </c>
      <c r="O254" t="s">
        <v>1622</v>
      </c>
      <c r="P254" s="15">
        <f t="shared" si="45"/>
        <v>22.979999999999986</v>
      </c>
      <c r="Q254" s="22">
        <v>43466</v>
      </c>
      <c r="R254" s="22"/>
      <c r="S254" s="50">
        <v>256</v>
      </c>
      <c r="T254" s="23" t="str">
        <f t="shared" si="35"/>
        <v>AH</v>
      </c>
      <c r="U254" t="s">
        <v>2512</v>
      </c>
      <c r="V254" s="46" t="str">
        <f t="shared" si="36"/>
        <v>13</v>
      </c>
      <c r="W254" s="46" t="str">
        <f t="shared" si="37"/>
        <v>Jan</v>
      </c>
      <c r="X254" s="46">
        <f t="shared" si="38"/>
        <v>1</v>
      </c>
      <c r="Y254" s="46" t="str">
        <f t="shared" si="39"/>
        <v>2019</v>
      </c>
      <c r="Z254" s="46" t="str">
        <f t="shared" si="40"/>
        <v>15:00</v>
      </c>
      <c r="AA254" s="47">
        <f t="shared" si="41"/>
        <v>43478</v>
      </c>
      <c r="AB254" s="48">
        <f t="shared" si="42"/>
        <v>43478.625</v>
      </c>
      <c r="AC254" s="51">
        <v>43466</v>
      </c>
      <c r="AD254" s="72"/>
      <c r="AE254" s="49">
        <v>253</v>
      </c>
      <c r="AF254" s="52">
        <f t="shared" si="43"/>
        <v>22.379999999999988</v>
      </c>
      <c r="AG254" s="53">
        <f t="shared" si="44"/>
        <v>122.38000000000005</v>
      </c>
      <c r="AH254" s="53">
        <f>AG254-MAX($AG$1:AG253)</f>
        <v>-2.3300000000000267</v>
      </c>
    </row>
    <row r="255" spans="1:34" x14ac:dyDescent="0.25">
      <c r="A255">
        <v>254</v>
      </c>
      <c r="B255" t="s">
        <v>1706</v>
      </c>
      <c r="C255" t="s">
        <v>15</v>
      </c>
      <c r="D255" t="s">
        <v>58</v>
      </c>
      <c r="E255" t="s">
        <v>1707</v>
      </c>
      <c r="F255">
        <v>1.78</v>
      </c>
      <c r="G255" t="s">
        <v>18</v>
      </c>
      <c r="H255" t="s">
        <v>72</v>
      </c>
      <c r="I255" t="str">
        <f>"2-0"</f>
        <v>2-0</v>
      </c>
      <c r="J255" t="s">
        <v>20</v>
      </c>
      <c r="K255">
        <v>1.7749999999999999</v>
      </c>
      <c r="L255">
        <v>1</v>
      </c>
      <c r="M255">
        <v>0.78</v>
      </c>
      <c r="N255" t="s">
        <v>21</v>
      </c>
      <c r="O255" t="s">
        <v>1708</v>
      </c>
      <c r="P255" s="15">
        <f t="shared" si="45"/>
        <v>23.759999999999987</v>
      </c>
      <c r="Q255" s="22">
        <v>43466</v>
      </c>
      <c r="R255" s="22"/>
      <c r="S255" s="50">
        <v>219</v>
      </c>
      <c r="T255" s="23" t="str">
        <f t="shared" si="35"/>
        <v>1X2</v>
      </c>
      <c r="U255" t="s">
        <v>2512</v>
      </c>
      <c r="V255" s="46" t="str">
        <f t="shared" si="36"/>
        <v>13</v>
      </c>
      <c r="W255" s="46" t="str">
        <f t="shared" si="37"/>
        <v>Jan</v>
      </c>
      <c r="X255" s="46">
        <f t="shared" si="38"/>
        <v>1</v>
      </c>
      <c r="Y255" s="46" t="str">
        <f t="shared" si="39"/>
        <v>2019</v>
      </c>
      <c r="Z255" s="46" t="str">
        <f t="shared" si="40"/>
        <v>15:15</v>
      </c>
      <c r="AA255" s="47">
        <f t="shared" si="41"/>
        <v>43478</v>
      </c>
      <c r="AB255" s="48">
        <f t="shared" si="42"/>
        <v>43478.635416666664</v>
      </c>
      <c r="AC255" s="51">
        <v>43466</v>
      </c>
      <c r="AD255" s="72"/>
      <c r="AE255" s="49">
        <v>254</v>
      </c>
      <c r="AF255" s="52">
        <f t="shared" si="43"/>
        <v>23.159999999999989</v>
      </c>
      <c r="AG255" s="53">
        <f t="shared" si="44"/>
        <v>123.16000000000005</v>
      </c>
      <c r="AH255" s="53">
        <f>AG255-MAX($AG$1:AG254)</f>
        <v>-1.5500000000000256</v>
      </c>
    </row>
    <row r="256" spans="1:34" x14ac:dyDescent="0.25">
      <c r="A256">
        <v>255</v>
      </c>
      <c r="B256" t="s">
        <v>1635</v>
      </c>
      <c r="C256" t="s">
        <v>15</v>
      </c>
      <c r="D256" t="s">
        <v>24</v>
      </c>
      <c r="E256" t="s">
        <v>1636</v>
      </c>
      <c r="F256">
        <v>0</v>
      </c>
      <c r="G256" t="s">
        <v>26</v>
      </c>
      <c r="H256" t="s">
        <v>34</v>
      </c>
      <c r="I256" t="str">
        <f>"2-0"</f>
        <v>2-0</v>
      </c>
      <c r="J256" t="s">
        <v>20</v>
      </c>
      <c r="K256">
        <v>1.925</v>
      </c>
      <c r="L256">
        <v>1</v>
      </c>
      <c r="M256">
        <v>-1</v>
      </c>
      <c r="N256" t="s">
        <v>21</v>
      </c>
      <c r="O256" t="s">
        <v>1637</v>
      </c>
      <c r="P256" s="15">
        <f t="shared" si="45"/>
        <v>22.759999999999987</v>
      </c>
      <c r="Q256" s="22">
        <v>43466</v>
      </c>
      <c r="R256" s="22"/>
      <c r="S256" s="50">
        <v>255</v>
      </c>
      <c r="T256" s="23" t="str">
        <f t="shared" si="35"/>
        <v>AH</v>
      </c>
      <c r="U256" t="s">
        <v>2512</v>
      </c>
      <c r="V256" s="46" t="str">
        <f t="shared" si="36"/>
        <v>13</v>
      </c>
      <c r="W256" s="46" t="str">
        <f t="shared" si="37"/>
        <v>Jan</v>
      </c>
      <c r="X256" s="46">
        <f t="shared" si="38"/>
        <v>1</v>
      </c>
      <c r="Y256" s="46" t="str">
        <f t="shared" si="39"/>
        <v>2019</v>
      </c>
      <c r="Z256" s="46" t="str">
        <f t="shared" si="40"/>
        <v>16:15</v>
      </c>
      <c r="AA256" s="47">
        <f t="shared" si="41"/>
        <v>43478</v>
      </c>
      <c r="AB256" s="48">
        <f t="shared" si="42"/>
        <v>43478.677083333336</v>
      </c>
      <c r="AC256" s="51">
        <v>43466</v>
      </c>
      <c r="AD256" s="72"/>
      <c r="AE256" s="49">
        <v>255</v>
      </c>
      <c r="AF256" s="52">
        <f t="shared" si="43"/>
        <v>22.159999999999989</v>
      </c>
      <c r="AG256" s="53">
        <f t="shared" si="44"/>
        <v>122.16000000000005</v>
      </c>
      <c r="AH256" s="53">
        <f>AG256-MAX($AG$1:AG255)</f>
        <v>-2.5500000000000256</v>
      </c>
    </row>
    <row r="257" spans="1:34" x14ac:dyDescent="0.25">
      <c r="A257">
        <v>256</v>
      </c>
      <c r="B257" t="s">
        <v>1657</v>
      </c>
      <c r="C257" t="s">
        <v>15</v>
      </c>
      <c r="D257" t="s">
        <v>58</v>
      </c>
      <c r="E257" t="s">
        <v>1658</v>
      </c>
      <c r="F257">
        <v>0</v>
      </c>
      <c r="G257" t="s">
        <v>26</v>
      </c>
      <c r="H257" t="s">
        <v>166</v>
      </c>
      <c r="I257" t="str">
        <f>"0-1"</f>
        <v>0-1</v>
      </c>
      <c r="J257" t="s">
        <v>20</v>
      </c>
      <c r="K257">
        <v>1.68</v>
      </c>
      <c r="L257">
        <v>1</v>
      </c>
      <c r="M257">
        <v>-1</v>
      </c>
      <c r="N257" t="s">
        <v>21</v>
      </c>
      <c r="O257" t="s">
        <v>1659</v>
      </c>
      <c r="P257" s="15">
        <f t="shared" si="45"/>
        <v>21.759999999999987</v>
      </c>
      <c r="Q257" s="22">
        <v>43466</v>
      </c>
      <c r="R257" s="22"/>
      <c r="S257" s="50">
        <v>241</v>
      </c>
      <c r="T257" s="23" t="str">
        <f t="shared" si="35"/>
        <v>O/U</v>
      </c>
      <c r="U257" t="s">
        <v>2512</v>
      </c>
      <c r="V257" s="46" t="str">
        <f t="shared" si="36"/>
        <v>13</v>
      </c>
      <c r="W257" s="46" t="str">
        <f t="shared" si="37"/>
        <v>Jan</v>
      </c>
      <c r="X257" s="46">
        <f t="shared" si="38"/>
        <v>1</v>
      </c>
      <c r="Y257" s="46" t="str">
        <f t="shared" si="39"/>
        <v>2019</v>
      </c>
      <c r="Z257" s="46" t="str">
        <f t="shared" si="40"/>
        <v>17:30</v>
      </c>
      <c r="AA257" s="47">
        <f t="shared" si="41"/>
        <v>43478</v>
      </c>
      <c r="AB257" s="48">
        <f t="shared" si="42"/>
        <v>43478.729166666664</v>
      </c>
      <c r="AC257" s="51">
        <v>43466</v>
      </c>
      <c r="AD257" s="72"/>
      <c r="AE257" s="49">
        <v>256</v>
      </c>
      <c r="AF257" s="52">
        <f t="shared" si="43"/>
        <v>21.159999999999989</v>
      </c>
      <c r="AG257" s="53">
        <f t="shared" si="44"/>
        <v>121.16000000000005</v>
      </c>
      <c r="AH257" s="53">
        <f>AG257-MAX($AG$1:AG256)</f>
        <v>-3.5500000000000256</v>
      </c>
    </row>
    <row r="258" spans="1:34" x14ac:dyDescent="0.25">
      <c r="A258">
        <v>257</v>
      </c>
      <c r="B258" t="s">
        <v>1632</v>
      </c>
      <c r="C258" t="s">
        <v>15</v>
      </c>
      <c r="D258" t="s">
        <v>24</v>
      </c>
      <c r="E258" t="s">
        <v>1633</v>
      </c>
      <c r="F258">
        <v>2.0299999999999998</v>
      </c>
      <c r="G258" t="s">
        <v>18</v>
      </c>
      <c r="H258" t="s">
        <v>464</v>
      </c>
      <c r="I258" t="str">
        <f>"3-0"</f>
        <v>3-0</v>
      </c>
      <c r="J258" t="s">
        <v>20</v>
      </c>
      <c r="K258">
        <v>2.0299999999999998</v>
      </c>
      <c r="L258">
        <v>1</v>
      </c>
      <c r="M258">
        <v>1.03</v>
      </c>
      <c r="N258" t="s">
        <v>21</v>
      </c>
      <c r="O258" t="s">
        <v>1634</v>
      </c>
      <c r="P258" s="15">
        <f t="shared" si="45"/>
        <v>22.789999999999988</v>
      </c>
      <c r="Q258" s="22">
        <v>43466</v>
      </c>
      <c r="R258" s="22"/>
      <c r="S258" s="50">
        <v>240</v>
      </c>
      <c r="T258" s="23" t="str">
        <f t="shared" ref="T258:T321" si="46">MID(H258,FIND("(",H258)+1,FIND(")",H258)-FIND("(",H258)-1)</f>
        <v>AH</v>
      </c>
      <c r="U258" t="s">
        <v>2512</v>
      </c>
      <c r="V258" s="46" t="str">
        <f t="shared" ref="V258:V321" si="47">MID(B258,2,2)</f>
        <v>13</v>
      </c>
      <c r="W258" s="46" t="str">
        <f t="shared" ref="W258:W321" si="48">MID(B258,5,3)</f>
        <v>Jan</v>
      </c>
      <c r="X258" s="46">
        <f t="shared" ref="X258:X321" si="49">INDEX($AK$2:$AL$13,MATCH(W258,$AL$2:$AL$13,0),1)</f>
        <v>1</v>
      </c>
      <c r="Y258" s="46" t="str">
        <f t="shared" ref="Y258:Y321" si="50">MID(B258,9,4)</f>
        <v>2019</v>
      </c>
      <c r="Z258" s="46" t="str">
        <f t="shared" ref="Z258:Z321" si="51">RIGHT(B258,5)</f>
        <v>18:30</v>
      </c>
      <c r="AA258" s="47">
        <f t="shared" ref="AA258:AA321" si="52">DATE(Y258,X258,V258)</f>
        <v>43478</v>
      </c>
      <c r="AB258" s="48">
        <f t="shared" ref="AB258:AB321" si="53">AA258+Z258</f>
        <v>43478.770833333336</v>
      </c>
      <c r="AC258" s="51">
        <v>43466</v>
      </c>
      <c r="AD258" s="72"/>
      <c r="AE258" s="49">
        <v>257</v>
      </c>
      <c r="AF258" s="52">
        <f t="shared" si="43"/>
        <v>22.189999999999991</v>
      </c>
      <c r="AG258" s="53">
        <f t="shared" si="44"/>
        <v>122.19000000000005</v>
      </c>
      <c r="AH258" s="53">
        <f>AG258-MAX($AG$1:AG257)</f>
        <v>-2.5200000000000244</v>
      </c>
    </row>
    <row r="259" spans="1:34" x14ac:dyDescent="0.25">
      <c r="A259">
        <v>258</v>
      </c>
      <c r="B259" t="s">
        <v>1617</v>
      </c>
      <c r="C259" t="s">
        <v>15</v>
      </c>
      <c r="D259" t="s">
        <v>24</v>
      </c>
      <c r="E259" t="s">
        <v>1630</v>
      </c>
      <c r="F259">
        <v>0</v>
      </c>
      <c r="G259" t="s">
        <v>26</v>
      </c>
      <c r="H259" t="s">
        <v>112</v>
      </c>
      <c r="I259" t="str">
        <f>"1-2"</f>
        <v>1-2</v>
      </c>
      <c r="J259" t="s">
        <v>20</v>
      </c>
      <c r="K259">
        <v>1.806</v>
      </c>
      <c r="L259">
        <v>1</v>
      </c>
      <c r="M259">
        <v>-1</v>
      </c>
      <c r="N259" t="s">
        <v>21</v>
      </c>
      <c r="O259" t="s">
        <v>1631</v>
      </c>
      <c r="P259" s="15">
        <f t="shared" si="45"/>
        <v>21.789999999999988</v>
      </c>
      <c r="Q259" s="22">
        <v>43466</v>
      </c>
      <c r="R259" s="22"/>
      <c r="S259" s="50">
        <v>232</v>
      </c>
      <c r="T259" s="23" t="str">
        <f t="shared" si="46"/>
        <v>AH</v>
      </c>
      <c r="U259" t="s">
        <v>2512</v>
      </c>
      <c r="V259" s="46" t="str">
        <f t="shared" si="47"/>
        <v>13</v>
      </c>
      <c r="W259" s="46" t="str">
        <f t="shared" si="48"/>
        <v>Jan</v>
      </c>
      <c r="X259" s="46">
        <f t="shared" si="49"/>
        <v>1</v>
      </c>
      <c r="Y259" s="46" t="str">
        <f t="shared" si="50"/>
        <v>2019</v>
      </c>
      <c r="Z259" s="46" t="str">
        <f t="shared" si="51"/>
        <v>20:45</v>
      </c>
      <c r="AA259" s="47">
        <f t="shared" si="52"/>
        <v>43478</v>
      </c>
      <c r="AB259" s="48">
        <f t="shared" si="53"/>
        <v>43478.864583333336</v>
      </c>
      <c r="AC259" s="51">
        <v>43466</v>
      </c>
      <c r="AD259" s="72"/>
      <c r="AE259" s="49">
        <v>258</v>
      </c>
      <c r="AF259" s="52">
        <f t="shared" ref="AF259:AF322" si="54">AF258+M259</f>
        <v>21.189999999999991</v>
      </c>
      <c r="AG259" s="53">
        <f t="shared" ref="AG259:AG322" si="55">AG258+M259</f>
        <v>121.19000000000005</v>
      </c>
      <c r="AH259" s="53">
        <f>AG259-MAX($AG$1:AG258)</f>
        <v>-3.5200000000000244</v>
      </c>
    </row>
    <row r="260" spans="1:34" x14ac:dyDescent="0.25">
      <c r="A260">
        <v>259</v>
      </c>
      <c r="B260" t="s">
        <v>1617</v>
      </c>
      <c r="C260" t="s">
        <v>15</v>
      </c>
      <c r="D260" t="s">
        <v>90</v>
      </c>
      <c r="E260" t="s">
        <v>1618</v>
      </c>
      <c r="F260">
        <v>1.94</v>
      </c>
      <c r="G260" t="s">
        <v>18</v>
      </c>
      <c r="H260" t="s">
        <v>598</v>
      </c>
      <c r="I260" t="str">
        <f>"1-0 (2-0)"</f>
        <v>1-0 (2-0)</v>
      </c>
      <c r="J260" t="s">
        <v>20</v>
      </c>
      <c r="K260">
        <v>1.9430000000000001</v>
      </c>
      <c r="L260">
        <v>1</v>
      </c>
      <c r="M260">
        <v>0.94</v>
      </c>
      <c r="N260" t="s">
        <v>21</v>
      </c>
      <c r="O260" t="s">
        <v>1619</v>
      </c>
      <c r="P260" s="15">
        <f t="shared" si="45"/>
        <v>22.72999999999999</v>
      </c>
      <c r="Q260" s="22">
        <v>43466</v>
      </c>
      <c r="R260" s="22"/>
      <c r="S260" s="50">
        <v>258</v>
      </c>
      <c r="T260" s="23" t="str">
        <f t="shared" si="46"/>
        <v>1X2</v>
      </c>
      <c r="U260" t="s">
        <v>2512</v>
      </c>
      <c r="V260" s="46" t="str">
        <f t="shared" si="47"/>
        <v>13</v>
      </c>
      <c r="W260" s="46" t="str">
        <f t="shared" si="48"/>
        <v>Jan</v>
      </c>
      <c r="X260" s="46">
        <f t="shared" si="49"/>
        <v>1</v>
      </c>
      <c r="Y260" s="46" t="str">
        <f t="shared" si="50"/>
        <v>2019</v>
      </c>
      <c r="Z260" s="46" t="str">
        <f t="shared" si="51"/>
        <v>20:45</v>
      </c>
      <c r="AA260" s="47">
        <f t="shared" si="52"/>
        <v>43478</v>
      </c>
      <c r="AB260" s="48">
        <f t="shared" si="53"/>
        <v>43478.864583333336</v>
      </c>
      <c r="AC260" s="51">
        <v>43466</v>
      </c>
      <c r="AD260" s="72"/>
      <c r="AE260" s="49">
        <v>259</v>
      </c>
      <c r="AF260" s="52">
        <f t="shared" si="54"/>
        <v>22.129999999999992</v>
      </c>
      <c r="AG260" s="53">
        <f t="shared" si="55"/>
        <v>122.13000000000005</v>
      </c>
      <c r="AH260" s="53">
        <f>AG260-MAX($AG$1:AG259)</f>
        <v>-2.5800000000000267</v>
      </c>
    </row>
    <row r="261" spans="1:34" x14ac:dyDescent="0.25">
      <c r="A261">
        <v>260</v>
      </c>
      <c r="B261" t="s">
        <v>1642</v>
      </c>
      <c r="C261" t="s">
        <v>15</v>
      </c>
      <c r="D261" t="s">
        <v>100</v>
      </c>
      <c r="E261" t="s">
        <v>1643</v>
      </c>
      <c r="F261">
        <v>1.92</v>
      </c>
      <c r="G261" t="s">
        <v>18</v>
      </c>
      <c r="H261" t="s">
        <v>31</v>
      </c>
      <c r="I261" t="str">
        <f>"1-1"</f>
        <v>1-1</v>
      </c>
      <c r="J261" t="s">
        <v>20</v>
      </c>
      <c r="K261">
        <v>1.917</v>
      </c>
      <c r="L261">
        <v>1</v>
      </c>
      <c r="M261">
        <v>0.92</v>
      </c>
      <c r="N261" t="s">
        <v>21</v>
      </c>
      <c r="O261" t="s">
        <v>1644</v>
      </c>
      <c r="P261" s="15">
        <f t="shared" si="45"/>
        <v>23.649999999999991</v>
      </c>
      <c r="Q261" s="22">
        <v>43466</v>
      </c>
      <c r="R261" s="22"/>
      <c r="S261" s="50">
        <v>224</v>
      </c>
      <c r="T261" s="23" t="str">
        <f t="shared" si="46"/>
        <v>AH</v>
      </c>
      <c r="U261" t="s">
        <v>2512</v>
      </c>
      <c r="V261" s="46" t="str">
        <f t="shared" si="47"/>
        <v>13</v>
      </c>
      <c r="W261" s="46" t="str">
        <f t="shared" si="48"/>
        <v>Jan</v>
      </c>
      <c r="X261" s="46">
        <f t="shared" si="49"/>
        <v>1</v>
      </c>
      <c r="Y261" s="46" t="str">
        <f t="shared" si="50"/>
        <v>2019</v>
      </c>
      <c r="Z261" s="46" t="str">
        <f t="shared" si="51"/>
        <v>21:00</v>
      </c>
      <c r="AA261" s="47">
        <f t="shared" si="52"/>
        <v>43478</v>
      </c>
      <c r="AB261" s="48">
        <f t="shared" si="53"/>
        <v>43478.875</v>
      </c>
      <c r="AC261" s="51">
        <v>43466</v>
      </c>
      <c r="AD261" s="72"/>
      <c r="AE261" s="49">
        <v>260</v>
      </c>
      <c r="AF261" s="52">
        <f t="shared" si="54"/>
        <v>23.049999999999994</v>
      </c>
      <c r="AG261" s="53">
        <f t="shared" si="55"/>
        <v>123.05000000000005</v>
      </c>
      <c r="AH261" s="53">
        <f>AG261-MAX($AG$1:AG260)</f>
        <v>-1.660000000000025</v>
      </c>
    </row>
    <row r="262" spans="1:34" x14ac:dyDescent="0.25">
      <c r="A262">
        <v>261</v>
      </c>
      <c r="B262" t="s">
        <v>1615</v>
      </c>
      <c r="C262" t="s">
        <v>15</v>
      </c>
      <c r="D262" t="s">
        <v>90</v>
      </c>
      <c r="E262" t="s">
        <v>1294</v>
      </c>
      <c r="F262">
        <v>1.93</v>
      </c>
      <c r="G262" t="s">
        <v>18</v>
      </c>
      <c r="H262" t="s">
        <v>38</v>
      </c>
      <c r="I262" t="str">
        <f>"0-2"</f>
        <v>0-2</v>
      </c>
      <c r="J262" t="s">
        <v>20</v>
      </c>
      <c r="K262">
        <v>1.925</v>
      </c>
      <c r="L262">
        <v>1</v>
      </c>
      <c r="M262">
        <v>0.93</v>
      </c>
      <c r="N262" t="s">
        <v>21</v>
      </c>
      <c r="O262" t="s">
        <v>1616</v>
      </c>
      <c r="P262" s="15">
        <f t="shared" si="45"/>
        <v>24.579999999999991</v>
      </c>
      <c r="Q262" s="22">
        <v>43466</v>
      </c>
      <c r="R262" s="22"/>
      <c r="S262" s="50">
        <v>245</v>
      </c>
      <c r="T262" s="23" t="str">
        <f t="shared" si="46"/>
        <v>1X2</v>
      </c>
      <c r="U262" t="s">
        <v>2512</v>
      </c>
      <c r="V262" s="46" t="str">
        <f t="shared" si="47"/>
        <v>14</v>
      </c>
      <c r="W262" s="46" t="str">
        <f t="shared" si="48"/>
        <v>Jan</v>
      </c>
      <c r="X262" s="46">
        <f t="shared" si="49"/>
        <v>1</v>
      </c>
      <c r="Y262" s="46" t="str">
        <f t="shared" si="50"/>
        <v>2019</v>
      </c>
      <c r="Z262" s="46" t="str">
        <f t="shared" si="51"/>
        <v>17:30</v>
      </c>
      <c r="AA262" s="47">
        <f t="shared" si="52"/>
        <v>43479</v>
      </c>
      <c r="AB262" s="48">
        <f t="shared" si="53"/>
        <v>43479.729166666664</v>
      </c>
      <c r="AC262" s="51">
        <v>43466</v>
      </c>
      <c r="AD262" s="72"/>
      <c r="AE262" s="49">
        <v>261</v>
      </c>
      <c r="AF262" s="52">
        <f t="shared" si="54"/>
        <v>23.979999999999993</v>
      </c>
      <c r="AG262" s="53">
        <f t="shared" si="55"/>
        <v>123.98000000000006</v>
      </c>
      <c r="AH262" s="53">
        <f>AG262-MAX($AG$1:AG261)</f>
        <v>-0.73000000000001819</v>
      </c>
    </row>
    <row r="263" spans="1:34" x14ac:dyDescent="0.25">
      <c r="A263">
        <v>262</v>
      </c>
      <c r="B263" t="s">
        <v>1627</v>
      </c>
      <c r="C263" t="s">
        <v>15</v>
      </c>
      <c r="D263" t="s">
        <v>58</v>
      </c>
      <c r="E263" t="s">
        <v>1640</v>
      </c>
      <c r="F263">
        <v>1.94</v>
      </c>
      <c r="G263" t="s">
        <v>18</v>
      </c>
      <c r="H263" t="s">
        <v>190</v>
      </c>
      <c r="I263" t="str">
        <f>"3-0"</f>
        <v>3-0</v>
      </c>
      <c r="J263" t="s">
        <v>20</v>
      </c>
      <c r="K263">
        <v>1.9430000000000001</v>
      </c>
      <c r="L263">
        <v>1</v>
      </c>
      <c r="M263">
        <v>0.94</v>
      </c>
      <c r="N263" t="s">
        <v>21</v>
      </c>
      <c r="O263" t="s">
        <v>1641</v>
      </c>
      <c r="P263" s="15">
        <f t="shared" si="45"/>
        <v>25.519999999999992</v>
      </c>
      <c r="Q263" s="22">
        <v>43466</v>
      </c>
      <c r="R263" s="22"/>
      <c r="S263" s="50">
        <v>257</v>
      </c>
      <c r="T263" s="23" t="str">
        <f t="shared" si="46"/>
        <v>AH</v>
      </c>
      <c r="U263" t="s">
        <v>2512</v>
      </c>
      <c r="V263" s="46" t="str">
        <f t="shared" si="47"/>
        <v>14</v>
      </c>
      <c r="W263" s="46" t="str">
        <f t="shared" si="48"/>
        <v>Jan</v>
      </c>
      <c r="X263" s="46">
        <f t="shared" si="49"/>
        <v>1</v>
      </c>
      <c r="Y263" s="46" t="str">
        <f t="shared" si="50"/>
        <v>2019</v>
      </c>
      <c r="Z263" s="46" t="str">
        <f t="shared" si="51"/>
        <v>21:00</v>
      </c>
      <c r="AA263" s="47">
        <f t="shared" si="52"/>
        <v>43479</v>
      </c>
      <c r="AB263" s="48">
        <f t="shared" si="53"/>
        <v>43479.875</v>
      </c>
      <c r="AC263" s="51">
        <v>43466</v>
      </c>
      <c r="AD263" s="72"/>
      <c r="AE263" s="49">
        <v>262</v>
      </c>
      <c r="AF263" s="52">
        <f t="shared" si="54"/>
        <v>24.919999999999995</v>
      </c>
      <c r="AG263" s="53">
        <f t="shared" si="55"/>
        <v>124.92000000000006</v>
      </c>
      <c r="AH263" s="53">
        <f>AG263-MAX($AG$1:AG262)</f>
        <v>0.20999999999997954</v>
      </c>
    </row>
    <row r="264" spans="1:34" x14ac:dyDescent="0.25">
      <c r="A264">
        <v>263</v>
      </c>
      <c r="B264" t="s">
        <v>1627</v>
      </c>
      <c r="C264" t="s">
        <v>15</v>
      </c>
      <c r="D264" t="s">
        <v>24</v>
      </c>
      <c r="E264" t="s">
        <v>1628</v>
      </c>
      <c r="F264">
        <v>0</v>
      </c>
      <c r="G264" t="s">
        <v>26</v>
      </c>
      <c r="H264" t="s">
        <v>92</v>
      </c>
      <c r="I264" t="str">
        <f>"3-2"</f>
        <v>3-2</v>
      </c>
      <c r="J264" t="s">
        <v>20</v>
      </c>
      <c r="K264">
        <v>1.925</v>
      </c>
      <c r="L264">
        <v>1</v>
      </c>
      <c r="M264">
        <v>-1</v>
      </c>
      <c r="N264" t="s">
        <v>21</v>
      </c>
      <c r="O264" t="s">
        <v>1629</v>
      </c>
      <c r="P264" s="15">
        <f t="shared" si="45"/>
        <v>24.519999999999992</v>
      </c>
      <c r="Q264" s="22">
        <v>43466</v>
      </c>
      <c r="R264" s="22"/>
      <c r="S264" s="50">
        <v>239</v>
      </c>
      <c r="T264" s="23" t="str">
        <f t="shared" si="46"/>
        <v>AH</v>
      </c>
      <c r="U264" t="s">
        <v>2512</v>
      </c>
      <c r="V264" s="46" t="str">
        <f t="shared" si="47"/>
        <v>14</v>
      </c>
      <c r="W264" s="46" t="str">
        <f t="shared" si="48"/>
        <v>Jan</v>
      </c>
      <c r="X264" s="46">
        <f t="shared" si="49"/>
        <v>1</v>
      </c>
      <c r="Y264" s="46" t="str">
        <f t="shared" si="50"/>
        <v>2019</v>
      </c>
      <c r="Z264" s="46" t="str">
        <f t="shared" si="51"/>
        <v>21:00</v>
      </c>
      <c r="AA264" s="47">
        <f t="shared" si="52"/>
        <v>43479</v>
      </c>
      <c r="AB264" s="48">
        <f t="shared" si="53"/>
        <v>43479.875</v>
      </c>
      <c r="AC264" s="51">
        <v>43466</v>
      </c>
      <c r="AD264" s="72"/>
      <c r="AE264" s="49">
        <v>263</v>
      </c>
      <c r="AF264" s="52">
        <f t="shared" si="54"/>
        <v>23.919999999999995</v>
      </c>
      <c r="AG264" s="53">
        <f t="shared" si="55"/>
        <v>123.92000000000006</v>
      </c>
      <c r="AH264" s="53">
        <f>AG264-MAX($AG$1:AG263)</f>
        <v>-1</v>
      </c>
    </row>
    <row r="265" spans="1:34" x14ac:dyDescent="0.25">
      <c r="A265">
        <v>264</v>
      </c>
      <c r="B265" t="s">
        <v>1605</v>
      </c>
      <c r="C265" t="s">
        <v>15</v>
      </c>
      <c r="D265" t="s">
        <v>100</v>
      </c>
      <c r="E265" t="s">
        <v>1606</v>
      </c>
      <c r="F265">
        <v>2.3199999999999998</v>
      </c>
      <c r="G265" t="s">
        <v>18</v>
      </c>
      <c r="H265" t="s">
        <v>34</v>
      </c>
      <c r="I265" t="str">
        <f>"1-2"</f>
        <v>1-2</v>
      </c>
      <c r="J265" t="s">
        <v>20</v>
      </c>
      <c r="K265">
        <v>2.3199999999999998</v>
      </c>
      <c r="L265">
        <v>1</v>
      </c>
      <c r="M265">
        <v>1.32</v>
      </c>
      <c r="N265" t="s">
        <v>21</v>
      </c>
      <c r="O265" t="s">
        <v>1603</v>
      </c>
      <c r="P265" s="15">
        <f t="shared" si="45"/>
        <v>25.839999999999993</v>
      </c>
      <c r="Q265" s="22">
        <v>43466</v>
      </c>
      <c r="R265" s="22"/>
      <c r="S265" s="50">
        <v>306</v>
      </c>
      <c r="T265" s="23" t="str">
        <f t="shared" si="46"/>
        <v>AH</v>
      </c>
      <c r="U265" t="s">
        <v>2512</v>
      </c>
      <c r="V265" s="46" t="str">
        <f t="shared" si="47"/>
        <v>15</v>
      </c>
      <c r="W265" s="46" t="str">
        <f t="shared" si="48"/>
        <v>Jan</v>
      </c>
      <c r="X265" s="46">
        <f t="shared" si="49"/>
        <v>1</v>
      </c>
      <c r="Y265" s="46" t="str">
        <f t="shared" si="50"/>
        <v>2019</v>
      </c>
      <c r="Z265" s="46" t="str">
        <f t="shared" si="51"/>
        <v>19:00</v>
      </c>
      <c r="AA265" s="47">
        <f t="shared" si="52"/>
        <v>43480</v>
      </c>
      <c r="AB265" s="48">
        <f t="shared" si="53"/>
        <v>43480.791666666664</v>
      </c>
      <c r="AC265" s="51">
        <v>43466</v>
      </c>
      <c r="AD265" s="72"/>
      <c r="AE265" s="49">
        <v>264</v>
      </c>
      <c r="AF265" s="52">
        <f t="shared" si="54"/>
        <v>25.239999999999995</v>
      </c>
      <c r="AG265" s="53">
        <f t="shared" si="55"/>
        <v>125.24000000000005</v>
      </c>
      <c r="AH265" s="53">
        <f>AG265-MAX($AG$1:AG264)</f>
        <v>0.31999999999999318</v>
      </c>
    </row>
    <row r="266" spans="1:34" x14ac:dyDescent="0.25">
      <c r="A266">
        <v>265</v>
      </c>
      <c r="B266" t="s">
        <v>1607</v>
      </c>
      <c r="C266" t="s">
        <v>15</v>
      </c>
      <c r="D266" t="s">
        <v>1608</v>
      </c>
      <c r="E266" t="s">
        <v>1609</v>
      </c>
      <c r="F266">
        <v>1</v>
      </c>
      <c r="G266" t="s">
        <v>80</v>
      </c>
      <c r="H266" t="s">
        <v>50</v>
      </c>
      <c r="I266" t="str">
        <f>"1-0"</f>
        <v>1-0</v>
      </c>
      <c r="J266" t="s">
        <v>20</v>
      </c>
      <c r="K266">
        <v>2.13</v>
      </c>
      <c r="L266">
        <v>1</v>
      </c>
      <c r="M266">
        <v>0</v>
      </c>
      <c r="N266" t="s">
        <v>21</v>
      </c>
      <c r="O266" t="s">
        <v>1610</v>
      </c>
      <c r="P266" s="15">
        <f t="shared" si="45"/>
        <v>25.839999999999993</v>
      </c>
      <c r="Q266" s="22">
        <v>43466</v>
      </c>
      <c r="R266" s="22"/>
      <c r="S266" s="50">
        <v>294</v>
      </c>
      <c r="T266" s="23" t="str">
        <f t="shared" si="46"/>
        <v>AH</v>
      </c>
      <c r="U266" t="s">
        <v>2512</v>
      </c>
      <c r="V266" s="46" t="str">
        <f t="shared" si="47"/>
        <v>16</v>
      </c>
      <c r="W266" s="46" t="str">
        <f t="shared" si="48"/>
        <v>Jan</v>
      </c>
      <c r="X266" s="46">
        <f t="shared" si="49"/>
        <v>1</v>
      </c>
      <c r="Y266" s="46" t="str">
        <f t="shared" si="50"/>
        <v>2019</v>
      </c>
      <c r="Z266" s="46" t="str">
        <f t="shared" si="51"/>
        <v>18:30</v>
      </c>
      <c r="AA266" s="47">
        <f t="shared" si="52"/>
        <v>43481</v>
      </c>
      <c r="AB266" s="48">
        <f t="shared" si="53"/>
        <v>43481.770833333336</v>
      </c>
      <c r="AC266" s="51">
        <v>43466</v>
      </c>
      <c r="AD266" s="72"/>
      <c r="AE266" s="49">
        <v>265</v>
      </c>
      <c r="AF266" s="52">
        <f t="shared" si="54"/>
        <v>25.239999999999995</v>
      </c>
      <c r="AG266" s="53">
        <f t="shared" si="55"/>
        <v>125.24000000000005</v>
      </c>
      <c r="AH266" s="53">
        <f>AG266-MAX($AG$1:AG265)</f>
        <v>0</v>
      </c>
    </row>
    <row r="267" spans="1:34" x14ac:dyDescent="0.25">
      <c r="A267">
        <v>266</v>
      </c>
      <c r="B267" t="s">
        <v>1600</v>
      </c>
      <c r="C267" t="s">
        <v>15</v>
      </c>
      <c r="D267" t="s">
        <v>100</v>
      </c>
      <c r="E267" t="s">
        <v>1604</v>
      </c>
      <c r="F267">
        <v>0</v>
      </c>
      <c r="G267" t="s">
        <v>26</v>
      </c>
      <c r="H267" t="s">
        <v>72</v>
      </c>
      <c r="I267" t="str">
        <f>"1-1"</f>
        <v>1-1</v>
      </c>
      <c r="J267" t="s">
        <v>20</v>
      </c>
      <c r="K267">
        <v>2.25</v>
      </c>
      <c r="L267">
        <v>1</v>
      </c>
      <c r="M267">
        <v>-1</v>
      </c>
      <c r="N267" t="s">
        <v>21</v>
      </c>
      <c r="O267" t="s">
        <v>1603</v>
      </c>
      <c r="P267" s="15">
        <f t="shared" si="45"/>
        <v>24.839999999999993</v>
      </c>
      <c r="Q267" s="22">
        <v>43466</v>
      </c>
      <c r="R267" s="22"/>
      <c r="S267" s="50">
        <v>287</v>
      </c>
      <c r="T267" s="23" t="str">
        <f t="shared" si="46"/>
        <v>1X2</v>
      </c>
      <c r="U267" t="s">
        <v>2512</v>
      </c>
      <c r="V267" s="46" t="str">
        <f t="shared" si="47"/>
        <v>16</v>
      </c>
      <c r="W267" s="46" t="str">
        <f t="shared" si="48"/>
        <v>Jan</v>
      </c>
      <c r="X267" s="46">
        <f t="shared" si="49"/>
        <v>1</v>
      </c>
      <c r="Y267" s="46" t="str">
        <f t="shared" si="50"/>
        <v>2019</v>
      </c>
      <c r="Z267" s="46" t="str">
        <f t="shared" si="51"/>
        <v>19:00</v>
      </c>
      <c r="AA267" s="47">
        <f t="shared" si="52"/>
        <v>43481</v>
      </c>
      <c r="AB267" s="48">
        <f t="shared" si="53"/>
        <v>43481.791666666664</v>
      </c>
      <c r="AC267" s="51">
        <v>43466</v>
      </c>
      <c r="AD267" s="72"/>
      <c r="AE267" s="49">
        <v>266</v>
      </c>
      <c r="AF267" s="52">
        <f t="shared" si="54"/>
        <v>24.239999999999995</v>
      </c>
      <c r="AG267" s="53">
        <f t="shared" si="55"/>
        <v>124.24000000000005</v>
      </c>
      <c r="AH267" s="53">
        <f>AG267-MAX($AG$1:AG266)</f>
        <v>-1</v>
      </c>
    </row>
    <row r="268" spans="1:34" x14ac:dyDescent="0.25">
      <c r="A268">
        <v>267</v>
      </c>
      <c r="B268" t="s">
        <v>1600</v>
      </c>
      <c r="C268" t="s">
        <v>15</v>
      </c>
      <c r="D268" t="s">
        <v>100</v>
      </c>
      <c r="E268" t="s">
        <v>1602</v>
      </c>
      <c r="F268">
        <v>0</v>
      </c>
      <c r="G268" t="s">
        <v>26</v>
      </c>
      <c r="H268" t="s">
        <v>38</v>
      </c>
      <c r="I268" t="str">
        <f>"2-2"</f>
        <v>2-2</v>
      </c>
      <c r="J268" t="s">
        <v>20</v>
      </c>
      <c r="K268">
        <v>1.74</v>
      </c>
      <c r="L268">
        <v>1</v>
      </c>
      <c r="M268">
        <v>-1</v>
      </c>
      <c r="N268" t="s">
        <v>21</v>
      </c>
      <c r="O268" t="s">
        <v>1603</v>
      </c>
      <c r="P268" s="15">
        <f t="shared" si="45"/>
        <v>23.839999999999993</v>
      </c>
      <c r="Q268" s="22">
        <v>43466</v>
      </c>
      <c r="R268" s="22"/>
      <c r="S268" s="50">
        <v>297</v>
      </c>
      <c r="T268" s="23" t="str">
        <f t="shared" si="46"/>
        <v>1X2</v>
      </c>
      <c r="U268" t="s">
        <v>2512</v>
      </c>
      <c r="V268" s="46" t="str">
        <f t="shared" si="47"/>
        <v>16</v>
      </c>
      <c r="W268" s="46" t="str">
        <f t="shared" si="48"/>
        <v>Jan</v>
      </c>
      <c r="X268" s="46">
        <f t="shared" si="49"/>
        <v>1</v>
      </c>
      <c r="Y268" s="46" t="str">
        <f t="shared" si="50"/>
        <v>2019</v>
      </c>
      <c r="Z268" s="46" t="str">
        <f t="shared" si="51"/>
        <v>19:00</v>
      </c>
      <c r="AA268" s="47">
        <f t="shared" si="52"/>
        <v>43481</v>
      </c>
      <c r="AB268" s="48">
        <f t="shared" si="53"/>
        <v>43481.791666666664</v>
      </c>
      <c r="AC268" s="51">
        <v>43466</v>
      </c>
      <c r="AD268" s="72"/>
      <c r="AE268" s="49">
        <v>267</v>
      </c>
      <c r="AF268" s="52">
        <f t="shared" si="54"/>
        <v>23.239999999999995</v>
      </c>
      <c r="AG268" s="53">
        <f t="shared" si="55"/>
        <v>123.24000000000005</v>
      </c>
      <c r="AH268" s="53">
        <f>AG268-MAX($AG$1:AG267)</f>
        <v>-2</v>
      </c>
    </row>
    <row r="269" spans="1:34" x14ac:dyDescent="0.25">
      <c r="A269">
        <v>268</v>
      </c>
      <c r="B269" t="s">
        <v>1600</v>
      </c>
      <c r="C269" t="s">
        <v>15</v>
      </c>
      <c r="D269" t="s">
        <v>100</v>
      </c>
      <c r="E269" t="s">
        <v>1601</v>
      </c>
      <c r="F269">
        <v>1.69</v>
      </c>
      <c r="G269" t="s">
        <v>18</v>
      </c>
      <c r="H269" t="s">
        <v>250</v>
      </c>
      <c r="I269" t="str">
        <f>"2-1"</f>
        <v>2-1</v>
      </c>
      <c r="J269" t="s">
        <v>20</v>
      </c>
      <c r="K269">
        <v>1.6890000000000001</v>
      </c>
      <c r="L269">
        <v>1</v>
      </c>
      <c r="M269">
        <v>0.69</v>
      </c>
      <c r="N269" t="s">
        <v>21</v>
      </c>
      <c r="O269" t="s">
        <v>1599</v>
      </c>
      <c r="P269" s="15">
        <f t="shared" si="45"/>
        <v>24.529999999999994</v>
      </c>
      <c r="Q269" s="22">
        <v>43466</v>
      </c>
      <c r="R269" s="22"/>
      <c r="S269" s="50">
        <v>310</v>
      </c>
      <c r="T269" s="23" t="str">
        <f t="shared" si="46"/>
        <v>O/U</v>
      </c>
      <c r="U269" t="s">
        <v>2512</v>
      </c>
      <c r="V269" s="46" t="str">
        <f t="shared" si="47"/>
        <v>16</v>
      </c>
      <c r="W269" s="46" t="str">
        <f t="shared" si="48"/>
        <v>Jan</v>
      </c>
      <c r="X269" s="46">
        <f t="shared" si="49"/>
        <v>1</v>
      </c>
      <c r="Y269" s="46" t="str">
        <f t="shared" si="50"/>
        <v>2019</v>
      </c>
      <c r="Z269" s="46" t="str">
        <f t="shared" si="51"/>
        <v>19:00</v>
      </c>
      <c r="AA269" s="47">
        <f t="shared" si="52"/>
        <v>43481</v>
      </c>
      <c r="AB269" s="48">
        <f t="shared" si="53"/>
        <v>43481.791666666664</v>
      </c>
      <c r="AC269" s="51">
        <v>43466</v>
      </c>
      <c r="AD269" s="72"/>
      <c r="AE269" s="49">
        <v>268</v>
      </c>
      <c r="AF269" s="52">
        <f t="shared" si="54"/>
        <v>23.929999999999996</v>
      </c>
      <c r="AG269" s="53">
        <f t="shared" si="55"/>
        <v>123.93000000000005</v>
      </c>
      <c r="AH269" s="53">
        <f>AG269-MAX($AG$1:AG268)</f>
        <v>-1.3100000000000023</v>
      </c>
    </row>
    <row r="270" spans="1:34" x14ac:dyDescent="0.25">
      <c r="A270">
        <v>269</v>
      </c>
      <c r="B270" t="s">
        <v>1571</v>
      </c>
      <c r="C270" t="s">
        <v>15</v>
      </c>
      <c r="D270" t="s">
        <v>913</v>
      </c>
      <c r="E270" t="s">
        <v>522</v>
      </c>
      <c r="F270">
        <v>0</v>
      </c>
      <c r="G270" t="s">
        <v>26</v>
      </c>
      <c r="H270" t="s">
        <v>19</v>
      </c>
      <c r="I270" t="str">
        <f>"3-3"</f>
        <v>3-3</v>
      </c>
      <c r="J270" t="s">
        <v>20</v>
      </c>
      <c r="K270">
        <v>2.25</v>
      </c>
      <c r="L270">
        <v>1</v>
      </c>
      <c r="M270">
        <v>-1</v>
      </c>
      <c r="N270" t="s">
        <v>21</v>
      </c>
      <c r="O270" t="s">
        <v>1570</v>
      </c>
      <c r="P270" s="15">
        <f t="shared" si="45"/>
        <v>23.529999999999994</v>
      </c>
      <c r="Q270" s="22">
        <v>43466</v>
      </c>
      <c r="R270" s="22"/>
      <c r="S270" s="50">
        <v>292</v>
      </c>
      <c r="T270" s="23" t="str">
        <f t="shared" si="46"/>
        <v>AH</v>
      </c>
      <c r="U270" t="s">
        <v>2512</v>
      </c>
      <c r="V270" s="46" t="str">
        <f t="shared" si="47"/>
        <v>16</v>
      </c>
      <c r="W270" s="46" t="str">
        <f t="shared" si="48"/>
        <v>Jan</v>
      </c>
      <c r="X270" s="46">
        <f t="shared" si="49"/>
        <v>1</v>
      </c>
      <c r="Y270" s="46" t="str">
        <f t="shared" si="50"/>
        <v>2019</v>
      </c>
      <c r="Z270" s="46" t="str">
        <f t="shared" si="51"/>
        <v>19:30</v>
      </c>
      <c r="AA270" s="47">
        <f t="shared" si="52"/>
        <v>43481</v>
      </c>
      <c r="AB270" s="48">
        <f t="shared" si="53"/>
        <v>43481.8125</v>
      </c>
      <c r="AC270" s="51">
        <v>43466</v>
      </c>
      <c r="AD270" s="72"/>
      <c r="AE270" s="49">
        <v>269</v>
      </c>
      <c r="AF270" s="52">
        <f t="shared" si="54"/>
        <v>22.929999999999996</v>
      </c>
      <c r="AG270" s="53">
        <f t="shared" si="55"/>
        <v>122.93000000000005</v>
      </c>
      <c r="AH270" s="53">
        <f>AG270-MAX($AG$1:AG269)</f>
        <v>-2.3100000000000023</v>
      </c>
    </row>
    <row r="271" spans="1:34" x14ac:dyDescent="0.25">
      <c r="A271">
        <v>270</v>
      </c>
      <c r="B271" t="s">
        <v>1597</v>
      </c>
      <c r="C271" t="s">
        <v>15</v>
      </c>
      <c r="D271" t="s">
        <v>100</v>
      </c>
      <c r="E271" t="s">
        <v>1598</v>
      </c>
      <c r="F271">
        <v>2.37</v>
      </c>
      <c r="G271" t="s">
        <v>18</v>
      </c>
      <c r="H271" t="s">
        <v>72</v>
      </c>
      <c r="I271" t="str">
        <f>"2-1"</f>
        <v>2-1</v>
      </c>
      <c r="J271" t="s">
        <v>20</v>
      </c>
      <c r="K271">
        <v>2.37</v>
      </c>
      <c r="L271">
        <v>1</v>
      </c>
      <c r="M271">
        <v>1.37</v>
      </c>
      <c r="N271" t="s">
        <v>21</v>
      </c>
      <c r="O271" t="s">
        <v>1599</v>
      </c>
      <c r="P271" s="15">
        <f t="shared" si="45"/>
        <v>24.899999999999995</v>
      </c>
      <c r="Q271" s="22">
        <v>43466</v>
      </c>
      <c r="R271" s="22"/>
      <c r="S271" s="50">
        <v>308</v>
      </c>
      <c r="T271" s="23" t="str">
        <f t="shared" si="46"/>
        <v>1X2</v>
      </c>
      <c r="U271" t="s">
        <v>2512</v>
      </c>
      <c r="V271" s="46" t="str">
        <f t="shared" si="47"/>
        <v>16</v>
      </c>
      <c r="W271" s="46" t="str">
        <f t="shared" si="48"/>
        <v>Jan</v>
      </c>
      <c r="X271" s="46">
        <f t="shared" si="49"/>
        <v>1</v>
      </c>
      <c r="Y271" s="46" t="str">
        <f t="shared" si="50"/>
        <v>2019</v>
      </c>
      <c r="Z271" s="46" t="str">
        <f t="shared" si="51"/>
        <v>21:00</v>
      </c>
      <c r="AA271" s="47">
        <f t="shared" si="52"/>
        <v>43481</v>
      </c>
      <c r="AB271" s="48">
        <f t="shared" si="53"/>
        <v>43481.875</v>
      </c>
      <c r="AC271" s="51">
        <v>43466</v>
      </c>
      <c r="AD271" s="72"/>
      <c r="AE271" s="49">
        <v>270</v>
      </c>
      <c r="AF271" s="52">
        <f t="shared" si="54"/>
        <v>24.299999999999997</v>
      </c>
      <c r="AG271" s="53">
        <f t="shared" si="55"/>
        <v>124.30000000000005</v>
      </c>
      <c r="AH271" s="53">
        <f>AG271-MAX($AG$1:AG270)</f>
        <v>-0.93999999999999773</v>
      </c>
    </row>
    <row r="272" spans="1:34" x14ac:dyDescent="0.25">
      <c r="A272">
        <v>271</v>
      </c>
      <c r="B272" t="s">
        <v>1569</v>
      </c>
      <c r="C272" t="s">
        <v>15</v>
      </c>
      <c r="D272" t="s">
        <v>913</v>
      </c>
      <c r="E272" t="s">
        <v>467</v>
      </c>
      <c r="F272">
        <v>1.7</v>
      </c>
      <c r="G272" t="s">
        <v>18</v>
      </c>
      <c r="H272" t="s">
        <v>92</v>
      </c>
      <c r="I272" t="str">
        <f>"2-2"</f>
        <v>2-2</v>
      </c>
      <c r="J272" t="s">
        <v>20</v>
      </c>
      <c r="K272">
        <v>1.6990000000000001</v>
      </c>
      <c r="L272">
        <v>1</v>
      </c>
      <c r="M272">
        <v>0.7</v>
      </c>
      <c r="N272" t="s">
        <v>21</v>
      </c>
      <c r="O272" t="s">
        <v>1570</v>
      </c>
      <c r="P272" s="15">
        <f t="shared" si="45"/>
        <v>25.599999999999994</v>
      </c>
      <c r="Q272" s="22">
        <v>43466</v>
      </c>
      <c r="R272" s="22"/>
      <c r="S272" s="50">
        <v>301</v>
      </c>
      <c r="T272" s="23" t="str">
        <f t="shared" si="46"/>
        <v>AH</v>
      </c>
      <c r="U272" t="s">
        <v>2512</v>
      </c>
      <c r="V272" s="46" t="str">
        <f t="shared" si="47"/>
        <v>17</v>
      </c>
      <c r="W272" s="46" t="str">
        <f t="shared" si="48"/>
        <v>Jan</v>
      </c>
      <c r="X272" s="46">
        <f t="shared" si="49"/>
        <v>1</v>
      </c>
      <c r="Y272" s="46" t="str">
        <f t="shared" si="50"/>
        <v>2019</v>
      </c>
      <c r="Z272" s="46" t="str">
        <f t="shared" si="51"/>
        <v>19:30</v>
      </c>
      <c r="AA272" s="47">
        <f t="shared" si="52"/>
        <v>43482</v>
      </c>
      <c r="AB272" s="48">
        <f t="shared" si="53"/>
        <v>43482.8125</v>
      </c>
      <c r="AC272" s="51">
        <v>43466</v>
      </c>
      <c r="AD272" s="72"/>
      <c r="AE272" s="49">
        <v>271</v>
      </c>
      <c r="AF272" s="52">
        <f t="shared" si="54"/>
        <v>24.999999999999996</v>
      </c>
      <c r="AG272" s="53">
        <f t="shared" si="55"/>
        <v>125.00000000000006</v>
      </c>
      <c r="AH272" s="53">
        <f>AG272-MAX($AG$1:AG271)</f>
        <v>-0.23999999999999488</v>
      </c>
    </row>
    <row r="273" spans="1:34" x14ac:dyDescent="0.25">
      <c r="A273">
        <v>272</v>
      </c>
      <c r="B273" t="s">
        <v>1567</v>
      </c>
      <c r="C273" t="s">
        <v>15</v>
      </c>
      <c r="D273" t="s">
        <v>913</v>
      </c>
      <c r="E273" t="s">
        <v>1568</v>
      </c>
      <c r="F273">
        <v>0</v>
      </c>
      <c r="G273" t="s">
        <v>26</v>
      </c>
      <c r="H273" t="s">
        <v>92</v>
      </c>
      <c r="I273" t="str">
        <f>"3-1"</f>
        <v>3-1</v>
      </c>
      <c r="J273" t="s">
        <v>20</v>
      </c>
      <c r="K273">
        <v>1.7290000000000001</v>
      </c>
      <c r="L273">
        <v>1</v>
      </c>
      <c r="M273">
        <v>-1</v>
      </c>
      <c r="N273" t="s">
        <v>21</v>
      </c>
      <c r="O273" t="s">
        <v>1566</v>
      </c>
      <c r="P273" s="15">
        <f t="shared" ref="P273:P336" si="56">P272+M273</f>
        <v>24.599999999999994</v>
      </c>
      <c r="Q273" s="22">
        <v>43466</v>
      </c>
      <c r="R273" s="22"/>
      <c r="S273" s="50">
        <v>311</v>
      </c>
      <c r="T273" s="23" t="str">
        <f t="shared" si="46"/>
        <v>AH</v>
      </c>
      <c r="U273" t="s">
        <v>2512</v>
      </c>
      <c r="V273" s="46" t="str">
        <f t="shared" si="47"/>
        <v>17</v>
      </c>
      <c r="W273" s="46" t="str">
        <f t="shared" si="48"/>
        <v>Jan</v>
      </c>
      <c r="X273" s="46">
        <f t="shared" si="49"/>
        <v>1</v>
      </c>
      <c r="Y273" s="46" t="str">
        <f t="shared" si="50"/>
        <v>2019</v>
      </c>
      <c r="Z273" s="46" t="str">
        <f t="shared" si="51"/>
        <v>20:30</v>
      </c>
      <c r="AA273" s="47">
        <f t="shared" si="52"/>
        <v>43482</v>
      </c>
      <c r="AB273" s="48">
        <f t="shared" si="53"/>
        <v>43482.854166666664</v>
      </c>
      <c r="AC273" s="51">
        <v>43466</v>
      </c>
      <c r="AD273" s="72"/>
      <c r="AE273" s="49">
        <v>272</v>
      </c>
      <c r="AF273" s="52">
        <f t="shared" si="54"/>
        <v>23.999999999999996</v>
      </c>
      <c r="AG273" s="53">
        <f t="shared" si="55"/>
        <v>124.00000000000006</v>
      </c>
      <c r="AH273" s="53">
        <f>AG273-MAX($AG$1:AG272)</f>
        <v>-1.2399999999999949</v>
      </c>
    </row>
    <row r="274" spans="1:34" x14ac:dyDescent="0.25">
      <c r="A274">
        <v>273</v>
      </c>
      <c r="B274" t="s">
        <v>1565</v>
      </c>
      <c r="C274" t="s">
        <v>15</v>
      </c>
      <c r="D274" t="s">
        <v>913</v>
      </c>
      <c r="E274" t="s">
        <v>40</v>
      </c>
      <c r="F274">
        <v>1.74</v>
      </c>
      <c r="G274" t="s">
        <v>18</v>
      </c>
      <c r="H274" t="s">
        <v>464</v>
      </c>
      <c r="I274" t="str">
        <f>"3-0"</f>
        <v>3-0</v>
      </c>
      <c r="J274" t="s">
        <v>20</v>
      </c>
      <c r="K274">
        <v>1.74</v>
      </c>
      <c r="L274">
        <v>1</v>
      </c>
      <c r="M274">
        <v>0.74</v>
      </c>
      <c r="N274" t="s">
        <v>21</v>
      </c>
      <c r="O274" t="s">
        <v>1566</v>
      </c>
      <c r="P274" s="15">
        <f t="shared" si="56"/>
        <v>25.339999999999993</v>
      </c>
      <c r="Q274" s="22">
        <v>43466</v>
      </c>
      <c r="R274" s="22"/>
      <c r="S274" s="50">
        <v>296</v>
      </c>
      <c r="T274" s="23" t="str">
        <f t="shared" si="46"/>
        <v>AH</v>
      </c>
      <c r="U274" t="s">
        <v>2512</v>
      </c>
      <c r="V274" s="46" t="str">
        <f t="shared" si="47"/>
        <v>17</v>
      </c>
      <c r="W274" s="46" t="str">
        <f t="shared" si="48"/>
        <v>Jan</v>
      </c>
      <c r="X274" s="46">
        <f t="shared" si="49"/>
        <v>1</v>
      </c>
      <c r="Y274" s="46" t="str">
        <f t="shared" si="50"/>
        <v>2019</v>
      </c>
      <c r="Z274" s="46" t="str">
        <f t="shared" si="51"/>
        <v>21:30</v>
      </c>
      <c r="AA274" s="47">
        <f t="shared" si="52"/>
        <v>43482</v>
      </c>
      <c r="AB274" s="48">
        <f t="shared" si="53"/>
        <v>43482.895833333336</v>
      </c>
      <c r="AC274" s="51">
        <v>43466</v>
      </c>
      <c r="AD274" s="72"/>
      <c r="AE274" s="49">
        <v>273</v>
      </c>
      <c r="AF274" s="52">
        <f t="shared" si="54"/>
        <v>24.739999999999995</v>
      </c>
      <c r="AG274" s="53">
        <f t="shared" si="55"/>
        <v>124.74000000000005</v>
      </c>
      <c r="AH274" s="53">
        <f>AG274-MAX($AG$1:AG273)</f>
        <v>-0.5</v>
      </c>
    </row>
    <row r="275" spans="1:34" x14ac:dyDescent="0.25">
      <c r="A275">
        <v>274</v>
      </c>
      <c r="B275" t="s">
        <v>1525</v>
      </c>
      <c r="C275" t="s">
        <v>15</v>
      </c>
      <c r="D275" t="s">
        <v>54</v>
      </c>
      <c r="E275" t="s">
        <v>1526</v>
      </c>
      <c r="F275">
        <v>2.0499999999999998</v>
      </c>
      <c r="G275" t="s">
        <v>18</v>
      </c>
      <c r="H275" t="s">
        <v>27</v>
      </c>
      <c r="I275" t="str">
        <f>"1-3"</f>
        <v>1-3</v>
      </c>
      <c r="J275" t="s">
        <v>20</v>
      </c>
      <c r="K275">
        <v>2.0499999999999998</v>
      </c>
      <c r="L275">
        <v>1</v>
      </c>
      <c r="M275">
        <v>1.05</v>
      </c>
      <c r="N275" t="s">
        <v>21</v>
      </c>
      <c r="O275" t="s">
        <v>1524</v>
      </c>
      <c r="P275" s="15">
        <f t="shared" si="56"/>
        <v>26.389999999999993</v>
      </c>
      <c r="Q275" s="22">
        <v>43466</v>
      </c>
      <c r="R275" s="22"/>
      <c r="S275" s="50">
        <v>277</v>
      </c>
      <c r="T275" s="23" t="str">
        <f t="shared" si="46"/>
        <v>AH</v>
      </c>
      <c r="U275" t="s">
        <v>2512</v>
      </c>
      <c r="V275" s="46" t="str">
        <f t="shared" si="47"/>
        <v>18</v>
      </c>
      <c r="W275" s="46" t="str">
        <f t="shared" si="48"/>
        <v>Jan</v>
      </c>
      <c r="X275" s="46">
        <f t="shared" si="49"/>
        <v>1</v>
      </c>
      <c r="Y275" s="46" t="str">
        <f t="shared" si="50"/>
        <v>2019</v>
      </c>
      <c r="Z275" s="46" t="str">
        <f t="shared" si="51"/>
        <v>20:30</v>
      </c>
      <c r="AA275" s="47">
        <f t="shared" si="52"/>
        <v>43483</v>
      </c>
      <c r="AB275" s="48">
        <f t="shared" si="53"/>
        <v>43483.854166666664</v>
      </c>
      <c r="AC275" s="51">
        <v>43466</v>
      </c>
      <c r="AD275" s="72"/>
      <c r="AE275" s="49">
        <v>274</v>
      </c>
      <c r="AF275" s="52">
        <f t="shared" si="54"/>
        <v>25.789999999999996</v>
      </c>
      <c r="AG275" s="53">
        <f t="shared" si="55"/>
        <v>125.79000000000005</v>
      </c>
      <c r="AH275" s="53">
        <f>AG275-MAX($AG$1:AG274)</f>
        <v>0.54999999999999716</v>
      </c>
    </row>
    <row r="276" spans="1:34" x14ac:dyDescent="0.25">
      <c r="A276">
        <v>275</v>
      </c>
      <c r="B276" t="s">
        <v>1595</v>
      </c>
      <c r="C276" t="s">
        <v>15</v>
      </c>
      <c r="D276" t="s">
        <v>100</v>
      </c>
      <c r="E276" t="s">
        <v>1596</v>
      </c>
      <c r="F276">
        <v>2.13</v>
      </c>
      <c r="G276" t="s">
        <v>18</v>
      </c>
      <c r="H276" t="s">
        <v>166</v>
      </c>
      <c r="I276" t="str">
        <f>"2-1"</f>
        <v>2-1</v>
      </c>
      <c r="J276" t="s">
        <v>20</v>
      </c>
      <c r="K276">
        <v>2.13</v>
      </c>
      <c r="L276">
        <v>1</v>
      </c>
      <c r="M276">
        <v>1.1299999999999999</v>
      </c>
      <c r="N276" t="s">
        <v>21</v>
      </c>
      <c r="O276" t="s">
        <v>1594</v>
      </c>
      <c r="P276" s="15">
        <f t="shared" si="56"/>
        <v>27.519999999999992</v>
      </c>
      <c r="Q276" s="22">
        <v>43466</v>
      </c>
      <c r="R276" s="22"/>
      <c r="S276" s="50">
        <v>293</v>
      </c>
      <c r="T276" s="23" t="str">
        <f t="shared" si="46"/>
        <v>O/U</v>
      </c>
      <c r="U276" t="s">
        <v>2512</v>
      </c>
      <c r="V276" s="46" t="str">
        <f t="shared" si="47"/>
        <v>18</v>
      </c>
      <c r="W276" s="46" t="str">
        <f t="shared" si="48"/>
        <v>Jan</v>
      </c>
      <c r="X276" s="46">
        <f t="shared" si="49"/>
        <v>1</v>
      </c>
      <c r="Y276" s="46" t="str">
        <f t="shared" si="50"/>
        <v>2019</v>
      </c>
      <c r="Z276" s="46" t="str">
        <f t="shared" si="51"/>
        <v>20:45</v>
      </c>
      <c r="AA276" s="47">
        <f t="shared" si="52"/>
        <v>43483</v>
      </c>
      <c r="AB276" s="48">
        <f t="shared" si="53"/>
        <v>43483.864583333336</v>
      </c>
      <c r="AC276" s="51">
        <v>43466</v>
      </c>
      <c r="AD276" s="72"/>
      <c r="AE276" s="49">
        <v>275</v>
      </c>
      <c r="AF276" s="52">
        <f t="shared" si="54"/>
        <v>26.919999999999995</v>
      </c>
      <c r="AG276" s="53">
        <f t="shared" si="55"/>
        <v>126.92000000000004</v>
      </c>
      <c r="AH276" s="53">
        <f>AG276-MAX($AG$1:AG275)</f>
        <v>1.1299999999999955</v>
      </c>
    </row>
    <row r="277" spans="1:34" x14ac:dyDescent="0.25">
      <c r="A277">
        <v>276</v>
      </c>
      <c r="B277" t="s">
        <v>1562</v>
      </c>
      <c r="C277" t="s">
        <v>15</v>
      </c>
      <c r="D277" t="s">
        <v>24</v>
      </c>
      <c r="E277" t="s">
        <v>1563</v>
      </c>
      <c r="F277">
        <v>1.85</v>
      </c>
      <c r="G277" t="s">
        <v>18</v>
      </c>
      <c r="H277" t="s">
        <v>72</v>
      </c>
      <c r="I277" t="str">
        <f>"4-0"</f>
        <v>4-0</v>
      </c>
      <c r="J277" t="s">
        <v>20</v>
      </c>
      <c r="K277">
        <v>1.8540000000000001</v>
      </c>
      <c r="L277">
        <v>1</v>
      </c>
      <c r="M277">
        <v>0.85</v>
      </c>
      <c r="N277" t="s">
        <v>21</v>
      </c>
      <c r="O277" t="s">
        <v>1564</v>
      </c>
      <c r="P277" s="15">
        <f t="shared" si="56"/>
        <v>28.369999999999994</v>
      </c>
      <c r="Q277" s="22">
        <v>43466</v>
      </c>
      <c r="R277" s="22"/>
      <c r="S277" s="50">
        <v>266</v>
      </c>
      <c r="T277" s="23" t="str">
        <f t="shared" si="46"/>
        <v>1X2</v>
      </c>
      <c r="U277" t="s">
        <v>2512</v>
      </c>
      <c r="V277" s="46" t="str">
        <f t="shared" si="47"/>
        <v>18</v>
      </c>
      <c r="W277" s="46" t="str">
        <f t="shared" si="48"/>
        <v>Jan</v>
      </c>
      <c r="X277" s="46">
        <f t="shared" si="49"/>
        <v>1</v>
      </c>
      <c r="Y277" s="46" t="str">
        <f t="shared" si="50"/>
        <v>2019</v>
      </c>
      <c r="Z277" s="46" t="str">
        <f t="shared" si="51"/>
        <v>21:00</v>
      </c>
      <c r="AA277" s="47">
        <f t="shared" si="52"/>
        <v>43483</v>
      </c>
      <c r="AB277" s="48">
        <f t="shared" si="53"/>
        <v>43483.875</v>
      </c>
      <c r="AC277" s="51">
        <v>43466</v>
      </c>
      <c r="AD277" s="72"/>
      <c r="AE277" s="49">
        <v>276</v>
      </c>
      <c r="AF277" s="52">
        <f t="shared" si="54"/>
        <v>27.769999999999996</v>
      </c>
      <c r="AG277" s="53">
        <f t="shared" si="55"/>
        <v>127.77000000000004</v>
      </c>
      <c r="AH277" s="53">
        <f>AG277-MAX($AG$1:AG276)</f>
        <v>0.84999999999999432</v>
      </c>
    </row>
    <row r="278" spans="1:34" x14ac:dyDescent="0.25">
      <c r="A278">
        <v>277</v>
      </c>
      <c r="B278" t="s">
        <v>1575</v>
      </c>
      <c r="C278" t="s">
        <v>15</v>
      </c>
      <c r="D278" t="s">
        <v>58</v>
      </c>
      <c r="E278" t="s">
        <v>1576</v>
      </c>
      <c r="F278">
        <v>0</v>
      </c>
      <c r="G278" t="s">
        <v>26</v>
      </c>
      <c r="H278" t="s">
        <v>92</v>
      </c>
      <c r="I278" t="str">
        <f>"4-3"</f>
        <v>4-3</v>
      </c>
      <c r="J278" t="s">
        <v>20</v>
      </c>
      <c r="K278">
        <v>1.6839999999999999</v>
      </c>
      <c r="L278">
        <v>1</v>
      </c>
      <c r="M278">
        <v>-1</v>
      </c>
      <c r="N278" t="s">
        <v>21</v>
      </c>
      <c r="O278" t="s">
        <v>1574</v>
      </c>
      <c r="P278" s="15">
        <f t="shared" si="56"/>
        <v>27.369999999999994</v>
      </c>
      <c r="Q278" s="22">
        <v>43466</v>
      </c>
      <c r="R278" s="22"/>
      <c r="S278" s="50">
        <v>275</v>
      </c>
      <c r="T278" s="23" t="str">
        <f t="shared" si="46"/>
        <v>AH</v>
      </c>
      <c r="U278" t="s">
        <v>2512</v>
      </c>
      <c r="V278" s="46" t="str">
        <f t="shared" si="47"/>
        <v>19</v>
      </c>
      <c r="W278" s="46" t="str">
        <f t="shared" si="48"/>
        <v>Jan</v>
      </c>
      <c r="X278" s="46">
        <f t="shared" si="49"/>
        <v>1</v>
      </c>
      <c r="Y278" s="46" t="str">
        <f t="shared" si="50"/>
        <v>2019</v>
      </c>
      <c r="Z278" s="46" t="str">
        <f t="shared" si="51"/>
        <v>13:30</v>
      </c>
      <c r="AA278" s="47">
        <f t="shared" si="52"/>
        <v>43484</v>
      </c>
      <c r="AB278" s="48">
        <f t="shared" si="53"/>
        <v>43484.5625</v>
      </c>
      <c r="AC278" s="51">
        <v>43466</v>
      </c>
      <c r="AD278" s="72"/>
      <c r="AE278" s="49">
        <v>277</v>
      </c>
      <c r="AF278" s="52">
        <f t="shared" si="54"/>
        <v>26.769999999999996</v>
      </c>
      <c r="AG278" s="53">
        <f t="shared" si="55"/>
        <v>126.77000000000004</v>
      </c>
      <c r="AH278" s="53">
        <f>AG278-MAX($AG$1:AG277)</f>
        <v>-1</v>
      </c>
    </row>
    <row r="279" spans="1:34" x14ac:dyDescent="0.25">
      <c r="A279">
        <v>278</v>
      </c>
      <c r="B279" t="s">
        <v>1580</v>
      </c>
      <c r="C279" t="s">
        <v>15</v>
      </c>
      <c r="D279" t="s">
        <v>16</v>
      </c>
      <c r="E279" t="s">
        <v>1581</v>
      </c>
      <c r="F279">
        <v>1.68</v>
      </c>
      <c r="G279" t="s">
        <v>18</v>
      </c>
      <c r="H279" t="s">
        <v>72</v>
      </c>
      <c r="I279" t="str">
        <f>"3-2"</f>
        <v>3-2</v>
      </c>
      <c r="J279" t="s">
        <v>20</v>
      </c>
      <c r="K279">
        <v>1.68</v>
      </c>
      <c r="L279">
        <v>1</v>
      </c>
      <c r="M279">
        <v>0.68</v>
      </c>
      <c r="N279" t="s">
        <v>21</v>
      </c>
      <c r="O279" t="s">
        <v>1582</v>
      </c>
      <c r="P279" s="15">
        <f t="shared" si="56"/>
        <v>28.049999999999994</v>
      </c>
      <c r="Q279" s="22">
        <v>43466</v>
      </c>
      <c r="R279" s="22"/>
      <c r="S279" s="50">
        <v>304</v>
      </c>
      <c r="T279" s="23" t="str">
        <f t="shared" si="46"/>
        <v>1X2</v>
      </c>
      <c r="U279" t="s">
        <v>2512</v>
      </c>
      <c r="V279" s="46" t="str">
        <f t="shared" si="47"/>
        <v>19</v>
      </c>
      <c r="W279" s="46" t="str">
        <f t="shared" si="48"/>
        <v>Jan</v>
      </c>
      <c r="X279" s="46">
        <f t="shared" si="49"/>
        <v>1</v>
      </c>
      <c r="Y279" s="46" t="str">
        <f t="shared" si="50"/>
        <v>2019</v>
      </c>
      <c r="Z279" s="46" t="str">
        <f t="shared" si="51"/>
        <v>15:00</v>
      </c>
      <c r="AA279" s="47">
        <f t="shared" si="52"/>
        <v>43484</v>
      </c>
      <c r="AB279" s="48">
        <f t="shared" si="53"/>
        <v>43484.625</v>
      </c>
      <c r="AC279" s="51">
        <v>43466</v>
      </c>
      <c r="AD279" s="72"/>
      <c r="AE279" s="49">
        <v>278</v>
      </c>
      <c r="AF279" s="52">
        <f t="shared" si="54"/>
        <v>27.449999999999996</v>
      </c>
      <c r="AG279" s="53">
        <f t="shared" si="55"/>
        <v>127.45000000000005</v>
      </c>
      <c r="AH279" s="53">
        <f>AG279-MAX($AG$1:AG278)</f>
        <v>-0.31999999999999318</v>
      </c>
    </row>
    <row r="280" spans="1:34" x14ac:dyDescent="0.25">
      <c r="A280">
        <v>279</v>
      </c>
      <c r="B280" t="s">
        <v>1521</v>
      </c>
      <c r="C280" t="s">
        <v>15</v>
      </c>
      <c r="D280" t="s">
        <v>54</v>
      </c>
      <c r="E280" t="s">
        <v>1523</v>
      </c>
      <c r="F280">
        <v>1.88</v>
      </c>
      <c r="G280" t="s">
        <v>18</v>
      </c>
      <c r="H280" t="s">
        <v>92</v>
      </c>
      <c r="I280" t="str">
        <f>"0-1"</f>
        <v>0-1</v>
      </c>
      <c r="J280" t="s">
        <v>20</v>
      </c>
      <c r="K280">
        <v>1.877</v>
      </c>
      <c r="L280">
        <v>1</v>
      </c>
      <c r="M280">
        <v>0.88</v>
      </c>
      <c r="N280" t="s">
        <v>21</v>
      </c>
      <c r="O280" t="s">
        <v>1524</v>
      </c>
      <c r="P280" s="15">
        <f t="shared" si="56"/>
        <v>28.929999999999993</v>
      </c>
      <c r="Q280" s="22">
        <v>43466</v>
      </c>
      <c r="R280" s="22"/>
      <c r="S280" s="50">
        <v>303</v>
      </c>
      <c r="T280" s="23" t="str">
        <f t="shared" si="46"/>
        <v>AH</v>
      </c>
      <c r="U280" t="s">
        <v>2512</v>
      </c>
      <c r="V280" s="46" t="str">
        <f t="shared" si="47"/>
        <v>19</v>
      </c>
      <c r="W280" s="46" t="str">
        <f t="shared" si="48"/>
        <v>Jan</v>
      </c>
      <c r="X280" s="46">
        <f t="shared" si="49"/>
        <v>1</v>
      </c>
      <c r="Y280" s="46" t="str">
        <f t="shared" si="50"/>
        <v>2019</v>
      </c>
      <c r="Z280" s="46" t="str">
        <f t="shared" si="51"/>
        <v>15:30</v>
      </c>
      <c r="AA280" s="47">
        <f t="shared" si="52"/>
        <v>43484</v>
      </c>
      <c r="AB280" s="48">
        <f t="shared" si="53"/>
        <v>43484.645833333336</v>
      </c>
      <c r="AC280" s="51">
        <v>43466</v>
      </c>
      <c r="AD280" s="72"/>
      <c r="AE280" s="49">
        <v>279</v>
      </c>
      <c r="AF280" s="52">
        <f t="shared" si="54"/>
        <v>28.329999999999995</v>
      </c>
      <c r="AG280" s="53">
        <f t="shared" si="55"/>
        <v>128.33000000000004</v>
      </c>
      <c r="AH280" s="53">
        <f>AG280-MAX($AG$1:AG279)</f>
        <v>0.56000000000000227</v>
      </c>
    </row>
    <row r="281" spans="1:34" x14ac:dyDescent="0.25">
      <c r="A281">
        <v>280</v>
      </c>
      <c r="B281" t="s">
        <v>1521</v>
      </c>
      <c r="C281" t="s">
        <v>15</v>
      </c>
      <c r="D281" t="s">
        <v>54</v>
      </c>
      <c r="E281" t="s">
        <v>1522</v>
      </c>
      <c r="F281">
        <v>1.68</v>
      </c>
      <c r="G281" t="s">
        <v>18</v>
      </c>
      <c r="H281" t="s">
        <v>72</v>
      </c>
      <c r="I281" t="str">
        <f>"3-1"</f>
        <v>3-1</v>
      </c>
      <c r="J281" t="s">
        <v>20</v>
      </c>
      <c r="K281">
        <v>1.675</v>
      </c>
      <c r="L281">
        <v>1</v>
      </c>
      <c r="M281">
        <v>0.68</v>
      </c>
      <c r="N281" t="s">
        <v>21</v>
      </c>
      <c r="O281" t="s">
        <v>1520</v>
      </c>
      <c r="P281" s="15">
        <f t="shared" si="56"/>
        <v>29.609999999999992</v>
      </c>
      <c r="Q281" s="22">
        <v>43466</v>
      </c>
      <c r="R281" s="22"/>
      <c r="S281" s="50">
        <v>299</v>
      </c>
      <c r="T281" s="23" t="str">
        <f t="shared" si="46"/>
        <v>1X2</v>
      </c>
      <c r="U281" t="s">
        <v>2512</v>
      </c>
      <c r="V281" s="46" t="str">
        <f t="shared" si="47"/>
        <v>19</v>
      </c>
      <c r="W281" s="46" t="str">
        <f t="shared" si="48"/>
        <v>Jan</v>
      </c>
      <c r="X281" s="46">
        <f t="shared" si="49"/>
        <v>1</v>
      </c>
      <c r="Y281" s="46" t="str">
        <f t="shared" si="50"/>
        <v>2019</v>
      </c>
      <c r="Z281" s="46" t="str">
        <f t="shared" si="51"/>
        <v>15:30</v>
      </c>
      <c r="AA281" s="47">
        <f t="shared" si="52"/>
        <v>43484</v>
      </c>
      <c r="AB281" s="48">
        <f t="shared" si="53"/>
        <v>43484.645833333336</v>
      </c>
      <c r="AC281" s="51">
        <v>43466</v>
      </c>
      <c r="AD281" s="72"/>
      <c r="AE281" s="49">
        <v>280</v>
      </c>
      <c r="AF281" s="52">
        <f t="shared" si="54"/>
        <v>29.009999999999994</v>
      </c>
      <c r="AG281" s="53">
        <f t="shared" si="55"/>
        <v>129.01000000000005</v>
      </c>
      <c r="AH281" s="53">
        <f>AG281-MAX($AG$1:AG280)</f>
        <v>0.68000000000000682</v>
      </c>
    </row>
    <row r="282" spans="1:34" x14ac:dyDescent="0.25">
      <c r="A282">
        <v>281</v>
      </c>
      <c r="B282" t="s">
        <v>1548</v>
      </c>
      <c r="C282" t="s">
        <v>15</v>
      </c>
      <c r="D282" t="s">
        <v>58</v>
      </c>
      <c r="E282" t="s">
        <v>1613</v>
      </c>
      <c r="F282">
        <v>0</v>
      </c>
      <c r="G282" t="s">
        <v>26</v>
      </c>
      <c r="H282" t="s">
        <v>166</v>
      </c>
      <c r="I282" t="str">
        <f>"0-0"</f>
        <v>0-0</v>
      </c>
      <c r="J282" t="s">
        <v>20</v>
      </c>
      <c r="K282">
        <v>1.8129999999999999</v>
      </c>
      <c r="L282">
        <v>1</v>
      </c>
      <c r="M282">
        <v>-1</v>
      </c>
      <c r="N282" t="s">
        <v>21</v>
      </c>
      <c r="O282" t="s">
        <v>1612</v>
      </c>
      <c r="P282" s="15">
        <f t="shared" si="56"/>
        <v>28.609999999999992</v>
      </c>
      <c r="Q282" s="22">
        <v>43466</v>
      </c>
      <c r="R282" s="22"/>
      <c r="S282" s="50">
        <v>286</v>
      </c>
      <c r="T282" s="23" t="str">
        <f t="shared" si="46"/>
        <v>O/U</v>
      </c>
      <c r="U282" t="s">
        <v>2512</v>
      </c>
      <c r="V282" s="46" t="str">
        <f t="shared" si="47"/>
        <v>19</v>
      </c>
      <c r="W282" s="46" t="str">
        <f t="shared" si="48"/>
        <v>Jan</v>
      </c>
      <c r="X282" s="46">
        <f t="shared" si="49"/>
        <v>1</v>
      </c>
      <c r="Y282" s="46" t="str">
        <f t="shared" si="50"/>
        <v>2019</v>
      </c>
      <c r="Z282" s="46" t="str">
        <f t="shared" si="51"/>
        <v>16:00</v>
      </c>
      <c r="AA282" s="47">
        <f t="shared" si="52"/>
        <v>43484</v>
      </c>
      <c r="AB282" s="48">
        <f t="shared" si="53"/>
        <v>43484.666666666664</v>
      </c>
      <c r="AC282" s="51">
        <v>43466</v>
      </c>
      <c r="AD282" s="72"/>
      <c r="AE282" s="49">
        <v>281</v>
      </c>
      <c r="AF282" s="52">
        <f t="shared" si="54"/>
        <v>28.009999999999994</v>
      </c>
      <c r="AG282" s="53">
        <f t="shared" si="55"/>
        <v>128.01000000000005</v>
      </c>
      <c r="AH282" s="53">
        <f>AG282-MAX($AG$1:AG281)</f>
        <v>-1</v>
      </c>
    </row>
    <row r="283" spans="1:34" x14ac:dyDescent="0.25">
      <c r="A283">
        <v>282</v>
      </c>
      <c r="B283" t="s">
        <v>1548</v>
      </c>
      <c r="C283" t="s">
        <v>15</v>
      </c>
      <c r="D283" t="s">
        <v>58</v>
      </c>
      <c r="E283" t="s">
        <v>1611</v>
      </c>
      <c r="F283">
        <v>0</v>
      </c>
      <c r="G283" t="s">
        <v>26</v>
      </c>
      <c r="H283" t="s">
        <v>190</v>
      </c>
      <c r="I283" t="str">
        <f>"4-3"</f>
        <v>4-3</v>
      </c>
      <c r="J283" t="s">
        <v>20</v>
      </c>
      <c r="K283">
        <v>2.04</v>
      </c>
      <c r="L283">
        <v>1</v>
      </c>
      <c r="M283">
        <v>-1</v>
      </c>
      <c r="N283" t="s">
        <v>21</v>
      </c>
      <c r="O283" t="s">
        <v>1612</v>
      </c>
      <c r="P283" s="15">
        <f t="shared" si="56"/>
        <v>27.609999999999992</v>
      </c>
      <c r="Q283" s="22">
        <v>43466</v>
      </c>
      <c r="R283" s="22"/>
      <c r="S283" s="50">
        <v>273</v>
      </c>
      <c r="T283" s="23" t="str">
        <f t="shared" si="46"/>
        <v>AH</v>
      </c>
      <c r="U283" t="s">
        <v>2512</v>
      </c>
      <c r="V283" s="46" t="str">
        <f t="shared" si="47"/>
        <v>19</v>
      </c>
      <c r="W283" s="46" t="str">
        <f t="shared" si="48"/>
        <v>Jan</v>
      </c>
      <c r="X283" s="46">
        <f t="shared" si="49"/>
        <v>1</v>
      </c>
      <c r="Y283" s="46" t="str">
        <f t="shared" si="50"/>
        <v>2019</v>
      </c>
      <c r="Z283" s="46" t="str">
        <f t="shared" si="51"/>
        <v>16:00</v>
      </c>
      <c r="AA283" s="47">
        <f t="shared" si="52"/>
        <v>43484</v>
      </c>
      <c r="AB283" s="48">
        <f t="shared" si="53"/>
        <v>43484.666666666664</v>
      </c>
      <c r="AC283" s="51">
        <v>43466</v>
      </c>
      <c r="AD283" s="72"/>
      <c r="AE283" s="49">
        <v>282</v>
      </c>
      <c r="AF283" s="52">
        <f t="shared" si="54"/>
        <v>27.009999999999994</v>
      </c>
      <c r="AG283" s="53">
        <f t="shared" si="55"/>
        <v>127.01000000000005</v>
      </c>
      <c r="AH283" s="53">
        <f>AG283-MAX($AG$1:AG282)</f>
        <v>-2</v>
      </c>
    </row>
    <row r="284" spans="1:34" x14ac:dyDescent="0.25">
      <c r="A284">
        <v>283</v>
      </c>
      <c r="B284" t="s">
        <v>1548</v>
      </c>
      <c r="C284" t="s">
        <v>15</v>
      </c>
      <c r="D284" t="s">
        <v>58</v>
      </c>
      <c r="E284" t="s">
        <v>1593</v>
      </c>
      <c r="F284">
        <v>0</v>
      </c>
      <c r="G284" t="s">
        <v>26</v>
      </c>
      <c r="H284" t="s">
        <v>34</v>
      </c>
      <c r="I284" t="str">
        <f>"2-0"</f>
        <v>2-0</v>
      </c>
      <c r="J284" t="s">
        <v>20</v>
      </c>
      <c r="K284">
        <v>2.16</v>
      </c>
      <c r="L284">
        <v>1</v>
      </c>
      <c r="M284">
        <v>-1</v>
      </c>
      <c r="N284" t="s">
        <v>21</v>
      </c>
      <c r="O284" t="s">
        <v>1594</v>
      </c>
      <c r="P284" s="15">
        <f t="shared" si="56"/>
        <v>26.609999999999992</v>
      </c>
      <c r="Q284" s="22">
        <v>43466</v>
      </c>
      <c r="R284" s="22"/>
      <c r="S284" s="50">
        <v>295</v>
      </c>
      <c r="T284" s="23" t="str">
        <f t="shared" si="46"/>
        <v>AH</v>
      </c>
      <c r="U284" t="s">
        <v>2512</v>
      </c>
      <c r="V284" s="46" t="str">
        <f t="shared" si="47"/>
        <v>19</v>
      </c>
      <c r="W284" s="46" t="str">
        <f t="shared" si="48"/>
        <v>Jan</v>
      </c>
      <c r="X284" s="46">
        <f t="shared" si="49"/>
        <v>1</v>
      </c>
      <c r="Y284" s="46" t="str">
        <f t="shared" si="50"/>
        <v>2019</v>
      </c>
      <c r="Z284" s="46" t="str">
        <f t="shared" si="51"/>
        <v>16:00</v>
      </c>
      <c r="AA284" s="47">
        <f t="shared" si="52"/>
        <v>43484</v>
      </c>
      <c r="AB284" s="48">
        <f t="shared" si="53"/>
        <v>43484.666666666664</v>
      </c>
      <c r="AC284" s="51">
        <v>43466</v>
      </c>
      <c r="AD284" s="72"/>
      <c r="AE284" s="49">
        <v>283</v>
      </c>
      <c r="AF284" s="52">
        <f t="shared" si="54"/>
        <v>26.009999999999994</v>
      </c>
      <c r="AG284" s="53">
        <f t="shared" si="55"/>
        <v>126.01000000000005</v>
      </c>
      <c r="AH284" s="53">
        <f>AG284-MAX($AG$1:AG283)</f>
        <v>-3</v>
      </c>
    </row>
    <row r="285" spans="1:34" x14ac:dyDescent="0.25">
      <c r="A285">
        <v>284</v>
      </c>
      <c r="B285" t="s">
        <v>1548</v>
      </c>
      <c r="C285" t="s">
        <v>15</v>
      </c>
      <c r="D285" t="s">
        <v>58</v>
      </c>
      <c r="E285" t="s">
        <v>1592</v>
      </c>
      <c r="F285">
        <v>1.81</v>
      </c>
      <c r="G285" t="s">
        <v>18</v>
      </c>
      <c r="H285" t="s">
        <v>598</v>
      </c>
      <c r="I285" t="str">
        <f>"2-0 (2-1)"</f>
        <v>2-0 (2-1)</v>
      </c>
      <c r="J285" t="s">
        <v>20</v>
      </c>
      <c r="K285">
        <v>1.806</v>
      </c>
      <c r="L285">
        <v>1</v>
      </c>
      <c r="M285">
        <v>0.81</v>
      </c>
      <c r="N285" t="s">
        <v>21</v>
      </c>
      <c r="O285" t="s">
        <v>1591</v>
      </c>
      <c r="P285" s="15">
        <f t="shared" si="56"/>
        <v>27.419999999999991</v>
      </c>
      <c r="Q285" s="22">
        <v>43466</v>
      </c>
      <c r="R285" s="22"/>
      <c r="S285" s="50">
        <v>290</v>
      </c>
      <c r="T285" s="23" t="str">
        <f t="shared" si="46"/>
        <v>1X2</v>
      </c>
      <c r="U285" t="s">
        <v>2512</v>
      </c>
      <c r="V285" s="46" t="str">
        <f t="shared" si="47"/>
        <v>19</v>
      </c>
      <c r="W285" s="46" t="str">
        <f t="shared" si="48"/>
        <v>Jan</v>
      </c>
      <c r="X285" s="46">
        <f t="shared" si="49"/>
        <v>1</v>
      </c>
      <c r="Y285" s="46" t="str">
        <f t="shared" si="50"/>
        <v>2019</v>
      </c>
      <c r="Z285" s="46" t="str">
        <f t="shared" si="51"/>
        <v>16:00</v>
      </c>
      <c r="AA285" s="47">
        <f t="shared" si="52"/>
        <v>43484</v>
      </c>
      <c r="AB285" s="48">
        <f t="shared" si="53"/>
        <v>43484.666666666664</v>
      </c>
      <c r="AC285" s="51">
        <v>43466</v>
      </c>
      <c r="AD285" s="72"/>
      <c r="AE285" s="49">
        <v>284</v>
      </c>
      <c r="AF285" s="52">
        <f t="shared" si="54"/>
        <v>26.819999999999993</v>
      </c>
      <c r="AG285" s="53">
        <f t="shared" si="55"/>
        <v>126.82000000000005</v>
      </c>
      <c r="AH285" s="53">
        <f>AG285-MAX($AG$1:AG284)</f>
        <v>-2.1899999999999977</v>
      </c>
    </row>
    <row r="286" spans="1:34" x14ac:dyDescent="0.25">
      <c r="A286">
        <v>285</v>
      </c>
      <c r="B286" t="s">
        <v>1548</v>
      </c>
      <c r="C286" t="s">
        <v>15</v>
      </c>
      <c r="D286" t="s">
        <v>58</v>
      </c>
      <c r="E286" t="s">
        <v>1555</v>
      </c>
      <c r="F286">
        <v>0</v>
      </c>
      <c r="G286" t="s">
        <v>26</v>
      </c>
      <c r="H286" t="s">
        <v>92</v>
      </c>
      <c r="I286" t="str">
        <f>"3-0"</f>
        <v>3-0</v>
      </c>
      <c r="J286" t="s">
        <v>20</v>
      </c>
      <c r="K286">
        <v>1.909</v>
      </c>
      <c r="L286">
        <v>1</v>
      </c>
      <c r="M286">
        <v>-1</v>
      </c>
      <c r="N286" t="s">
        <v>21</v>
      </c>
      <c r="O286" t="s">
        <v>1556</v>
      </c>
      <c r="P286" s="15">
        <f t="shared" si="56"/>
        <v>26.419999999999991</v>
      </c>
      <c r="Q286" s="22">
        <v>43466</v>
      </c>
      <c r="R286" s="22"/>
      <c r="S286" s="50">
        <v>298</v>
      </c>
      <c r="T286" s="23" t="str">
        <f t="shared" si="46"/>
        <v>AH</v>
      </c>
      <c r="U286" t="s">
        <v>2512</v>
      </c>
      <c r="V286" s="46" t="str">
        <f t="shared" si="47"/>
        <v>19</v>
      </c>
      <c r="W286" s="46" t="str">
        <f t="shared" si="48"/>
        <v>Jan</v>
      </c>
      <c r="X286" s="46">
        <f t="shared" si="49"/>
        <v>1</v>
      </c>
      <c r="Y286" s="46" t="str">
        <f t="shared" si="50"/>
        <v>2019</v>
      </c>
      <c r="Z286" s="46" t="str">
        <f t="shared" si="51"/>
        <v>16:00</v>
      </c>
      <c r="AA286" s="47">
        <f t="shared" si="52"/>
        <v>43484</v>
      </c>
      <c r="AB286" s="48">
        <f t="shared" si="53"/>
        <v>43484.666666666664</v>
      </c>
      <c r="AC286" s="51">
        <v>43466</v>
      </c>
      <c r="AD286" s="72"/>
      <c r="AE286" s="49">
        <v>285</v>
      </c>
      <c r="AF286" s="52">
        <f t="shared" si="54"/>
        <v>25.819999999999993</v>
      </c>
      <c r="AG286" s="53">
        <f t="shared" si="55"/>
        <v>125.82000000000005</v>
      </c>
      <c r="AH286" s="53">
        <f>AG286-MAX($AG$1:AG285)</f>
        <v>-3.1899999999999977</v>
      </c>
    </row>
    <row r="287" spans="1:34" x14ac:dyDescent="0.25">
      <c r="A287">
        <v>286</v>
      </c>
      <c r="B287" t="s">
        <v>1548</v>
      </c>
      <c r="C287" t="s">
        <v>15</v>
      </c>
      <c r="D287" t="s">
        <v>58</v>
      </c>
      <c r="E287" t="s">
        <v>1549</v>
      </c>
      <c r="F287">
        <v>0</v>
      </c>
      <c r="G287" t="s">
        <v>26</v>
      </c>
      <c r="H287" t="s">
        <v>34</v>
      </c>
      <c r="I287" t="str">
        <f>"2-1"</f>
        <v>2-1</v>
      </c>
      <c r="J287" t="s">
        <v>20</v>
      </c>
      <c r="K287">
        <v>1.9430000000000001</v>
      </c>
      <c r="L287">
        <v>1</v>
      </c>
      <c r="M287">
        <v>-1</v>
      </c>
      <c r="N287" t="s">
        <v>21</v>
      </c>
      <c r="O287" t="s">
        <v>1547</v>
      </c>
      <c r="P287" s="15">
        <f t="shared" si="56"/>
        <v>25.419999999999991</v>
      </c>
      <c r="Q287" s="22">
        <v>43466</v>
      </c>
      <c r="R287" s="22"/>
      <c r="S287" s="50">
        <v>302</v>
      </c>
      <c r="T287" s="23" t="str">
        <f t="shared" si="46"/>
        <v>AH</v>
      </c>
      <c r="U287" t="s">
        <v>2512</v>
      </c>
      <c r="V287" s="46" t="str">
        <f t="shared" si="47"/>
        <v>19</v>
      </c>
      <c r="W287" s="46" t="str">
        <f t="shared" si="48"/>
        <v>Jan</v>
      </c>
      <c r="X287" s="46">
        <f t="shared" si="49"/>
        <v>1</v>
      </c>
      <c r="Y287" s="46" t="str">
        <f t="shared" si="50"/>
        <v>2019</v>
      </c>
      <c r="Z287" s="46" t="str">
        <f t="shared" si="51"/>
        <v>16:00</v>
      </c>
      <c r="AA287" s="47">
        <f t="shared" si="52"/>
        <v>43484</v>
      </c>
      <c r="AB287" s="48">
        <f t="shared" si="53"/>
        <v>43484.666666666664</v>
      </c>
      <c r="AC287" s="51">
        <v>43466</v>
      </c>
      <c r="AD287" s="72"/>
      <c r="AE287" s="49">
        <v>286</v>
      </c>
      <c r="AF287" s="52">
        <f t="shared" si="54"/>
        <v>24.819999999999993</v>
      </c>
      <c r="AG287" s="53">
        <f t="shared" si="55"/>
        <v>124.82000000000005</v>
      </c>
      <c r="AH287" s="53">
        <f>AG287-MAX($AG$1:AG286)</f>
        <v>-4.1899999999999977</v>
      </c>
    </row>
    <row r="288" spans="1:34" x14ac:dyDescent="0.25">
      <c r="A288">
        <v>287</v>
      </c>
      <c r="B288" t="s">
        <v>1552</v>
      </c>
      <c r="C288" t="s">
        <v>15</v>
      </c>
      <c r="D288" t="s">
        <v>24</v>
      </c>
      <c r="E288" t="s">
        <v>1553</v>
      </c>
      <c r="F288">
        <v>0</v>
      </c>
      <c r="G288" t="s">
        <v>26</v>
      </c>
      <c r="H288" t="s">
        <v>31</v>
      </c>
      <c r="I288" t="str">
        <f>"2-0"</f>
        <v>2-0</v>
      </c>
      <c r="J288" t="s">
        <v>20</v>
      </c>
      <c r="K288">
        <v>1.6990000000000001</v>
      </c>
      <c r="L288">
        <v>1</v>
      </c>
      <c r="M288">
        <v>-1</v>
      </c>
      <c r="N288" t="s">
        <v>21</v>
      </c>
      <c r="O288" t="s">
        <v>1554</v>
      </c>
      <c r="P288" s="15">
        <f t="shared" si="56"/>
        <v>24.419999999999991</v>
      </c>
      <c r="Q288" s="22">
        <v>43466</v>
      </c>
      <c r="R288" s="22"/>
      <c r="S288" s="50">
        <v>289</v>
      </c>
      <c r="T288" s="23" t="str">
        <f t="shared" si="46"/>
        <v>AH</v>
      </c>
      <c r="U288" t="s">
        <v>2512</v>
      </c>
      <c r="V288" s="46" t="str">
        <f t="shared" si="47"/>
        <v>19</v>
      </c>
      <c r="W288" s="46" t="str">
        <f t="shared" si="48"/>
        <v>Jan</v>
      </c>
      <c r="X288" s="46">
        <f t="shared" si="49"/>
        <v>1</v>
      </c>
      <c r="Y288" s="46" t="str">
        <f t="shared" si="50"/>
        <v>2019</v>
      </c>
      <c r="Z288" s="46" t="str">
        <f t="shared" si="51"/>
        <v>16:15</v>
      </c>
      <c r="AA288" s="47">
        <f t="shared" si="52"/>
        <v>43484</v>
      </c>
      <c r="AB288" s="48">
        <f t="shared" si="53"/>
        <v>43484.677083333336</v>
      </c>
      <c r="AC288" s="51">
        <v>43466</v>
      </c>
      <c r="AD288" s="72"/>
      <c r="AE288" s="49">
        <v>287</v>
      </c>
      <c r="AF288" s="52">
        <f t="shared" si="54"/>
        <v>23.819999999999993</v>
      </c>
      <c r="AG288" s="53">
        <f t="shared" si="55"/>
        <v>123.82000000000005</v>
      </c>
      <c r="AH288" s="53">
        <f>AG288-MAX($AG$1:AG287)</f>
        <v>-5.1899999999999977</v>
      </c>
    </row>
    <row r="289" spans="1:34" x14ac:dyDescent="0.25">
      <c r="A289">
        <v>288</v>
      </c>
      <c r="B289" t="s">
        <v>1544</v>
      </c>
      <c r="C289" t="s">
        <v>15</v>
      </c>
      <c r="D289" t="s">
        <v>100</v>
      </c>
      <c r="E289" t="s">
        <v>1545</v>
      </c>
      <c r="F289">
        <v>1.77</v>
      </c>
      <c r="G289" t="s">
        <v>18</v>
      </c>
      <c r="H289" t="s">
        <v>1546</v>
      </c>
      <c r="I289" t="str">
        <f>"9-0"</f>
        <v>9-0</v>
      </c>
      <c r="J289" t="s">
        <v>20</v>
      </c>
      <c r="K289">
        <v>1.7689999999999999</v>
      </c>
      <c r="L289">
        <v>1</v>
      </c>
      <c r="M289">
        <v>0.77</v>
      </c>
      <c r="N289" t="s">
        <v>21</v>
      </c>
      <c r="O289" t="s">
        <v>1547</v>
      </c>
      <c r="P289" s="15">
        <f t="shared" si="56"/>
        <v>25.189999999999991</v>
      </c>
      <c r="Q289" s="22">
        <v>43466</v>
      </c>
      <c r="R289" s="22"/>
      <c r="S289" s="50">
        <v>269</v>
      </c>
      <c r="T289" s="23" t="str">
        <f t="shared" si="46"/>
        <v>O/U</v>
      </c>
      <c r="U289" t="s">
        <v>2512</v>
      </c>
      <c r="V289" s="46" t="str">
        <f t="shared" si="47"/>
        <v>19</v>
      </c>
      <c r="W289" s="46" t="str">
        <f t="shared" si="48"/>
        <v>Jan</v>
      </c>
      <c r="X289" s="46">
        <f t="shared" si="49"/>
        <v>1</v>
      </c>
      <c r="Y289" s="46" t="str">
        <f t="shared" si="50"/>
        <v>2019</v>
      </c>
      <c r="Z289" s="46" t="str">
        <f t="shared" si="51"/>
        <v>17:00</v>
      </c>
      <c r="AA289" s="47">
        <f t="shared" si="52"/>
        <v>43484</v>
      </c>
      <c r="AB289" s="48">
        <f t="shared" si="53"/>
        <v>43484.708333333336</v>
      </c>
      <c r="AC289" s="51">
        <v>43466</v>
      </c>
      <c r="AD289" s="72"/>
      <c r="AE289" s="49">
        <v>288</v>
      </c>
      <c r="AF289" s="52">
        <f t="shared" si="54"/>
        <v>24.589999999999993</v>
      </c>
      <c r="AG289" s="53">
        <f t="shared" si="55"/>
        <v>124.59000000000005</v>
      </c>
      <c r="AH289" s="53">
        <f>AG289-MAX($AG$1:AG288)</f>
        <v>-4.4200000000000017</v>
      </c>
    </row>
    <row r="290" spans="1:34" x14ac:dyDescent="0.25">
      <c r="A290">
        <v>289</v>
      </c>
      <c r="B290" t="s">
        <v>1518</v>
      </c>
      <c r="C290" t="s">
        <v>15</v>
      </c>
      <c r="D290" t="s">
        <v>58</v>
      </c>
      <c r="E290" t="s">
        <v>1614</v>
      </c>
      <c r="F290">
        <v>2.16</v>
      </c>
      <c r="G290" t="s">
        <v>18</v>
      </c>
      <c r="H290" t="s">
        <v>46</v>
      </c>
      <c r="I290" t="str">
        <f>"2-0"</f>
        <v>2-0</v>
      </c>
      <c r="J290" t="s">
        <v>20</v>
      </c>
      <c r="K290">
        <v>2.16</v>
      </c>
      <c r="L290">
        <v>1</v>
      </c>
      <c r="M290">
        <v>1.1599999999999999</v>
      </c>
      <c r="N290" t="s">
        <v>21</v>
      </c>
      <c r="O290" t="s">
        <v>1612</v>
      </c>
      <c r="P290" s="15">
        <f t="shared" si="56"/>
        <v>26.349999999999991</v>
      </c>
      <c r="Q290" s="22">
        <v>43466</v>
      </c>
      <c r="R290" s="22"/>
      <c r="S290" s="50">
        <v>291</v>
      </c>
      <c r="T290" s="23" t="str">
        <f t="shared" si="46"/>
        <v>AH</v>
      </c>
      <c r="U290" t="s">
        <v>2512</v>
      </c>
      <c r="V290" s="46" t="str">
        <f t="shared" si="47"/>
        <v>19</v>
      </c>
      <c r="W290" s="46" t="str">
        <f t="shared" si="48"/>
        <v>Jan</v>
      </c>
      <c r="X290" s="46">
        <f t="shared" si="49"/>
        <v>1</v>
      </c>
      <c r="Y290" s="46" t="str">
        <f t="shared" si="50"/>
        <v>2019</v>
      </c>
      <c r="Z290" s="46" t="str">
        <f t="shared" si="51"/>
        <v>18:30</v>
      </c>
      <c r="AA290" s="47">
        <f t="shared" si="52"/>
        <v>43484</v>
      </c>
      <c r="AB290" s="48">
        <f t="shared" si="53"/>
        <v>43484.770833333336</v>
      </c>
      <c r="AC290" s="51">
        <v>43466</v>
      </c>
      <c r="AD290" s="72"/>
      <c r="AE290" s="49">
        <v>289</v>
      </c>
      <c r="AF290" s="52">
        <f t="shared" si="54"/>
        <v>25.749999999999993</v>
      </c>
      <c r="AG290" s="53">
        <f t="shared" si="55"/>
        <v>125.75000000000004</v>
      </c>
      <c r="AH290" s="53">
        <f>AG290-MAX($AG$1:AG289)</f>
        <v>-3.2600000000000051</v>
      </c>
    </row>
    <row r="291" spans="1:34" x14ac:dyDescent="0.25">
      <c r="A291">
        <v>290</v>
      </c>
      <c r="B291" t="s">
        <v>1518</v>
      </c>
      <c r="C291" t="s">
        <v>15</v>
      </c>
      <c r="D291" t="s">
        <v>24</v>
      </c>
      <c r="E291" t="s">
        <v>1550</v>
      </c>
      <c r="F291">
        <v>1.74</v>
      </c>
      <c r="G291" t="s">
        <v>18</v>
      </c>
      <c r="H291" t="s">
        <v>38</v>
      </c>
      <c r="I291" t="str">
        <f>"0-3"</f>
        <v>0-3</v>
      </c>
      <c r="J291" t="s">
        <v>20</v>
      </c>
      <c r="K291">
        <v>1.74</v>
      </c>
      <c r="L291">
        <v>1</v>
      </c>
      <c r="M291">
        <v>0.74</v>
      </c>
      <c r="N291" t="s">
        <v>21</v>
      </c>
      <c r="O291" t="s">
        <v>1551</v>
      </c>
      <c r="P291" s="15">
        <f t="shared" si="56"/>
        <v>27.089999999999989</v>
      </c>
      <c r="Q291" s="22">
        <v>43466</v>
      </c>
      <c r="R291" s="22"/>
      <c r="S291" s="50">
        <v>268</v>
      </c>
      <c r="T291" s="23" t="str">
        <f t="shared" si="46"/>
        <v>1X2</v>
      </c>
      <c r="U291" t="s">
        <v>2512</v>
      </c>
      <c r="V291" s="46" t="str">
        <f t="shared" si="47"/>
        <v>19</v>
      </c>
      <c r="W291" s="46" t="str">
        <f t="shared" si="48"/>
        <v>Jan</v>
      </c>
      <c r="X291" s="46">
        <f t="shared" si="49"/>
        <v>1</v>
      </c>
      <c r="Y291" s="46" t="str">
        <f t="shared" si="50"/>
        <v>2019</v>
      </c>
      <c r="Z291" s="46" t="str">
        <f t="shared" si="51"/>
        <v>18:30</v>
      </c>
      <c r="AA291" s="47">
        <f t="shared" si="52"/>
        <v>43484</v>
      </c>
      <c r="AB291" s="48">
        <f t="shared" si="53"/>
        <v>43484.770833333336</v>
      </c>
      <c r="AC291" s="51">
        <v>43466</v>
      </c>
      <c r="AD291" s="72"/>
      <c r="AE291" s="49">
        <v>290</v>
      </c>
      <c r="AF291" s="52">
        <f t="shared" si="54"/>
        <v>26.489999999999991</v>
      </c>
      <c r="AG291" s="53">
        <f t="shared" si="55"/>
        <v>126.49000000000004</v>
      </c>
      <c r="AH291" s="53">
        <f>AG291-MAX($AG$1:AG290)</f>
        <v>-2.5200000000000102</v>
      </c>
    </row>
    <row r="292" spans="1:34" x14ac:dyDescent="0.25">
      <c r="A292">
        <v>291</v>
      </c>
      <c r="B292" t="s">
        <v>1518</v>
      </c>
      <c r="C292" t="s">
        <v>15</v>
      </c>
      <c r="D292" t="s">
        <v>54</v>
      </c>
      <c r="E292" t="s">
        <v>1519</v>
      </c>
      <c r="F292">
        <v>0</v>
      </c>
      <c r="G292" t="s">
        <v>26</v>
      </c>
      <c r="H292" t="s">
        <v>166</v>
      </c>
      <c r="I292" t="str">
        <f>"0-1"</f>
        <v>0-1</v>
      </c>
      <c r="J292" t="s">
        <v>20</v>
      </c>
      <c r="K292">
        <v>1.714</v>
      </c>
      <c r="L292">
        <v>1</v>
      </c>
      <c r="M292">
        <v>-1</v>
      </c>
      <c r="N292" t="s">
        <v>21</v>
      </c>
      <c r="O292" t="s">
        <v>1520</v>
      </c>
      <c r="P292" s="15">
        <f t="shared" si="56"/>
        <v>26.089999999999989</v>
      </c>
      <c r="Q292" s="22">
        <v>43466</v>
      </c>
      <c r="R292" s="22"/>
      <c r="S292" s="50">
        <v>281</v>
      </c>
      <c r="T292" s="23" t="str">
        <f t="shared" si="46"/>
        <v>O/U</v>
      </c>
      <c r="U292" t="s">
        <v>2512</v>
      </c>
      <c r="V292" s="46" t="str">
        <f t="shared" si="47"/>
        <v>19</v>
      </c>
      <c r="W292" s="46" t="str">
        <f t="shared" si="48"/>
        <v>Jan</v>
      </c>
      <c r="X292" s="46">
        <f t="shared" si="49"/>
        <v>1</v>
      </c>
      <c r="Y292" s="46" t="str">
        <f t="shared" si="50"/>
        <v>2019</v>
      </c>
      <c r="Z292" s="46" t="str">
        <f t="shared" si="51"/>
        <v>18:30</v>
      </c>
      <c r="AA292" s="47">
        <f t="shared" si="52"/>
        <v>43484</v>
      </c>
      <c r="AB292" s="48">
        <f t="shared" si="53"/>
        <v>43484.770833333336</v>
      </c>
      <c r="AC292" s="51">
        <v>43466</v>
      </c>
      <c r="AD292" s="72"/>
      <c r="AE292" s="49">
        <v>291</v>
      </c>
      <c r="AF292" s="52">
        <f t="shared" si="54"/>
        <v>25.489999999999991</v>
      </c>
      <c r="AG292" s="53">
        <f t="shared" si="55"/>
        <v>125.49000000000004</v>
      </c>
      <c r="AH292" s="53">
        <f>AG292-MAX($AG$1:AG291)</f>
        <v>-3.5200000000000102</v>
      </c>
    </row>
    <row r="293" spans="1:34" x14ac:dyDescent="0.25">
      <c r="A293">
        <v>292</v>
      </c>
      <c r="B293" t="s">
        <v>1540</v>
      </c>
      <c r="C293" t="s">
        <v>15</v>
      </c>
      <c r="D293" t="s">
        <v>100</v>
      </c>
      <c r="E293" t="s">
        <v>1557</v>
      </c>
      <c r="F293">
        <v>0</v>
      </c>
      <c r="G293" t="s">
        <v>26</v>
      </c>
      <c r="H293" t="s">
        <v>92</v>
      </c>
      <c r="I293" t="str">
        <f>"1-0"</f>
        <v>1-0</v>
      </c>
      <c r="J293" t="s">
        <v>20</v>
      </c>
      <c r="K293">
        <v>2.2599999999999998</v>
      </c>
      <c r="L293">
        <v>1</v>
      </c>
      <c r="M293">
        <v>-1</v>
      </c>
      <c r="N293" t="s">
        <v>21</v>
      </c>
      <c r="O293" t="s">
        <v>1558</v>
      </c>
      <c r="P293" s="15">
        <f t="shared" si="56"/>
        <v>25.089999999999989</v>
      </c>
      <c r="Q293" s="22">
        <v>43466</v>
      </c>
      <c r="R293" s="22"/>
      <c r="S293" s="50">
        <v>264</v>
      </c>
      <c r="T293" s="23" t="str">
        <f t="shared" si="46"/>
        <v>AH</v>
      </c>
      <c r="U293" t="s">
        <v>2512</v>
      </c>
      <c r="V293" s="46" t="str">
        <f t="shared" si="47"/>
        <v>19</v>
      </c>
      <c r="W293" s="46" t="str">
        <f t="shared" si="48"/>
        <v>Jan</v>
      </c>
      <c r="X293" s="46">
        <f t="shared" si="49"/>
        <v>1</v>
      </c>
      <c r="Y293" s="46" t="str">
        <f t="shared" si="50"/>
        <v>2019</v>
      </c>
      <c r="Z293" s="46" t="str">
        <f t="shared" si="51"/>
        <v>20:00</v>
      </c>
      <c r="AA293" s="47">
        <f t="shared" si="52"/>
        <v>43484</v>
      </c>
      <c r="AB293" s="48">
        <f t="shared" si="53"/>
        <v>43484.833333333336</v>
      </c>
      <c r="AC293" s="51">
        <v>43466</v>
      </c>
      <c r="AD293" s="72"/>
      <c r="AE293" s="49">
        <v>292</v>
      </c>
      <c r="AF293" s="52">
        <f t="shared" si="54"/>
        <v>24.489999999999991</v>
      </c>
      <c r="AG293" s="53">
        <f t="shared" si="55"/>
        <v>124.49000000000004</v>
      </c>
      <c r="AH293" s="53">
        <f>AG293-MAX($AG$1:AG292)</f>
        <v>-4.5200000000000102</v>
      </c>
    </row>
    <row r="294" spans="1:34" x14ac:dyDescent="0.25">
      <c r="A294">
        <v>293</v>
      </c>
      <c r="B294" t="s">
        <v>1540</v>
      </c>
      <c r="C294" t="s">
        <v>15</v>
      </c>
      <c r="D294" t="s">
        <v>100</v>
      </c>
      <c r="E294" t="s">
        <v>1543</v>
      </c>
      <c r="F294">
        <v>1.94</v>
      </c>
      <c r="G294" t="s">
        <v>18</v>
      </c>
      <c r="H294" t="s">
        <v>92</v>
      </c>
      <c r="I294" t="str">
        <f>"1-5"</f>
        <v>1-5</v>
      </c>
      <c r="J294" t="s">
        <v>20</v>
      </c>
      <c r="K294">
        <v>1.9430000000000001</v>
      </c>
      <c r="L294">
        <v>1</v>
      </c>
      <c r="M294">
        <v>0.94</v>
      </c>
      <c r="N294" t="s">
        <v>21</v>
      </c>
      <c r="O294" t="s">
        <v>1542</v>
      </c>
      <c r="P294" s="15">
        <f t="shared" si="56"/>
        <v>26.02999999999999</v>
      </c>
      <c r="Q294" s="22">
        <v>43466</v>
      </c>
      <c r="R294" s="22"/>
      <c r="S294" s="50">
        <v>271</v>
      </c>
      <c r="T294" s="23" t="str">
        <f t="shared" si="46"/>
        <v>AH</v>
      </c>
      <c r="U294" t="s">
        <v>2512</v>
      </c>
      <c r="V294" s="46" t="str">
        <f t="shared" si="47"/>
        <v>19</v>
      </c>
      <c r="W294" s="46" t="str">
        <f t="shared" si="48"/>
        <v>Jan</v>
      </c>
      <c r="X294" s="46">
        <f t="shared" si="49"/>
        <v>1</v>
      </c>
      <c r="Y294" s="46" t="str">
        <f t="shared" si="50"/>
        <v>2019</v>
      </c>
      <c r="Z294" s="46" t="str">
        <f t="shared" si="51"/>
        <v>20:00</v>
      </c>
      <c r="AA294" s="47">
        <f t="shared" si="52"/>
        <v>43484</v>
      </c>
      <c r="AB294" s="48">
        <f t="shared" si="53"/>
        <v>43484.833333333336</v>
      </c>
      <c r="AC294" s="51">
        <v>43466</v>
      </c>
      <c r="AD294" s="72"/>
      <c r="AE294" s="49">
        <v>293</v>
      </c>
      <c r="AF294" s="52">
        <f t="shared" si="54"/>
        <v>25.429999999999993</v>
      </c>
      <c r="AG294" s="53">
        <f t="shared" si="55"/>
        <v>125.43000000000004</v>
      </c>
      <c r="AH294" s="53">
        <f>AG294-MAX($AG$1:AG293)</f>
        <v>-3.5800000000000125</v>
      </c>
    </row>
    <row r="295" spans="1:34" x14ac:dyDescent="0.25">
      <c r="A295">
        <v>294</v>
      </c>
      <c r="B295" t="s">
        <v>1540</v>
      </c>
      <c r="C295" t="s">
        <v>15</v>
      </c>
      <c r="D295" t="s">
        <v>100</v>
      </c>
      <c r="E295" t="s">
        <v>1541</v>
      </c>
      <c r="F295">
        <v>1</v>
      </c>
      <c r="G295" t="s">
        <v>80</v>
      </c>
      <c r="H295" t="s">
        <v>678</v>
      </c>
      <c r="I295" t="str">
        <f>"1-1"</f>
        <v>1-1</v>
      </c>
      <c r="J295" t="s">
        <v>20</v>
      </c>
      <c r="K295">
        <v>2</v>
      </c>
      <c r="L295">
        <v>1</v>
      </c>
      <c r="M295">
        <v>0</v>
      </c>
      <c r="N295" t="s">
        <v>21</v>
      </c>
      <c r="O295" t="s">
        <v>1542</v>
      </c>
      <c r="P295" s="15">
        <f t="shared" si="56"/>
        <v>26.02999999999999</v>
      </c>
      <c r="Q295" s="22">
        <v>43466</v>
      </c>
      <c r="R295" s="22"/>
      <c r="S295" s="50">
        <v>309</v>
      </c>
      <c r="T295" s="23" t="str">
        <f t="shared" si="46"/>
        <v>O/U</v>
      </c>
      <c r="U295" t="s">
        <v>2512</v>
      </c>
      <c r="V295" s="46" t="str">
        <f t="shared" si="47"/>
        <v>19</v>
      </c>
      <c r="W295" s="46" t="str">
        <f t="shared" si="48"/>
        <v>Jan</v>
      </c>
      <c r="X295" s="46">
        <f t="shared" si="49"/>
        <v>1</v>
      </c>
      <c r="Y295" s="46" t="str">
        <f t="shared" si="50"/>
        <v>2019</v>
      </c>
      <c r="Z295" s="46" t="str">
        <f t="shared" si="51"/>
        <v>20:00</v>
      </c>
      <c r="AA295" s="47">
        <f t="shared" si="52"/>
        <v>43484</v>
      </c>
      <c r="AB295" s="48">
        <f t="shared" si="53"/>
        <v>43484.833333333336</v>
      </c>
      <c r="AC295" s="51">
        <v>43466</v>
      </c>
      <c r="AD295" s="72"/>
      <c r="AE295" s="49">
        <v>294</v>
      </c>
      <c r="AF295" s="52">
        <f t="shared" si="54"/>
        <v>25.429999999999993</v>
      </c>
      <c r="AG295" s="53">
        <f t="shared" si="55"/>
        <v>125.43000000000004</v>
      </c>
      <c r="AH295" s="53">
        <f>AG295-MAX($AG$1:AG294)</f>
        <v>-3.5800000000000125</v>
      </c>
    </row>
    <row r="296" spans="1:34" x14ac:dyDescent="0.25">
      <c r="A296">
        <v>295</v>
      </c>
      <c r="B296" t="s">
        <v>1588</v>
      </c>
      <c r="C296" t="s">
        <v>15</v>
      </c>
      <c r="D296" t="s">
        <v>16</v>
      </c>
      <c r="E296" t="s">
        <v>1589</v>
      </c>
      <c r="F296">
        <v>0</v>
      </c>
      <c r="G296" t="s">
        <v>26</v>
      </c>
      <c r="H296" t="s">
        <v>50</v>
      </c>
      <c r="I296" t="str">
        <f>"0-0"</f>
        <v>0-0</v>
      </c>
      <c r="J296" t="s">
        <v>20</v>
      </c>
      <c r="K296">
        <v>1.675</v>
      </c>
      <c r="L296">
        <v>1</v>
      </c>
      <c r="M296">
        <v>-1</v>
      </c>
      <c r="N296" t="s">
        <v>21</v>
      </c>
      <c r="O296" t="s">
        <v>1587</v>
      </c>
      <c r="P296" s="15">
        <f t="shared" si="56"/>
        <v>25.02999999999999</v>
      </c>
      <c r="Q296" s="22">
        <v>43466</v>
      </c>
      <c r="R296" s="22"/>
      <c r="S296" s="50">
        <v>284</v>
      </c>
      <c r="T296" s="23" t="str">
        <f t="shared" si="46"/>
        <v>AH</v>
      </c>
      <c r="U296" t="s">
        <v>2512</v>
      </c>
      <c r="V296" s="46" t="str">
        <f t="shared" si="47"/>
        <v>19</v>
      </c>
      <c r="W296" s="46" t="str">
        <f t="shared" si="48"/>
        <v>Jan</v>
      </c>
      <c r="X296" s="46">
        <f t="shared" si="49"/>
        <v>1</v>
      </c>
      <c r="Y296" s="46" t="str">
        <f t="shared" si="50"/>
        <v>2019</v>
      </c>
      <c r="Z296" s="46" t="str">
        <f t="shared" si="51"/>
        <v>20:30</v>
      </c>
      <c r="AA296" s="47">
        <f t="shared" si="52"/>
        <v>43484</v>
      </c>
      <c r="AB296" s="48">
        <f t="shared" si="53"/>
        <v>43484.854166666664</v>
      </c>
      <c r="AC296" s="51">
        <v>43466</v>
      </c>
      <c r="AD296" s="72"/>
      <c r="AE296" s="49">
        <v>295</v>
      </c>
      <c r="AF296" s="52">
        <f t="shared" si="54"/>
        <v>24.429999999999993</v>
      </c>
      <c r="AG296" s="53">
        <f t="shared" si="55"/>
        <v>124.43000000000004</v>
      </c>
      <c r="AH296" s="53">
        <f>AG296-MAX($AG$1:AG295)</f>
        <v>-4.5800000000000125</v>
      </c>
    </row>
    <row r="297" spans="1:34" x14ac:dyDescent="0.25">
      <c r="A297">
        <v>296</v>
      </c>
      <c r="B297" t="s">
        <v>1559</v>
      </c>
      <c r="C297" t="s">
        <v>15</v>
      </c>
      <c r="D297" t="s">
        <v>24</v>
      </c>
      <c r="E297" t="s">
        <v>1560</v>
      </c>
      <c r="F297">
        <v>1.78</v>
      </c>
      <c r="G297" t="s">
        <v>18</v>
      </c>
      <c r="H297" t="s">
        <v>34</v>
      </c>
      <c r="I297" t="str">
        <f>"1-2"</f>
        <v>1-2</v>
      </c>
      <c r="J297" t="s">
        <v>20</v>
      </c>
      <c r="K297">
        <v>1.7809999999999999</v>
      </c>
      <c r="L297">
        <v>1</v>
      </c>
      <c r="M297">
        <v>0.78</v>
      </c>
      <c r="N297" t="s">
        <v>21</v>
      </c>
      <c r="O297" t="s">
        <v>1561</v>
      </c>
      <c r="P297" s="15">
        <f t="shared" si="56"/>
        <v>25.809999999999992</v>
      </c>
      <c r="Q297" s="22">
        <v>43466</v>
      </c>
      <c r="R297" s="22"/>
      <c r="S297" s="50">
        <v>285</v>
      </c>
      <c r="T297" s="23" t="str">
        <f t="shared" si="46"/>
        <v>AH</v>
      </c>
      <c r="U297" t="s">
        <v>2512</v>
      </c>
      <c r="V297" s="46" t="str">
        <f t="shared" si="47"/>
        <v>19</v>
      </c>
      <c r="W297" s="46" t="str">
        <f t="shared" si="48"/>
        <v>Jan</v>
      </c>
      <c r="X297" s="46">
        <f t="shared" si="49"/>
        <v>1</v>
      </c>
      <c r="Y297" s="46" t="str">
        <f t="shared" si="50"/>
        <v>2019</v>
      </c>
      <c r="Z297" s="46" t="str">
        <f t="shared" si="51"/>
        <v>20:45</v>
      </c>
      <c r="AA297" s="47">
        <f t="shared" si="52"/>
        <v>43484</v>
      </c>
      <c r="AB297" s="48">
        <f t="shared" si="53"/>
        <v>43484.864583333336</v>
      </c>
      <c r="AC297" s="51">
        <v>43466</v>
      </c>
      <c r="AD297" s="72"/>
      <c r="AE297" s="49">
        <v>296</v>
      </c>
      <c r="AF297" s="52">
        <f t="shared" si="54"/>
        <v>25.209999999999994</v>
      </c>
      <c r="AG297" s="53">
        <f t="shared" si="55"/>
        <v>125.21000000000004</v>
      </c>
      <c r="AH297" s="53">
        <f>AG297-MAX($AG$1:AG296)</f>
        <v>-3.8000000000000114</v>
      </c>
    </row>
    <row r="298" spans="1:34" x14ac:dyDescent="0.25">
      <c r="A298">
        <v>297</v>
      </c>
      <c r="B298" t="s">
        <v>1513</v>
      </c>
      <c r="C298" t="s">
        <v>15</v>
      </c>
      <c r="D298" t="s">
        <v>24</v>
      </c>
      <c r="E298" t="s">
        <v>1514</v>
      </c>
      <c r="F298">
        <v>1</v>
      </c>
      <c r="G298" t="s">
        <v>80</v>
      </c>
      <c r="H298" t="s">
        <v>31</v>
      </c>
      <c r="I298" t="str">
        <f>"3-2"</f>
        <v>3-2</v>
      </c>
      <c r="J298" t="s">
        <v>20</v>
      </c>
      <c r="K298">
        <v>1.7350000000000001</v>
      </c>
      <c r="L298">
        <v>1</v>
      </c>
      <c r="M298">
        <v>0</v>
      </c>
      <c r="N298" t="s">
        <v>21</v>
      </c>
      <c r="O298" t="s">
        <v>1512</v>
      </c>
      <c r="P298" s="15">
        <f t="shared" si="56"/>
        <v>25.809999999999992</v>
      </c>
      <c r="Q298" s="22">
        <v>43466</v>
      </c>
      <c r="R298" s="22"/>
      <c r="S298" s="50">
        <v>300</v>
      </c>
      <c r="T298" s="23" t="str">
        <f t="shared" si="46"/>
        <v>AH</v>
      </c>
      <c r="U298" t="s">
        <v>2512</v>
      </c>
      <c r="V298" s="46" t="str">
        <f t="shared" si="47"/>
        <v>20</v>
      </c>
      <c r="W298" s="46" t="str">
        <f t="shared" si="48"/>
        <v>Jan</v>
      </c>
      <c r="X298" s="46">
        <f t="shared" si="49"/>
        <v>1</v>
      </c>
      <c r="Y298" s="46" t="str">
        <f t="shared" si="50"/>
        <v>2019</v>
      </c>
      <c r="Z298" s="46" t="str">
        <f t="shared" si="51"/>
        <v>12:00</v>
      </c>
      <c r="AA298" s="47">
        <f t="shared" si="52"/>
        <v>43485</v>
      </c>
      <c r="AB298" s="48">
        <f t="shared" si="53"/>
        <v>43485.5</v>
      </c>
      <c r="AC298" s="51">
        <v>43466</v>
      </c>
      <c r="AD298" s="72"/>
      <c r="AE298" s="49">
        <v>297</v>
      </c>
      <c r="AF298" s="52">
        <f t="shared" si="54"/>
        <v>25.209999999999994</v>
      </c>
      <c r="AG298" s="53">
        <f t="shared" si="55"/>
        <v>125.21000000000004</v>
      </c>
      <c r="AH298" s="53">
        <f>AG298-MAX($AG$1:AG297)</f>
        <v>-3.8000000000000114</v>
      </c>
    </row>
    <row r="299" spans="1:34" x14ac:dyDescent="0.25">
      <c r="A299">
        <v>298</v>
      </c>
      <c r="B299" t="s">
        <v>1577</v>
      </c>
      <c r="C299" t="s">
        <v>15</v>
      </c>
      <c r="D299" t="s">
        <v>16</v>
      </c>
      <c r="E299" t="s">
        <v>1578</v>
      </c>
      <c r="F299">
        <v>1.75</v>
      </c>
      <c r="G299" t="s">
        <v>18</v>
      </c>
      <c r="H299" t="s">
        <v>27</v>
      </c>
      <c r="I299" t="str">
        <f>"0-5"</f>
        <v>0-5</v>
      </c>
      <c r="J299" t="s">
        <v>20</v>
      </c>
      <c r="K299">
        <v>1.746</v>
      </c>
      <c r="L299">
        <v>1</v>
      </c>
      <c r="M299">
        <v>0.75</v>
      </c>
      <c r="N299" t="s">
        <v>21</v>
      </c>
      <c r="O299" t="s">
        <v>1579</v>
      </c>
      <c r="P299" s="15">
        <f t="shared" si="56"/>
        <v>26.559999999999992</v>
      </c>
      <c r="Q299" s="22">
        <v>43466</v>
      </c>
      <c r="R299" s="22"/>
      <c r="S299" s="50">
        <v>272</v>
      </c>
      <c r="T299" s="23" t="str">
        <f t="shared" si="46"/>
        <v>AH</v>
      </c>
      <c r="U299" t="s">
        <v>2512</v>
      </c>
      <c r="V299" s="46" t="str">
        <f t="shared" si="47"/>
        <v>20</v>
      </c>
      <c r="W299" s="46" t="str">
        <f t="shared" si="48"/>
        <v>Jan</v>
      </c>
      <c r="X299" s="46">
        <f t="shared" si="49"/>
        <v>1</v>
      </c>
      <c r="Y299" s="46" t="str">
        <f t="shared" si="50"/>
        <v>2019</v>
      </c>
      <c r="Z299" s="46" t="str">
        <f t="shared" si="51"/>
        <v>12:30</v>
      </c>
      <c r="AA299" s="47">
        <f t="shared" si="52"/>
        <v>43485</v>
      </c>
      <c r="AB299" s="48">
        <f t="shared" si="53"/>
        <v>43485.520833333336</v>
      </c>
      <c r="AC299" s="51">
        <v>43466</v>
      </c>
      <c r="AD299" s="72"/>
      <c r="AE299" s="49">
        <v>298</v>
      </c>
      <c r="AF299" s="52">
        <f t="shared" si="54"/>
        <v>25.959999999999994</v>
      </c>
      <c r="AG299" s="53">
        <f t="shared" si="55"/>
        <v>125.96000000000004</v>
      </c>
      <c r="AH299" s="53">
        <f>AG299-MAX($AG$1:AG298)</f>
        <v>-3.0500000000000114</v>
      </c>
    </row>
    <row r="300" spans="1:34" x14ac:dyDescent="0.25">
      <c r="A300">
        <v>299</v>
      </c>
      <c r="B300" t="s">
        <v>1572</v>
      </c>
      <c r="C300" t="s">
        <v>15</v>
      </c>
      <c r="D300" t="s">
        <v>58</v>
      </c>
      <c r="E300" t="s">
        <v>1573</v>
      </c>
      <c r="F300">
        <v>1.75</v>
      </c>
      <c r="G300" t="s">
        <v>18</v>
      </c>
      <c r="H300" t="s">
        <v>687</v>
      </c>
      <c r="I300" t="str">
        <f>"0-3"</f>
        <v>0-3</v>
      </c>
      <c r="J300" t="s">
        <v>20</v>
      </c>
      <c r="K300">
        <v>1.746</v>
      </c>
      <c r="L300">
        <v>1</v>
      </c>
      <c r="M300">
        <v>0.75</v>
      </c>
      <c r="N300" t="s">
        <v>21</v>
      </c>
      <c r="O300" t="s">
        <v>1574</v>
      </c>
      <c r="P300" s="15">
        <f t="shared" si="56"/>
        <v>27.309999999999992</v>
      </c>
      <c r="Q300" s="22">
        <v>43466</v>
      </c>
      <c r="R300" s="22"/>
      <c r="S300" s="50">
        <v>288</v>
      </c>
      <c r="T300" s="23" t="str">
        <f t="shared" si="46"/>
        <v>AH</v>
      </c>
      <c r="U300" t="s">
        <v>2512</v>
      </c>
      <c r="V300" s="46" t="str">
        <f t="shared" si="47"/>
        <v>20</v>
      </c>
      <c r="W300" s="46" t="str">
        <f t="shared" si="48"/>
        <v>Jan</v>
      </c>
      <c r="X300" s="46">
        <f t="shared" si="49"/>
        <v>1</v>
      </c>
      <c r="Y300" s="46" t="str">
        <f t="shared" si="50"/>
        <v>2019</v>
      </c>
      <c r="Z300" s="46" t="str">
        <f t="shared" si="51"/>
        <v>14:30</v>
      </c>
      <c r="AA300" s="47">
        <f t="shared" si="52"/>
        <v>43485</v>
      </c>
      <c r="AB300" s="48">
        <f t="shared" si="53"/>
        <v>43485.604166666664</v>
      </c>
      <c r="AC300" s="51">
        <v>43466</v>
      </c>
      <c r="AD300" s="72"/>
      <c r="AE300" s="49">
        <v>299</v>
      </c>
      <c r="AF300" s="52">
        <f t="shared" si="54"/>
        <v>26.709999999999994</v>
      </c>
      <c r="AG300" s="53">
        <f t="shared" si="55"/>
        <v>126.71000000000004</v>
      </c>
      <c r="AH300" s="53">
        <f>AG300-MAX($AG$1:AG299)</f>
        <v>-2.3000000000000114</v>
      </c>
    </row>
    <row r="301" spans="1:34" x14ac:dyDescent="0.25">
      <c r="A301">
        <v>300</v>
      </c>
      <c r="B301" t="s">
        <v>1538</v>
      </c>
      <c r="C301" t="s">
        <v>15</v>
      </c>
      <c r="D301" t="s">
        <v>16</v>
      </c>
      <c r="E301" t="s">
        <v>1586</v>
      </c>
      <c r="F301">
        <v>0</v>
      </c>
      <c r="G301" t="s">
        <v>26</v>
      </c>
      <c r="H301" t="s">
        <v>72</v>
      </c>
      <c r="I301" t="str">
        <f>"3-3"</f>
        <v>3-3</v>
      </c>
      <c r="J301" t="s">
        <v>20</v>
      </c>
      <c r="K301">
        <v>1.847</v>
      </c>
      <c r="L301">
        <v>1</v>
      </c>
      <c r="M301">
        <v>-1</v>
      </c>
      <c r="N301" t="s">
        <v>21</v>
      </c>
      <c r="O301" t="s">
        <v>1587</v>
      </c>
      <c r="P301" s="15">
        <f t="shared" si="56"/>
        <v>26.309999999999992</v>
      </c>
      <c r="Q301" s="22">
        <v>43466</v>
      </c>
      <c r="R301" s="22"/>
      <c r="S301" s="50">
        <v>279</v>
      </c>
      <c r="T301" s="23" t="str">
        <f t="shared" si="46"/>
        <v>1X2</v>
      </c>
      <c r="U301" t="s">
        <v>2512</v>
      </c>
      <c r="V301" s="46" t="str">
        <f t="shared" si="47"/>
        <v>20</v>
      </c>
      <c r="W301" s="46" t="str">
        <f t="shared" si="48"/>
        <v>Jan</v>
      </c>
      <c r="X301" s="46">
        <f t="shared" si="49"/>
        <v>1</v>
      </c>
      <c r="Y301" s="46" t="str">
        <f t="shared" si="50"/>
        <v>2019</v>
      </c>
      <c r="Z301" s="46" t="str">
        <f t="shared" si="51"/>
        <v>15:00</v>
      </c>
      <c r="AA301" s="47">
        <f t="shared" si="52"/>
        <v>43485</v>
      </c>
      <c r="AB301" s="48">
        <f t="shared" si="53"/>
        <v>43485.625</v>
      </c>
      <c r="AC301" s="51">
        <v>43466</v>
      </c>
      <c r="AD301" s="72"/>
      <c r="AE301" s="49">
        <v>300</v>
      </c>
      <c r="AF301" s="52">
        <f t="shared" si="54"/>
        <v>25.709999999999994</v>
      </c>
      <c r="AG301" s="53">
        <f t="shared" si="55"/>
        <v>125.71000000000004</v>
      </c>
      <c r="AH301" s="53">
        <f>AG301-MAX($AG$1:AG300)</f>
        <v>-3.3000000000000114</v>
      </c>
    </row>
    <row r="302" spans="1:34" x14ac:dyDescent="0.25">
      <c r="A302">
        <v>301</v>
      </c>
      <c r="B302" t="s">
        <v>1538</v>
      </c>
      <c r="C302" t="s">
        <v>15</v>
      </c>
      <c r="D302" t="s">
        <v>100</v>
      </c>
      <c r="E302" t="s">
        <v>1539</v>
      </c>
      <c r="F302">
        <v>1.81</v>
      </c>
      <c r="G302" t="s">
        <v>18</v>
      </c>
      <c r="H302" t="s">
        <v>92</v>
      </c>
      <c r="I302" t="str">
        <f>"0-0"</f>
        <v>0-0</v>
      </c>
      <c r="J302" t="s">
        <v>20</v>
      </c>
      <c r="K302">
        <v>1.8129999999999999</v>
      </c>
      <c r="L302">
        <v>1</v>
      </c>
      <c r="M302">
        <v>0.81</v>
      </c>
      <c r="N302" t="s">
        <v>21</v>
      </c>
      <c r="O302" t="s">
        <v>1537</v>
      </c>
      <c r="P302" s="15">
        <f t="shared" si="56"/>
        <v>27.11999999999999</v>
      </c>
      <c r="Q302" s="22">
        <v>43466</v>
      </c>
      <c r="R302" s="22"/>
      <c r="S302" s="50">
        <v>270</v>
      </c>
      <c r="T302" s="23" t="str">
        <f t="shared" si="46"/>
        <v>AH</v>
      </c>
      <c r="U302" t="s">
        <v>2512</v>
      </c>
      <c r="V302" s="46" t="str">
        <f t="shared" si="47"/>
        <v>20</v>
      </c>
      <c r="W302" s="46" t="str">
        <f t="shared" si="48"/>
        <v>Jan</v>
      </c>
      <c r="X302" s="46">
        <f t="shared" si="49"/>
        <v>1</v>
      </c>
      <c r="Y302" s="46" t="str">
        <f t="shared" si="50"/>
        <v>2019</v>
      </c>
      <c r="Z302" s="46" t="str">
        <f t="shared" si="51"/>
        <v>15:00</v>
      </c>
      <c r="AA302" s="47">
        <f t="shared" si="52"/>
        <v>43485</v>
      </c>
      <c r="AB302" s="48">
        <f t="shared" si="53"/>
        <v>43485.625</v>
      </c>
      <c r="AC302" s="51">
        <v>43466</v>
      </c>
      <c r="AD302" s="72"/>
      <c r="AE302" s="49">
        <v>301</v>
      </c>
      <c r="AF302" s="52">
        <f t="shared" si="54"/>
        <v>26.519999999999992</v>
      </c>
      <c r="AG302" s="53">
        <f t="shared" si="55"/>
        <v>126.52000000000004</v>
      </c>
      <c r="AH302" s="53">
        <f>AG302-MAX($AG$1:AG301)</f>
        <v>-2.4900000000000091</v>
      </c>
    </row>
    <row r="303" spans="1:34" x14ac:dyDescent="0.25">
      <c r="A303">
        <v>302</v>
      </c>
      <c r="B303" t="s">
        <v>1510</v>
      </c>
      <c r="C303" t="s">
        <v>15</v>
      </c>
      <c r="D303" t="s">
        <v>24</v>
      </c>
      <c r="E303" t="s">
        <v>1511</v>
      </c>
      <c r="F303">
        <v>1.73</v>
      </c>
      <c r="G303" t="s">
        <v>18</v>
      </c>
      <c r="H303" t="s">
        <v>92</v>
      </c>
      <c r="I303" t="str">
        <f>"1-1"</f>
        <v>1-1</v>
      </c>
      <c r="J303" t="s">
        <v>20</v>
      </c>
      <c r="K303">
        <v>1.7290000000000001</v>
      </c>
      <c r="L303">
        <v>1</v>
      </c>
      <c r="M303">
        <v>0.73</v>
      </c>
      <c r="N303" t="s">
        <v>21</v>
      </c>
      <c r="O303" t="s">
        <v>1512</v>
      </c>
      <c r="P303" s="15">
        <f t="shared" si="56"/>
        <v>27.849999999999991</v>
      </c>
      <c r="Q303" s="22">
        <v>43466</v>
      </c>
      <c r="R303" s="22"/>
      <c r="S303" s="50">
        <v>305</v>
      </c>
      <c r="T303" s="23" t="str">
        <f t="shared" si="46"/>
        <v>AH</v>
      </c>
      <c r="U303" t="s">
        <v>2512</v>
      </c>
      <c r="V303" s="46" t="str">
        <f t="shared" si="47"/>
        <v>20</v>
      </c>
      <c r="W303" s="46" t="str">
        <f t="shared" si="48"/>
        <v>Jan</v>
      </c>
      <c r="X303" s="46">
        <f t="shared" si="49"/>
        <v>1</v>
      </c>
      <c r="Y303" s="46" t="str">
        <f t="shared" si="50"/>
        <v>2019</v>
      </c>
      <c r="Z303" s="46" t="str">
        <f t="shared" si="51"/>
        <v>16:15</v>
      </c>
      <c r="AA303" s="47">
        <f t="shared" si="52"/>
        <v>43485</v>
      </c>
      <c r="AB303" s="48">
        <f t="shared" si="53"/>
        <v>43485.677083333336</v>
      </c>
      <c r="AC303" s="51">
        <v>43466</v>
      </c>
      <c r="AD303" s="72"/>
      <c r="AE303" s="49">
        <v>302</v>
      </c>
      <c r="AF303" s="52">
        <f t="shared" si="54"/>
        <v>27.249999999999993</v>
      </c>
      <c r="AG303" s="53">
        <f t="shared" si="55"/>
        <v>127.25000000000004</v>
      </c>
      <c r="AH303" s="53">
        <f>AG303-MAX($AG$1:AG302)</f>
        <v>-1.7600000000000051</v>
      </c>
    </row>
    <row r="304" spans="1:34" x14ac:dyDescent="0.25">
      <c r="A304">
        <v>303</v>
      </c>
      <c r="B304" t="s">
        <v>1535</v>
      </c>
      <c r="C304" t="s">
        <v>15</v>
      </c>
      <c r="D304" t="s">
        <v>58</v>
      </c>
      <c r="E304" t="s">
        <v>1590</v>
      </c>
      <c r="F304">
        <v>1.82</v>
      </c>
      <c r="G304" t="s">
        <v>18</v>
      </c>
      <c r="H304" t="s">
        <v>166</v>
      </c>
      <c r="I304" t="str">
        <f>"1-2"</f>
        <v>1-2</v>
      </c>
      <c r="J304" t="s">
        <v>20</v>
      </c>
      <c r="K304">
        <v>1.819</v>
      </c>
      <c r="L304">
        <v>1</v>
      </c>
      <c r="M304">
        <v>0.82</v>
      </c>
      <c r="N304" t="s">
        <v>21</v>
      </c>
      <c r="O304" t="s">
        <v>1591</v>
      </c>
      <c r="P304" s="15">
        <f t="shared" si="56"/>
        <v>28.669999999999991</v>
      </c>
      <c r="Q304" s="22">
        <v>43466</v>
      </c>
      <c r="R304" s="22"/>
      <c r="S304" s="50">
        <v>282</v>
      </c>
      <c r="T304" s="23" t="str">
        <f t="shared" si="46"/>
        <v>O/U</v>
      </c>
      <c r="U304" t="s">
        <v>2512</v>
      </c>
      <c r="V304" s="46" t="str">
        <f t="shared" si="47"/>
        <v>20</v>
      </c>
      <c r="W304" s="46" t="str">
        <f t="shared" si="48"/>
        <v>Jan</v>
      </c>
      <c r="X304" s="46">
        <f t="shared" si="49"/>
        <v>1</v>
      </c>
      <c r="Y304" s="46" t="str">
        <f t="shared" si="50"/>
        <v>2019</v>
      </c>
      <c r="Z304" s="46" t="str">
        <f t="shared" si="51"/>
        <v>17:00</v>
      </c>
      <c r="AA304" s="47">
        <f t="shared" si="52"/>
        <v>43485</v>
      </c>
      <c r="AB304" s="48">
        <f t="shared" si="53"/>
        <v>43485.708333333336</v>
      </c>
      <c r="AC304" s="51">
        <v>43466</v>
      </c>
      <c r="AD304" s="72"/>
      <c r="AE304" s="49">
        <v>303</v>
      </c>
      <c r="AF304" s="52">
        <f t="shared" si="54"/>
        <v>28.069999999999993</v>
      </c>
      <c r="AG304" s="53">
        <f t="shared" si="55"/>
        <v>128.07000000000005</v>
      </c>
      <c r="AH304" s="53">
        <f>AG304-MAX($AG$1:AG303)</f>
        <v>-0.93999999999999773</v>
      </c>
    </row>
    <row r="305" spans="1:34" x14ac:dyDescent="0.25">
      <c r="A305">
        <v>304</v>
      </c>
      <c r="B305" t="s">
        <v>1535</v>
      </c>
      <c r="C305" t="s">
        <v>15</v>
      </c>
      <c r="D305" t="s">
        <v>100</v>
      </c>
      <c r="E305" t="s">
        <v>1536</v>
      </c>
      <c r="F305">
        <v>1.9</v>
      </c>
      <c r="G305" t="s">
        <v>18</v>
      </c>
      <c r="H305" t="s">
        <v>38</v>
      </c>
      <c r="I305" t="str">
        <f>"0-1"</f>
        <v>0-1</v>
      </c>
      <c r="J305" t="s">
        <v>20</v>
      </c>
      <c r="K305">
        <v>1.9</v>
      </c>
      <c r="L305">
        <v>1</v>
      </c>
      <c r="M305">
        <v>0.9</v>
      </c>
      <c r="N305" t="s">
        <v>21</v>
      </c>
      <c r="O305" t="s">
        <v>1537</v>
      </c>
      <c r="P305" s="15">
        <f t="shared" si="56"/>
        <v>29.56999999999999</v>
      </c>
      <c r="Q305" s="22">
        <v>43466</v>
      </c>
      <c r="R305" s="22"/>
      <c r="S305" s="50">
        <v>276</v>
      </c>
      <c r="T305" s="23" t="str">
        <f t="shared" si="46"/>
        <v>1X2</v>
      </c>
      <c r="U305" t="s">
        <v>2512</v>
      </c>
      <c r="V305" s="46" t="str">
        <f t="shared" si="47"/>
        <v>20</v>
      </c>
      <c r="W305" s="46" t="str">
        <f t="shared" si="48"/>
        <v>Jan</v>
      </c>
      <c r="X305" s="46">
        <f t="shared" si="49"/>
        <v>1</v>
      </c>
      <c r="Y305" s="46" t="str">
        <f t="shared" si="50"/>
        <v>2019</v>
      </c>
      <c r="Z305" s="46" t="str">
        <f t="shared" si="51"/>
        <v>17:00</v>
      </c>
      <c r="AA305" s="47">
        <f t="shared" si="52"/>
        <v>43485</v>
      </c>
      <c r="AB305" s="48">
        <f t="shared" si="53"/>
        <v>43485.708333333336</v>
      </c>
      <c r="AC305" s="51">
        <v>43466</v>
      </c>
      <c r="AD305" s="72"/>
      <c r="AE305" s="49">
        <v>304</v>
      </c>
      <c r="AF305" s="52">
        <f t="shared" si="54"/>
        <v>28.969999999999992</v>
      </c>
      <c r="AG305" s="53">
        <f t="shared" si="55"/>
        <v>128.97000000000006</v>
      </c>
      <c r="AH305" s="53">
        <f>AG305-MAX($AG$1:AG304)</f>
        <v>-3.9999999999992042E-2</v>
      </c>
    </row>
    <row r="306" spans="1:34" x14ac:dyDescent="0.25">
      <c r="A306">
        <v>305</v>
      </c>
      <c r="B306" t="s">
        <v>1515</v>
      </c>
      <c r="C306" t="s">
        <v>15</v>
      </c>
      <c r="D306" t="s">
        <v>54</v>
      </c>
      <c r="E306" t="s">
        <v>1516</v>
      </c>
      <c r="F306">
        <v>0</v>
      </c>
      <c r="G306" t="s">
        <v>26</v>
      </c>
      <c r="H306" t="s">
        <v>92</v>
      </c>
      <c r="I306" t="str">
        <f>"2-1"</f>
        <v>2-1</v>
      </c>
      <c r="J306" t="s">
        <v>20</v>
      </c>
      <c r="K306">
        <v>1.7569999999999999</v>
      </c>
      <c r="L306">
        <v>1</v>
      </c>
      <c r="M306">
        <v>-1</v>
      </c>
      <c r="N306" t="s">
        <v>21</v>
      </c>
      <c r="O306" t="s">
        <v>1517</v>
      </c>
      <c r="P306" s="15">
        <f t="shared" si="56"/>
        <v>28.56999999999999</v>
      </c>
      <c r="Q306" s="22">
        <v>43466</v>
      </c>
      <c r="R306" s="22"/>
      <c r="S306" s="50">
        <v>283</v>
      </c>
      <c r="T306" s="23" t="str">
        <f t="shared" si="46"/>
        <v>AH</v>
      </c>
      <c r="U306" t="s">
        <v>2512</v>
      </c>
      <c r="V306" s="46" t="str">
        <f t="shared" si="47"/>
        <v>20</v>
      </c>
      <c r="W306" s="46" t="str">
        <f t="shared" si="48"/>
        <v>Jan</v>
      </c>
      <c r="X306" s="46">
        <f t="shared" si="49"/>
        <v>1</v>
      </c>
      <c r="Y306" s="46" t="str">
        <f t="shared" si="50"/>
        <v>2019</v>
      </c>
      <c r="Z306" s="46" t="str">
        <f t="shared" si="51"/>
        <v>18:00</v>
      </c>
      <c r="AA306" s="47">
        <f t="shared" si="52"/>
        <v>43485</v>
      </c>
      <c r="AB306" s="48">
        <f t="shared" si="53"/>
        <v>43485.75</v>
      </c>
      <c r="AC306" s="51">
        <v>43466</v>
      </c>
      <c r="AD306" s="72"/>
      <c r="AE306" s="49">
        <v>305</v>
      </c>
      <c r="AF306" s="52">
        <f t="shared" si="54"/>
        <v>27.969999999999992</v>
      </c>
      <c r="AG306" s="53">
        <f t="shared" si="55"/>
        <v>127.97000000000006</v>
      </c>
      <c r="AH306" s="53">
        <f>AG306-MAX($AG$1:AG305)</f>
        <v>-1.039999999999992</v>
      </c>
    </row>
    <row r="307" spans="1:34" x14ac:dyDescent="0.25">
      <c r="A307">
        <v>306</v>
      </c>
      <c r="B307" t="s">
        <v>1508</v>
      </c>
      <c r="C307" t="s">
        <v>15</v>
      </c>
      <c r="D307" t="s">
        <v>24</v>
      </c>
      <c r="E307" t="s">
        <v>1509</v>
      </c>
      <c r="F307">
        <v>1.84</v>
      </c>
      <c r="G307" t="s">
        <v>18</v>
      </c>
      <c r="H307" t="s">
        <v>166</v>
      </c>
      <c r="I307" t="str">
        <f>"2-2"</f>
        <v>2-2</v>
      </c>
      <c r="J307" t="s">
        <v>20</v>
      </c>
      <c r="K307">
        <v>1.84</v>
      </c>
      <c r="L307">
        <v>1</v>
      </c>
      <c r="M307">
        <v>0.84</v>
      </c>
      <c r="N307" t="s">
        <v>21</v>
      </c>
      <c r="O307" t="s">
        <v>1507</v>
      </c>
      <c r="P307" s="15">
        <f t="shared" si="56"/>
        <v>29.409999999999989</v>
      </c>
      <c r="Q307" s="22">
        <v>43466</v>
      </c>
      <c r="R307" s="22"/>
      <c r="S307" s="50">
        <v>265</v>
      </c>
      <c r="T307" s="23" t="str">
        <f t="shared" si="46"/>
        <v>O/U</v>
      </c>
      <c r="U307" t="s">
        <v>2512</v>
      </c>
      <c r="V307" s="46" t="str">
        <f t="shared" si="47"/>
        <v>20</v>
      </c>
      <c r="W307" s="46" t="str">
        <f t="shared" si="48"/>
        <v>Jan</v>
      </c>
      <c r="X307" s="46">
        <f t="shared" si="49"/>
        <v>1</v>
      </c>
      <c r="Y307" s="46" t="str">
        <f t="shared" si="50"/>
        <v>2019</v>
      </c>
      <c r="Z307" s="46" t="str">
        <f t="shared" si="51"/>
        <v>18:30</v>
      </c>
      <c r="AA307" s="47">
        <f t="shared" si="52"/>
        <v>43485</v>
      </c>
      <c r="AB307" s="48">
        <f t="shared" si="53"/>
        <v>43485.770833333336</v>
      </c>
      <c r="AC307" s="51">
        <v>43466</v>
      </c>
      <c r="AD307" s="72"/>
      <c r="AE307" s="49">
        <v>306</v>
      </c>
      <c r="AF307" s="52">
        <f t="shared" si="54"/>
        <v>28.809999999999992</v>
      </c>
      <c r="AG307" s="53">
        <f t="shared" si="55"/>
        <v>128.81000000000006</v>
      </c>
      <c r="AH307" s="53">
        <f>AG307-MAX($AG$1:AG306)</f>
        <v>-0.19999999999998863</v>
      </c>
    </row>
    <row r="308" spans="1:34" x14ac:dyDescent="0.25">
      <c r="A308">
        <v>307</v>
      </c>
      <c r="B308" t="s">
        <v>1583</v>
      </c>
      <c r="C308" t="s">
        <v>15</v>
      </c>
      <c r="D308" t="s">
        <v>16</v>
      </c>
      <c r="E308" t="s">
        <v>1584</v>
      </c>
      <c r="F308">
        <v>0</v>
      </c>
      <c r="G308" t="s">
        <v>26</v>
      </c>
      <c r="H308" t="s">
        <v>92</v>
      </c>
      <c r="I308" t="str">
        <f>"2-1"</f>
        <v>2-1</v>
      </c>
      <c r="J308" t="s">
        <v>20</v>
      </c>
      <c r="K308">
        <v>2.0699999999999998</v>
      </c>
      <c r="L308">
        <v>1</v>
      </c>
      <c r="M308">
        <v>-1</v>
      </c>
      <c r="N308" t="s">
        <v>21</v>
      </c>
      <c r="O308" t="s">
        <v>1585</v>
      </c>
      <c r="P308" s="15">
        <f t="shared" si="56"/>
        <v>28.409999999999989</v>
      </c>
      <c r="Q308" s="22">
        <v>43466</v>
      </c>
      <c r="R308" s="22"/>
      <c r="S308" s="50">
        <v>274</v>
      </c>
      <c r="T308" s="23" t="str">
        <f t="shared" si="46"/>
        <v>AH</v>
      </c>
      <c r="U308" t="s">
        <v>2512</v>
      </c>
      <c r="V308" s="46" t="str">
        <f t="shared" si="47"/>
        <v>20</v>
      </c>
      <c r="W308" s="46" t="str">
        <f t="shared" si="48"/>
        <v>Jan</v>
      </c>
      <c r="X308" s="46">
        <f t="shared" si="49"/>
        <v>1</v>
      </c>
      <c r="Y308" s="46" t="str">
        <f t="shared" si="50"/>
        <v>2019</v>
      </c>
      <c r="Z308" s="46" t="str">
        <f t="shared" si="51"/>
        <v>20:30</v>
      </c>
      <c r="AA308" s="47">
        <f t="shared" si="52"/>
        <v>43485</v>
      </c>
      <c r="AB308" s="48">
        <f t="shared" si="53"/>
        <v>43485.854166666664</v>
      </c>
      <c r="AC308" s="51">
        <v>43466</v>
      </c>
      <c r="AD308" s="72"/>
      <c r="AE308" s="49">
        <v>307</v>
      </c>
      <c r="AF308" s="52">
        <f t="shared" si="54"/>
        <v>27.809999999999992</v>
      </c>
      <c r="AG308" s="53">
        <f t="shared" si="55"/>
        <v>127.81000000000006</v>
      </c>
      <c r="AH308" s="53">
        <f>AG308-MAX($AG$1:AG307)</f>
        <v>-1.1999999999999886</v>
      </c>
    </row>
    <row r="309" spans="1:34" x14ac:dyDescent="0.25">
      <c r="A309">
        <v>308</v>
      </c>
      <c r="B309" t="s">
        <v>1505</v>
      </c>
      <c r="C309" t="s">
        <v>15</v>
      </c>
      <c r="D309" t="s">
        <v>24</v>
      </c>
      <c r="E309" t="s">
        <v>1506</v>
      </c>
      <c r="F309">
        <v>0</v>
      </c>
      <c r="G309" t="s">
        <v>26</v>
      </c>
      <c r="H309" t="s">
        <v>464</v>
      </c>
      <c r="I309" t="str">
        <f>"3-1"</f>
        <v>3-1</v>
      </c>
      <c r="J309" t="s">
        <v>20</v>
      </c>
      <c r="K309">
        <v>2.08</v>
      </c>
      <c r="L309">
        <v>1</v>
      </c>
      <c r="M309">
        <v>-1</v>
      </c>
      <c r="N309" t="s">
        <v>21</v>
      </c>
      <c r="O309" t="s">
        <v>1507</v>
      </c>
      <c r="P309" s="15">
        <f t="shared" si="56"/>
        <v>27.409999999999989</v>
      </c>
      <c r="Q309" s="22">
        <v>43466</v>
      </c>
      <c r="R309" s="22"/>
      <c r="S309" s="50">
        <v>278</v>
      </c>
      <c r="T309" s="23" t="str">
        <f t="shared" si="46"/>
        <v>AH</v>
      </c>
      <c r="U309" t="s">
        <v>2512</v>
      </c>
      <c r="V309" s="46" t="str">
        <f t="shared" si="47"/>
        <v>20</v>
      </c>
      <c r="W309" s="46" t="str">
        <f t="shared" si="48"/>
        <v>Jan</v>
      </c>
      <c r="X309" s="46">
        <f t="shared" si="49"/>
        <v>1</v>
      </c>
      <c r="Y309" s="46" t="str">
        <f t="shared" si="50"/>
        <v>2019</v>
      </c>
      <c r="Z309" s="46" t="str">
        <f t="shared" si="51"/>
        <v>20:45</v>
      </c>
      <c r="AA309" s="47">
        <f t="shared" si="52"/>
        <v>43485</v>
      </c>
      <c r="AB309" s="48">
        <f t="shared" si="53"/>
        <v>43485.864583333336</v>
      </c>
      <c r="AC309" s="51">
        <v>43466</v>
      </c>
      <c r="AD309" s="72"/>
      <c r="AE309" s="49">
        <v>308</v>
      </c>
      <c r="AF309" s="52">
        <f t="shared" si="54"/>
        <v>26.809999999999992</v>
      </c>
      <c r="AG309" s="53">
        <f t="shared" si="55"/>
        <v>126.81000000000006</v>
      </c>
      <c r="AH309" s="53">
        <f>AG309-MAX($AG$1:AG308)</f>
        <v>-2.1999999999999886</v>
      </c>
    </row>
    <row r="310" spans="1:34" x14ac:dyDescent="0.25">
      <c r="A310">
        <v>309</v>
      </c>
      <c r="B310" t="s">
        <v>1532</v>
      </c>
      <c r="C310" t="s">
        <v>15</v>
      </c>
      <c r="D310" t="s">
        <v>100</v>
      </c>
      <c r="E310" t="s">
        <v>1533</v>
      </c>
      <c r="F310">
        <v>1.69</v>
      </c>
      <c r="G310" t="s">
        <v>18</v>
      </c>
      <c r="H310" t="s">
        <v>166</v>
      </c>
      <c r="I310" t="str">
        <f>"1-2"</f>
        <v>1-2</v>
      </c>
      <c r="J310" t="s">
        <v>20</v>
      </c>
      <c r="K310">
        <v>1.694</v>
      </c>
      <c r="L310">
        <v>1</v>
      </c>
      <c r="M310">
        <v>0.69</v>
      </c>
      <c r="N310" t="s">
        <v>21</v>
      </c>
      <c r="O310" t="s">
        <v>1534</v>
      </c>
      <c r="P310" s="15">
        <f t="shared" si="56"/>
        <v>28.099999999999991</v>
      </c>
      <c r="Q310" s="22">
        <v>43466</v>
      </c>
      <c r="R310" s="22"/>
      <c r="S310" s="50">
        <v>307</v>
      </c>
      <c r="T310" s="23" t="str">
        <f t="shared" si="46"/>
        <v>O/U</v>
      </c>
      <c r="U310" t="s">
        <v>2512</v>
      </c>
      <c r="V310" s="46" t="str">
        <f t="shared" si="47"/>
        <v>20</v>
      </c>
      <c r="W310" s="46" t="str">
        <f t="shared" si="48"/>
        <v>Jan</v>
      </c>
      <c r="X310" s="46">
        <f t="shared" si="49"/>
        <v>1</v>
      </c>
      <c r="Y310" s="46" t="str">
        <f t="shared" si="50"/>
        <v>2019</v>
      </c>
      <c r="Z310" s="46" t="str">
        <f t="shared" si="51"/>
        <v>21:00</v>
      </c>
      <c r="AA310" s="47">
        <f t="shared" si="52"/>
        <v>43485</v>
      </c>
      <c r="AB310" s="48">
        <f t="shared" si="53"/>
        <v>43485.875</v>
      </c>
      <c r="AC310" s="51">
        <v>43466</v>
      </c>
      <c r="AD310" s="72"/>
      <c r="AE310" s="49">
        <v>309</v>
      </c>
      <c r="AF310" s="52">
        <f t="shared" si="54"/>
        <v>27.499999999999993</v>
      </c>
      <c r="AG310" s="53">
        <f t="shared" si="55"/>
        <v>127.50000000000006</v>
      </c>
      <c r="AH310" s="53">
        <f>AG310-MAX($AG$1:AG309)</f>
        <v>-1.5099999999999909</v>
      </c>
    </row>
    <row r="311" spans="1:34" x14ac:dyDescent="0.25">
      <c r="A311">
        <v>310</v>
      </c>
      <c r="B311" t="s">
        <v>1530</v>
      </c>
      <c r="C311" t="s">
        <v>15</v>
      </c>
      <c r="D311" t="s">
        <v>16</v>
      </c>
      <c r="E311" t="s">
        <v>1531</v>
      </c>
      <c r="F311">
        <v>2.34</v>
      </c>
      <c r="G311" t="s">
        <v>18</v>
      </c>
      <c r="H311" t="s">
        <v>38</v>
      </c>
      <c r="I311" t="str">
        <f>"0-2"</f>
        <v>0-2</v>
      </c>
      <c r="J311" t="s">
        <v>20</v>
      </c>
      <c r="K311">
        <v>2.34</v>
      </c>
      <c r="L311">
        <v>1</v>
      </c>
      <c r="M311">
        <v>1.34</v>
      </c>
      <c r="N311" t="s">
        <v>21</v>
      </c>
      <c r="O311" t="s">
        <v>1529</v>
      </c>
      <c r="P311" s="15">
        <f t="shared" si="56"/>
        <v>29.439999999999991</v>
      </c>
      <c r="Q311" s="22">
        <v>43466</v>
      </c>
      <c r="R311" s="22"/>
      <c r="S311" s="50">
        <v>267</v>
      </c>
      <c r="T311" s="23" t="str">
        <f t="shared" si="46"/>
        <v>1X2</v>
      </c>
      <c r="U311" t="s">
        <v>2512</v>
      </c>
      <c r="V311" s="46" t="str">
        <f t="shared" si="47"/>
        <v>21</v>
      </c>
      <c r="W311" s="46" t="str">
        <f t="shared" si="48"/>
        <v>Jan</v>
      </c>
      <c r="X311" s="46">
        <f t="shared" si="49"/>
        <v>1</v>
      </c>
      <c r="Y311" s="46" t="str">
        <f t="shared" si="50"/>
        <v>2019</v>
      </c>
      <c r="Z311" s="46" t="str">
        <f t="shared" si="51"/>
        <v>15:00</v>
      </c>
      <c r="AA311" s="47">
        <f t="shared" si="52"/>
        <v>43486</v>
      </c>
      <c r="AB311" s="48">
        <f t="shared" si="53"/>
        <v>43486.625</v>
      </c>
      <c r="AC311" s="51">
        <v>43466</v>
      </c>
      <c r="AD311" s="72"/>
      <c r="AE311" s="49">
        <v>310</v>
      </c>
      <c r="AF311" s="52">
        <f t="shared" si="54"/>
        <v>28.839999999999993</v>
      </c>
      <c r="AG311" s="53">
        <f t="shared" si="55"/>
        <v>128.84000000000006</v>
      </c>
      <c r="AH311" s="53">
        <f>AG311-MAX($AG$1:AG310)</f>
        <v>-0.16999999999998749</v>
      </c>
    </row>
    <row r="312" spans="1:34" x14ac:dyDescent="0.25">
      <c r="A312">
        <v>311</v>
      </c>
      <c r="B312" t="s">
        <v>1527</v>
      </c>
      <c r="C312" t="s">
        <v>15</v>
      </c>
      <c r="D312" t="s">
        <v>16</v>
      </c>
      <c r="E312" t="s">
        <v>1528</v>
      </c>
      <c r="F312">
        <v>0</v>
      </c>
      <c r="G312" t="s">
        <v>26</v>
      </c>
      <c r="H312" t="s">
        <v>401</v>
      </c>
      <c r="I312" t="str">
        <f>"3-0"</f>
        <v>3-0</v>
      </c>
      <c r="J312" t="s">
        <v>20</v>
      </c>
      <c r="K312">
        <v>1.7689999999999999</v>
      </c>
      <c r="L312">
        <v>1</v>
      </c>
      <c r="M312">
        <v>-1</v>
      </c>
      <c r="N312" t="s">
        <v>21</v>
      </c>
      <c r="O312" t="s">
        <v>1529</v>
      </c>
      <c r="P312" s="15">
        <f t="shared" si="56"/>
        <v>28.439999999999991</v>
      </c>
      <c r="Q312" s="22">
        <v>43466</v>
      </c>
      <c r="R312" s="22"/>
      <c r="S312" s="50">
        <v>280</v>
      </c>
      <c r="T312" s="23" t="str">
        <f t="shared" si="46"/>
        <v>AH</v>
      </c>
      <c r="U312" t="s">
        <v>2512</v>
      </c>
      <c r="V312" s="46" t="str">
        <f t="shared" si="47"/>
        <v>21</v>
      </c>
      <c r="W312" s="46" t="str">
        <f t="shared" si="48"/>
        <v>Jan</v>
      </c>
      <c r="X312" s="46">
        <f t="shared" si="49"/>
        <v>1</v>
      </c>
      <c r="Y312" s="46" t="str">
        <f t="shared" si="50"/>
        <v>2019</v>
      </c>
      <c r="Z312" s="46" t="str">
        <f t="shared" si="51"/>
        <v>20:30</v>
      </c>
      <c r="AA312" s="47">
        <f t="shared" si="52"/>
        <v>43486</v>
      </c>
      <c r="AB312" s="48">
        <f t="shared" si="53"/>
        <v>43486.854166666664</v>
      </c>
      <c r="AC312" s="51">
        <v>43466</v>
      </c>
      <c r="AD312" s="72"/>
      <c r="AE312" s="49">
        <v>311</v>
      </c>
      <c r="AF312" s="52">
        <f t="shared" si="54"/>
        <v>27.839999999999993</v>
      </c>
      <c r="AG312" s="53">
        <f t="shared" si="55"/>
        <v>127.84000000000006</v>
      </c>
      <c r="AH312" s="53">
        <f>AG312-MAX($AG$1:AG311)</f>
        <v>-1.1699999999999875</v>
      </c>
    </row>
    <row r="313" spans="1:34" x14ac:dyDescent="0.25">
      <c r="A313">
        <v>312</v>
      </c>
      <c r="B313" t="s">
        <v>1502</v>
      </c>
      <c r="C313" t="s">
        <v>15</v>
      </c>
      <c r="D313" t="s">
        <v>24</v>
      </c>
      <c r="E313" t="s">
        <v>1503</v>
      </c>
      <c r="F313">
        <v>0</v>
      </c>
      <c r="G313" t="s">
        <v>26</v>
      </c>
      <c r="H313" t="s">
        <v>92</v>
      </c>
      <c r="I313" t="str">
        <f>"3-0"</f>
        <v>3-0</v>
      </c>
      <c r="J313" t="s">
        <v>20</v>
      </c>
      <c r="K313">
        <v>1.833</v>
      </c>
      <c r="L313">
        <v>1</v>
      </c>
      <c r="M313">
        <v>-1</v>
      </c>
      <c r="N313" t="s">
        <v>21</v>
      </c>
      <c r="O313" t="s">
        <v>1504</v>
      </c>
      <c r="P313" s="15">
        <f t="shared" si="56"/>
        <v>27.439999999999991</v>
      </c>
      <c r="Q313" s="22">
        <v>43466</v>
      </c>
      <c r="R313" s="22"/>
      <c r="S313" s="50">
        <v>312</v>
      </c>
      <c r="T313" s="23" t="str">
        <f t="shared" si="46"/>
        <v>AH</v>
      </c>
      <c r="U313" t="s">
        <v>2512</v>
      </c>
      <c r="V313" s="46" t="str">
        <f t="shared" si="47"/>
        <v>21</v>
      </c>
      <c r="W313" s="46" t="str">
        <f t="shared" si="48"/>
        <v>Jan</v>
      </c>
      <c r="X313" s="46">
        <f t="shared" si="49"/>
        <v>1</v>
      </c>
      <c r="Y313" s="46" t="str">
        <f t="shared" si="50"/>
        <v>2019</v>
      </c>
      <c r="Z313" s="46" t="str">
        <f t="shared" si="51"/>
        <v>21:00</v>
      </c>
      <c r="AA313" s="47">
        <f t="shared" si="52"/>
        <v>43486</v>
      </c>
      <c r="AB313" s="48">
        <f t="shared" si="53"/>
        <v>43486.875</v>
      </c>
      <c r="AC313" s="51">
        <v>43466</v>
      </c>
      <c r="AD313" s="72"/>
      <c r="AE313" s="49">
        <v>312</v>
      </c>
      <c r="AF313" s="52">
        <f t="shared" si="54"/>
        <v>26.839999999999993</v>
      </c>
      <c r="AG313" s="53">
        <f t="shared" si="55"/>
        <v>126.84000000000006</v>
      </c>
      <c r="AH313" s="53">
        <f>AG313-MAX($AG$1:AG312)</f>
        <v>-2.1699999999999875</v>
      </c>
    </row>
    <row r="314" spans="1:34" x14ac:dyDescent="0.25">
      <c r="A314">
        <v>313</v>
      </c>
      <c r="B314" t="s">
        <v>1468</v>
      </c>
      <c r="C314" t="s">
        <v>15</v>
      </c>
      <c r="D314" t="s">
        <v>913</v>
      </c>
      <c r="E314" t="s">
        <v>1469</v>
      </c>
      <c r="F314">
        <v>1.81</v>
      </c>
      <c r="G314" t="s">
        <v>18</v>
      </c>
      <c r="H314" t="s">
        <v>46</v>
      </c>
      <c r="I314" t="str">
        <f>"1-0"</f>
        <v>1-0</v>
      </c>
      <c r="J314" t="s">
        <v>20</v>
      </c>
      <c r="K314">
        <v>1.806</v>
      </c>
      <c r="L314">
        <v>1</v>
      </c>
      <c r="M314">
        <v>0.81</v>
      </c>
      <c r="N314" t="s">
        <v>21</v>
      </c>
      <c r="O314" t="s">
        <v>1467</v>
      </c>
      <c r="P314" s="15">
        <f t="shared" si="56"/>
        <v>28.249999999999989</v>
      </c>
      <c r="Q314" s="22">
        <v>43466</v>
      </c>
      <c r="R314" s="22"/>
      <c r="S314" s="50">
        <v>349</v>
      </c>
      <c r="T314" s="23" t="str">
        <f t="shared" si="46"/>
        <v>AH</v>
      </c>
      <c r="U314" t="s">
        <v>2512</v>
      </c>
      <c r="V314" s="46" t="str">
        <f t="shared" si="47"/>
        <v>22</v>
      </c>
      <c r="W314" s="46" t="str">
        <f t="shared" si="48"/>
        <v>Jan</v>
      </c>
      <c r="X314" s="46">
        <f t="shared" si="49"/>
        <v>1</v>
      </c>
      <c r="Y314" s="46" t="str">
        <f t="shared" si="50"/>
        <v>2019</v>
      </c>
      <c r="Z314" s="46" t="str">
        <f t="shared" si="51"/>
        <v>21:30</v>
      </c>
      <c r="AA314" s="47">
        <f t="shared" si="52"/>
        <v>43487</v>
      </c>
      <c r="AB314" s="48">
        <f t="shared" si="53"/>
        <v>43487.895833333336</v>
      </c>
      <c r="AC314" s="51">
        <v>43466</v>
      </c>
      <c r="AD314" s="72"/>
      <c r="AE314" s="49">
        <v>313</v>
      </c>
      <c r="AF314" s="52">
        <f t="shared" si="54"/>
        <v>27.649999999999991</v>
      </c>
      <c r="AG314" s="53">
        <f t="shared" si="55"/>
        <v>127.65000000000006</v>
      </c>
      <c r="AH314" s="53">
        <f>AG314-MAX($AG$1:AG313)</f>
        <v>-1.3599999999999852</v>
      </c>
    </row>
    <row r="315" spans="1:34" x14ac:dyDescent="0.25">
      <c r="A315">
        <v>314</v>
      </c>
      <c r="B315" t="s">
        <v>1466</v>
      </c>
      <c r="C315" t="s">
        <v>15</v>
      </c>
      <c r="D315" t="s">
        <v>913</v>
      </c>
      <c r="E315" t="s">
        <v>985</v>
      </c>
      <c r="F315">
        <v>0</v>
      </c>
      <c r="G315" t="s">
        <v>26</v>
      </c>
      <c r="H315" t="s">
        <v>38</v>
      </c>
      <c r="I315" t="str">
        <f>"2-0"</f>
        <v>2-0</v>
      </c>
      <c r="J315" t="s">
        <v>20</v>
      </c>
      <c r="K315">
        <v>1.8839999999999999</v>
      </c>
      <c r="L315">
        <v>1</v>
      </c>
      <c r="M315">
        <v>-1</v>
      </c>
      <c r="N315" t="s">
        <v>21</v>
      </c>
      <c r="O315" t="s">
        <v>1467</v>
      </c>
      <c r="P315" s="15">
        <f t="shared" si="56"/>
        <v>27.249999999999989</v>
      </c>
      <c r="Q315" s="22">
        <v>43466</v>
      </c>
      <c r="R315" s="22"/>
      <c r="S315" s="50">
        <v>322</v>
      </c>
      <c r="T315" s="23" t="str">
        <f t="shared" si="46"/>
        <v>1X2</v>
      </c>
      <c r="U315" t="s">
        <v>2512</v>
      </c>
      <c r="V315" s="46" t="str">
        <f t="shared" si="47"/>
        <v>23</v>
      </c>
      <c r="W315" s="46" t="str">
        <f t="shared" si="48"/>
        <v>Jan</v>
      </c>
      <c r="X315" s="46">
        <f t="shared" si="49"/>
        <v>1</v>
      </c>
      <c r="Y315" s="46" t="str">
        <f t="shared" si="50"/>
        <v>2019</v>
      </c>
      <c r="Z315" s="46" t="str">
        <f t="shared" si="51"/>
        <v>21:30</v>
      </c>
      <c r="AA315" s="47">
        <f t="shared" si="52"/>
        <v>43488</v>
      </c>
      <c r="AB315" s="48">
        <f t="shared" si="53"/>
        <v>43488.895833333336</v>
      </c>
      <c r="AC315" s="51">
        <v>43466</v>
      </c>
      <c r="AD315" s="72"/>
      <c r="AE315" s="49">
        <v>314</v>
      </c>
      <c r="AF315" s="52">
        <f t="shared" si="54"/>
        <v>26.649999999999991</v>
      </c>
      <c r="AG315" s="53">
        <f t="shared" si="55"/>
        <v>126.65000000000006</v>
      </c>
      <c r="AH315" s="53">
        <f>AG315-MAX($AG$1:AG314)</f>
        <v>-2.3599999999999852</v>
      </c>
    </row>
    <row r="316" spans="1:34" x14ac:dyDescent="0.25">
      <c r="A316">
        <v>315</v>
      </c>
      <c r="B316" t="s">
        <v>1454</v>
      </c>
      <c r="C316" t="s">
        <v>15</v>
      </c>
      <c r="D316" t="s">
        <v>913</v>
      </c>
      <c r="E316" t="s">
        <v>1455</v>
      </c>
      <c r="F316">
        <v>1</v>
      </c>
      <c r="G316" t="s">
        <v>80</v>
      </c>
      <c r="H316" t="s">
        <v>34</v>
      </c>
      <c r="I316" t="str">
        <f>"1-1"</f>
        <v>1-1</v>
      </c>
      <c r="J316" t="s">
        <v>20</v>
      </c>
      <c r="K316">
        <v>2.2400000000000002</v>
      </c>
      <c r="L316">
        <v>1</v>
      </c>
      <c r="M316">
        <v>0</v>
      </c>
      <c r="N316" t="s">
        <v>21</v>
      </c>
      <c r="O316" t="s">
        <v>1453</v>
      </c>
      <c r="P316" s="15">
        <f t="shared" si="56"/>
        <v>27.249999999999989</v>
      </c>
      <c r="Q316" s="22">
        <v>43466</v>
      </c>
      <c r="R316" s="22"/>
      <c r="S316" s="50">
        <v>336</v>
      </c>
      <c r="T316" s="23" t="str">
        <f t="shared" si="46"/>
        <v>AH</v>
      </c>
      <c r="U316" t="s">
        <v>2512</v>
      </c>
      <c r="V316" s="46" t="str">
        <f t="shared" si="47"/>
        <v>24</v>
      </c>
      <c r="W316" s="46" t="str">
        <f t="shared" si="48"/>
        <v>Jan</v>
      </c>
      <c r="X316" s="46">
        <f t="shared" si="49"/>
        <v>1</v>
      </c>
      <c r="Y316" s="46" t="str">
        <f t="shared" si="50"/>
        <v>2019</v>
      </c>
      <c r="Z316" s="46" t="str">
        <f t="shared" si="51"/>
        <v>19:30</v>
      </c>
      <c r="AA316" s="47">
        <f t="shared" si="52"/>
        <v>43489</v>
      </c>
      <c r="AB316" s="48">
        <f t="shared" si="53"/>
        <v>43489.8125</v>
      </c>
      <c r="AC316" s="51">
        <v>43466</v>
      </c>
      <c r="AD316" s="72"/>
      <c r="AE316" s="49">
        <v>315</v>
      </c>
      <c r="AF316" s="52">
        <f t="shared" si="54"/>
        <v>26.649999999999991</v>
      </c>
      <c r="AG316" s="53">
        <f t="shared" si="55"/>
        <v>126.65000000000006</v>
      </c>
      <c r="AH316" s="53">
        <f>AG316-MAX($AG$1:AG315)</f>
        <v>-2.3599999999999852</v>
      </c>
    </row>
    <row r="317" spans="1:34" x14ac:dyDescent="0.25">
      <c r="A317">
        <v>316</v>
      </c>
      <c r="B317" t="s">
        <v>1483</v>
      </c>
      <c r="C317" t="s">
        <v>15</v>
      </c>
      <c r="D317" t="s">
        <v>973</v>
      </c>
      <c r="E317" t="s">
        <v>923</v>
      </c>
      <c r="F317">
        <v>1</v>
      </c>
      <c r="G317" t="s">
        <v>80</v>
      </c>
      <c r="H317" t="s">
        <v>31</v>
      </c>
      <c r="I317" t="str">
        <f>"2-1"</f>
        <v>2-1</v>
      </c>
      <c r="J317" t="s">
        <v>20</v>
      </c>
      <c r="K317">
        <v>1.7929999999999999</v>
      </c>
      <c r="L317">
        <v>1</v>
      </c>
      <c r="M317">
        <v>0</v>
      </c>
      <c r="N317" t="s">
        <v>21</v>
      </c>
      <c r="O317" t="s">
        <v>1482</v>
      </c>
      <c r="P317" s="15">
        <f t="shared" si="56"/>
        <v>27.249999999999989</v>
      </c>
      <c r="Q317" s="22">
        <v>43466</v>
      </c>
      <c r="R317" s="22"/>
      <c r="S317" s="50">
        <v>324</v>
      </c>
      <c r="T317" s="23" t="str">
        <f t="shared" si="46"/>
        <v>AH</v>
      </c>
      <c r="U317" t="s">
        <v>2512</v>
      </c>
      <c r="V317" s="46" t="str">
        <f t="shared" si="47"/>
        <v>24</v>
      </c>
      <c r="W317" s="46" t="str">
        <f t="shared" si="48"/>
        <v>Jan</v>
      </c>
      <c r="X317" s="46">
        <f t="shared" si="49"/>
        <v>1</v>
      </c>
      <c r="Y317" s="46" t="str">
        <f t="shared" si="50"/>
        <v>2019</v>
      </c>
      <c r="Z317" s="46" t="str">
        <f t="shared" si="51"/>
        <v>20:45</v>
      </c>
      <c r="AA317" s="47">
        <f t="shared" si="52"/>
        <v>43489</v>
      </c>
      <c r="AB317" s="48">
        <f t="shared" si="53"/>
        <v>43489.864583333336</v>
      </c>
      <c r="AC317" s="51">
        <v>43466</v>
      </c>
      <c r="AD317" s="72"/>
      <c r="AE317" s="49">
        <v>316</v>
      </c>
      <c r="AF317" s="52">
        <f t="shared" si="54"/>
        <v>26.649999999999991</v>
      </c>
      <c r="AG317" s="53">
        <f t="shared" si="55"/>
        <v>126.65000000000006</v>
      </c>
      <c r="AH317" s="53">
        <f>AG317-MAX($AG$1:AG316)</f>
        <v>-2.3599999999999852</v>
      </c>
    </row>
    <row r="318" spans="1:34" x14ac:dyDescent="0.25">
      <c r="A318">
        <v>317</v>
      </c>
      <c r="B318" t="s">
        <v>1465</v>
      </c>
      <c r="C318" t="s">
        <v>15</v>
      </c>
      <c r="D318" t="s">
        <v>913</v>
      </c>
      <c r="E318" t="s">
        <v>1098</v>
      </c>
      <c r="F318">
        <v>0</v>
      </c>
      <c r="G318" t="s">
        <v>26</v>
      </c>
      <c r="H318" t="s">
        <v>85</v>
      </c>
      <c r="I318" t="str">
        <f>"4-2"</f>
        <v>4-2</v>
      </c>
      <c r="J318" t="s">
        <v>20</v>
      </c>
      <c r="K318">
        <v>1.909</v>
      </c>
      <c r="L318">
        <v>1</v>
      </c>
      <c r="M318">
        <v>-1</v>
      </c>
      <c r="N318" t="s">
        <v>21</v>
      </c>
      <c r="O318" t="s">
        <v>1464</v>
      </c>
      <c r="P318" s="15">
        <f t="shared" si="56"/>
        <v>26.249999999999989</v>
      </c>
      <c r="Q318" s="22">
        <v>43466</v>
      </c>
      <c r="R318" s="22"/>
      <c r="S318" s="50">
        <v>330</v>
      </c>
      <c r="T318" s="23" t="str">
        <f t="shared" si="46"/>
        <v>AH</v>
      </c>
      <c r="U318" t="s">
        <v>2512</v>
      </c>
      <c r="V318" s="46" t="str">
        <f t="shared" si="47"/>
        <v>24</v>
      </c>
      <c r="W318" s="46" t="str">
        <f t="shared" si="48"/>
        <v>Jan</v>
      </c>
      <c r="X318" s="46">
        <f t="shared" si="49"/>
        <v>1</v>
      </c>
      <c r="Y318" s="46" t="str">
        <f t="shared" si="50"/>
        <v>2019</v>
      </c>
      <c r="Z318" s="46" t="str">
        <f t="shared" si="51"/>
        <v>21:30</v>
      </c>
      <c r="AA318" s="47">
        <f t="shared" si="52"/>
        <v>43489</v>
      </c>
      <c r="AB318" s="48">
        <f t="shared" si="53"/>
        <v>43489.895833333336</v>
      </c>
      <c r="AC318" s="51">
        <v>43466</v>
      </c>
      <c r="AD318" s="72"/>
      <c r="AE318" s="49">
        <v>317</v>
      </c>
      <c r="AF318" s="52">
        <f t="shared" si="54"/>
        <v>25.649999999999991</v>
      </c>
      <c r="AG318" s="53">
        <f t="shared" si="55"/>
        <v>125.65000000000006</v>
      </c>
      <c r="AH318" s="53">
        <f>AG318-MAX($AG$1:AG317)</f>
        <v>-3.3599999999999852</v>
      </c>
    </row>
    <row r="319" spans="1:34" x14ac:dyDescent="0.25">
      <c r="A319">
        <v>318</v>
      </c>
      <c r="B319" t="s">
        <v>1480</v>
      </c>
      <c r="C319" t="s">
        <v>15</v>
      </c>
      <c r="D319" t="s">
        <v>54</v>
      </c>
      <c r="E319" t="s">
        <v>1481</v>
      </c>
      <c r="F319">
        <v>1</v>
      </c>
      <c r="G319" t="s">
        <v>80</v>
      </c>
      <c r="H319" t="s">
        <v>46</v>
      </c>
      <c r="I319" t="str">
        <f>"2-2"</f>
        <v>2-2</v>
      </c>
      <c r="J319" t="s">
        <v>20</v>
      </c>
      <c r="K319">
        <v>2.0099999999999998</v>
      </c>
      <c r="L319">
        <v>1</v>
      </c>
      <c r="M319">
        <v>0</v>
      </c>
      <c r="N319" t="s">
        <v>21</v>
      </c>
      <c r="O319" t="s">
        <v>1482</v>
      </c>
      <c r="P319" s="15">
        <f t="shared" si="56"/>
        <v>26.249999999999989</v>
      </c>
      <c r="Q319" s="22">
        <v>43466</v>
      </c>
      <c r="R319" s="22"/>
      <c r="S319" s="50">
        <v>343</v>
      </c>
      <c r="T319" s="23" t="str">
        <f t="shared" si="46"/>
        <v>AH</v>
      </c>
      <c r="U319" t="s">
        <v>2512</v>
      </c>
      <c r="V319" s="46" t="str">
        <f t="shared" si="47"/>
        <v>25</v>
      </c>
      <c r="W319" s="46" t="str">
        <f t="shared" si="48"/>
        <v>Jan</v>
      </c>
      <c r="X319" s="46">
        <f t="shared" si="49"/>
        <v>1</v>
      </c>
      <c r="Y319" s="46" t="str">
        <f t="shared" si="50"/>
        <v>2019</v>
      </c>
      <c r="Z319" s="46" t="str">
        <f t="shared" si="51"/>
        <v>20:30</v>
      </c>
      <c r="AA319" s="47">
        <f t="shared" si="52"/>
        <v>43490</v>
      </c>
      <c r="AB319" s="48">
        <f t="shared" si="53"/>
        <v>43490.854166666664</v>
      </c>
      <c r="AC319" s="51">
        <v>43466</v>
      </c>
      <c r="AD319" s="72"/>
      <c r="AE319" s="49">
        <v>318</v>
      </c>
      <c r="AF319" s="52">
        <f t="shared" si="54"/>
        <v>25.649999999999991</v>
      </c>
      <c r="AG319" s="53">
        <f t="shared" si="55"/>
        <v>125.65000000000006</v>
      </c>
      <c r="AH319" s="53">
        <f>AG319-MAX($AG$1:AG318)</f>
        <v>-3.3599999999999852</v>
      </c>
    </row>
    <row r="320" spans="1:34" x14ac:dyDescent="0.25">
      <c r="A320">
        <v>319</v>
      </c>
      <c r="B320" t="s">
        <v>1451</v>
      </c>
      <c r="C320" t="s">
        <v>15</v>
      </c>
      <c r="D320" t="s">
        <v>100</v>
      </c>
      <c r="E320" t="s">
        <v>1452</v>
      </c>
      <c r="F320">
        <v>1.71</v>
      </c>
      <c r="G320" t="s">
        <v>18</v>
      </c>
      <c r="H320" t="s">
        <v>92</v>
      </c>
      <c r="I320" t="str">
        <f>"1-2"</f>
        <v>1-2</v>
      </c>
      <c r="J320" t="s">
        <v>20</v>
      </c>
      <c r="K320">
        <v>1.714</v>
      </c>
      <c r="L320">
        <v>1</v>
      </c>
      <c r="M320">
        <v>0.71</v>
      </c>
      <c r="N320" t="s">
        <v>21</v>
      </c>
      <c r="O320" t="s">
        <v>1453</v>
      </c>
      <c r="P320" s="15">
        <f t="shared" si="56"/>
        <v>26.95999999999999</v>
      </c>
      <c r="Q320" s="22">
        <v>43466</v>
      </c>
      <c r="R320" s="22"/>
      <c r="S320" s="50">
        <v>326</v>
      </c>
      <c r="T320" s="23" t="str">
        <f t="shared" si="46"/>
        <v>AH</v>
      </c>
      <c r="U320" t="s">
        <v>2512</v>
      </c>
      <c r="V320" s="46" t="str">
        <f t="shared" si="47"/>
        <v>25</v>
      </c>
      <c r="W320" s="46" t="str">
        <f t="shared" si="48"/>
        <v>Jan</v>
      </c>
      <c r="X320" s="46">
        <f t="shared" si="49"/>
        <v>1</v>
      </c>
      <c r="Y320" s="46" t="str">
        <f t="shared" si="50"/>
        <v>2019</v>
      </c>
      <c r="Z320" s="46" t="str">
        <f t="shared" si="51"/>
        <v>20:45</v>
      </c>
      <c r="AA320" s="47">
        <f t="shared" si="52"/>
        <v>43490</v>
      </c>
      <c r="AB320" s="48">
        <f t="shared" si="53"/>
        <v>43490.864583333336</v>
      </c>
      <c r="AC320" s="51">
        <v>43466</v>
      </c>
      <c r="AD320" s="72"/>
      <c r="AE320" s="49">
        <v>319</v>
      </c>
      <c r="AF320" s="52">
        <f t="shared" si="54"/>
        <v>26.359999999999992</v>
      </c>
      <c r="AG320" s="53">
        <f t="shared" si="55"/>
        <v>126.36000000000006</v>
      </c>
      <c r="AH320" s="53">
        <f>AG320-MAX($AG$1:AG319)</f>
        <v>-2.6499999999999915</v>
      </c>
    </row>
    <row r="321" spans="1:34" x14ac:dyDescent="0.25">
      <c r="A321">
        <v>320</v>
      </c>
      <c r="B321" t="s">
        <v>1500</v>
      </c>
      <c r="C321" t="s">
        <v>15</v>
      </c>
      <c r="D321" t="s">
        <v>399</v>
      </c>
      <c r="E321" t="s">
        <v>735</v>
      </c>
      <c r="F321">
        <v>2.04</v>
      </c>
      <c r="G321" t="s">
        <v>18</v>
      </c>
      <c r="H321" t="s">
        <v>34</v>
      </c>
      <c r="I321" t="str">
        <f>"1-3"</f>
        <v>1-3</v>
      </c>
      <c r="J321" t="s">
        <v>20</v>
      </c>
      <c r="K321">
        <v>2.04</v>
      </c>
      <c r="L321">
        <v>1</v>
      </c>
      <c r="M321">
        <v>1.04</v>
      </c>
      <c r="N321" t="s">
        <v>21</v>
      </c>
      <c r="O321" t="s">
        <v>1501</v>
      </c>
      <c r="P321" s="15">
        <f t="shared" si="56"/>
        <v>27.999999999999989</v>
      </c>
      <c r="Q321" s="22">
        <v>43466</v>
      </c>
      <c r="R321" s="22"/>
      <c r="S321" s="50">
        <v>340</v>
      </c>
      <c r="T321" s="23" t="str">
        <f t="shared" si="46"/>
        <v>AH</v>
      </c>
      <c r="U321" t="s">
        <v>2512</v>
      </c>
      <c r="V321" s="46" t="str">
        <f t="shared" si="47"/>
        <v>25</v>
      </c>
      <c r="W321" s="46" t="str">
        <f t="shared" si="48"/>
        <v>Jan</v>
      </c>
      <c r="X321" s="46">
        <f t="shared" si="49"/>
        <v>1</v>
      </c>
      <c r="Y321" s="46" t="str">
        <f t="shared" si="50"/>
        <v>2019</v>
      </c>
      <c r="Z321" s="46" t="str">
        <f t="shared" si="51"/>
        <v>20:55</v>
      </c>
      <c r="AA321" s="47">
        <f t="shared" si="52"/>
        <v>43490</v>
      </c>
      <c r="AB321" s="48">
        <f t="shared" si="53"/>
        <v>43490.871527777781</v>
      </c>
      <c r="AC321" s="51">
        <v>43466</v>
      </c>
      <c r="AD321" s="72"/>
      <c r="AE321" s="49">
        <v>320</v>
      </c>
      <c r="AF321" s="52">
        <f t="shared" si="54"/>
        <v>27.399999999999991</v>
      </c>
      <c r="AG321" s="53">
        <f t="shared" si="55"/>
        <v>127.40000000000006</v>
      </c>
      <c r="AH321" s="53">
        <f>AG321-MAX($AG$1:AG320)</f>
        <v>-1.6099999999999852</v>
      </c>
    </row>
    <row r="322" spans="1:34" x14ac:dyDescent="0.25">
      <c r="A322">
        <v>321</v>
      </c>
      <c r="B322" t="s">
        <v>1442</v>
      </c>
      <c r="C322" t="s">
        <v>15</v>
      </c>
      <c r="D322" t="s">
        <v>24</v>
      </c>
      <c r="E322" t="s">
        <v>1443</v>
      </c>
      <c r="F322">
        <v>1.95</v>
      </c>
      <c r="G322" t="s">
        <v>18</v>
      </c>
      <c r="H322" t="s">
        <v>50</v>
      </c>
      <c r="I322" t="str">
        <f>"5-0"</f>
        <v>5-0</v>
      </c>
      <c r="J322" t="s">
        <v>20</v>
      </c>
      <c r="K322">
        <v>1.952</v>
      </c>
      <c r="L322">
        <v>1</v>
      </c>
      <c r="M322">
        <v>0.95</v>
      </c>
      <c r="N322" t="s">
        <v>21</v>
      </c>
      <c r="O322" t="s">
        <v>1444</v>
      </c>
      <c r="P322" s="15">
        <f t="shared" si="56"/>
        <v>28.949999999999989</v>
      </c>
      <c r="Q322" s="22">
        <v>43466</v>
      </c>
      <c r="R322" s="22"/>
      <c r="S322" s="50">
        <v>335</v>
      </c>
      <c r="T322" s="23" t="str">
        <f t="shared" ref="T322:T385" si="57">MID(H322,FIND("(",H322)+1,FIND(")",H322)-FIND("(",H322)-1)</f>
        <v>AH</v>
      </c>
      <c r="U322" t="s">
        <v>2512</v>
      </c>
      <c r="V322" s="46" t="str">
        <f t="shared" ref="V322:V385" si="58">MID(B322,2,2)</f>
        <v>26</v>
      </c>
      <c r="W322" s="46" t="str">
        <f t="shared" ref="W322:W385" si="59">MID(B322,5,3)</f>
        <v>Jan</v>
      </c>
      <c r="X322" s="46">
        <f t="shared" ref="X322:X385" si="60">INDEX($AK$2:$AL$13,MATCH(W322,$AL$2:$AL$13,0),1)</f>
        <v>1</v>
      </c>
      <c r="Y322" s="46" t="str">
        <f t="shared" ref="Y322:Y385" si="61">MID(B322,9,4)</f>
        <v>2019</v>
      </c>
      <c r="Z322" s="46" t="str">
        <f t="shared" ref="Z322:Z385" si="62">RIGHT(B322,5)</f>
        <v>13:00</v>
      </c>
      <c r="AA322" s="47">
        <f t="shared" ref="AA322:AA385" si="63">DATE(Y322,X322,V322)</f>
        <v>43491</v>
      </c>
      <c r="AB322" s="48">
        <f t="shared" ref="AB322:AB385" si="64">AA322+Z322</f>
        <v>43491.541666666664</v>
      </c>
      <c r="AC322" s="51">
        <v>43466</v>
      </c>
      <c r="AD322" s="72"/>
      <c r="AE322" s="49">
        <v>321</v>
      </c>
      <c r="AF322" s="52">
        <f t="shared" si="54"/>
        <v>28.349999999999991</v>
      </c>
      <c r="AG322" s="53">
        <f t="shared" si="55"/>
        <v>128.35000000000005</v>
      </c>
      <c r="AH322" s="53">
        <f>AG322-MAX($AG$1:AG321)</f>
        <v>-0.65999999999999659</v>
      </c>
    </row>
    <row r="323" spans="1:34" x14ac:dyDescent="0.25">
      <c r="A323">
        <v>322</v>
      </c>
      <c r="B323" t="s">
        <v>1477</v>
      </c>
      <c r="C323" t="s">
        <v>15</v>
      </c>
      <c r="D323" t="s">
        <v>54</v>
      </c>
      <c r="E323" t="s">
        <v>1499</v>
      </c>
      <c r="F323">
        <v>1.89</v>
      </c>
      <c r="G323" t="s">
        <v>18</v>
      </c>
      <c r="H323" t="s">
        <v>190</v>
      </c>
      <c r="I323" t="str">
        <f>"5-1"</f>
        <v>5-1</v>
      </c>
      <c r="J323" t="s">
        <v>20</v>
      </c>
      <c r="K323">
        <v>1.8919999999999999</v>
      </c>
      <c r="L323">
        <v>1</v>
      </c>
      <c r="M323">
        <v>0.89</v>
      </c>
      <c r="N323" t="s">
        <v>21</v>
      </c>
      <c r="O323" t="s">
        <v>1498</v>
      </c>
      <c r="P323" s="15">
        <f t="shared" si="56"/>
        <v>29.839999999999989</v>
      </c>
      <c r="Q323" s="22">
        <v>43466</v>
      </c>
      <c r="R323" s="22"/>
      <c r="S323" s="50">
        <v>316</v>
      </c>
      <c r="T323" s="23" t="str">
        <f t="shared" si="57"/>
        <v>AH</v>
      </c>
      <c r="U323" t="s">
        <v>2512</v>
      </c>
      <c r="V323" s="46" t="str">
        <f t="shared" si="58"/>
        <v>26</v>
      </c>
      <c r="W323" s="46" t="str">
        <f t="shared" si="59"/>
        <v>Jan</v>
      </c>
      <c r="X323" s="46">
        <f t="shared" si="60"/>
        <v>1</v>
      </c>
      <c r="Y323" s="46" t="str">
        <f t="shared" si="61"/>
        <v>2019</v>
      </c>
      <c r="Z323" s="46" t="str">
        <f t="shared" si="62"/>
        <v>15:30</v>
      </c>
      <c r="AA323" s="47">
        <f t="shared" si="63"/>
        <v>43491</v>
      </c>
      <c r="AB323" s="48">
        <f t="shared" si="64"/>
        <v>43491.645833333336</v>
      </c>
      <c r="AC323" s="51">
        <v>43466</v>
      </c>
      <c r="AD323" s="72"/>
      <c r="AE323" s="49">
        <v>322</v>
      </c>
      <c r="AF323" s="52">
        <f t="shared" ref="AF323:AF386" si="65">AF322+M323</f>
        <v>29.239999999999991</v>
      </c>
      <c r="AG323" s="53">
        <f t="shared" ref="AG323:AG386" si="66">AG322+M323</f>
        <v>129.24000000000004</v>
      </c>
      <c r="AH323" s="53">
        <f>AG323-MAX($AG$1:AG322)</f>
        <v>0.22999999999998977</v>
      </c>
    </row>
    <row r="324" spans="1:34" x14ac:dyDescent="0.25">
      <c r="A324">
        <v>323</v>
      </c>
      <c r="B324" t="s">
        <v>1477</v>
      </c>
      <c r="C324" t="s">
        <v>15</v>
      </c>
      <c r="D324" t="s">
        <v>54</v>
      </c>
      <c r="E324" t="s">
        <v>1497</v>
      </c>
      <c r="F324">
        <v>2.11</v>
      </c>
      <c r="G324" t="s">
        <v>18</v>
      </c>
      <c r="H324" t="s">
        <v>50</v>
      </c>
      <c r="I324" t="str">
        <f>"2-0"</f>
        <v>2-0</v>
      </c>
      <c r="J324" t="s">
        <v>20</v>
      </c>
      <c r="K324">
        <v>2.11</v>
      </c>
      <c r="L324">
        <v>1</v>
      </c>
      <c r="M324">
        <v>1.1100000000000001</v>
      </c>
      <c r="N324" t="s">
        <v>21</v>
      </c>
      <c r="O324" t="s">
        <v>1498</v>
      </c>
      <c r="P324" s="15">
        <f t="shared" si="56"/>
        <v>30.949999999999989</v>
      </c>
      <c r="Q324" s="22">
        <v>43466</v>
      </c>
      <c r="R324" s="22"/>
      <c r="S324" s="50">
        <v>319</v>
      </c>
      <c r="T324" s="23" t="str">
        <f t="shared" si="57"/>
        <v>AH</v>
      </c>
      <c r="U324" t="s">
        <v>2512</v>
      </c>
      <c r="V324" s="46" t="str">
        <f t="shared" si="58"/>
        <v>26</v>
      </c>
      <c r="W324" s="46" t="str">
        <f t="shared" si="59"/>
        <v>Jan</v>
      </c>
      <c r="X324" s="46">
        <f t="shared" si="60"/>
        <v>1</v>
      </c>
      <c r="Y324" s="46" t="str">
        <f t="shared" si="61"/>
        <v>2019</v>
      </c>
      <c r="Z324" s="46" t="str">
        <f t="shared" si="62"/>
        <v>15:30</v>
      </c>
      <c r="AA324" s="47">
        <f t="shared" si="63"/>
        <v>43491</v>
      </c>
      <c r="AB324" s="48">
        <f t="shared" si="64"/>
        <v>43491.645833333336</v>
      </c>
      <c r="AC324" s="51">
        <v>43466</v>
      </c>
      <c r="AD324" s="72"/>
      <c r="AE324" s="49">
        <v>323</v>
      </c>
      <c r="AF324" s="52">
        <f t="shared" si="65"/>
        <v>30.349999999999991</v>
      </c>
      <c r="AG324" s="53">
        <f t="shared" si="66"/>
        <v>130.35000000000005</v>
      </c>
      <c r="AH324" s="53">
        <f>AG324-MAX($AG$1:AG323)</f>
        <v>1.1100000000000136</v>
      </c>
    </row>
    <row r="325" spans="1:34" x14ac:dyDescent="0.25">
      <c r="A325">
        <v>324</v>
      </c>
      <c r="B325" t="s">
        <v>1477</v>
      </c>
      <c r="C325" t="s">
        <v>15</v>
      </c>
      <c r="D325" t="s">
        <v>54</v>
      </c>
      <c r="E325" t="s">
        <v>1495</v>
      </c>
      <c r="F325">
        <v>0</v>
      </c>
      <c r="G325" t="s">
        <v>26</v>
      </c>
      <c r="H325" t="s">
        <v>112</v>
      </c>
      <c r="I325" t="str">
        <f>"2-4"</f>
        <v>2-4</v>
      </c>
      <c r="J325" t="s">
        <v>20</v>
      </c>
      <c r="K325">
        <v>1.917</v>
      </c>
      <c r="L325">
        <v>1</v>
      </c>
      <c r="M325">
        <v>-1</v>
      </c>
      <c r="N325" t="s">
        <v>21</v>
      </c>
      <c r="O325" t="s">
        <v>1496</v>
      </c>
      <c r="P325" s="15">
        <f t="shared" si="56"/>
        <v>29.949999999999989</v>
      </c>
      <c r="Q325" s="22">
        <v>43466</v>
      </c>
      <c r="R325" s="22"/>
      <c r="S325" s="50">
        <v>325</v>
      </c>
      <c r="T325" s="23" t="str">
        <f t="shared" si="57"/>
        <v>AH</v>
      </c>
      <c r="U325" t="s">
        <v>2512</v>
      </c>
      <c r="V325" s="46" t="str">
        <f t="shared" si="58"/>
        <v>26</v>
      </c>
      <c r="W325" s="46" t="str">
        <f t="shared" si="59"/>
        <v>Jan</v>
      </c>
      <c r="X325" s="46">
        <f t="shared" si="60"/>
        <v>1</v>
      </c>
      <c r="Y325" s="46" t="str">
        <f t="shared" si="61"/>
        <v>2019</v>
      </c>
      <c r="Z325" s="46" t="str">
        <f t="shared" si="62"/>
        <v>15:30</v>
      </c>
      <c r="AA325" s="47">
        <f t="shared" si="63"/>
        <v>43491</v>
      </c>
      <c r="AB325" s="48">
        <f t="shared" si="64"/>
        <v>43491.645833333336</v>
      </c>
      <c r="AC325" s="51">
        <v>43466</v>
      </c>
      <c r="AD325" s="72"/>
      <c r="AE325" s="49">
        <v>324</v>
      </c>
      <c r="AF325" s="52">
        <f t="shared" si="65"/>
        <v>29.349999999999991</v>
      </c>
      <c r="AG325" s="53">
        <f t="shared" si="66"/>
        <v>129.35000000000005</v>
      </c>
      <c r="AH325" s="53">
        <f>AG325-MAX($AG$1:AG324)</f>
        <v>-1</v>
      </c>
    </row>
    <row r="326" spans="1:34" x14ac:dyDescent="0.25">
      <c r="A326">
        <v>325</v>
      </c>
      <c r="B326" t="s">
        <v>1477</v>
      </c>
      <c r="C326" t="s">
        <v>15</v>
      </c>
      <c r="D326" t="s">
        <v>54</v>
      </c>
      <c r="E326" t="s">
        <v>1478</v>
      </c>
      <c r="F326">
        <v>1.93</v>
      </c>
      <c r="G326" t="s">
        <v>18</v>
      </c>
      <c r="H326" t="s">
        <v>34</v>
      </c>
      <c r="I326" t="str">
        <f>"0-3"</f>
        <v>0-3</v>
      </c>
      <c r="J326" t="s">
        <v>20</v>
      </c>
      <c r="K326">
        <v>1.9339999999999999</v>
      </c>
      <c r="L326">
        <v>1</v>
      </c>
      <c r="M326">
        <v>0.93</v>
      </c>
      <c r="N326" t="s">
        <v>21</v>
      </c>
      <c r="O326" t="s">
        <v>1479</v>
      </c>
      <c r="P326" s="15">
        <f t="shared" si="56"/>
        <v>30.879999999999988</v>
      </c>
      <c r="Q326" s="22">
        <v>43466</v>
      </c>
      <c r="R326" s="22"/>
      <c r="S326" s="50">
        <v>329</v>
      </c>
      <c r="T326" s="23" t="str">
        <f t="shared" si="57"/>
        <v>AH</v>
      </c>
      <c r="U326" t="s">
        <v>2512</v>
      </c>
      <c r="V326" s="46" t="str">
        <f t="shared" si="58"/>
        <v>26</v>
      </c>
      <c r="W326" s="46" t="str">
        <f t="shared" si="59"/>
        <v>Jan</v>
      </c>
      <c r="X326" s="46">
        <f t="shared" si="60"/>
        <v>1</v>
      </c>
      <c r="Y326" s="46" t="str">
        <f t="shared" si="61"/>
        <v>2019</v>
      </c>
      <c r="Z326" s="46" t="str">
        <f t="shared" si="62"/>
        <v>15:30</v>
      </c>
      <c r="AA326" s="47">
        <f t="shared" si="63"/>
        <v>43491</v>
      </c>
      <c r="AB326" s="48">
        <f t="shared" si="64"/>
        <v>43491.645833333336</v>
      </c>
      <c r="AC326" s="51">
        <v>43466</v>
      </c>
      <c r="AD326" s="72"/>
      <c r="AE326" s="49">
        <v>325</v>
      </c>
      <c r="AF326" s="52">
        <f t="shared" si="65"/>
        <v>30.27999999999999</v>
      </c>
      <c r="AG326" s="53">
        <f t="shared" si="66"/>
        <v>130.28000000000006</v>
      </c>
      <c r="AH326" s="53">
        <f>AG326-MAX($AG$1:AG325)</f>
        <v>-6.9999999999993179E-2</v>
      </c>
    </row>
    <row r="327" spans="1:34" x14ac:dyDescent="0.25">
      <c r="A327">
        <v>326</v>
      </c>
      <c r="B327" t="s">
        <v>1413</v>
      </c>
      <c r="C327" t="s">
        <v>15</v>
      </c>
      <c r="D327" t="s">
        <v>399</v>
      </c>
      <c r="E327" t="s">
        <v>1416</v>
      </c>
      <c r="F327">
        <v>1.72</v>
      </c>
      <c r="G327" t="s">
        <v>18</v>
      </c>
      <c r="H327" t="s">
        <v>464</v>
      </c>
      <c r="I327" t="str">
        <f>"5-0"</f>
        <v>5-0</v>
      </c>
      <c r="J327" t="s">
        <v>20</v>
      </c>
      <c r="K327">
        <v>1.724</v>
      </c>
      <c r="L327">
        <v>1</v>
      </c>
      <c r="M327">
        <v>0.72</v>
      </c>
      <c r="N327" t="s">
        <v>21</v>
      </c>
      <c r="O327" t="s">
        <v>1417</v>
      </c>
      <c r="P327" s="15">
        <f t="shared" si="56"/>
        <v>31.599999999999987</v>
      </c>
      <c r="Q327" s="22">
        <v>43466</v>
      </c>
      <c r="R327" s="22"/>
      <c r="S327" s="50">
        <v>353</v>
      </c>
      <c r="T327" s="23" t="str">
        <f t="shared" si="57"/>
        <v>AH</v>
      </c>
      <c r="U327" t="s">
        <v>2512</v>
      </c>
      <c r="V327" s="46" t="str">
        <f t="shared" si="58"/>
        <v>26</v>
      </c>
      <c r="W327" s="46" t="str">
        <f t="shared" si="59"/>
        <v>Jan</v>
      </c>
      <c r="X327" s="46">
        <f t="shared" si="60"/>
        <v>1</v>
      </c>
      <c r="Y327" s="46" t="str">
        <f t="shared" si="61"/>
        <v>2019</v>
      </c>
      <c r="Z327" s="46" t="str">
        <f t="shared" si="62"/>
        <v>16:00</v>
      </c>
      <c r="AA327" s="47">
        <f t="shared" si="63"/>
        <v>43491</v>
      </c>
      <c r="AB327" s="48">
        <f t="shared" si="64"/>
        <v>43491.666666666664</v>
      </c>
      <c r="AC327" s="51">
        <v>43466</v>
      </c>
      <c r="AD327" s="72"/>
      <c r="AE327" s="49">
        <v>326</v>
      </c>
      <c r="AF327" s="52">
        <f t="shared" si="65"/>
        <v>30.999999999999989</v>
      </c>
      <c r="AG327" s="53">
        <f t="shared" si="66"/>
        <v>131.00000000000006</v>
      </c>
      <c r="AH327" s="53">
        <f>AG327-MAX($AG$1:AG326)</f>
        <v>0.65000000000000568</v>
      </c>
    </row>
    <row r="328" spans="1:34" x14ac:dyDescent="0.25">
      <c r="A328">
        <v>327</v>
      </c>
      <c r="B328" t="s">
        <v>1413</v>
      </c>
      <c r="C328" t="s">
        <v>15</v>
      </c>
      <c r="D328" t="s">
        <v>399</v>
      </c>
      <c r="E328" t="s">
        <v>1414</v>
      </c>
      <c r="F328">
        <v>1.83</v>
      </c>
      <c r="G328" t="s">
        <v>18</v>
      </c>
      <c r="H328" t="s">
        <v>34</v>
      </c>
      <c r="I328" t="str">
        <f>"0-2"</f>
        <v>0-2</v>
      </c>
      <c r="J328" t="s">
        <v>20</v>
      </c>
      <c r="K328">
        <v>1.8260000000000001</v>
      </c>
      <c r="L328">
        <v>1</v>
      </c>
      <c r="M328">
        <v>0.83</v>
      </c>
      <c r="N328" t="s">
        <v>21</v>
      </c>
      <c r="O328" t="s">
        <v>1415</v>
      </c>
      <c r="P328" s="15">
        <f t="shared" si="56"/>
        <v>32.429999999999986</v>
      </c>
      <c r="Q328" s="22">
        <v>43466</v>
      </c>
      <c r="R328" s="22"/>
      <c r="S328" s="50">
        <v>355</v>
      </c>
      <c r="T328" s="23" t="str">
        <f t="shared" si="57"/>
        <v>AH</v>
      </c>
      <c r="U328" t="s">
        <v>2512</v>
      </c>
      <c r="V328" s="46" t="str">
        <f t="shared" si="58"/>
        <v>26</v>
      </c>
      <c r="W328" s="46" t="str">
        <f t="shared" si="59"/>
        <v>Jan</v>
      </c>
      <c r="X328" s="46">
        <f t="shared" si="60"/>
        <v>1</v>
      </c>
      <c r="Y328" s="46" t="str">
        <f t="shared" si="61"/>
        <v>2019</v>
      </c>
      <c r="Z328" s="46" t="str">
        <f t="shared" si="62"/>
        <v>16:00</v>
      </c>
      <c r="AA328" s="47">
        <f t="shared" si="63"/>
        <v>43491</v>
      </c>
      <c r="AB328" s="48">
        <f t="shared" si="64"/>
        <v>43491.666666666664</v>
      </c>
      <c r="AC328" s="51">
        <v>43466</v>
      </c>
      <c r="AD328" s="72"/>
      <c r="AE328" s="49">
        <v>327</v>
      </c>
      <c r="AF328" s="52">
        <f t="shared" si="65"/>
        <v>31.829999999999988</v>
      </c>
      <c r="AG328" s="53">
        <f t="shared" si="66"/>
        <v>131.83000000000007</v>
      </c>
      <c r="AH328" s="53">
        <f>AG328-MAX($AG$1:AG327)</f>
        <v>0.83000000000001251</v>
      </c>
    </row>
    <row r="329" spans="1:34" x14ac:dyDescent="0.25">
      <c r="A329">
        <v>328</v>
      </c>
      <c r="B329" t="s">
        <v>1448</v>
      </c>
      <c r="C329" t="s">
        <v>15</v>
      </c>
      <c r="D329" t="s">
        <v>24</v>
      </c>
      <c r="E329" t="s">
        <v>1449</v>
      </c>
      <c r="F329">
        <v>0</v>
      </c>
      <c r="G329" t="s">
        <v>26</v>
      </c>
      <c r="H329" t="s">
        <v>31</v>
      </c>
      <c r="I329" t="str">
        <f>"2-0"</f>
        <v>2-0</v>
      </c>
      <c r="J329" t="s">
        <v>20</v>
      </c>
      <c r="K329">
        <v>1.806</v>
      </c>
      <c r="L329">
        <v>1</v>
      </c>
      <c r="M329">
        <v>-1</v>
      </c>
      <c r="N329" t="s">
        <v>21</v>
      </c>
      <c r="O329" t="s">
        <v>1450</v>
      </c>
      <c r="P329" s="15">
        <f t="shared" si="56"/>
        <v>31.429999999999986</v>
      </c>
      <c r="Q329" s="22">
        <v>43466</v>
      </c>
      <c r="R329" s="22"/>
      <c r="S329" s="50">
        <v>344</v>
      </c>
      <c r="T329" s="23" t="str">
        <f t="shared" si="57"/>
        <v>AH</v>
      </c>
      <c r="U329" t="s">
        <v>2512</v>
      </c>
      <c r="V329" s="46" t="str">
        <f t="shared" si="58"/>
        <v>26</v>
      </c>
      <c r="W329" s="46" t="str">
        <f t="shared" si="59"/>
        <v>Jan</v>
      </c>
      <c r="X329" s="46">
        <f t="shared" si="60"/>
        <v>1</v>
      </c>
      <c r="Y329" s="46" t="str">
        <f t="shared" si="61"/>
        <v>2019</v>
      </c>
      <c r="Z329" s="46" t="str">
        <f t="shared" si="62"/>
        <v>16:15</v>
      </c>
      <c r="AA329" s="47">
        <f t="shared" si="63"/>
        <v>43491</v>
      </c>
      <c r="AB329" s="48">
        <f t="shared" si="64"/>
        <v>43491.677083333336</v>
      </c>
      <c r="AC329" s="51">
        <v>43466</v>
      </c>
      <c r="AD329" s="72"/>
      <c r="AE329" s="49">
        <v>328</v>
      </c>
      <c r="AF329" s="52">
        <f t="shared" si="65"/>
        <v>30.829999999999988</v>
      </c>
      <c r="AG329" s="53">
        <f t="shared" si="66"/>
        <v>130.83000000000007</v>
      </c>
      <c r="AH329" s="53">
        <f>AG329-MAX($AG$1:AG328)</f>
        <v>-1</v>
      </c>
    </row>
    <row r="330" spans="1:34" x14ac:dyDescent="0.25">
      <c r="A330">
        <v>329</v>
      </c>
      <c r="B330" t="s">
        <v>1475</v>
      </c>
      <c r="C330" t="s">
        <v>15</v>
      </c>
      <c r="D330" t="s">
        <v>16</v>
      </c>
      <c r="E330" t="s">
        <v>1476</v>
      </c>
      <c r="F330">
        <v>1.88</v>
      </c>
      <c r="G330" t="s">
        <v>18</v>
      </c>
      <c r="H330" t="s">
        <v>72</v>
      </c>
      <c r="I330" t="str">
        <f>"4-0"</f>
        <v>4-0</v>
      </c>
      <c r="J330" t="s">
        <v>20</v>
      </c>
      <c r="K330">
        <v>1.877</v>
      </c>
      <c r="L330">
        <v>1</v>
      </c>
      <c r="M330">
        <v>0.88</v>
      </c>
      <c r="N330" t="s">
        <v>21</v>
      </c>
      <c r="O330" t="s">
        <v>1474</v>
      </c>
      <c r="P330" s="15">
        <f t="shared" si="56"/>
        <v>32.309999999999988</v>
      </c>
      <c r="Q330" s="22">
        <v>43466</v>
      </c>
      <c r="R330" s="22"/>
      <c r="S330" s="50">
        <v>314</v>
      </c>
      <c r="T330" s="23" t="str">
        <f t="shared" si="57"/>
        <v>1X2</v>
      </c>
      <c r="U330" t="s">
        <v>2512</v>
      </c>
      <c r="V330" s="46" t="str">
        <f t="shared" si="58"/>
        <v>26</v>
      </c>
      <c r="W330" s="46" t="str">
        <f t="shared" si="59"/>
        <v>Jan</v>
      </c>
      <c r="X330" s="46">
        <f t="shared" si="60"/>
        <v>1</v>
      </c>
      <c r="Y330" s="46" t="str">
        <f t="shared" si="61"/>
        <v>2019</v>
      </c>
      <c r="Z330" s="46" t="str">
        <f t="shared" si="62"/>
        <v>18:00</v>
      </c>
      <c r="AA330" s="47">
        <f t="shared" si="63"/>
        <v>43491</v>
      </c>
      <c r="AB330" s="48">
        <f t="shared" si="64"/>
        <v>43491.75</v>
      </c>
      <c r="AC330" s="51">
        <v>43466</v>
      </c>
      <c r="AD330" s="72"/>
      <c r="AE330" s="49">
        <v>329</v>
      </c>
      <c r="AF330" s="52">
        <f t="shared" si="65"/>
        <v>31.709999999999987</v>
      </c>
      <c r="AG330" s="53">
        <f t="shared" si="66"/>
        <v>131.71000000000006</v>
      </c>
      <c r="AH330" s="53">
        <f>AG330-MAX($AG$1:AG329)</f>
        <v>-0.12000000000000455</v>
      </c>
    </row>
    <row r="331" spans="1:34" x14ac:dyDescent="0.25">
      <c r="A331">
        <v>330</v>
      </c>
      <c r="B331" t="s">
        <v>1493</v>
      </c>
      <c r="C331" t="s">
        <v>15</v>
      </c>
      <c r="D331" t="s">
        <v>54</v>
      </c>
      <c r="E331" t="s">
        <v>1494</v>
      </c>
      <c r="F331">
        <v>1</v>
      </c>
      <c r="G331" t="s">
        <v>80</v>
      </c>
      <c r="H331" t="s">
        <v>34</v>
      </c>
      <c r="I331" t="str">
        <f>"2-2"</f>
        <v>2-2</v>
      </c>
      <c r="J331" t="s">
        <v>20</v>
      </c>
      <c r="K331">
        <v>1.9</v>
      </c>
      <c r="L331">
        <v>1</v>
      </c>
      <c r="M331">
        <v>0</v>
      </c>
      <c r="N331" t="s">
        <v>21</v>
      </c>
      <c r="O331" t="s">
        <v>1492</v>
      </c>
      <c r="P331" s="15">
        <f t="shared" si="56"/>
        <v>32.309999999999988</v>
      </c>
      <c r="Q331" s="22">
        <v>43466</v>
      </c>
      <c r="R331" s="22"/>
      <c r="S331" s="50">
        <v>317</v>
      </c>
      <c r="T331" s="23" t="str">
        <f t="shared" si="57"/>
        <v>AH</v>
      </c>
      <c r="U331" t="s">
        <v>2512</v>
      </c>
      <c r="V331" s="46" t="str">
        <f t="shared" si="58"/>
        <v>26</v>
      </c>
      <c r="W331" s="46" t="str">
        <f t="shared" si="59"/>
        <v>Jan</v>
      </c>
      <c r="X331" s="46">
        <f t="shared" si="60"/>
        <v>1</v>
      </c>
      <c r="Y331" s="46" t="str">
        <f t="shared" si="61"/>
        <v>2019</v>
      </c>
      <c r="Z331" s="46" t="str">
        <f t="shared" si="62"/>
        <v>18:30</v>
      </c>
      <c r="AA331" s="47">
        <f t="shared" si="63"/>
        <v>43491</v>
      </c>
      <c r="AB331" s="48">
        <f t="shared" si="64"/>
        <v>43491.770833333336</v>
      </c>
      <c r="AC331" s="51">
        <v>43466</v>
      </c>
      <c r="AD331" s="72"/>
      <c r="AE331" s="49">
        <v>330</v>
      </c>
      <c r="AF331" s="52">
        <f t="shared" si="65"/>
        <v>31.709999999999987</v>
      </c>
      <c r="AG331" s="53">
        <f t="shared" si="66"/>
        <v>131.71000000000006</v>
      </c>
      <c r="AH331" s="53">
        <f>AG331-MAX($AG$1:AG330)</f>
        <v>-0.12000000000000455</v>
      </c>
    </row>
    <row r="332" spans="1:34" x14ac:dyDescent="0.25">
      <c r="A332">
        <v>331</v>
      </c>
      <c r="B332" t="s">
        <v>1437</v>
      </c>
      <c r="C332" t="s">
        <v>15</v>
      </c>
      <c r="D332" t="s">
        <v>100</v>
      </c>
      <c r="E332" t="s">
        <v>1441</v>
      </c>
      <c r="F332">
        <v>2.2200000000000002</v>
      </c>
      <c r="G332" t="s">
        <v>18</v>
      </c>
      <c r="H332" t="s">
        <v>46</v>
      </c>
      <c r="I332" t="str">
        <f>"2-0"</f>
        <v>2-0</v>
      </c>
      <c r="J332" t="s">
        <v>20</v>
      </c>
      <c r="K332">
        <v>2.2200000000000002</v>
      </c>
      <c r="L332">
        <v>1</v>
      </c>
      <c r="M332">
        <v>1.22</v>
      </c>
      <c r="N332" t="s">
        <v>21</v>
      </c>
      <c r="O332" t="s">
        <v>1440</v>
      </c>
      <c r="P332" s="15">
        <f t="shared" si="56"/>
        <v>33.529999999999987</v>
      </c>
      <c r="Q332" s="22">
        <v>43466</v>
      </c>
      <c r="R332" s="22"/>
      <c r="S332" s="50">
        <v>313</v>
      </c>
      <c r="T332" s="23" t="str">
        <f t="shared" si="57"/>
        <v>AH</v>
      </c>
      <c r="U332" t="s">
        <v>2512</v>
      </c>
      <c r="V332" s="46" t="str">
        <f t="shared" si="58"/>
        <v>26</v>
      </c>
      <c r="W332" s="46" t="str">
        <f t="shared" si="59"/>
        <v>Jan</v>
      </c>
      <c r="X332" s="46">
        <f t="shared" si="60"/>
        <v>1</v>
      </c>
      <c r="Y332" s="46" t="str">
        <f t="shared" si="61"/>
        <v>2019</v>
      </c>
      <c r="Z332" s="46" t="str">
        <f t="shared" si="62"/>
        <v>20:00</v>
      </c>
      <c r="AA332" s="47">
        <f t="shared" si="63"/>
        <v>43491</v>
      </c>
      <c r="AB332" s="48">
        <f t="shared" si="64"/>
        <v>43491.833333333336</v>
      </c>
      <c r="AC332" s="51">
        <v>43466</v>
      </c>
      <c r="AD332" s="72"/>
      <c r="AE332" s="49">
        <v>331</v>
      </c>
      <c r="AF332" s="52">
        <f t="shared" si="65"/>
        <v>32.929999999999986</v>
      </c>
      <c r="AG332" s="53">
        <f t="shared" si="66"/>
        <v>132.93000000000006</v>
      </c>
      <c r="AH332" s="53">
        <f>AG332-MAX($AG$1:AG331)</f>
        <v>1.0999999999999943</v>
      </c>
    </row>
    <row r="333" spans="1:34" x14ac:dyDescent="0.25">
      <c r="A333">
        <v>332</v>
      </c>
      <c r="B333" t="s">
        <v>1437</v>
      </c>
      <c r="C333" t="s">
        <v>15</v>
      </c>
      <c r="D333" t="s">
        <v>100</v>
      </c>
      <c r="E333" t="s">
        <v>1439</v>
      </c>
      <c r="F333">
        <v>0</v>
      </c>
      <c r="G333" t="s">
        <v>26</v>
      </c>
      <c r="H333" t="s">
        <v>92</v>
      </c>
      <c r="I333" t="str">
        <f>"2-0"</f>
        <v>2-0</v>
      </c>
      <c r="J333" t="s">
        <v>20</v>
      </c>
      <c r="K333">
        <v>1.8540000000000001</v>
      </c>
      <c r="L333">
        <v>1</v>
      </c>
      <c r="M333">
        <v>-1</v>
      </c>
      <c r="N333" t="s">
        <v>21</v>
      </c>
      <c r="O333" t="s">
        <v>1440</v>
      </c>
      <c r="P333" s="15">
        <f t="shared" si="56"/>
        <v>32.529999999999987</v>
      </c>
      <c r="Q333" s="22">
        <v>43466</v>
      </c>
      <c r="R333" s="22"/>
      <c r="S333" s="50">
        <v>332</v>
      </c>
      <c r="T333" s="23" t="str">
        <f t="shared" si="57"/>
        <v>AH</v>
      </c>
      <c r="U333" t="s">
        <v>2512</v>
      </c>
      <c r="V333" s="46" t="str">
        <f t="shared" si="58"/>
        <v>26</v>
      </c>
      <c r="W333" s="46" t="str">
        <f t="shared" si="59"/>
        <v>Jan</v>
      </c>
      <c r="X333" s="46">
        <f t="shared" si="60"/>
        <v>1</v>
      </c>
      <c r="Y333" s="46" t="str">
        <f t="shared" si="61"/>
        <v>2019</v>
      </c>
      <c r="Z333" s="46" t="str">
        <f t="shared" si="62"/>
        <v>20:00</v>
      </c>
      <c r="AA333" s="47">
        <f t="shared" si="63"/>
        <v>43491</v>
      </c>
      <c r="AB333" s="48">
        <f t="shared" si="64"/>
        <v>43491.833333333336</v>
      </c>
      <c r="AC333" s="51">
        <v>43466</v>
      </c>
      <c r="AD333" s="72"/>
      <c r="AE333" s="49">
        <v>332</v>
      </c>
      <c r="AF333" s="52">
        <f t="shared" si="65"/>
        <v>31.929999999999986</v>
      </c>
      <c r="AG333" s="53">
        <f t="shared" si="66"/>
        <v>131.93000000000006</v>
      </c>
      <c r="AH333" s="53">
        <f>AG333-MAX($AG$1:AG332)</f>
        <v>-1</v>
      </c>
    </row>
    <row r="334" spans="1:34" x14ac:dyDescent="0.25">
      <c r="A334">
        <v>333</v>
      </c>
      <c r="B334" t="s">
        <v>1437</v>
      </c>
      <c r="C334" t="s">
        <v>15</v>
      </c>
      <c r="D334" t="s">
        <v>100</v>
      </c>
      <c r="E334" t="s">
        <v>1361</v>
      </c>
      <c r="F334">
        <v>0</v>
      </c>
      <c r="G334" t="s">
        <v>26</v>
      </c>
      <c r="H334" t="s">
        <v>34</v>
      </c>
      <c r="I334" t="str">
        <f>"1-0"</f>
        <v>1-0</v>
      </c>
      <c r="J334" t="s">
        <v>20</v>
      </c>
      <c r="K334">
        <v>2.34</v>
      </c>
      <c r="L334">
        <v>1</v>
      </c>
      <c r="M334">
        <v>-1</v>
      </c>
      <c r="N334" t="s">
        <v>21</v>
      </c>
      <c r="O334" t="s">
        <v>1438</v>
      </c>
      <c r="P334" s="15">
        <f t="shared" si="56"/>
        <v>31.529999999999987</v>
      </c>
      <c r="Q334" s="22">
        <v>43466</v>
      </c>
      <c r="R334" s="22"/>
      <c r="S334" s="50">
        <v>327</v>
      </c>
      <c r="T334" s="23" t="str">
        <f t="shared" si="57"/>
        <v>AH</v>
      </c>
      <c r="U334" t="s">
        <v>2512</v>
      </c>
      <c r="V334" s="46" t="str">
        <f t="shared" si="58"/>
        <v>26</v>
      </c>
      <c r="W334" s="46" t="str">
        <f t="shared" si="59"/>
        <v>Jan</v>
      </c>
      <c r="X334" s="46">
        <f t="shared" si="60"/>
        <v>1</v>
      </c>
      <c r="Y334" s="46" t="str">
        <f t="shared" si="61"/>
        <v>2019</v>
      </c>
      <c r="Z334" s="46" t="str">
        <f t="shared" si="62"/>
        <v>20:00</v>
      </c>
      <c r="AA334" s="47">
        <f t="shared" si="63"/>
        <v>43491</v>
      </c>
      <c r="AB334" s="48">
        <f t="shared" si="64"/>
        <v>43491.833333333336</v>
      </c>
      <c r="AC334" s="51">
        <v>43466</v>
      </c>
      <c r="AD334" s="72"/>
      <c r="AE334" s="49">
        <v>333</v>
      </c>
      <c r="AF334" s="52">
        <f t="shared" si="65"/>
        <v>30.929999999999986</v>
      </c>
      <c r="AG334" s="53">
        <f t="shared" si="66"/>
        <v>130.93000000000006</v>
      </c>
      <c r="AH334" s="53">
        <f>AG334-MAX($AG$1:AG333)</f>
        <v>-2</v>
      </c>
    </row>
    <row r="335" spans="1:34" x14ac:dyDescent="0.25">
      <c r="A335">
        <v>334</v>
      </c>
      <c r="B335" t="s">
        <v>1461</v>
      </c>
      <c r="C335" t="s">
        <v>15</v>
      </c>
      <c r="D335" t="s">
        <v>16</v>
      </c>
      <c r="E335" t="s">
        <v>1366</v>
      </c>
      <c r="F335">
        <v>0</v>
      </c>
      <c r="G335" t="s">
        <v>26</v>
      </c>
      <c r="H335" t="s">
        <v>38</v>
      </c>
      <c r="I335" t="str">
        <f>"0-0"</f>
        <v>0-0</v>
      </c>
      <c r="J335" t="s">
        <v>20</v>
      </c>
      <c r="K335">
        <v>2.04</v>
      </c>
      <c r="L335">
        <v>1</v>
      </c>
      <c r="M335">
        <v>-1</v>
      </c>
      <c r="N335" t="s">
        <v>21</v>
      </c>
      <c r="O335" t="s">
        <v>1462</v>
      </c>
      <c r="P335" s="15">
        <f t="shared" si="56"/>
        <v>30.529999999999987</v>
      </c>
      <c r="Q335" s="22">
        <v>43466</v>
      </c>
      <c r="R335" s="22"/>
      <c r="S335" s="50">
        <v>334</v>
      </c>
      <c r="T335" s="23" t="str">
        <f t="shared" si="57"/>
        <v>1X2</v>
      </c>
      <c r="U335" t="s">
        <v>2512</v>
      </c>
      <c r="V335" s="46" t="str">
        <f t="shared" si="58"/>
        <v>26</v>
      </c>
      <c r="W335" s="46" t="str">
        <f t="shared" si="59"/>
        <v>Jan</v>
      </c>
      <c r="X335" s="46">
        <f t="shared" si="60"/>
        <v>1</v>
      </c>
      <c r="Y335" s="46" t="str">
        <f t="shared" si="61"/>
        <v>2019</v>
      </c>
      <c r="Z335" s="46" t="str">
        <f t="shared" si="62"/>
        <v>20:30</v>
      </c>
      <c r="AA335" s="47">
        <f t="shared" si="63"/>
        <v>43491</v>
      </c>
      <c r="AB335" s="48">
        <f t="shared" si="64"/>
        <v>43491.854166666664</v>
      </c>
      <c r="AC335" s="51">
        <v>43466</v>
      </c>
      <c r="AD335" s="72"/>
      <c r="AE335" s="49">
        <v>334</v>
      </c>
      <c r="AF335" s="52">
        <f t="shared" si="65"/>
        <v>29.929999999999986</v>
      </c>
      <c r="AG335" s="53">
        <f t="shared" si="66"/>
        <v>129.93000000000006</v>
      </c>
      <c r="AH335" s="53">
        <f>AG335-MAX($AG$1:AG334)</f>
        <v>-3</v>
      </c>
    </row>
    <row r="336" spans="1:34" x14ac:dyDescent="0.25">
      <c r="A336">
        <v>335</v>
      </c>
      <c r="B336" t="s">
        <v>1445</v>
      </c>
      <c r="C336" t="s">
        <v>15</v>
      </c>
      <c r="D336" t="s">
        <v>24</v>
      </c>
      <c r="E336" t="s">
        <v>1446</v>
      </c>
      <c r="F336">
        <v>0</v>
      </c>
      <c r="G336" t="s">
        <v>26</v>
      </c>
      <c r="H336" t="s">
        <v>92</v>
      </c>
      <c r="I336" t="str">
        <f>"3-0"</f>
        <v>3-0</v>
      </c>
      <c r="J336" t="s">
        <v>20</v>
      </c>
      <c r="K336">
        <v>1.952</v>
      </c>
      <c r="L336">
        <v>1</v>
      </c>
      <c r="M336">
        <v>-1</v>
      </c>
      <c r="N336" t="s">
        <v>21</v>
      </c>
      <c r="O336" t="s">
        <v>1447</v>
      </c>
      <c r="P336" s="15">
        <f t="shared" si="56"/>
        <v>29.529999999999987</v>
      </c>
      <c r="Q336" s="22">
        <v>43466</v>
      </c>
      <c r="R336" s="22"/>
      <c r="S336" s="50">
        <v>333</v>
      </c>
      <c r="T336" s="23" t="str">
        <f t="shared" si="57"/>
        <v>AH</v>
      </c>
      <c r="U336" t="s">
        <v>2512</v>
      </c>
      <c r="V336" s="46" t="str">
        <f t="shared" si="58"/>
        <v>26</v>
      </c>
      <c r="W336" s="46" t="str">
        <f t="shared" si="59"/>
        <v>Jan</v>
      </c>
      <c r="X336" s="46">
        <f t="shared" si="60"/>
        <v>1</v>
      </c>
      <c r="Y336" s="46" t="str">
        <f t="shared" si="61"/>
        <v>2019</v>
      </c>
      <c r="Z336" s="46" t="str">
        <f t="shared" si="62"/>
        <v>20:45</v>
      </c>
      <c r="AA336" s="47">
        <f t="shared" si="63"/>
        <v>43491</v>
      </c>
      <c r="AB336" s="48">
        <f t="shared" si="64"/>
        <v>43491.864583333336</v>
      </c>
      <c r="AC336" s="51">
        <v>43466</v>
      </c>
      <c r="AD336" s="72"/>
      <c r="AE336" s="49">
        <v>335</v>
      </c>
      <c r="AF336" s="52">
        <f t="shared" si="65"/>
        <v>28.929999999999986</v>
      </c>
      <c r="AG336" s="53">
        <f t="shared" si="66"/>
        <v>128.93000000000006</v>
      </c>
      <c r="AH336" s="53">
        <f>AG336-MAX($AG$1:AG335)</f>
        <v>-4</v>
      </c>
    </row>
    <row r="337" spans="1:34" x14ac:dyDescent="0.25">
      <c r="A337">
        <v>336</v>
      </c>
      <c r="B337" t="s">
        <v>1459</v>
      </c>
      <c r="C337" t="s">
        <v>15</v>
      </c>
      <c r="D337" t="s">
        <v>16</v>
      </c>
      <c r="E337" t="s">
        <v>1460</v>
      </c>
      <c r="F337">
        <v>1.95</v>
      </c>
      <c r="G337" t="s">
        <v>18</v>
      </c>
      <c r="H337" t="s">
        <v>38</v>
      </c>
      <c r="I337" t="str">
        <f>"3-4"</f>
        <v>3-4</v>
      </c>
      <c r="J337" t="s">
        <v>20</v>
      </c>
      <c r="K337">
        <v>1.952</v>
      </c>
      <c r="L337">
        <v>1</v>
      </c>
      <c r="M337">
        <v>0.95</v>
      </c>
      <c r="N337" t="s">
        <v>21</v>
      </c>
      <c r="O337" t="s">
        <v>1458</v>
      </c>
      <c r="P337" s="15">
        <f t="shared" ref="P337:P400" si="67">P336+M337</f>
        <v>30.479999999999986</v>
      </c>
      <c r="Q337" s="22">
        <v>43466</v>
      </c>
      <c r="R337" s="22"/>
      <c r="S337" s="50">
        <v>350</v>
      </c>
      <c r="T337" s="23" t="str">
        <f t="shared" si="57"/>
        <v>1X2</v>
      </c>
      <c r="U337" t="s">
        <v>2512</v>
      </c>
      <c r="V337" s="46" t="str">
        <f t="shared" si="58"/>
        <v>27</v>
      </c>
      <c r="W337" s="46" t="str">
        <f t="shared" si="59"/>
        <v>Jan</v>
      </c>
      <c r="X337" s="46">
        <f t="shared" si="60"/>
        <v>1</v>
      </c>
      <c r="Y337" s="46" t="str">
        <f t="shared" si="61"/>
        <v>2019</v>
      </c>
      <c r="Z337" s="46" t="str">
        <f t="shared" si="62"/>
        <v>12:30</v>
      </c>
      <c r="AA337" s="47">
        <f t="shared" si="63"/>
        <v>43492</v>
      </c>
      <c r="AB337" s="48">
        <f t="shared" si="64"/>
        <v>43492.520833333336</v>
      </c>
      <c r="AC337" s="51">
        <v>43466</v>
      </c>
      <c r="AD337" s="72"/>
      <c r="AE337" s="49">
        <v>336</v>
      </c>
      <c r="AF337" s="52">
        <f t="shared" si="65"/>
        <v>29.879999999999985</v>
      </c>
      <c r="AG337" s="53">
        <f t="shared" si="66"/>
        <v>129.88000000000005</v>
      </c>
      <c r="AH337" s="53">
        <f>AG337-MAX($AG$1:AG336)</f>
        <v>-3.0500000000000114</v>
      </c>
    </row>
    <row r="338" spans="1:34" x14ac:dyDescent="0.25">
      <c r="A338">
        <v>337</v>
      </c>
      <c r="B338" t="s">
        <v>1435</v>
      </c>
      <c r="C338" t="s">
        <v>15</v>
      </c>
      <c r="D338" t="s">
        <v>16</v>
      </c>
      <c r="E338" t="s">
        <v>1463</v>
      </c>
      <c r="F338">
        <v>0</v>
      </c>
      <c r="G338" t="s">
        <v>26</v>
      </c>
      <c r="H338" t="s">
        <v>72</v>
      </c>
      <c r="I338" t="str">
        <f>"3-3"</f>
        <v>3-3</v>
      </c>
      <c r="J338" t="s">
        <v>20</v>
      </c>
      <c r="K338">
        <v>2.2599999999999998</v>
      </c>
      <c r="L338">
        <v>1</v>
      </c>
      <c r="M338">
        <v>-1</v>
      </c>
      <c r="N338" t="s">
        <v>21</v>
      </c>
      <c r="O338" t="s">
        <v>1464</v>
      </c>
      <c r="P338" s="15">
        <f t="shared" si="67"/>
        <v>29.479999999999986</v>
      </c>
      <c r="Q338" s="22">
        <v>43466</v>
      </c>
      <c r="R338" s="22"/>
      <c r="S338" s="50">
        <v>320</v>
      </c>
      <c r="T338" s="23" t="str">
        <f t="shared" si="57"/>
        <v>1X2</v>
      </c>
      <c r="U338" t="s">
        <v>2512</v>
      </c>
      <c r="V338" s="46" t="str">
        <f t="shared" si="58"/>
        <v>27</v>
      </c>
      <c r="W338" s="46" t="str">
        <f t="shared" si="59"/>
        <v>Jan</v>
      </c>
      <c r="X338" s="46">
        <f t="shared" si="60"/>
        <v>1</v>
      </c>
      <c r="Y338" s="46" t="str">
        <f t="shared" si="61"/>
        <v>2019</v>
      </c>
      <c r="Z338" s="46" t="str">
        <f t="shared" si="62"/>
        <v>15:00</v>
      </c>
      <c r="AA338" s="47">
        <f t="shared" si="63"/>
        <v>43492</v>
      </c>
      <c r="AB338" s="48">
        <f t="shared" si="64"/>
        <v>43492.625</v>
      </c>
      <c r="AC338" s="51">
        <v>43466</v>
      </c>
      <c r="AD338" s="72"/>
      <c r="AE338" s="49">
        <v>337</v>
      </c>
      <c r="AF338" s="52">
        <f t="shared" si="65"/>
        <v>28.879999999999985</v>
      </c>
      <c r="AG338" s="53">
        <f t="shared" si="66"/>
        <v>128.88000000000005</v>
      </c>
      <c r="AH338" s="53">
        <f>AG338-MAX($AG$1:AG337)</f>
        <v>-4.0500000000000114</v>
      </c>
    </row>
    <row r="339" spans="1:34" x14ac:dyDescent="0.25">
      <c r="A339">
        <v>338</v>
      </c>
      <c r="B339" t="s">
        <v>1435</v>
      </c>
      <c r="C339" t="s">
        <v>15</v>
      </c>
      <c r="D339" t="s">
        <v>100</v>
      </c>
      <c r="E339" t="s">
        <v>1436</v>
      </c>
      <c r="F339">
        <v>1.68</v>
      </c>
      <c r="G339" t="s">
        <v>18</v>
      </c>
      <c r="H339" t="s">
        <v>72</v>
      </c>
      <c r="I339" t="str">
        <f>"2-0"</f>
        <v>2-0</v>
      </c>
      <c r="J339" t="s">
        <v>20</v>
      </c>
      <c r="K339">
        <v>1.675</v>
      </c>
      <c r="L339">
        <v>1</v>
      </c>
      <c r="M339">
        <v>0.68</v>
      </c>
      <c r="N339" t="s">
        <v>21</v>
      </c>
      <c r="O339" t="s">
        <v>1434</v>
      </c>
      <c r="P339" s="15">
        <f t="shared" si="67"/>
        <v>30.159999999999986</v>
      </c>
      <c r="Q339" s="22">
        <v>43466</v>
      </c>
      <c r="R339" s="22"/>
      <c r="S339" s="50">
        <v>342</v>
      </c>
      <c r="T339" s="23" t="str">
        <f t="shared" si="57"/>
        <v>1X2</v>
      </c>
      <c r="U339" t="s">
        <v>2512</v>
      </c>
      <c r="V339" s="46" t="str">
        <f t="shared" si="58"/>
        <v>27</v>
      </c>
      <c r="W339" s="46" t="str">
        <f t="shared" si="59"/>
        <v>Jan</v>
      </c>
      <c r="X339" s="46">
        <f t="shared" si="60"/>
        <v>1</v>
      </c>
      <c r="Y339" s="46" t="str">
        <f t="shared" si="61"/>
        <v>2019</v>
      </c>
      <c r="Z339" s="46" t="str">
        <f t="shared" si="62"/>
        <v>15:00</v>
      </c>
      <c r="AA339" s="47">
        <f t="shared" si="63"/>
        <v>43492</v>
      </c>
      <c r="AB339" s="48">
        <f t="shared" si="64"/>
        <v>43492.625</v>
      </c>
      <c r="AC339" s="51">
        <v>43466</v>
      </c>
      <c r="AD339" s="72"/>
      <c r="AE339" s="49">
        <v>338</v>
      </c>
      <c r="AF339" s="52">
        <f t="shared" si="65"/>
        <v>29.559999999999985</v>
      </c>
      <c r="AG339" s="53">
        <f t="shared" si="66"/>
        <v>129.56000000000006</v>
      </c>
      <c r="AH339" s="53">
        <f>AG339-MAX($AG$1:AG338)</f>
        <v>-3.3700000000000045</v>
      </c>
    </row>
    <row r="340" spans="1:34" x14ac:dyDescent="0.25">
      <c r="A340">
        <v>339</v>
      </c>
      <c r="B340" t="s">
        <v>1490</v>
      </c>
      <c r="C340" t="s">
        <v>15</v>
      </c>
      <c r="D340" t="s">
        <v>54</v>
      </c>
      <c r="E340" t="s">
        <v>1491</v>
      </c>
      <c r="F340">
        <v>1.76</v>
      </c>
      <c r="G340" t="s">
        <v>18</v>
      </c>
      <c r="H340" t="s">
        <v>464</v>
      </c>
      <c r="I340" t="str">
        <f>"4-1"</f>
        <v>4-1</v>
      </c>
      <c r="J340" t="s">
        <v>20</v>
      </c>
      <c r="K340">
        <v>1.7629999999999999</v>
      </c>
      <c r="L340">
        <v>1</v>
      </c>
      <c r="M340">
        <v>0.76</v>
      </c>
      <c r="N340" t="s">
        <v>21</v>
      </c>
      <c r="O340" t="s">
        <v>1492</v>
      </c>
      <c r="P340" s="15">
        <f t="shared" si="67"/>
        <v>30.919999999999987</v>
      </c>
      <c r="Q340" s="22">
        <v>43466</v>
      </c>
      <c r="R340" s="22"/>
      <c r="S340" s="50">
        <v>338</v>
      </c>
      <c r="T340" s="23" t="str">
        <f t="shared" si="57"/>
        <v>AH</v>
      </c>
      <c r="U340" t="s">
        <v>2512</v>
      </c>
      <c r="V340" s="46" t="str">
        <f t="shared" si="58"/>
        <v>27</v>
      </c>
      <c r="W340" s="46" t="str">
        <f t="shared" si="59"/>
        <v>Jan</v>
      </c>
      <c r="X340" s="46">
        <f t="shared" si="60"/>
        <v>1</v>
      </c>
      <c r="Y340" s="46" t="str">
        <f t="shared" si="61"/>
        <v>2019</v>
      </c>
      <c r="Z340" s="46" t="str">
        <f t="shared" si="62"/>
        <v>15:30</v>
      </c>
      <c r="AA340" s="47">
        <f t="shared" si="63"/>
        <v>43492</v>
      </c>
      <c r="AB340" s="48">
        <f t="shared" si="64"/>
        <v>43492.645833333336</v>
      </c>
      <c r="AC340" s="51">
        <v>43466</v>
      </c>
      <c r="AD340" s="72"/>
      <c r="AE340" s="49">
        <v>339</v>
      </c>
      <c r="AF340" s="52">
        <f t="shared" si="65"/>
        <v>30.319999999999986</v>
      </c>
      <c r="AG340" s="53">
        <f t="shared" si="66"/>
        <v>130.32000000000005</v>
      </c>
      <c r="AH340" s="53">
        <f>AG340-MAX($AG$1:AG339)</f>
        <v>-2.6100000000000136</v>
      </c>
    </row>
    <row r="341" spans="1:34" x14ac:dyDescent="0.25">
      <c r="A341">
        <v>340</v>
      </c>
      <c r="B341" t="s">
        <v>1418</v>
      </c>
      <c r="C341" t="s">
        <v>15</v>
      </c>
      <c r="D341" t="s">
        <v>399</v>
      </c>
      <c r="E341" t="s">
        <v>1419</v>
      </c>
      <c r="F341">
        <v>2.0099999999999998</v>
      </c>
      <c r="G341" t="s">
        <v>18</v>
      </c>
      <c r="H341" t="s">
        <v>46</v>
      </c>
      <c r="I341" t="str">
        <f>"2-0"</f>
        <v>2-0</v>
      </c>
      <c r="J341" t="s">
        <v>20</v>
      </c>
      <c r="K341">
        <v>2.0099999999999998</v>
      </c>
      <c r="L341">
        <v>1</v>
      </c>
      <c r="M341">
        <v>1.01</v>
      </c>
      <c r="N341" t="s">
        <v>21</v>
      </c>
      <c r="O341" t="s">
        <v>1420</v>
      </c>
      <c r="P341" s="15">
        <f t="shared" si="67"/>
        <v>31.929999999999989</v>
      </c>
      <c r="Q341" s="22">
        <v>43466</v>
      </c>
      <c r="R341" s="22"/>
      <c r="S341" s="50">
        <v>328</v>
      </c>
      <c r="T341" s="23" t="str">
        <f t="shared" si="57"/>
        <v>AH</v>
      </c>
      <c r="U341" t="s">
        <v>2512</v>
      </c>
      <c r="V341" s="46" t="str">
        <f t="shared" si="58"/>
        <v>27</v>
      </c>
      <c r="W341" s="46" t="str">
        <f t="shared" si="59"/>
        <v>Jan</v>
      </c>
      <c r="X341" s="46">
        <f t="shared" si="60"/>
        <v>1</v>
      </c>
      <c r="Y341" s="46" t="str">
        <f t="shared" si="61"/>
        <v>2019</v>
      </c>
      <c r="Z341" s="46" t="str">
        <f t="shared" si="62"/>
        <v>16:00</v>
      </c>
      <c r="AA341" s="47">
        <f t="shared" si="63"/>
        <v>43492</v>
      </c>
      <c r="AB341" s="48">
        <f t="shared" si="64"/>
        <v>43492.666666666664</v>
      </c>
      <c r="AC341" s="51">
        <v>43466</v>
      </c>
      <c r="AD341" s="72"/>
      <c r="AE341" s="49">
        <v>340</v>
      </c>
      <c r="AF341" s="52">
        <f t="shared" si="65"/>
        <v>31.329999999999988</v>
      </c>
      <c r="AG341" s="53">
        <f t="shared" si="66"/>
        <v>131.33000000000004</v>
      </c>
      <c r="AH341" s="53">
        <f>AG341-MAX($AG$1:AG340)</f>
        <v>-1.6000000000000227</v>
      </c>
    </row>
    <row r="342" spans="1:34" x14ac:dyDescent="0.25">
      <c r="A342">
        <v>341</v>
      </c>
      <c r="B342" t="s">
        <v>1427</v>
      </c>
      <c r="C342" t="s">
        <v>15</v>
      </c>
      <c r="D342" t="s">
        <v>24</v>
      </c>
      <c r="E342" t="s">
        <v>1428</v>
      </c>
      <c r="F342">
        <v>0</v>
      </c>
      <c r="G342" t="s">
        <v>26</v>
      </c>
      <c r="H342" t="s">
        <v>128</v>
      </c>
      <c r="I342" t="str">
        <f>"0-2"</f>
        <v>0-2</v>
      </c>
      <c r="J342" t="s">
        <v>20</v>
      </c>
      <c r="K342">
        <v>1.9430000000000001</v>
      </c>
      <c r="L342">
        <v>1</v>
      </c>
      <c r="M342">
        <v>-1</v>
      </c>
      <c r="N342" t="s">
        <v>21</v>
      </c>
      <c r="O342" t="s">
        <v>1426</v>
      </c>
      <c r="P342" s="15">
        <f t="shared" si="67"/>
        <v>30.929999999999989</v>
      </c>
      <c r="Q342" s="22">
        <v>43466</v>
      </c>
      <c r="R342" s="22"/>
      <c r="S342" s="50">
        <v>341</v>
      </c>
      <c r="T342" s="23" t="str">
        <f t="shared" si="57"/>
        <v>AH</v>
      </c>
      <c r="U342" t="s">
        <v>2512</v>
      </c>
      <c r="V342" s="46" t="str">
        <f t="shared" si="58"/>
        <v>27</v>
      </c>
      <c r="W342" s="46" t="str">
        <f t="shared" si="59"/>
        <v>Jan</v>
      </c>
      <c r="X342" s="46">
        <f t="shared" si="60"/>
        <v>1</v>
      </c>
      <c r="Y342" s="46" t="str">
        <f t="shared" si="61"/>
        <v>2019</v>
      </c>
      <c r="Z342" s="46" t="str">
        <f t="shared" si="62"/>
        <v>16:15</v>
      </c>
      <c r="AA342" s="47">
        <f t="shared" si="63"/>
        <v>43492</v>
      </c>
      <c r="AB342" s="48">
        <f t="shared" si="64"/>
        <v>43492.677083333336</v>
      </c>
      <c r="AC342" s="51">
        <v>43466</v>
      </c>
      <c r="AD342" s="72"/>
      <c r="AE342" s="49">
        <v>341</v>
      </c>
      <c r="AF342" s="52">
        <f t="shared" si="65"/>
        <v>30.329999999999988</v>
      </c>
      <c r="AG342" s="53">
        <f t="shared" si="66"/>
        <v>130.33000000000004</v>
      </c>
      <c r="AH342" s="53">
        <f>AG342-MAX($AG$1:AG341)</f>
        <v>-2.6000000000000227</v>
      </c>
    </row>
    <row r="343" spans="1:34" x14ac:dyDescent="0.25">
      <c r="A343">
        <v>342</v>
      </c>
      <c r="B343" t="s">
        <v>1429</v>
      </c>
      <c r="C343" t="s">
        <v>15</v>
      </c>
      <c r="D343" t="s">
        <v>100</v>
      </c>
      <c r="E343" t="s">
        <v>1430</v>
      </c>
      <c r="F343">
        <v>1</v>
      </c>
      <c r="G343" t="s">
        <v>80</v>
      </c>
      <c r="H343" t="s">
        <v>27</v>
      </c>
      <c r="I343" t="str">
        <f>"0-1"</f>
        <v>0-1</v>
      </c>
      <c r="J343" t="s">
        <v>20</v>
      </c>
      <c r="K343">
        <v>2.0099999999999998</v>
      </c>
      <c r="L343">
        <v>1</v>
      </c>
      <c r="M343">
        <v>0</v>
      </c>
      <c r="N343" t="s">
        <v>21</v>
      </c>
      <c r="O343" t="s">
        <v>1431</v>
      </c>
      <c r="P343" s="15">
        <f t="shared" si="67"/>
        <v>30.929999999999989</v>
      </c>
      <c r="Q343" s="22">
        <v>43466</v>
      </c>
      <c r="R343" s="22"/>
      <c r="S343" s="50">
        <v>351</v>
      </c>
      <c r="T343" s="23" t="str">
        <f t="shared" si="57"/>
        <v>AH</v>
      </c>
      <c r="U343" t="s">
        <v>2512</v>
      </c>
      <c r="V343" s="46" t="str">
        <f t="shared" si="58"/>
        <v>27</v>
      </c>
      <c r="W343" s="46" t="str">
        <f t="shared" si="59"/>
        <v>Jan</v>
      </c>
      <c r="X343" s="46">
        <f t="shared" si="60"/>
        <v>1</v>
      </c>
      <c r="Y343" s="46" t="str">
        <f t="shared" si="61"/>
        <v>2019</v>
      </c>
      <c r="Z343" s="46" t="str">
        <f t="shared" si="62"/>
        <v>17:00</v>
      </c>
      <c r="AA343" s="47">
        <f t="shared" si="63"/>
        <v>43492</v>
      </c>
      <c r="AB343" s="48">
        <f t="shared" si="64"/>
        <v>43492.708333333336</v>
      </c>
      <c r="AC343" s="51">
        <v>43466</v>
      </c>
      <c r="AD343" s="72"/>
      <c r="AE343" s="49">
        <v>342</v>
      </c>
      <c r="AF343" s="52">
        <f t="shared" si="65"/>
        <v>30.329999999999988</v>
      </c>
      <c r="AG343" s="53">
        <f t="shared" si="66"/>
        <v>130.33000000000004</v>
      </c>
      <c r="AH343" s="53">
        <f>AG343-MAX($AG$1:AG342)</f>
        <v>-2.6000000000000227</v>
      </c>
    </row>
    <row r="344" spans="1:34" x14ac:dyDescent="0.25">
      <c r="A344">
        <v>343</v>
      </c>
      <c r="B344" t="s">
        <v>1486</v>
      </c>
      <c r="C344" t="s">
        <v>15</v>
      </c>
      <c r="D344" t="s">
        <v>54</v>
      </c>
      <c r="E344" t="s">
        <v>1489</v>
      </c>
      <c r="F344">
        <v>0</v>
      </c>
      <c r="G344" t="s">
        <v>26</v>
      </c>
      <c r="H344" t="s">
        <v>112</v>
      </c>
      <c r="I344" t="str">
        <f>"0-4"</f>
        <v>0-4</v>
      </c>
      <c r="J344" t="s">
        <v>20</v>
      </c>
      <c r="K344">
        <v>2.04</v>
      </c>
      <c r="L344">
        <v>1</v>
      </c>
      <c r="M344">
        <v>-1</v>
      </c>
      <c r="N344" t="s">
        <v>21</v>
      </c>
      <c r="O344" t="s">
        <v>1488</v>
      </c>
      <c r="P344" s="15">
        <f t="shared" si="67"/>
        <v>29.929999999999989</v>
      </c>
      <c r="Q344" s="22">
        <v>43466</v>
      </c>
      <c r="R344" s="22"/>
      <c r="S344" s="50">
        <v>345</v>
      </c>
      <c r="T344" s="23" t="str">
        <f t="shared" si="57"/>
        <v>AH</v>
      </c>
      <c r="U344" t="s">
        <v>2512</v>
      </c>
      <c r="V344" s="46" t="str">
        <f t="shared" si="58"/>
        <v>27</v>
      </c>
      <c r="W344" s="46" t="str">
        <f t="shared" si="59"/>
        <v>Jan</v>
      </c>
      <c r="X344" s="46">
        <f t="shared" si="60"/>
        <v>1</v>
      </c>
      <c r="Y344" s="46" t="str">
        <f t="shared" si="61"/>
        <v>2019</v>
      </c>
      <c r="Z344" s="46" t="str">
        <f t="shared" si="62"/>
        <v>18:00</v>
      </c>
      <c r="AA344" s="47">
        <f t="shared" si="63"/>
        <v>43492</v>
      </c>
      <c r="AB344" s="48">
        <f t="shared" si="64"/>
        <v>43492.75</v>
      </c>
      <c r="AC344" s="51">
        <v>43466</v>
      </c>
      <c r="AD344" s="72"/>
      <c r="AE344" s="49">
        <v>343</v>
      </c>
      <c r="AF344" s="52">
        <f t="shared" si="65"/>
        <v>29.329999999999988</v>
      </c>
      <c r="AG344" s="53">
        <f t="shared" si="66"/>
        <v>129.33000000000004</v>
      </c>
      <c r="AH344" s="53">
        <f>AG344-MAX($AG$1:AG343)</f>
        <v>-3.6000000000000227</v>
      </c>
    </row>
    <row r="345" spans="1:34" x14ac:dyDescent="0.25">
      <c r="A345">
        <v>344</v>
      </c>
      <c r="B345" t="s">
        <v>1486</v>
      </c>
      <c r="C345" t="s">
        <v>15</v>
      </c>
      <c r="D345" t="s">
        <v>16</v>
      </c>
      <c r="E345" t="s">
        <v>1487</v>
      </c>
      <c r="F345">
        <v>1.77</v>
      </c>
      <c r="G345" t="s">
        <v>18</v>
      </c>
      <c r="H345" t="s">
        <v>112</v>
      </c>
      <c r="I345" t="str">
        <f>"1-0"</f>
        <v>1-0</v>
      </c>
      <c r="J345" t="s">
        <v>20</v>
      </c>
      <c r="K345">
        <v>1.7689999999999999</v>
      </c>
      <c r="L345">
        <v>1</v>
      </c>
      <c r="M345">
        <v>0.77</v>
      </c>
      <c r="N345" t="s">
        <v>21</v>
      </c>
      <c r="O345" t="s">
        <v>1488</v>
      </c>
      <c r="P345" s="15">
        <f t="shared" si="67"/>
        <v>30.699999999999989</v>
      </c>
      <c r="Q345" s="22">
        <v>43466</v>
      </c>
      <c r="R345" s="22"/>
      <c r="S345" s="50">
        <v>331</v>
      </c>
      <c r="T345" s="23" t="str">
        <f t="shared" si="57"/>
        <v>AH</v>
      </c>
      <c r="U345" t="s">
        <v>2512</v>
      </c>
      <c r="V345" s="46" t="str">
        <f t="shared" si="58"/>
        <v>27</v>
      </c>
      <c r="W345" s="46" t="str">
        <f t="shared" si="59"/>
        <v>Jan</v>
      </c>
      <c r="X345" s="46">
        <f t="shared" si="60"/>
        <v>1</v>
      </c>
      <c r="Y345" s="46" t="str">
        <f t="shared" si="61"/>
        <v>2019</v>
      </c>
      <c r="Z345" s="46" t="str">
        <f t="shared" si="62"/>
        <v>18:00</v>
      </c>
      <c r="AA345" s="47">
        <f t="shared" si="63"/>
        <v>43492</v>
      </c>
      <c r="AB345" s="48">
        <f t="shared" si="64"/>
        <v>43492.75</v>
      </c>
      <c r="AC345" s="51">
        <v>43466</v>
      </c>
      <c r="AD345" s="72"/>
      <c r="AE345" s="49">
        <v>344</v>
      </c>
      <c r="AF345" s="52">
        <f t="shared" si="65"/>
        <v>30.099999999999987</v>
      </c>
      <c r="AG345" s="53">
        <f t="shared" si="66"/>
        <v>130.10000000000005</v>
      </c>
      <c r="AH345" s="53">
        <f>AG345-MAX($AG$1:AG344)</f>
        <v>-2.8300000000000125</v>
      </c>
    </row>
    <row r="346" spans="1:34" x14ac:dyDescent="0.25">
      <c r="A346">
        <v>345</v>
      </c>
      <c r="B346" t="s">
        <v>1424</v>
      </c>
      <c r="C346" t="s">
        <v>15</v>
      </c>
      <c r="D346" t="s">
        <v>24</v>
      </c>
      <c r="E346" t="s">
        <v>1473</v>
      </c>
      <c r="F346">
        <v>0</v>
      </c>
      <c r="G346" t="s">
        <v>26</v>
      </c>
      <c r="H346" t="s">
        <v>50</v>
      </c>
      <c r="I346" t="str">
        <f>"0-0"</f>
        <v>0-0</v>
      </c>
      <c r="J346" t="s">
        <v>20</v>
      </c>
      <c r="K346">
        <v>2.16</v>
      </c>
      <c r="L346">
        <v>1</v>
      </c>
      <c r="M346">
        <v>-1</v>
      </c>
      <c r="N346" t="s">
        <v>21</v>
      </c>
      <c r="O346" t="s">
        <v>1474</v>
      </c>
      <c r="P346" s="15">
        <f t="shared" si="67"/>
        <v>29.699999999999989</v>
      </c>
      <c r="Q346" s="22">
        <v>43466</v>
      </c>
      <c r="R346" s="22"/>
      <c r="S346" s="50">
        <v>352</v>
      </c>
      <c r="T346" s="23" t="str">
        <f t="shared" si="57"/>
        <v>AH</v>
      </c>
      <c r="U346" t="s">
        <v>2512</v>
      </c>
      <c r="V346" s="46" t="str">
        <f t="shared" si="58"/>
        <v>27</v>
      </c>
      <c r="W346" s="46" t="str">
        <f t="shared" si="59"/>
        <v>Jan</v>
      </c>
      <c r="X346" s="46">
        <f t="shared" si="60"/>
        <v>1</v>
      </c>
      <c r="Y346" s="46" t="str">
        <f t="shared" si="61"/>
        <v>2019</v>
      </c>
      <c r="Z346" s="46" t="str">
        <f t="shared" si="62"/>
        <v>18:30</v>
      </c>
      <c r="AA346" s="47">
        <f t="shared" si="63"/>
        <v>43492</v>
      </c>
      <c r="AB346" s="48">
        <f t="shared" si="64"/>
        <v>43492.770833333336</v>
      </c>
      <c r="AC346" s="51">
        <v>43466</v>
      </c>
      <c r="AD346" s="72"/>
      <c r="AE346" s="49">
        <v>345</v>
      </c>
      <c r="AF346" s="52">
        <f t="shared" si="65"/>
        <v>29.099999999999987</v>
      </c>
      <c r="AG346" s="53">
        <f t="shared" si="66"/>
        <v>129.10000000000005</v>
      </c>
      <c r="AH346" s="53">
        <f>AG346-MAX($AG$1:AG345)</f>
        <v>-3.8300000000000125</v>
      </c>
    </row>
    <row r="347" spans="1:34" x14ac:dyDescent="0.25">
      <c r="A347">
        <v>346</v>
      </c>
      <c r="B347" t="s">
        <v>1424</v>
      </c>
      <c r="C347" t="s">
        <v>15</v>
      </c>
      <c r="D347" t="s">
        <v>24</v>
      </c>
      <c r="E347" t="s">
        <v>1425</v>
      </c>
      <c r="F347">
        <v>0</v>
      </c>
      <c r="G347" t="s">
        <v>26</v>
      </c>
      <c r="H347" t="s">
        <v>92</v>
      </c>
      <c r="I347" t="str">
        <f>"1-0"</f>
        <v>1-0</v>
      </c>
      <c r="J347" t="s">
        <v>20</v>
      </c>
      <c r="K347">
        <v>1.819</v>
      </c>
      <c r="L347">
        <v>1</v>
      </c>
      <c r="M347">
        <v>-1</v>
      </c>
      <c r="N347" t="s">
        <v>21</v>
      </c>
      <c r="O347" t="s">
        <v>1426</v>
      </c>
      <c r="P347" s="15">
        <f t="shared" si="67"/>
        <v>28.699999999999989</v>
      </c>
      <c r="Q347" s="22">
        <v>43466</v>
      </c>
      <c r="R347" s="22"/>
      <c r="S347" s="50">
        <v>346</v>
      </c>
      <c r="T347" s="23" t="str">
        <f t="shared" si="57"/>
        <v>AH</v>
      </c>
      <c r="U347" t="s">
        <v>2512</v>
      </c>
      <c r="V347" s="46" t="str">
        <f t="shared" si="58"/>
        <v>27</v>
      </c>
      <c r="W347" s="46" t="str">
        <f t="shared" si="59"/>
        <v>Jan</v>
      </c>
      <c r="X347" s="46">
        <f t="shared" si="60"/>
        <v>1</v>
      </c>
      <c r="Y347" s="46" t="str">
        <f t="shared" si="61"/>
        <v>2019</v>
      </c>
      <c r="Z347" s="46" t="str">
        <f t="shared" si="62"/>
        <v>18:30</v>
      </c>
      <c r="AA347" s="47">
        <f t="shared" si="63"/>
        <v>43492</v>
      </c>
      <c r="AB347" s="48">
        <f t="shared" si="64"/>
        <v>43492.770833333336</v>
      </c>
      <c r="AC347" s="51">
        <v>43466</v>
      </c>
      <c r="AD347" s="72"/>
      <c r="AE347" s="49">
        <v>346</v>
      </c>
      <c r="AF347" s="52">
        <f t="shared" si="65"/>
        <v>28.099999999999987</v>
      </c>
      <c r="AG347" s="53">
        <f t="shared" si="66"/>
        <v>128.10000000000005</v>
      </c>
      <c r="AH347" s="53">
        <f>AG347-MAX($AG$1:AG346)</f>
        <v>-4.8300000000000125</v>
      </c>
    </row>
    <row r="348" spans="1:34" x14ac:dyDescent="0.25">
      <c r="A348">
        <v>347</v>
      </c>
      <c r="B348" t="s">
        <v>1456</v>
      </c>
      <c r="C348" t="s">
        <v>15</v>
      </c>
      <c r="D348" t="s">
        <v>16</v>
      </c>
      <c r="E348" t="s">
        <v>1457</v>
      </c>
      <c r="F348">
        <v>1.86</v>
      </c>
      <c r="G348" t="s">
        <v>18</v>
      </c>
      <c r="H348" t="s">
        <v>38</v>
      </c>
      <c r="I348" t="str">
        <f>"1-2"</f>
        <v>1-2</v>
      </c>
      <c r="J348" t="s">
        <v>20</v>
      </c>
      <c r="K348">
        <v>1.8620000000000001</v>
      </c>
      <c r="L348">
        <v>1</v>
      </c>
      <c r="M348">
        <v>0.86</v>
      </c>
      <c r="N348" t="s">
        <v>21</v>
      </c>
      <c r="O348" t="s">
        <v>1458</v>
      </c>
      <c r="P348" s="15">
        <f t="shared" si="67"/>
        <v>29.559999999999988</v>
      </c>
      <c r="Q348" s="22">
        <v>43466</v>
      </c>
      <c r="R348" s="22"/>
      <c r="S348" s="50">
        <v>347</v>
      </c>
      <c r="T348" s="23" t="str">
        <f t="shared" si="57"/>
        <v>1X2</v>
      </c>
      <c r="U348" t="s">
        <v>2512</v>
      </c>
      <c r="V348" s="46" t="str">
        <f t="shared" si="58"/>
        <v>27</v>
      </c>
      <c r="W348" s="46" t="str">
        <f t="shared" si="59"/>
        <v>Jan</v>
      </c>
      <c r="X348" s="46">
        <f t="shared" si="60"/>
        <v>1</v>
      </c>
      <c r="Y348" s="46" t="str">
        <f t="shared" si="61"/>
        <v>2019</v>
      </c>
      <c r="Z348" s="46" t="str">
        <f t="shared" si="62"/>
        <v>20:30</v>
      </c>
      <c r="AA348" s="47">
        <f t="shared" si="63"/>
        <v>43492</v>
      </c>
      <c r="AB348" s="48">
        <f t="shared" si="64"/>
        <v>43492.854166666664</v>
      </c>
      <c r="AC348" s="51">
        <v>43466</v>
      </c>
      <c r="AD348" s="72"/>
      <c r="AE348" s="49">
        <v>347</v>
      </c>
      <c r="AF348" s="52">
        <f t="shared" si="65"/>
        <v>28.959999999999987</v>
      </c>
      <c r="AG348" s="53">
        <f t="shared" si="66"/>
        <v>128.96000000000006</v>
      </c>
      <c r="AH348" s="53">
        <f>AG348-MAX($AG$1:AG347)</f>
        <v>-3.9699999999999989</v>
      </c>
    </row>
    <row r="349" spans="1:34" x14ac:dyDescent="0.25">
      <c r="A349">
        <v>348</v>
      </c>
      <c r="B349" t="s">
        <v>1421</v>
      </c>
      <c r="C349" t="s">
        <v>15</v>
      </c>
      <c r="D349" t="s">
        <v>24</v>
      </c>
      <c r="E349" t="s">
        <v>1422</v>
      </c>
      <c r="F349">
        <v>1.83</v>
      </c>
      <c r="G349" t="s">
        <v>18</v>
      </c>
      <c r="H349" t="s">
        <v>38</v>
      </c>
      <c r="I349" t="str">
        <f>"2-4"</f>
        <v>2-4</v>
      </c>
      <c r="J349" t="s">
        <v>20</v>
      </c>
      <c r="K349">
        <v>1.8260000000000001</v>
      </c>
      <c r="L349">
        <v>1</v>
      </c>
      <c r="M349">
        <v>0.83</v>
      </c>
      <c r="N349" t="s">
        <v>21</v>
      </c>
      <c r="O349" t="s">
        <v>1423</v>
      </c>
      <c r="P349" s="15">
        <f t="shared" si="67"/>
        <v>30.389999999999986</v>
      </c>
      <c r="Q349" s="22">
        <v>43466</v>
      </c>
      <c r="R349" s="22"/>
      <c r="S349" s="50">
        <v>348</v>
      </c>
      <c r="T349" s="23" t="str">
        <f t="shared" si="57"/>
        <v>1X2</v>
      </c>
      <c r="U349" t="s">
        <v>2512</v>
      </c>
      <c r="V349" s="46" t="str">
        <f t="shared" si="58"/>
        <v>27</v>
      </c>
      <c r="W349" s="46" t="str">
        <f t="shared" si="59"/>
        <v>Jan</v>
      </c>
      <c r="X349" s="46">
        <f t="shared" si="60"/>
        <v>1</v>
      </c>
      <c r="Y349" s="46" t="str">
        <f t="shared" si="61"/>
        <v>2019</v>
      </c>
      <c r="Z349" s="46" t="str">
        <f t="shared" si="62"/>
        <v>20:45</v>
      </c>
      <c r="AA349" s="47">
        <f t="shared" si="63"/>
        <v>43492</v>
      </c>
      <c r="AB349" s="48">
        <f t="shared" si="64"/>
        <v>43492.864583333336</v>
      </c>
      <c r="AC349" s="51">
        <v>43466</v>
      </c>
      <c r="AD349" s="72"/>
      <c r="AE349" s="49">
        <v>348</v>
      </c>
      <c r="AF349" s="52">
        <f t="shared" si="65"/>
        <v>29.789999999999985</v>
      </c>
      <c r="AG349" s="53">
        <f t="shared" si="66"/>
        <v>129.79000000000008</v>
      </c>
      <c r="AH349" s="53">
        <f>AG349-MAX($AG$1:AG348)</f>
        <v>-3.1399999999999864</v>
      </c>
    </row>
    <row r="350" spans="1:34" x14ac:dyDescent="0.25">
      <c r="A350">
        <v>349</v>
      </c>
      <c r="B350" t="s">
        <v>1432</v>
      </c>
      <c r="C350" t="s">
        <v>15</v>
      </c>
      <c r="D350" t="s">
        <v>100</v>
      </c>
      <c r="E350" t="s">
        <v>1433</v>
      </c>
      <c r="F350">
        <v>0</v>
      </c>
      <c r="G350" t="s">
        <v>26</v>
      </c>
      <c r="H350" t="s">
        <v>177</v>
      </c>
      <c r="I350" t="str">
        <f>"4-1"</f>
        <v>4-1</v>
      </c>
      <c r="J350" t="s">
        <v>20</v>
      </c>
      <c r="K350">
        <v>1.847</v>
      </c>
      <c r="L350">
        <v>1</v>
      </c>
      <c r="M350">
        <v>-1</v>
      </c>
      <c r="N350" t="s">
        <v>21</v>
      </c>
      <c r="O350" t="s">
        <v>1434</v>
      </c>
      <c r="P350" s="15">
        <f t="shared" si="67"/>
        <v>29.389999999999986</v>
      </c>
      <c r="Q350" s="22">
        <v>43466</v>
      </c>
      <c r="R350" s="22"/>
      <c r="S350" s="50">
        <v>337</v>
      </c>
      <c r="T350" s="23" t="str">
        <f t="shared" si="57"/>
        <v>AH</v>
      </c>
      <c r="U350" t="s">
        <v>2512</v>
      </c>
      <c r="V350" s="46" t="str">
        <f t="shared" si="58"/>
        <v>27</v>
      </c>
      <c r="W350" s="46" t="str">
        <f t="shared" si="59"/>
        <v>Jan</v>
      </c>
      <c r="X350" s="46">
        <f t="shared" si="60"/>
        <v>1</v>
      </c>
      <c r="Y350" s="46" t="str">
        <f t="shared" si="61"/>
        <v>2019</v>
      </c>
      <c r="Z350" s="46" t="str">
        <f t="shared" si="62"/>
        <v>21:00</v>
      </c>
      <c r="AA350" s="47">
        <f t="shared" si="63"/>
        <v>43492</v>
      </c>
      <c r="AB350" s="48">
        <f t="shared" si="64"/>
        <v>43492.875</v>
      </c>
      <c r="AC350" s="51">
        <v>43466</v>
      </c>
      <c r="AD350" s="72"/>
      <c r="AE350" s="49">
        <v>349</v>
      </c>
      <c r="AF350" s="52">
        <f t="shared" si="65"/>
        <v>28.789999999999985</v>
      </c>
      <c r="AG350" s="53">
        <f t="shared" si="66"/>
        <v>128.79000000000008</v>
      </c>
      <c r="AH350" s="53">
        <f>AG350-MAX($AG$1:AG349)</f>
        <v>-4.1399999999999864</v>
      </c>
    </row>
    <row r="351" spans="1:34" x14ac:dyDescent="0.25">
      <c r="A351">
        <v>350</v>
      </c>
      <c r="B351" t="s">
        <v>1470</v>
      </c>
      <c r="C351" t="s">
        <v>15</v>
      </c>
      <c r="D351" t="s">
        <v>24</v>
      </c>
      <c r="E351" t="s">
        <v>1471</v>
      </c>
      <c r="F351">
        <v>1.75</v>
      </c>
      <c r="G351" t="s">
        <v>18</v>
      </c>
      <c r="H351" t="s">
        <v>92</v>
      </c>
      <c r="I351" t="str">
        <f>"0-1"</f>
        <v>0-1</v>
      </c>
      <c r="J351" t="s">
        <v>20</v>
      </c>
      <c r="K351">
        <v>1.7509999999999999</v>
      </c>
      <c r="L351">
        <v>1</v>
      </c>
      <c r="M351">
        <v>0.75</v>
      </c>
      <c r="N351" t="s">
        <v>21</v>
      </c>
      <c r="O351" t="s">
        <v>1472</v>
      </c>
      <c r="P351" s="15">
        <f t="shared" si="67"/>
        <v>30.139999999999986</v>
      </c>
      <c r="Q351" s="22">
        <v>43466</v>
      </c>
      <c r="R351" s="22"/>
      <c r="S351" s="50">
        <v>356</v>
      </c>
      <c r="T351" s="23" t="str">
        <f t="shared" si="57"/>
        <v>AH</v>
      </c>
      <c r="U351" t="s">
        <v>2512</v>
      </c>
      <c r="V351" s="46" t="str">
        <f t="shared" si="58"/>
        <v>28</v>
      </c>
      <c r="W351" s="46" t="str">
        <f t="shared" si="59"/>
        <v>Jan</v>
      </c>
      <c r="X351" s="46">
        <f t="shared" si="60"/>
        <v>1</v>
      </c>
      <c r="Y351" s="46" t="str">
        <f t="shared" si="61"/>
        <v>2019</v>
      </c>
      <c r="Z351" s="46" t="str">
        <f t="shared" si="62"/>
        <v>21:00</v>
      </c>
      <c r="AA351" s="47">
        <f t="shared" si="63"/>
        <v>43493</v>
      </c>
      <c r="AB351" s="48">
        <f t="shared" si="64"/>
        <v>43493.875</v>
      </c>
      <c r="AC351" s="51">
        <v>43466</v>
      </c>
      <c r="AD351" s="72"/>
      <c r="AE351" s="49">
        <v>350</v>
      </c>
      <c r="AF351" s="52">
        <f t="shared" si="65"/>
        <v>29.539999999999985</v>
      </c>
      <c r="AG351" s="53">
        <f t="shared" si="66"/>
        <v>129.54000000000008</v>
      </c>
      <c r="AH351" s="53">
        <f>AG351-MAX($AG$1:AG350)</f>
        <v>-3.3899999999999864</v>
      </c>
    </row>
    <row r="352" spans="1:34" x14ac:dyDescent="0.25">
      <c r="A352">
        <v>351</v>
      </c>
      <c r="B352" t="s">
        <v>1365</v>
      </c>
      <c r="C352" t="s">
        <v>15</v>
      </c>
      <c r="D352" t="s">
        <v>58</v>
      </c>
      <c r="E352" t="s">
        <v>1412</v>
      </c>
      <c r="F352">
        <v>0</v>
      </c>
      <c r="G352" t="s">
        <v>26</v>
      </c>
      <c r="H352" t="s">
        <v>34</v>
      </c>
      <c r="I352" t="str">
        <f>"4-2"</f>
        <v>4-2</v>
      </c>
      <c r="J352" t="s">
        <v>20</v>
      </c>
      <c r="K352">
        <v>2.4300000000000002</v>
      </c>
      <c r="L352">
        <v>1</v>
      </c>
      <c r="M352">
        <v>-1</v>
      </c>
      <c r="N352" t="s">
        <v>21</v>
      </c>
      <c r="O352" t="s">
        <v>1411</v>
      </c>
      <c r="P352" s="15">
        <f t="shared" si="67"/>
        <v>29.139999999999986</v>
      </c>
      <c r="Q352" s="22">
        <v>43466</v>
      </c>
      <c r="R352" s="22"/>
      <c r="S352" s="50">
        <v>354</v>
      </c>
      <c r="T352" s="23" t="str">
        <f t="shared" si="57"/>
        <v>AH</v>
      </c>
      <c r="U352" t="s">
        <v>2512</v>
      </c>
      <c r="V352" s="46" t="str">
        <f t="shared" si="58"/>
        <v>29</v>
      </c>
      <c r="W352" s="46" t="str">
        <f t="shared" si="59"/>
        <v>Jan</v>
      </c>
      <c r="X352" s="46">
        <f t="shared" si="60"/>
        <v>1</v>
      </c>
      <c r="Y352" s="46" t="str">
        <f t="shared" si="61"/>
        <v>2019</v>
      </c>
      <c r="Z352" s="46" t="str">
        <f t="shared" si="62"/>
        <v>20:45</v>
      </c>
      <c r="AA352" s="47">
        <f t="shared" si="63"/>
        <v>43494</v>
      </c>
      <c r="AB352" s="48">
        <f t="shared" si="64"/>
        <v>43494.864583333336</v>
      </c>
      <c r="AC352" s="51">
        <v>43466</v>
      </c>
      <c r="AD352" s="72"/>
      <c r="AE352" s="49">
        <v>351</v>
      </c>
      <c r="AF352" s="52">
        <f t="shared" si="65"/>
        <v>28.539999999999985</v>
      </c>
      <c r="AG352" s="53">
        <f t="shared" si="66"/>
        <v>128.54000000000008</v>
      </c>
      <c r="AH352" s="53">
        <f>AG352-MAX($AG$1:AG351)</f>
        <v>-4.3899999999999864</v>
      </c>
    </row>
    <row r="353" spans="1:34" x14ac:dyDescent="0.25">
      <c r="A353">
        <v>352</v>
      </c>
      <c r="B353" t="s">
        <v>1365</v>
      </c>
      <c r="C353" t="s">
        <v>15</v>
      </c>
      <c r="D353" t="s">
        <v>58</v>
      </c>
      <c r="E353" t="s">
        <v>1410</v>
      </c>
      <c r="F353">
        <v>2.08</v>
      </c>
      <c r="G353" t="s">
        <v>18</v>
      </c>
      <c r="H353" t="s">
        <v>72</v>
      </c>
      <c r="I353" t="str">
        <f>"3-0"</f>
        <v>3-0</v>
      </c>
      <c r="J353" t="s">
        <v>20</v>
      </c>
      <c r="K353">
        <v>2.08</v>
      </c>
      <c r="L353">
        <v>1</v>
      </c>
      <c r="M353">
        <v>1.08</v>
      </c>
      <c r="N353" t="s">
        <v>21</v>
      </c>
      <c r="O353" t="s">
        <v>1411</v>
      </c>
      <c r="P353" s="15">
        <f t="shared" si="67"/>
        <v>30.219999999999985</v>
      </c>
      <c r="Q353" s="22">
        <v>43466</v>
      </c>
      <c r="R353" s="22"/>
      <c r="S353" s="50">
        <v>374</v>
      </c>
      <c r="T353" s="23" t="str">
        <f t="shared" si="57"/>
        <v>1X2</v>
      </c>
      <c r="U353" t="s">
        <v>2512</v>
      </c>
      <c r="V353" s="46" t="str">
        <f t="shared" si="58"/>
        <v>29</v>
      </c>
      <c r="W353" s="46" t="str">
        <f t="shared" si="59"/>
        <v>Jan</v>
      </c>
      <c r="X353" s="46">
        <f t="shared" si="60"/>
        <v>1</v>
      </c>
      <c r="Y353" s="46" t="str">
        <f t="shared" si="61"/>
        <v>2019</v>
      </c>
      <c r="Z353" s="46" t="str">
        <f t="shared" si="62"/>
        <v>20:45</v>
      </c>
      <c r="AA353" s="47">
        <f t="shared" si="63"/>
        <v>43494</v>
      </c>
      <c r="AB353" s="48">
        <f t="shared" si="64"/>
        <v>43494.864583333336</v>
      </c>
      <c r="AC353" s="51">
        <v>43466</v>
      </c>
      <c r="AD353" s="72"/>
      <c r="AE353" s="49">
        <v>352</v>
      </c>
      <c r="AF353" s="52">
        <f t="shared" si="65"/>
        <v>29.619999999999983</v>
      </c>
      <c r="AG353" s="53">
        <f t="shared" si="66"/>
        <v>129.62000000000009</v>
      </c>
      <c r="AH353" s="53">
        <f>AG353-MAX($AG$1:AG352)</f>
        <v>-3.3099999999999739</v>
      </c>
    </row>
    <row r="354" spans="1:34" x14ac:dyDescent="0.25">
      <c r="A354">
        <v>353</v>
      </c>
      <c r="B354" t="s">
        <v>1365</v>
      </c>
      <c r="C354" t="s">
        <v>15</v>
      </c>
      <c r="D354" t="s">
        <v>58</v>
      </c>
      <c r="E354" t="s">
        <v>1404</v>
      </c>
      <c r="F354">
        <v>0</v>
      </c>
      <c r="G354" t="s">
        <v>26</v>
      </c>
      <c r="H354" t="s">
        <v>112</v>
      </c>
      <c r="I354" t="str">
        <f>"0-1"</f>
        <v>0-1</v>
      </c>
      <c r="J354" t="s">
        <v>20</v>
      </c>
      <c r="K354">
        <v>1.9430000000000001</v>
      </c>
      <c r="L354">
        <v>1</v>
      </c>
      <c r="M354">
        <v>-1</v>
      </c>
      <c r="N354" t="s">
        <v>21</v>
      </c>
      <c r="O354" t="s">
        <v>1405</v>
      </c>
      <c r="P354" s="15">
        <f t="shared" si="67"/>
        <v>29.219999999999985</v>
      </c>
      <c r="Q354" s="22">
        <v>43466</v>
      </c>
      <c r="R354" s="22"/>
      <c r="S354" s="50">
        <v>357</v>
      </c>
      <c r="T354" s="23" t="str">
        <f t="shared" si="57"/>
        <v>AH</v>
      </c>
      <c r="U354" t="s">
        <v>2512</v>
      </c>
      <c r="V354" s="46" t="str">
        <f t="shared" si="58"/>
        <v>29</v>
      </c>
      <c r="W354" s="46" t="str">
        <f t="shared" si="59"/>
        <v>Jan</v>
      </c>
      <c r="X354" s="46">
        <f t="shared" si="60"/>
        <v>1</v>
      </c>
      <c r="Y354" s="46" t="str">
        <f t="shared" si="61"/>
        <v>2019</v>
      </c>
      <c r="Z354" s="46" t="str">
        <f t="shared" si="62"/>
        <v>20:45</v>
      </c>
      <c r="AA354" s="47">
        <f t="shared" si="63"/>
        <v>43494</v>
      </c>
      <c r="AB354" s="48">
        <f t="shared" si="64"/>
        <v>43494.864583333336</v>
      </c>
      <c r="AC354" s="51">
        <v>43466</v>
      </c>
      <c r="AD354" s="72"/>
      <c r="AE354" s="49">
        <v>353</v>
      </c>
      <c r="AF354" s="52">
        <f t="shared" si="65"/>
        <v>28.619999999999983</v>
      </c>
      <c r="AG354" s="53">
        <f t="shared" si="66"/>
        <v>128.62000000000009</v>
      </c>
      <c r="AH354" s="53">
        <f>AG354-MAX($AG$1:AG353)</f>
        <v>-4.3099999999999739</v>
      </c>
    </row>
    <row r="355" spans="1:34" x14ac:dyDescent="0.25">
      <c r="A355">
        <v>354</v>
      </c>
      <c r="B355" t="s">
        <v>1365</v>
      </c>
      <c r="C355" t="s">
        <v>15</v>
      </c>
      <c r="D355" t="s">
        <v>90</v>
      </c>
      <c r="E355" t="s">
        <v>1366</v>
      </c>
      <c r="F355">
        <v>2.35</v>
      </c>
      <c r="G355" t="s">
        <v>18</v>
      </c>
      <c r="H355" t="s">
        <v>46</v>
      </c>
      <c r="I355" t="str">
        <f>"2-0"</f>
        <v>2-0</v>
      </c>
      <c r="J355" t="s">
        <v>20</v>
      </c>
      <c r="K355">
        <v>2.35</v>
      </c>
      <c r="L355">
        <v>1</v>
      </c>
      <c r="M355">
        <v>1.35</v>
      </c>
      <c r="N355" t="s">
        <v>21</v>
      </c>
      <c r="O355" t="s">
        <v>1367</v>
      </c>
      <c r="P355" s="15">
        <f t="shared" si="67"/>
        <v>30.569999999999986</v>
      </c>
      <c r="Q355" s="22">
        <v>43466</v>
      </c>
      <c r="R355" s="22"/>
      <c r="S355" s="50">
        <v>373</v>
      </c>
      <c r="T355" s="23" t="str">
        <f t="shared" si="57"/>
        <v>AH</v>
      </c>
      <c r="U355" t="s">
        <v>2512</v>
      </c>
      <c r="V355" s="46" t="str">
        <f t="shared" si="58"/>
        <v>29</v>
      </c>
      <c r="W355" s="46" t="str">
        <f t="shared" si="59"/>
        <v>Jan</v>
      </c>
      <c r="X355" s="46">
        <f t="shared" si="60"/>
        <v>1</v>
      </c>
      <c r="Y355" s="46" t="str">
        <f t="shared" si="61"/>
        <v>2019</v>
      </c>
      <c r="Z355" s="46" t="str">
        <f t="shared" si="62"/>
        <v>20:45</v>
      </c>
      <c r="AA355" s="47">
        <f t="shared" si="63"/>
        <v>43494</v>
      </c>
      <c r="AB355" s="48">
        <f t="shared" si="64"/>
        <v>43494.864583333336</v>
      </c>
      <c r="AC355" s="51">
        <v>43466</v>
      </c>
      <c r="AD355" s="72"/>
      <c r="AE355" s="49">
        <v>354</v>
      </c>
      <c r="AF355" s="52">
        <f t="shared" si="65"/>
        <v>29.969999999999985</v>
      </c>
      <c r="AG355" s="53">
        <f t="shared" si="66"/>
        <v>129.97000000000008</v>
      </c>
      <c r="AH355" s="53">
        <f>AG355-MAX($AG$1:AG354)</f>
        <v>-2.9599999999999795</v>
      </c>
    </row>
    <row r="356" spans="1:34" x14ac:dyDescent="0.25">
      <c r="A356">
        <v>355</v>
      </c>
      <c r="B356" t="s">
        <v>1406</v>
      </c>
      <c r="C356" t="s">
        <v>15</v>
      </c>
      <c r="D356" t="s">
        <v>58</v>
      </c>
      <c r="E356" t="s">
        <v>1408</v>
      </c>
      <c r="F356">
        <v>0</v>
      </c>
      <c r="G356" t="s">
        <v>26</v>
      </c>
      <c r="H356" t="s">
        <v>598</v>
      </c>
      <c r="I356" t="str">
        <f>"0-0"</f>
        <v>0-0</v>
      </c>
      <c r="J356" t="s">
        <v>20</v>
      </c>
      <c r="K356">
        <v>1.671</v>
      </c>
      <c r="L356">
        <v>1</v>
      </c>
      <c r="M356">
        <v>-1</v>
      </c>
      <c r="N356" t="s">
        <v>21</v>
      </c>
      <c r="O356" t="s">
        <v>1409</v>
      </c>
      <c r="P356" s="15">
        <f t="shared" si="67"/>
        <v>29.569999999999986</v>
      </c>
      <c r="Q356" s="22">
        <v>43466</v>
      </c>
      <c r="R356" s="22"/>
      <c r="S356" s="50">
        <v>358</v>
      </c>
      <c r="T356" s="23" t="str">
        <f t="shared" si="57"/>
        <v>1X2</v>
      </c>
      <c r="U356" t="s">
        <v>2512</v>
      </c>
      <c r="V356" s="46" t="str">
        <f t="shared" si="58"/>
        <v>29</v>
      </c>
      <c r="W356" s="46" t="str">
        <f t="shared" si="59"/>
        <v>Jan</v>
      </c>
      <c r="X356" s="46">
        <f t="shared" si="60"/>
        <v>1</v>
      </c>
      <c r="Y356" s="46" t="str">
        <f t="shared" si="61"/>
        <v>2019</v>
      </c>
      <c r="Z356" s="46" t="str">
        <f t="shared" si="62"/>
        <v>21:00</v>
      </c>
      <c r="AA356" s="47">
        <f t="shared" si="63"/>
        <v>43494</v>
      </c>
      <c r="AB356" s="48">
        <f t="shared" si="64"/>
        <v>43494.875</v>
      </c>
      <c r="AC356" s="51">
        <v>43466</v>
      </c>
      <c r="AD356" s="72"/>
      <c r="AE356" s="49">
        <v>355</v>
      </c>
      <c r="AF356" s="52">
        <f t="shared" si="65"/>
        <v>28.969999999999985</v>
      </c>
      <c r="AG356" s="53">
        <f t="shared" si="66"/>
        <v>128.97000000000008</v>
      </c>
      <c r="AH356" s="53">
        <f>AG356-MAX($AG$1:AG355)</f>
        <v>-3.9599999999999795</v>
      </c>
    </row>
    <row r="357" spans="1:34" x14ac:dyDescent="0.25">
      <c r="A357">
        <v>356</v>
      </c>
      <c r="B357" t="s">
        <v>1406</v>
      </c>
      <c r="C357" t="s">
        <v>15</v>
      </c>
      <c r="D357" t="s">
        <v>58</v>
      </c>
      <c r="E357" t="s">
        <v>1407</v>
      </c>
      <c r="F357">
        <v>0</v>
      </c>
      <c r="G357" t="s">
        <v>26</v>
      </c>
      <c r="H357" t="s">
        <v>687</v>
      </c>
      <c r="I357" t="str">
        <f>"2-1"</f>
        <v>2-1</v>
      </c>
      <c r="J357" t="s">
        <v>20</v>
      </c>
      <c r="K357">
        <v>2.04</v>
      </c>
      <c r="L357">
        <v>1</v>
      </c>
      <c r="M357">
        <v>-1</v>
      </c>
      <c r="N357" t="s">
        <v>21</v>
      </c>
      <c r="O357" t="s">
        <v>1405</v>
      </c>
      <c r="P357" s="15">
        <f t="shared" si="67"/>
        <v>28.569999999999986</v>
      </c>
      <c r="Q357" s="22">
        <v>43466</v>
      </c>
      <c r="R357" s="22"/>
      <c r="S357" s="50">
        <v>375</v>
      </c>
      <c r="T357" s="23" t="str">
        <f t="shared" si="57"/>
        <v>AH</v>
      </c>
      <c r="U357" t="s">
        <v>2512</v>
      </c>
      <c r="V357" s="46" t="str">
        <f t="shared" si="58"/>
        <v>29</v>
      </c>
      <c r="W357" s="46" t="str">
        <f t="shared" si="59"/>
        <v>Jan</v>
      </c>
      <c r="X357" s="46">
        <f t="shared" si="60"/>
        <v>1</v>
      </c>
      <c r="Y357" s="46" t="str">
        <f t="shared" si="61"/>
        <v>2019</v>
      </c>
      <c r="Z357" s="46" t="str">
        <f t="shared" si="62"/>
        <v>21:00</v>
      </c>
      <c r="AA357" s="47">
        <f t="shared" si="63"/>
        <v>43494</v>
      </c>
      <c r="AB357" s="48">
        <f t="shared" si="64"/>
        <v>43494.875</v>
      </c>
      <c r="AC357" s="51">
        <v>43466</v>
      </c>
      <c r="AD357" s="72"/>
      <c r="AE357" s="49">
        <v>356</v>
      </c>
      <c r="AF357" s="52">
        <f t="shared" si="65"/>
        <v>27.969999999999985</v>
      </c>
      <c r="AG357" s="53">
        <f t="shared" si="66"/>
        <v>127.97000000000008</v>
      </c>
      <c r="AH357" s="53">
        <f>AG357-MAX($AG$1:AG356)</f>
        <v>-4.9599999999999795</v>
      </c>
    </row>
    <row r="358" spans="1:34" x14ac:dyDescent="0.25">
      <c r="A358">
        <v>357</v>
      </c>
      <c r="B358" t="s">
        <v>1363</v>
      </c>
      <c r="C358" t="s">
        <v>15</v>
      </c>
      <c r="D358" t="s">
        <v>1360</v>
      </c>
      <c r="E358" t="s">
        <v>416</v>
      </c>
      <c r="F358">
        <v>1</v>
      </c>
      <c r="G358" t="s">
        <v>80</v>
      </c>
      <c r="H358" t="s">
        <v>34</v>
      </c>
      <c r="I358" t="str">
        <f>"2-2"</f>
        <v>2-2</v>
      </c>
      <c r="J358" t="s">
        <v>20</v>
      </c>
      <c r="K358">
        <v>1.8620000000000001</v>
      </c>
      <c r="L358">
        <v>1</v>
      </c>
      <c r="M358">
        <v>0</v>
      </c>
      <c r="N358" t="s">
        <v>21</v>
      </c>
      <c r="O358" t="s">
        <v>1364</v>
      </c>
      <c r="P358" s="15">
        <f t="shared" si="67"/>
        <v>28.569999999999986</v>
      </c>
      <c r="Q358" s="22">
        <v>43466</v>
      </c>
      <c r="R358" s="22"/>
      <c r="S358" s="50">
        <v>365</v>
      </c>
      <c r="T358" s="23" t="str">
        <f t="shared" si="57"/>
        <v>AH</v>
      </c>
      <c r="U358" t="s">
        <v>2512</v>
      </c>
      <c r="V358" s="46" t="str">
        <f t="shared" si="58"/>
        <v>29</v>
      </c>
      <c r="W358" s="46" t="str">
        <f t="shared" si="59"/>
        <v>Jan</v>
      </c>
      <c r="X358" s="46">
        <f t="shared" si="60"/>
        <v>1</v>
      </c>
      <c r="Y358" s="46" t="str">
        <f t="shared" si="61"/>
        <v>2019</v>
      </c>
      <c r="Z358" s="46" t="str">
        <f t="shared" si="62"/>
        <v>21:05</v>
      </c>
      <c r="AA358" s="47">
        <f t="shared" si="63"/>
        <v>43494</v>
      </c>
      <c r="AB358" s="48">
        <f t="shared" si="64"/>
        <v>43494.878472222219</v>
      </c>
      <c r="AC358" s="51">
        <v>43466</v>
      </c>
      <c r="AD358" s="72"/>
      <c r="AE358" s="49">
        <v>357</v>
      </c>
      <c r="AF358" s="52">
        <f t="shared" si="65"/>
        <v>27.969999999999985</v>
      </c>
      <c r="AG358" s="53">
        <f t="shared" si="66"/>
        <v>127.97000000000008</v>
      </c>
      <c r="AH358" s="53">
        <f>AG358-MAX($AG$1:AG357)</f>
        <v>-4.9599999999999795</v>
      </c>
    </row>
    <row r="359" spans="1:34" x14ac:dyDescent="0.25">
      <c r="A359">
        <v>358</v>
      </c>
      <c r="B359" t="s">
        <v>1368</v>
      </c>
      <c r="C359" t="s">
        <v>15</v>
      </c>
      <c r="D359" t="s">
        <v>913</v>
      </c>
      <c r="E359" t="s">
        <v>614</v>
      </c>
      <c r="F359">
        <v>1.88</v>
      </c>
      <c r="G359" t="s">
        <v>18</v>
      </c>
      <c r="H359" t="s">
        <v>72</v>
      </c>
      <c r="I359" t="str">
        <f>"3-1"</f>
        <v>3-1</v>
      </c>
      <c r="J359" t="s">
        <v>20</v>
      </c>
      <c r="K359">
        <v>1.8839999999999999</v>
      </c>
      <c r="L359">
        <v>1</v>
      </c>
      <c r="M359">
        <v>0.88</v>
      </c>
      <c r="N359" t="s">
        <v>21</v>
      </c>
      <c r="O359" t="s">
        <v>1367</v>
      </c>
      <c r="P359" s="15">
        <f t="shared" si="67"/>
        <v>29.449999999999985</v>
      </c>
      <c r="Q359" s="22">
        <v>43466</v>
      </c>
      <c r="R359" s="22"/>
      <c r="S359" s="50">
        <v>339</v>
      </c>
      <c r="T359" s="23" t="str">
        <f t="shared" si="57"/>
        <v>1X2</v>
      </c>
      <c r="U359" t="s">
        <v>2512</v>
      </c>
      <c r="V359" s="46" t="str">
        <f t="shared" si="58"/>
        <v>29</v>
      </c>
      <c r="W359" s="46" t="str">
        <f t="shared" si="59"/>
        <v>Jan</v>
      </c>
      <c r="X359" s="46">
        <f t="shared" si="60"/>
        <v>1</v>
      </c>
      <c r="Y359" s="46" t="str">
        <f t="shared" si="61"/>
        <v>2019</v>
      </c>
      <c r="Z359" s="46" t="str">
        <f t="shared" si="62"/>
        <v>21:30</v>
      </c>
      <c r="AA359" s="47">
        <f t="shared" si="63"/>
        <v>43494</v>
      </c>
      <c r="AB359" s="48">
        <f t="shared" si="64"/>
        <v>43494.895833333336</v>
      </c>
      <c r="AC359" s="51">
        <v>43466</v>
      </c>
      <c r="AD359" s="72"/>
      <c r="AE359" s="49">
        <v>358</v>
      </c>
      <c r="AF359" s="52">
        <f t="shared" si="65"/>
        <v>28.849999999999984</v>
      </c>
      <c r="AG359" s="53">
        <f t="shared" si="66"/>
        <v>128.85000000000008</v>
      </c>
      <c r="AH359" s="53">
        <f>AG359-MAX($AG$1:AG358)</f>
        <v>-4.0799999999999841</v>
      </c>
    </row>
    <row r="360" spans="1:34" x14ac:dyDescent="0.25">
      <c r="A360">
        <v>359</v>
      </c>
      <c r="B360" t="s">
        <v>1357</v>
      </c>
      <c r="C360" t="s">
        <v>15</v>
      </c>
      <c r="D360" t="s">
        <v>90</v>
      </c>
      <c r="E360" t="s">
        <v>1358</v>
      </c>
      <c r="F360">
        <v>1.78</v>
      </c>
      <c r="G360" t="s">
        <v>18</v>
      </c>
      <c r="H360" t="s">
        <v>166</v>
      </c>
      <c r="I360" t="str">
        <f>"7-1"</f>
        <v>7-1</v>
      </c>
      <c r="J360" t="s">
        <v>20</v>
      </c>
      <c r="K360">
        <v>1.7809999999999999</v>
      </c>
      <c r="L360">
        <v>1</v>
      </c>
      <c r="M360">
        <v>0.78</v>
      </c>
      <c r="N360" t="s">
        <v>21</v>
      </c>
      <c r="O360" t="s">
        <v>1356</v>
      </c>
      <c r="P360" s="15">
        <f t="shared" si="67"/>
        <v>30.229999999999986</v>
      </c>
      <c r="Q360" s="22">
        <v>43466</v>
      </c>
      <c r="R360" s="22"/>
      <c r="S360" s="50">
        <v>397</v>
      </c>
      <c r="T360" s="23" t="str">
        <f t="shared" si="57"/>
        <v>O/U</v>
      </c>
      <c r="U360" t="s">
        <v>2512</v>
      </c>
      <c r="V360" s="46" t="str">
        <f t="shared" si="58"/>
        <v>30</v>
      </c>
      <c r="W360" s="46" t="str">
        <f t="shared" si="59"/>
        <v>Jan</v>
      </c>
      <c r="X360" s="46">
        <f t="shared" si="60"/>
        <v>1</v>
      </c>
      <c r="Y360" s="46" t="str">
        <f t="shared" si="61"/>
        <v>2019</v>
      </c>
      <c r="Z360" s="46" t="str">
        <f t="shared" si="62"/>
        <v>18:15</v>
      </c>
      <c r="AA360" s="47">
        <f t="shared" si="63"/>
        <v>43495</v>
      </c>
      <c r="AB360" s="48">
        <f t="shared" si="64"/>
        <v>43495.760416666664</v>
      </c>
      <c r="AC360" s="51">
        <v>43466</v>
      </c>
      <c r="AD360" s="72"/>
      <c r="AE360" s="49">
        <v>359</v>
      </c>
      <c r="AF360" s="52">
        <f t="shared" si="65"/>
        <v>29.629999999999985</v>
      </c>
      <c r="AG360" s="53">
        <f t="shared" si="66"/>
        <v>129.63000000000008</v>
      </c>
      <c r="AH360" s="53">
        <f>AG360-MAX($AG$1:AG359)</f>
        <v>-3.2999999999999829</v>
      </c>
    </row>
    <row r="361" spans="1:34" x14ac:dyDescent="0.25">
      <c r="A361">
        <v>360</v>
      </c>
      <c r="B361" t="s">
        <v>1359</v>
      </c>
      <c r="C361" t="s">
        <v>15</v>
      </c>
      <c r="D361" t="s">
        <v>1360</v>
      </c>
      <c r="E361" t="s">
        <v>1361</v>
      </c>
      <c r="F361">
        <v>1.75</v>
      </c>
      <c r="G361" t="s">
        <v>18</v>
      </c>
      <c r="H361" t="s">
        <v>46</v>
      </c>
      <c r="I361" t="str">
        <f>"3-2"</f>
        <v>3-2</v>
      </c>
      <c r="J361" t="s">
        <v>20</v>
      </c>
      <c r="K361">
        <v>1.746</v>
      </c>
      <c r="L361">
        <v>1</v>
      </c>
      <c r="M361">
        <v>0.75</v>
      </c>
      <c r="N361" t="s">
        <v>21</v>
      </c>
      <c r="O361" t="s">
        <v>1362</v>
      </c>
      <c r="P361" s="15">
        <f t="shared" si="67"/>
        <v>30.979999999999986</v>
      </c>
      <c r="Q361" s="22">
        <v>43466</v>
      </c>
      <c r="R361" s="22"/>
      <c r="S361" s="50">
        <v>400</v>
      </c>
      <c r="T361" s="23" t="str">
        <f t="shared" si="57"/>
        <v>AH</v>
      </c>
      <c r="U361" t="s">
        <v>2512</v>
      </c>
      <c r="V361" s="46" t="str">
        <f t="shared" si="58"/>
        <v>30</v>
      </c>
      <c r="W361" s="46" t="str">
        <f t="shared" si="59"/>
        <v>Jan</v>
      </c>
      <c r="X361" s="46">
        <f t="shared" si="60"/>
        <v>1</v>
      </c>
      <c r="Y361" s="46" t="str">
        <f t="shared" si="61"/>
        <v>2019</v>
      </c>
      <c r="Z361" s="46" t="str">
        <f t="shared" si="62"/>
        <v>18:45</v>
      </c>
      <c r="AA361" s="47">
        <f t="shared" si="63"/>
        <v>43495</v>
      </c>
      <c r="AB361" s="48">
        <f t="shared" si="64"/>
        <v>43495.78125</v>
      </c>
      <c r="AC361" s="51">
        <v>43466</v>
      </c>
      <c r="AD361" s="72"/>
      <c r="AE361" s="49">
        <v>360</v>
      </c>
      <c r="AF361" s="52">
        <f t="shared" si="65"/>
        <v>30.379999999999985</v>
      </c>
      <c r="AG361" s="53">
        <f t="shared" si="66"/>
        <v>130.38000000000008</v>
      </c>
      <c r="AH361" s="53">
        <f>AG361-MAX($AG$1:AG360)</f>
        <v>-2.5499999999999829</v>
      </c>
    </row>
    <row r="362" spans="1:34" x14ac:dyDescent="0.25">
      <c r="A362">
        <v>361</v>
      </c>
      <c r="B362" t="s">
        <v>1352</v>
      </c>
      <c r="C362" t="s">
        <v>15</v>
      </c>
      <c r="D362" t="s">
        <v>913</v>
      </c>
      <c r="E362" t="s">
        <v>1353</v>
      </c>
      <c r="F362">
        <v>0</v>
      </c>
      <c r="G362" t="s">
        <v>26</v>
      </c>
      <c r="H362" t="s">
        <v>72</v>
      </c>
      <c r="I362" t="str">
        <f>"1-1"</f>
        <v>1-1</v>
      </c>
      <c r="J362" t="s">
        <v>20</v>
      </c>
      <c r="K362">
        <v>1.9430000000000001</v>
      </c>
      <c r="L362">
        <v>1</v>
      </c>
      <c r="M362">
        <v>-1</v>
      </c>
      <c r="N362" t="s">
        <v>21</v>
      </c>
      <c r="O362" t="s">
        <v>1351</v>
      </c>
      <c r="P362" s="15">
        <f t="shared" si="67"/>
        <v>29.979999999999986</v>
      </c>
      <c r="Q362" s="22">
        <v>43466</v>
      </c>
      <c r="R362" s="22"/>
      <c r="S362" s="50">
        <v>382</v>
      </c>
      <c r="T362" s="23" t="str">
        <f t="shared" si="57"/>
        <v>1X2</v>
      </c>
      <c r="U362" t="s">
        <v>2512</v>
      </c>
      <c r="V362" s="46" t="str">
        <f t="shared" si="58"/>
        <v>30</v>
      </c>
      <c r="W362" s="46" t="str">
        <f t="shared" si="59"/>
        <v>Jan</v>
      </c>
      <c r="X362" s="46">
        <f t="shared" si="60"/>
        <v>1</v>
      </c>
      <c r="Y362" s="46" t="str">
        <f t="shared" si="61"/>
        <v>2019</v>
      </c>
      <c r="Z362" s="46" t="str">
        <f t="shared" si="62"/>
        <v>19:30</v>
      </c>
      <c r="AA362" s="47">
        <f t="shared" si="63"/>
        <v>43495</v>
      </c>
      <c r="AB362" s="48">
        <f t="shared" si="64"/>
        <v>43495.8125</v>
      </c>
      <c r="AC362" s="51">
        <v>43466</v>
      </c>
      <c r="AD362" s="72"/>
      <c r="AE362" s="49">
        <v>361</v>
      </c>
      <c r="AF362" s="52">
        <f t="shared" si="65"/>
        <v>29.379999999999985</v>
      </c>
      <c r="AG362" s="53">
        <f t="shared" si="66"/>
        <v>129.38000000000008</v>
      </c>
      <c r="AH362" s="53">
        <f>AG362-MAX($AG$1:AG361)</f>
        <v>-3.5499999999999829</v>
      </c>
    </row>
    <row r="363" spans="1:34" x14ac:dyDescent="0.25">
      <c r="A363">
        <v>362</v>
      </c>
      <c r="B363" t="s">
        <v>1354</v>
      </c>
      <c r="C363" t="s">
        <v>15</v>
      </c>
      <c r="D363" t="s">
        <v>58</v>
      </c>
      <c r="E363" t="s">
        <v>1398</v>
      </c>
      <c r="F363">
        <v>1</v>
      </c>
      <c r="G363" t="s">
        <v>80</v>
      </c>
      <c r="H363" t="s">
        <v>46</v>
      </c>
      <c r="I363" t="str">
        <f>"1-1"</f>
        <v>1-1</v>
      </c>
      <c r="J363" t="s">
        <v>20</v>
      </c>
      <c r="K363">
        <v>1.68</v>
      </c>
      <c r="L363">
        <v>1</v>
      </c>
      <c r="M363">
        <v>0</v>
      </c>
      <c r="N363" t="s">
        <v>21</v>
      </c>
      <c r="O363" t="s">
        <v>1397</v>
      </c>
      <c r="P363" s="15">
        <f t="shared" si="67"/>
        <v>29.979999999999986</v>
      </c>
      <c r="Q363" s="22">
        <v>43466</v>
      </c>
      <c r="R363" s="22"/>
      <c r="S363" s="50">
        <v>390</v>
      </c>
      <c r="T363" s="23" t="str">
        <f t="shared" si="57"/>
        <v>AH</v>
      </c>
      <c r="U363" t="s">
        <v>2512</v>
      </c>
      <c r="V363" s="46" t="str">
        <f t="shared" si="58"/>
        <v>30</v>
      </c>
      <c r="W363" s="46" t="str">
        <f t="shared" si="59"/>
        <v>Jan</v>
      </c>
      <c r="X363" s="46">
        <f t="shared" si="60"/>
        <v>1</v>
      </c>
      <c r="Y363" s="46" t="str">
        <f t="shared" si="61"/>
        <v>2019</v>
      </c>
      <c r="Z363" s="46" t="str">
        <f t="shared" si="62"/>
        <v>20:45</v>
      </c>
      <c r="AA363" s="47">
        <f t="shared" si="63"/>
        <v>43495</v>
      </c>
      <c r="AB363" s="48">
        <f t="shared" si="64"/>
        <v>43495.864583333336</v>
      </c>
      <c r="AC363" s="51">
        <v>43466</v>
      </c>
      <c r="AD363" s="72"/>
      <c r="AE363" s="49">
        <v>362</v>
      </c>
      <c r="AF363" s="52">
        <f t="shared" si="65"/>
        <v>29.379999999999985</v>
      </c>
      <c r="AG363" s="53">
        <f t="shared" si="66"/>
        <v>129.38000000000008</v>
      </c>
      <c r="AH363" s="53">
        <f>AG363-MAX($AG$1:AG362)</f>
        <v>-3.5499999999999829</v>
      </c>
    </row>
    <row r="364" spans="1:34" x14ac:dyDescent="0.25">
      <c r="A364">
        <v>363</v>
      </c>
      <c r="B364" t="s">
        <v>1354</v>
      </c>
      <c r="C364" t="s">
        <v>15</v>
      </c>
      <c r="D364" t="s">
        <v>58</v>
      </c>
      <c r="E364" t="s">
        <v>1396</v>
      </c>
      <c r="F364">
        <v>0</v>
      </c>
      <c r="G364" t="s">
        <v>26</v>
      </c>
      <c r="H364" t="s">
        <v>38</v>
      </c>
      <c r="I364" t="str">
        <f>"4-0"</f>
        <v>4-0</v>
      </c>
      <c r="J364" t="s">
        <v>20</v>
      </c>
      <c r="K364">
        <v>1.671</v>
      </c>
      <c r="L364">
        <v>1</v>
      </c>
      <c r="M364">
        <v>-1</v>
      </c>
      <c r="N364" t="s">
        <v>21</v>
      </c>
      <c r="O364" t="s">
        <v>1397</v>
      </c>
      <c r="P364" s="15">
        <f t="shared" si="67"/>
        <v>28.979999999999986</v>
      </c>
      <c r="Q364" s="22">
        <v>43466</v>
      </c>
      <c r="R364" s="22"/>
      <c r="S364" s="50">
        <v>369</v>
      </c>
      <c r="T364" s="23" t="str">
        <f t="shared" si="57"/>
        <v>1X2</v>
      </c>
      <c r="U364" t="s">
        <v>2512</v>
      </c>
      <c r="V364" s="46" t="str">
        <f t="shared" si="58"/>
        <v>30</v>
      </c>
      <c r="W364" s="46" t="str">
        <f t="shared" si="59"/>
        <v>Jan</v>
      </c>
      <c r="X364" s="46">
        <f t="shared" si="60"/>
        <v>1</v>
      </c>
      <c r="Y364" s="46" t="str">
        <f t="shared" si="61"/>
        <v>2019</v>
      </c>
      <c r="Z364" s="46" t="str">
        <f t="shared" si="62"/>
        <v>20:45</v>
      </c>
      <c r="AA364" s="47">
        <f t="shared" si="63"/>
        <v>43495</v>
      </c>
      <c r="AB364" s="48">
        <f t="shared" si="64"/>
        <v>43495.864583333336</v>
      </c>
      <c r="AC364" s="51">
        <v>43466</v>
      </c>
      <c r="AD364" s="72"/>
      <c r="AE364" s="49">
        <v>363</v>
      </c>
      <c r="AF364" s="52">
        <f t="shared" si="65"/>
        <v>28.379999999999985</v>
      </c>
      <c r="AG364" s="53">
        <f t="shared" si="66"/>
        <v>128.38000000000008</v>
      </c>
      <c r="AH364" s="53">
        <f>AG364-MAX($AG$1:AG363)</f>
        <v>-4.5499999999999829</v>
      </c>
    </row>
    <row r="365" spans="1:34" x14ac:dyDescent="0.25">
      <c r="A365">
        <v>364</v>
      </c>
      <c r="B365" t="s">
        <v>1354</v>
      </c>
      <c r="C365" t="s">
        <v>15</v>
      </c>
      <c r="D365" t="s">
        <v>90</v>
      </c>
      <c r="E365" t="s">
        <v>1355</v>
      </c>
      <c r="F365">
        <v>1.81</v>
      </c>
      <c r="G365" t="s">
        <v>18</v>
      </c>
      <c r="H365" t="s">
        <v>112</v>
      </c>
      <c r="I365" t="str">
        <f>"3-0"</f>
        <v>3-0</v>
      </c>
      <c r="J365" t="s">
        <v>20</v>
      </c>
      <c r="K365">
        <v>1.8129999999999999</v>
      </c>
      <c r="L365">
        <v>1</v>
      </c>
      <c r="M365">
        <v>0.81</v>
      </c>
      <c r="N365" t="s">
        <v>21</v>
      </c>
      <c r="O365" t="s">
        <v>1356</v>
      </c>
      <c r="P365" s="15">
        <f t="shared" si="67"/>
        <v>29.789999999999985</v>
      </c>
      <c r="Q365" s="22">
        <v>43466</v>
      </c>
      <c r="R365" s="22"/>
      <c r="S365" s="50">
        <v>368</v>
      </c>
      <c r="T365" s="23" t="str">
        <f t="shared" si="57"/>
        <v>AH</v>
      </c>
      <c r="U365" t="s">
        <v>2512</v>
      </c>
      <c r="V365" s="46" t="str">
        <f t="shared" si="58"/>
        <v>30</v>
      </c>
      <c r="W365" s="46" t="str">
        <f t="shared" si="59"/>
        <v>Jan</v>
      </c>
      <c r="X365" s="46">
        <f t="shared" si="60"/>
        <v>1</v>
      </c>
      <c r="Y365" s="46" t="str">
        <f t="shared" si="61"/>
        <v>2019</v>
      </c>
      <c r="Z365" s="46" t="str">
        <f t="shared" si="62"/>
        <v>20:45</v>
      </c>
      <c r="AA365" s="47">
        <f t="shared" si="63"/>
        <v>43495</v>
      </c>
      <c r="AB365" s="48">
        <f t="shared" si="64"/>
        <v>43495.864583333336</v>
      </c>
      <c r="AC365" s="51">
        <v>43466</v>
      </c>
      <c r="AD365" s="72"/>
      <c r="AE365" s="49">
        <v>364</v>
      </c>
      <c r="AF365" s="52">
        <f t="shared" si="65"/>
        <v>29.189999999999984</v>
      </c>
      <c r="AG365" s="53">
        <f t="shared" si="66"/>
        <v>129.19000000000008</v>
      </c>
      <c r="AH365" s="53">
        <f>AG365-MAX($AG$1:AG364)</f>
        <v>-3.7399999999999807</v>
      </c>
    </row>
    <row r="366" spans="1:34" x14ac:dyDescent="0.25">
      <c r="A366">
        <v>365</v>
      </c>
      <c r="B366" t="s">
        <v>1393</v>
      </c>
      <c r="C366" t="s">
        <v>15</v>
      </c>
      <c r="D366" t="s">
        <v>58</v>
      </c>
      <c r="E366" t="s">
        <v>1484</v>
      </c>
      <c r="F366">
        <v>0</v>
      </c>
      <c r="G366" t="s">
        <v>26</v>
      </c>
      <c r="H366" t="s">
        <v>190</v>
      </c>
      <c r="I366" t="str">
        <f>"1-1"</f>
        <v>1-1</v>
      </c>
      <c r="J366" t="s">
        <v>20</v>
      </c>
      <c r="K366">
        <v>2.1</v>
      </c>
      <c r="L366">
        <v>1</v>
      </c>
      <c r="M366">
        <v>-1</v>
      </c>
      <c r="N366" t="s">
        <v>21</v>
      </c>
      <c r="O366" t="s">
        <v>1485</v>
      </c>
      <c r="P366" s="15">
        <f t="shared" si="67"/>
        <v>28.789999999999985</v>
      </c>
      <c r="Q366" s="22">
        <v>43466</v>
      </c>
      <c r="R366" s="22"/>
      <c r="S366" s="50">
        <v>315</v>
      </c>
      <c r="T366" s="23" t="str">
        <f t="shared" si="57"/>
        <v>AH</v>
      </c>
      <c r="U366" t="s">
        <v>2512</v>
      </c>
      <c r="V366" s="46" t="str">
        <f t="shared" si="58"/>
        <v>30</v>
      </c>
      <c r="W366" s="46" t="str">
        <f t="shared" si="59"/>
        <v>Jan</v>
      </c>
      <c r="X366" s="46">
        <f t="shared" si="60"/>
        <v>1</v>
      </c>
      <c r="Y366" s="46" t="str">
        <f t="shared" si="61"/>
        <v>2019</v>
      </c>
      <c r="Z366" s="46" t="str">
        <f t="shared" si="62"/>
        <v>21:00</v>
      </c>
      <c r="AA366" s="47">
        <f t="shared" si="63"/>
        <v>43495</v>
      </c>
      <c r="AB366" s="48">
        <f t="shared" si="64"/>
        <v>43495.875</v>
      </c>
      <c r="AC366" s="51">
        <v>43466</v>
      </c>
      <c r="AD366" s="72"/>
      <c r="AE366" s="49">
        <v>365</v>
      </c>
      <c r="AF366" s="52">
        <f t="shared" si="65"/>
        <v>28.189999999999984</v>
      </c>
      <c r="AG366" s="53">
        <f t="shared" si="66"/>
        <v>128.19000000000008</v>
      </c>
      <c r="AH366" s="53">
        <f>AG366-MAX($AG$1:AG365)</f>
        <v>-4.7399999999999807</v>
      </c>
    </row>
    <row r="367" spans="1:34" x14ac:dyDescent="0.25">
      <c r="A367">
        <v>366</v>
      </c>
      <c r="B367" t="s">
        <v>1393</v>
      </c>
      <c r="C367" t="s">
        <v>15</v>
      </c>
      <c r="D367" t="s">
        <v>58</v>
      </c>
      <c r="E367" t="s">
        <v>1394</v>
      </c>
      <c r="F367">
        <v>1</v>
      </c>
      <c r="G367" t="s">
        <v>80</v>
      </c>
      <c r="H367" t="s">
        <v>31</v>
      </c>
      <c r="I367" t="str">
        <f>"2-1"</f>
        <v>2-1</v>
      </c>
      <c r="J367" t="s">
        <v>20</v>
      </c>
      <c r="K367">
        <v>1.7569999999999999</v>
      </c>
      <c r="L367">
        <v>1</v>
      </c>
      <c r="M367">
        <v>0</v>
      </c>
      <c r="N367" t="s">
        <v>21</v>
      </c>
      <c r="O367" t="s">
        <v>1395</v>
      </c>
      <c r="P367" s="15">
        <f t="shared" si="67"/>
        <v>28.789999999999985</v>
      </c>
      <c r="Q367" s="22">
        <v>43466</v>
      </c>
      <c r="R367" s="22"/>
      <c r="S367" s="50">
        <v>380</v>
      </c>
      <c r="T367" s="23" t="str">
        <f t="shared" si="57"/>
        <v>AH</v>
      </c>
      <c r="U367" t="s">
        <v>2512</v>
      </c>
      <c r="V367" s="46" t="str">
        <f t="shared" si="58"/>
        <v>30</v>
      </c>
      <c r="W367" s="46" t="str">
        <f t="shared" si="59"/>
        <v>Jan</v>
      </c>
      <c r="X367" s="46">
        <f t="shared" si="60"/>
        <v>1</v>
      </c>
      <c r="Y367" s="46" t="str">
        <f t="shared" si="61"/>
        <v>2019</v>
      </c>
      <c r="Z367" s="46" t="str">
        <f t="shared" si="62"/>
        <v>21:00</v>
      </c>
      <c r="AA367" s="47">
        <f t="shared" si="63"/>
        <v>43495</v>
      </c>
      <c r="AB367" s="48">
        <f t="shared" si="64"/>
        <v>43495.875</v>
      </c>
      <c r="AC367" s="51">
        <v>43466</v>
      </c>
      <c r="AD367" s="72"/>
      <c r="AE367" s="49">
        <v>366</v>
      </c>
      <c r="AF367" s="52">
        <f t="shared" si="65"/>
        <v>28.189999999999984</v>
      </c>
      <c r="AG367" s="53">
        <f t="shared" si="66"/>
        <v>128.19000000000008</v>
      </c>
      <c r="AH367" s="53">
        <f>AG367-MAX($AG$1:AG366)</f>
        <v>-4.7399999999999807</v>
      </c>
    </row>
    <row r="368" spans="1:34" x14ac:dyDescent="0.25">
      <c r="A368">
        <v>367</v>
      </c>
      <c r="B368" t="s">
        <v>1349</v>
      </c>
      <c r="C368" t="s">
        <v>15</v>
      </c>
      <c r="D368" t="s">
        <v>913</v>
      </c>
      <c r="E368" t="s">
        <v>1350</v>
      </c>
      <c r="F368">
        <v>0</v>
      </c>
      <c r="G368" t="s">
        <v>26</v>
      </c>
      <c r="H368" t="s">
        <v>177</v>
      </c>
      <c r="I368" t="str">
        <f>"6-1"</f>
        <v>6-1</v>
      </c>
      <c r="J368" t="s">
        <v>20</v>
      </c>
      <c r="K368">
        <v>1.724</v>
      </c>
      <c r="L368">
        <v>1</v>
      </c>
      <c r="M368">
        <v>-1</v>
      </c>
      <c r="N368" t="s">
        <v>21</v>
      </c>
      <c r="O368" t="s">
        <v>1351</v>
      </c>
      <c r="P368" s="15">
        <f t="shared" si="67"/>
        <v>27.789999999999985</v>
      </c>
      <c r="Q368" s="22">
        <v>43466</v>
      </c>
      <c r="R368" s="22"/>
      <c r="S368" s="50">
        <v>396</v>
      </c>
      <c r="T368" s="23" t="str">
        <f t="shared" si="57"/>
        <v>AH</v>
      </c>
      <c r="U368" t="s">
        <v>2512</v>
      </c>
      <c r="V368" s="46" t="str">
        <f t="shared" si="58"/>
        <v>30</v>
      </c>
      <c r="W368" s="46" t="str">
        <f t="shared" si="59"/>
        <v>Jan</v>
      </c>
      <c r="X368" s="46">
        <f t="shared" si="60"/>
        <v>1</v>
      </c>
      <c r="Y368" s="46" t="str">
        <f t="shared" si="61"/>
        <v>2019</v>
      </c>
      <c r="Z368" s="46" t="str">
        <f t="shared" si="62"/>
        <v>21:30</v>
      </c>
      <c r="AA368" s="47">
        <f t="shared" si="63"/>
        <v>43495</v>
      </c>
      <c r="AB368" s="48">
        <f t="shared" si="64"/>
        <v>43495.895833333336</v>
      </c>
      <c r="AC368" s="51">
        <v>43466</v>
      </c>
      <c r="AD368" s="72"/>
      <c r="AE368" s="49">
        <v>367</v>
      </c>
      <c r="AF368" s="52">
        <f t="shared" si="65"/>
        <v>27.189999999999984</v>
      </c>
      <c r="AG368" s="53">
        <f t="shared" si="66"/>
        <v>127.19000000000008</v>
      </c>
      <c r="AH368" s="53">
        <f>AG368-MAX($AG$1:AG367)</f>
        <v>-5.7399999999999807</v>
      </c>
    </row>
    <row r="369" spans="1:34" x14ac:dyDescent="0.25">
      <c r="A369">
        <v>368</v>
      </c>
      <c r="B369" t="s">
        <v>1347</v>
      </c>
      <c r="C369" t="s">
        <v>15</v>
      </c>
      <c r="D369" t="s">
        <v>90</v>
      </c>
      <c r="E369" t="s">
        <v>557</v>
      </c>
      <c r="F369">
        <v>1.77</v>
      </c>
      <c r="G369" t="s">
        <v>18</v>
      </c>
      <c r="H369" t="s">
        <v>92</v>
      </c>
      <c r="I369" t="str">
        <f>"0-0"</f>
        <v>0-0</v>
      </c>
      <c r="J369" t="s">
        <v>20</v>
      </c>
      <c r="K369">
        <v>1.7689999999999999</v>
      </c>
      <c r="L369">
        <v>1</v>
      </c>
      <c r="M369">
        <v>0.77</v>
      </c>
      <c r="N369" t="s">
        <v>21</v>
      </c>
      <c r="O369" t="s">
        <v>1348</v>
      </c>
      <c r="P369" s="15">
        <f t="shared" si="67"/>
        <v>28.559999999999985</v>
      </c>
      <c r="Q369" s="22">
        <v>43466</v>
      </c>
      <c r="R369" s="22"/>
      <c r="S369" s="50">
        <v>372</v>
      </c>
      <c r="T369" s="23" t="str">
        <f t="shared" si="57"/>
        <v>AH</v>
      </c>
      <c r="U369" t="s">
        <v>2512</v>
      </c>
      <c r="V369" s="46" t="str">
        <f t="shared" si="58"/>
        <v>31</v>
      </c>
      <c r="W369" s="46" t="str">
        <f t="shared" si="59"/>
        <v>Jan</v>
      </c>
      <c r="X369" s="46">
        <f t="shared" si="60"/>
        <v>1</v>
      </c>
      <c r="Y369" s="46" t="str">
        <f t="shared" si="61"/>
        <v>2019</v>
      </c>
      <c r="Z369" s="46" t="str">
        <f t="shared" si="62"/>
        <v>21:00</v>
      </c>
      <c r="AA369" s="47">
        <f t="shared" si="63"/>
        <v>43496</v>
      </c>
      <c r="AB369" s="48">
        <f t="shared" si="64"/>
        <v>43496.875</v>
      </c>
      <c r="AC369" s="51">
        <v>43466</v>
      </c>
      <c r="AD369" s="72"/>
      <c r="AE369" s="49">
        <v>368</v>
      </c>
      <c r="AF369" s="52">
        <f t="shared" si="65"/>
        <v>27.959999999999983</v>
      </c>
      <c r="AG369" s="53">
        <f t="shared" si="66"/>
        <v>127.96000000000008</v>
      </c>
      <c r="AH369" s="53">
        <f>AG369-MAX($AG$1:AG368)</f>
        <v>-4.9699999999999847</v>
      </c>
    </row>
    <row r="370" spans="1:34" x14ac:dyDescent="0.25">
      <c r="A370">
        <v>369</v>
      </c>
      <c r="B370" t="s">
        <v>1344</v>
      </c>
      <c r="C370" t="s">
        <v>15</v>
      </c>
      <c r="D370" t="s">
        <v>913</v>
      </c>
      <c r="E370" t="s">
        <v>1345</v>
      </c>
      <c r="F370">
        <v>1.89</v>
      </c>
      <c r="G370" t="s">
        <v>18</v>
      </c>
      <c r="H370" t="s">
        <v>171</v>
      </c>
      <c r="I370" t="str">
        <f>"1-3"</f>
        <v>1-3</v>
      </c>
      <c r="J370" t="s">
        <v>20</v>
      </c>
      <c r="K370">
        <v>1.8919999999999999</v>
      </c>
      <c r="L370">
        <v>1</v>
      </c>
      <c r="M370">
        <v>0.89</v>
      </c>
      <c r="N370" t="s">
        <v>21</v>
      </c>
      <c r="O370" t="s">
        <v>1346</v>
      </c>
      <c r="P370" s="15">
        <f t="shared" si="67"/>
        <v>29.449999999999985</v>
      </c>
      <c r="Q370" s="22">
        <v>43466</v>
      </c>
      <c r="R370" s="22"/>
      <c r="S370" s="50">
        <v>360</v>
      </c>
      <c r="T370" s="23" t="str">
        <f t="shared" si="57"/>
        <v>O/U</v>
      </c>
      <c r="U370" t="s">
        <v>2512</v>
      </c>
      <c r="V370" s="46" t="str">
        <f t="shared" si="58"/>
        <v>31</v>
      </c>
      <c r="W370" s="46" t="str">
        <f t="shared" si="59"/>
        <v>Jan</v>
      </c>
      <c r="X370" s="46">
        <f t="shared" si="60"/>
        <v>1</v>
      </c>
      <c r="Y370" s="46" t="str">
        <f t="shared" si="61"/>
        <v>2019</v>
      </c>
      <c r="Z370" s="46" t="str">
        <f t="shared" si="62"/>
        <v>21:30</v>
      </c>
      <c r="AA370" s="47">
        <f t="shared" si="63"/>
        <v>43496</v>
      </c>
      <c r="AB370" s="48">
        <f t="shared" si="64"/>
        <v>43496.895833333336</v>
      </c>
      <c r="AC370" s="51">
        <v>43466</v>
      </c>
      <c r="AD370" s="72"/>
      <c r="AE370" s="49">
        <v>369</v>
      </c>
      <c r="AF370" s="52">
        <f t="shared" si="65"/>
        <v>28.849999999999984</v>
      </c>
      <c r="AG370" s="53">
        <f t="shared" si="66"/>
        <v>128.85000000000008</v>
      </c>
      <c r="AH370" s="53">
        <f>AG370-MAX($AG$1:AG369)</f>
        <v>-4.0799999999999841</v>
      </c>
    </row>
    <row r="371" spans="1:34" x14ac:dyDescent="0.25">
      <c r="A371">
        <v>370</v>
      </c>
      <c r="B371" t="s">
        <v>1388</v>
      </c>
      <c r="C371" t="s">
        <v>15</v>
      </c>
      <c r="D371" t="s">
        <v>54</v>
      </c>
      <c r="E371" t="s">
        <v>1389</v>
      </c>
      <c r="F371">
        <v>1.99</v>
      </c>
      <c r="G371" t="s">
        <v>18</v>
      </c>
      <c r="H371" t="s">
        <v>27</v>
      </c>
      <c r="I371" t="str">
        <f>"0-3"</f>
        <v>0-3</v>
      </c>
      <c r="J371" t="s">
        <v>20</v>
      </c>
      <c r="K371">
        <v>1.99</v>
      </c>
      <c r="L371">
        <v>1</v>
      </c>
      <c r="M371">
        <v>0.99</v>
      </c>
      <c r="N371" t="s">
        <v>21</v>
      </c>
      <c r="O371" t="s">
        <v>1390</v>
      </c>
      <c r="P371" s="15">
        <f t="shared" si="67"/>
        <v>30.439999999999984</v>
      </c>
      <c r="Q371" s="22">
        <v>43466</v>
      </c>
      <c r="R371" s="22"/>
      <c r="S371" s="50">
        <v>377</v>
      </c>
      <c r="T371" s="23" t="str">
        <f t="shared" si="57"/>
        <v>AH</v>
      </c>
      <c r="U371" t="s">
        <v>2512</v>
      </c>
      <c r="V371" s="46" t="str">
        <f t="shared" si="58"/>
        <v>01</v>
      </c>
      <c r="W371" s="46" t="str">
        <f t="shared" si="59"/>
        <v>Feb</v>
      </c>
      <c r="X371" s="46">
        <f t="shared" si="60"/>
        <v>2</v>
      </c>
      <c r="Y371" s="46" t="str">
        <f t="shared" si="61"/>
        <v>2019</v>
      </c>
      <c r="Z371" s="46" t="str">
        <f t="shared" si="62"/>
        <v>20:30</v>
      </c>
      <c r="AA371" s="47">
        <f t="shared" si="63"/>
        <v>43497</v>
      </c>
      <c r="AB371" s="48">
        <f t="shared" si="64"/>
        <v>43497.854166666664</v>
      </c>
      <c r="AC371" s="51">
        <v>43497</v>
      </c>
      <c r="AD371" s="72">
        <v>43497</v>
      </c>
      <c r="AE371" s="49">
        <v>370</v>
      </c>
      <c r="AF371" s="52">
        <f t="shared" si="65"/>
        <v>29.839999999999982</v>
      </c>
      <c r="AG371" s="53">
        <f t="shared" si="66"/>
        <v>129.84000000000009</v>
      </c>
      <c r="AH371" s="53">
        <f>AG371-MAX($AG$1:AG370)</f>
        <v>-3.089999999999975</v>
      </c>
    </row>
    <row r="372" spans="1:34" x14ac:dyDescent="0.25">
      <c r="A372">
        <v>371</v>
      </c>
      <c r="B372" t="s">
        <v>1391</v>
      </c>
      <c r="C372" t="s">
        <v>15</v>
      </c>
      <c r="D372" t="s">
        <v>100</v>
      </c>
      <c r="E372" t="s">
        <v>1392</v>
      </c>
      <c r="F372">
        <v>0</v>
      </c>
      <c r="G372" t="s">
        <v>26</v>
      </c>
      <c r="H372" t="s">
        <v>92</v>
      </c>
      <c r="I372" t="str">
        <f>"4-0"</f>
        <v>4-0</v>
      </c>
      <c r="J372" t="s">
        <v>20</v>
      </c>
      <c r="K372">
        <v>2.08</v>
      </c>
      <c r="L372">
        <v>1</v>
      </c>
      <c r="M372">
        <v>-1</v>
      </c>
      <c r="N372" t="s">
        <v>21</v>
      </c>
      <c r="O372" t="s">
        <v>1390</v>
      </c>
      <c r="P372" s="15">
        <f t="shared" si="67"/>
        <v>29.439999999999984</v>
      </c>
      <c r="Q372" s="22">
        <v>43466</v>
      </c>
      <c r="R372" s="22"/>
      <c r="S372" s="50">
        <v>383</v>
      </c>
      <c r="T372" s="23" t="str">
        <f t="shared" si="57"/>
        <v>AH</v>
      </c>
      <c r="U372" t="s">
        <v>2512</v>
      </c>
      <c r="V372" s="46" t="str">
        <f t="shared" si="58"/>
        <v>01</v>
      </c>
      <c r="W372" s="46" t="str">
        <f t="shared" si="59"/>
        <v>Feb</v>
      </c>
      <c r="X372" s="46">
        <f t="shared" si="60"/>
        <v>2</v>
      </c>
      <c r="Y372" s="46" t="str">
        <f t="shared" si="61"/>
        <v>2019</v>
      </c>
      <c r="Z372" s="46" t="str">
        <f t="shared" si="62"/>
        <v>20:45</v>
      </c>
      <c r="AA372" s="47">
        <f t="shared" si="63"/>
        <v>43497</v>
      </c>
      <c r="AB372" s="48">
        <f t="shared" si="64"/>
        <v>43497.864583333336</v>
      </c>
      <c r="AC372" s="51">
        <v>43497</v>
      </c>
      <c r="AD372" s="72"/>
      <c r="AE372" s="49">
        <v>371</v>
      </c>
      <c r="AF372" s="52">
        <f t="shared" si="65"/>
        <v>28.839999999999982</v>
      </c>
      <c r="AG372" s="53">
        <f t="shared" si="66"/>
        <v>128.84000000000009</v>
      </c>
      <c r="AH372" s="53">
        <f>AG372-MAX($AG$1:AG371)</f>
        <v>-4.089999999999975</v>
      </c>
    </row>
    <row r="373" spans="1:34" x14ac:dyDescent="0.25">
      <c r="A373">
        <v>372</v>
      </c>
      <c r="B373" t="s">
        <v>1339</v>
      </c>
      <c r="C373" t="s">
        <v>15</v>
      </c>
      <c r="D373" t="s">
        <v>24</v>
      </c>
      <c r="E373" t="s">
        <v>1340</v>
      </c>
      <c r="F373">
        <v>0</v>
      </c>
      <c r="G373" t="s">
        <v>26</v>
      </c>
      <c r="H373" t="s">
        <v>166</v>
      </c>
      <c r="I373" t="str">
        <f>"0-0"</f>
        <v>0-0</v>
      </c>
      <c r="J373" t="s">
        <v>20</v>
      </c>
      <c r="K373">
        <v>2.0699999999999998</v>
      </c>
      <c r="L373">
        <v>1</v>
      </c>
      <c r="M373">
        <v>-1</v>
      </c>
      <c r="N373" t="s">
        <v>21</v>
      </c>
      <c r="O373" t="s">
        <v>1338</v>
      </c>
      <c r="P373" s="15">
        <f t="shared" si="67"/>
        <v>28.439999999999984</v>
      </c>
      <c r="Q373" s="22">
        <v>43466</v>
      </c>
      <c r="R373" s="22"/>
      <c r="S373" s="50">
        <v>399</v>
      </c>
      <c r="T373" s="23" t="str">
        <f t="shared" si="57"/>
        <v>O/U</v>
      </c>
      <c r="U373" t="s">
        <v>2512</v>
      </c>
      <c r="V373" s="46" t="str">
        <f t="shared" si="58"/>
        <v>02</v>
      </c>
      <c r="W373" s="46" t="str">
        <f t="shared" si="59"/>
        <v>Feb</v>
      </c>
      <c r="X373" s="46">
        <f t="shared" si="60"/>
        <v>2</v>
      </c>
      <c r="Y373" s="46" t="str">
        <f t="shared" si="61"/>
        <v>2019</v>
      </c>
      <c r="Z373" s="46" t="str">
        <f t="shared" si="62"/>
        <v>13:00</v>
      </c>
      <c r="AA373" s="47">
        <f t="shared" si="63"/>
        <v>43498</v>
      </c>
      <c r="AB373" s="48">
        <f t="shared" si="64"/>
        <v>43498.541666666664</v>
      </c>
      <c r="AC373" s="51">
        <v>43497</v>
      </c>
      <c r="AD373" s="72"/>
      <c r="AE373" s="49">
        <v>372</v>
      </c>
      <c r="AF373" s="52">
        <f t="shared" si="65"/>
        <v>27.839999999999982</v>
      </c>
      <c r="AG373" s="53">
        <f t="shared" si="66"/>
        <v>127.84000000000009</v>
      </c>
      <c r="AH373" s="53">
        <f>AG373-MAX($AG$1:AG372)</f>
        <v>-5.089999999999975</v>
      </c>
    </row>
    <row r="374" spans="1:34" x14ac:dyDescent="0.25">
      <c r="A374">
        <v>373</v>
      </c>
      <c r="B374" t="s">
        <v>1328</v>
      </c>
      <c r="C374" t="s">
        <v>15</v>
      </c>
      <c r="D374" t="s">
        <v>58</v>
      </c>
      <c r="E374" t="s">
        <v>1329</v>
      </c>
      <c r="F374">
        <v>1.7</v>
      </c>
      <c r="G374" t="s">
        <v>18</v>
      </c>
      <c r="H374" t="s">
        <v>85</v>
      </c>
      <c r="I374" t="str">
        <f>"1-0"</f>
        <v>1-0</v>
      </c>
      <c r="J374" t="s">
        <v>20</v>
      </c>
      <c r="K374">
        <v>1.6990000000000001</v>
      </c>
      <c r="L374">
        <v>1</v>
      </c>
      <c r="M374">
        <v>0.7</v>
      </c>
      <c r="N374" t="s">
        <v>21</v>
      </c>
      <c r="O374" t="s">
        <v>1330</v>
      </c>
      <c r="P374" s="15">
        <f t="shared" si="67"/>
        <v>29.139999999999983</v>
      </c>
      <c r="Q374" s="22">
        <v>43466</v>
      </c>
      <c r="R374" s="22"/>
      <c r="S374" s="50">
        <v>318</v>
      </c>
      <c r="T374" s="23" t="str">
        <f t="shared" si="57"/>
        <v>AH</v>
      </c>
      <c r="U374" t="s">
        <v>2512</v>
      </c>
      <c r="V374" s="46" t="str">
        <f t="shared" si="58"/>
        <v>02</v>
      </c>
      <c r="W374" s="46" t="str">
        <f t="shared" si="59"/>
        <v>Feb</v>
      </c>
      <c r="X374" s="46">
        <f t="shared" si="60"/>
        <v>2</v>
      </c>
      <c r="Y374" s="46" t="str">
        <f t="shared" si="61"/>
        <v>2019</v>
      </c>
      <c r="Z374" s="46" t="str">
        <f t="shared" si="62"/>
        <v>13:30</v>
      </c>
      <c r="AA374" s="47">
        <f t="shared" si="63"/>
        <v>43498</v>
      </c>
      <c r="AB374" s="48">
        <f t="shared" si="64"/>
        <v>43498.5625</v>
      </c>
      <c r="AC374" s="51">
        <v>43497</v>
      </c>
      <c r="AD374" s="72"/>
      <c r="AE374" s="49">
        <v>373</v>
      </c>
      <c r="AF374" s="52">
        <f t="shared" si="65"/>
        <v>28.539999999999981</v>
      </c>
      <c r="AG374" s="53">
        <f t="shared" si="66"/>
        <v>128.54000000000008</v>
      </c>
      <c r="AH374" s="53">
        <f>AG374-MAX($AG$1:AG373)</f>
        <v>-4.3899999999999864</v>
      </c>
    </row>
    <row r="375" spans="1:34" x14ac:dyDescent="0.25">
      <c r="A375">
        <v>374</v>
      </c>
      <c r="B375" t="s">
        <v>1379</v>
      </c>
      <c r="C375" t="s">
        <v>15</v>
      </c>
      <c r="D375" t="s">
        <v>54</v>
      </c>
      <c r="E375" t="s">
        <v>1402</v>
      </c>
      <c r="F375">
        <v>0</v>
      </c>
      <c r="G375" t="s">
        <v>26</v>
      </c>
      <c r="H375" t="s">
        <v>38</v>
      </c>
      <c r="I375" t="str">
        <f>"1-1"</f>
        <v>1-1</v>
      </c>
      <c r="J375" t="s">
        <v>20</v>
      </c>
      <c r="K375">
        <v>2.1</v>
      </c>
      <c r="L375">
        <v>1</v>
      </c>
      <c r="M375">
        <v>-1</v>
      </c>
      <c r="N375" t="s">
        <v>21</v>
      </c>
      <c r="O375" t="s">
        <v>1403</v>
      </c>
      <c r="P375" s="15">
        <f t="shared" si="67"/>
        <v>28.139999999999983</v>
      </c>
      <c r="Q375" s="22">
        <v>43466</v>
      </c>
      <c r="R375" s="22"/>
      <c r="S375" s="50">
        <v>388</v>
      </c>
      <c r="T375" s="23" t="str">
        <f t="shared" si="57"/>
        <v>1X2</v>
      </c>
      <c r="U375" t="s">
        <v>2512</v>
      </c>
      <c r="V375" s="46" t="str">
        <f t="shared" si="58"/>
        <v>02</v>
      </c>
      <c r="W375" s="46" t="str">
        <f t="shared" si="59"/>
        <v>Feb</v>
      </c>
      <c r="X375" s="46">
        <f t="shared" si="60"/>
        <v>2</v>
      </c>
      <c r="Y375" s="46" t="str">
        <f t="shared" si="61"/>
        <v>2019</v>
      </c>
      <c r="Z375" s="46" t="str">
        <f t="shared" si="62"/>
        <v>15:30</v>
      </c>
      <c r="AA375" s="47">
        <f t="shared" si="63"/>
        <v>43498</v>
      </c>
      <c r="AB375" s="48">
        <f t="shared" si="64"/>
        <v>43498.645833333336</v>
      </c>
      <c r="AC375" s="51">
        <v>43497</v>
      </c>
      <c r="AD375" s="72"/>
      <c r="AE375" s="49">
        <v>374</v>
      </c>
      <c r="AF375" s="52">
        <f t="shared" si="65"/>
        <v>27.539999999999981</v>
      </c>
      <c r="AG375" s="53">
        <f t="shared" si="66"/>
        <v>127.54000000000008</v>
      </c>
      <c r="AH375" s="53">
        <f>AG375-MAX($AG$1:AG374)</f>
        <v>-5.3899999999999864</v>
      </c>
    </row>
    <row r="376" spans="1:34" x14ac:dyDescent="0.25">
      <c r="A376">
        <v>375</v>
      </c>
      <c r="B376" t="s">
        <v>1379</v>
      </c>
      <c r="C376" t="s">
        <v>15</v>
      </c>
      <c r="D376" t="s">
        <v>54</v>
      </c>
      <c r="E376" t="s">
        <v>1401</v>
      </c>
      <c r="F376">
        <v>0</v>
      </c>
      <c r="G376" t="s">
        <v>26</v>
      </c>
      <c r="H376" t="s">
        <v>46</v>
      </c>
      <c r="I376" t="str">
        <f>"0-1"</f>
        <v>0-1</v>
      </c>
      <c r="J376" t="s">
        <v>20</v>
      </c>
      <c r="K376">
        <v>1.806</v>
      </c>
      <c r="L376">
        <v>1</v>
      </c>
      <c r="M376">
        <v>-1</v>
      </c>
      <c r="N376" t="s">
        <v>21</v>
      </c>
      <c r="O376" t="s">
        <v>1400</v>
      </c>
      <c r="P376" s="15">
        <f t="shared" si="67"/>
        <v>27.139999999999983</v>
      </c>
      <c r="Q376" s="22">
        <v>43466</v>
      </c>
      <c r="R376" s="22"/>
      <c r="S376" s="50">
        <v>321</v>
      </c>
      <c r="T376" s="23" t="str">
        <f t="shared" si="57"/>
        <v>AH</v>
      </c>
      <c r="U376" t="s">
        <v>2512</v>
      </c>
      <c r="V376" s="46" t="str">
        <f t="shared" si="58"/>
        <v>02</v>
      </c>
      <c r="W376" s="46" t="str">
        <f t="shared" si="59"/>
        <v>Feb</v>
      </c>
      <c r="X376" s="46">
        <f t="shared" si="60"/>
        <v>2</v>
      </c>
      <c r="Y376" s="46" t="str">
        <f t="shared" si="61"/>
        <v>2019</v>
      </c>
      <c r="Z376" s="46" t="str">
        <f t="shared" si="62"/>
        <v>15:30</v>
      </c>
      <c r="AA376" s="47">
        <f t="shared" si="63"/>
        <v>43498</v>
      </c>
      <c r="AB376" s="48">
        <f t="shared" si="64"/>
        <v>43498.645833333336</v>
      </c>
      <c r="AC376" s="51">
        <v>43497</v>
      </c>
      <c r="AD376" s="72"/>
      <c r="AE376" s="49">
        <v>375</v>
      </c>
      <c r="AF376" s="52">
        <f t="shared" si="65"/>
        <v>26.539999999999981</v>
      </c>
      <c r="AG376" s="53">
        <f t="shared" si="66"/>
        <v>126.54000000000008</v>
      </c>
      <c r="AH376" s="53">
        <f>AG376-MAX($AG$1:AG375)</f>
        <v>-6.3899999999999864</v>
      </c>
    </row>
    <row r="377" spans="1:34" x14ac:dyDescent="0.25">
      <c r="A377">
        <v>376</v>
      </c>
      <c r="B377" t="s">
        <v>1379</v>
      </c>
      <c r="C377" t="s">
        <v>15</v>
      </c>
      <c r="D377" t="s">
        <v>54</v>
      </c>
      <c r="E377" t="s">
        <v>1382</v>
      </c>
      <c r="F377">
        <v>2.09</v>
      </c>
      <c r="G377" t="s">
        <v>18</v>
      </c>
      <c r="H377" t="s">
        <v>109</v>
      </c>
      <c r="I377" t="str">
        <f>"3-1"</f>
        <v>3-1</v>
      </c>
      <c r="J377" t="s">
        <v>20</v>
      </c>
      <c r="K377">
        <v>2.09</v>
      </c>
      <c r="L377">
        <v>1</v>
      </c>
      <c r="M377">
        <v>1.0900000000000001</v>
      </c>
      <c r="N377" t="s">
        <v>21</v>
      </c>
      <c r="O377" t="s">
        <v>1383</v>
      </c>
      <c r="P377" s="15">
        <f t="shared" si="67"/>
        <v>28.229999999999983</v>
      </c>
      <c r="Q377" s="22">
        <v>43466</v>
      </c>
      <c r="R377" s="22"/>
      <c r="S377" s="50">
        <v>387</v>
      </c>
      <c r="T377" s="23" t="str">
        <f t="shared" si="57"/>
        <v>AH</v>
      </c>
      <c r="U377" t="s">
        <v>2512</v>
      </c>
      <c r="V377" s="46" t="str">
        <f t="shared" si="58"/>
        <v>02</v>
      </c>
      <c r="W377" s="46" t="str">
        <f t="shared" si="59"/>
        <v>Feb</v>
      </c>
      <c r="X377" s="46">
        <f t="shared" si="60"/>
        <v>2</v>
      </c>
      <c r="Y377" s="46" t="str">
        <f t="shared" si="61"/>
        <v>2019</v>
      </c>
      <c r="Z377" s="46" t="str">
        <f t="shared" si="62"/>
        <v>15:30</v>
      </c>
      <c r="AA377" s="47">
        <f t="shared" si="63"/>
        <v>43498</v>
      </c>
      <c r="AB377" s="48">
        <f t="shared" si="64"/>
        <v>43498.645833333336</v>
      </c>
      <c r="AC377" s="51">
        <v>43497</v>
      </c>
      <c r="AD377" s="72"/>
      <c r="AE377" s="49">
        <v>376</v>
      </c>
      <c r="AF377" s="52">
        <f t="shared" si="65"/>
        <v>27.629999999999981</v>
      </c>
      <c r="AG377" s="53">
        <f t="shared" si="66"/>
        <v>127.63000000000008</v>
      </c>
      <c r="AH377" s="53">
        <f>AG377-MAX($AG$1:AG376)</f>
        <v>-5.2999999999999829</v>
      </c>
    </row>
    <row r="378" spans="1:34" x14ac:dyDescent="0.25">
      <c r="A378">
        <v>377</v>
      </c>
      <c r="B378" t="s">
        <v>1379</v>
      </c>
      <c r="C378" t="s">
        <v>15</v>
      </c>
      <c r="D378" t="s">
        <v>54</v>
      </c>
      <c r="E378" t="s">
        <v>1380</v>
      </c>
      <c r="F378">
        <v>0</v>
      </c>
      <c r="G378" t="s">
        <v>26</v>
      </c>
      <c r="H378" t="s">
        <v>50</v>
      </c>
      <c r="I378" t="str">
        <f>"1-1"</f>
        <v>1-1</v>
      </c>
      <c r="J378" t="s">
        <v>20</v>
      </c>
      <c r="K378">
        <v>1.746</v>
      </c>
      <c r="L378">
        <v>1</v>
      </c>
      <c r="M378">
        <v>-1</v>
      </c>
      <c r="N378" t="s">
        <v>21</v>
      </c>
      <c r="O378" t="s">
        <v>1381</v>
      </c>
      <c r="P378" s="15">
        <f t="shared" si="67"/>
        <v>27.229999999999983</v>
      </c>
      <c r="Q378" s="22">
        <v>43466</v>
      </c>
      <c r="R378" s="22"/>
      <c r="S378" s="50">
        <v>394</v>
      </c>
      <c r="T378" s="23" t="str">
        <f t="shared" si="57"/>
        <v>AH</v>
      </c>
      <c r="U378" t="s">
        <v>2512</v>
      </c>
      <c r="V378" s="46" t="str">
        <f t="shared" si="58"/>
        <v>02</v>
      </c>
      <c r="W378" s="46" t="str">
        <f t="shared" si="59"/>
        <v>Feb</v>
      </c>
      <c r="X378" s="46">
        <f t="shared" si="60"/>
        <v>2</v>
      </c>
      <c r="Y378" s="46" t="str">
        <f t="shared" si="61"/>
        <v>2019</v>
      </c>
      <c r="Z378" s="46" t="str">
        <f t="shared" si="62"/>
        <v>15:30</v>
      </c>
      <c r="AA378" s="47">
        <f t="shared" si="63"/>
        <v>43498</v>
      </c>
      <c r="AB378" s="48">
        <f t="shared" si="64"/>
        <v>43498.645833333336</v>
      </c>
      <c r="AC378" s="51">
        <v>43497</v>
      </c>
      <c r="AD378" s="72"/>
      <c r="AE378" s="49">
        <v>377</v>
      </c>
      <c r="AF378" s="52">
        <f t="shared" si="65"/>
        <v>26.629999999999981</v>
      </c>
      <c r="AG378" s="53">
        <f t="shared" si="66"/>
        <v>126.63000000000008</v>
      </c>
      <c r="AH378" s="53">
        <f>AG378-MAX($AG$1:AG377)</f>
        <v>-6.2999999999999829</v>
      </c>
    </row>
    <row r="379" spans="1:34" x14ac:dyDescent="0.25">
      <c r="A379">
        <v>378</v>
      </c>
      <c r="B379" t="s">
        <v>1321</v>
      </c>
      <c r="C379" t="s">
        <v>15</v>
      </c>
      <c r="D379" t="s">
        <v>58</v>
      </c>
      <c r="E379" t="s">
        <v>1337</v>
      </c>
      <c r="F379">
        <v>2.31</v>
      </c>
      <c r="G379" t="s">
        <v>18</v>
      </c>
      <c r="H379" t="s">
        <v>34</v>
      </c>
      <c r="I379" t="str">
        <f>"1-3"</f>
        <v>1-3</v>
      </c>
      <c r="J379" t="s">
        <v>20</v>
      </c>
      <c r="K379">
        <v>2.31</v>
      </c>
      <c r="L379">
        <v>1</v>
      </c>
      <c r="M379">
        <v>1.31</v>
      </c>
      <c r="N379" t="s">
        <v>21</v>
      </c>
      <c r="O379" t="s">
        <v>1338</v>
      </c>
      <c r="P379" s="15">
        <f t="shared" si="67"/>
        <v>28.539999999999981</v>
      </c>
      <c r="Q379" s="22">
        <v>43466</v>
      </c>
      <c r="R379" s="22"/>
      <c r="S379" s="50">
        <v>381</v>
      </c>
      <c r="T379" s="23" t="str">
        <f t="shared" si="57"/>
        <v>AH</v>
      </c>
      <c r="U379" t="s">
        <v>2512</v>
      </c>
      <c r="V379" s="46" t="str">
        <f t="shared" si="58"/>
        <v>02</v>
      </c>
      <c r="W379" s="46" t="str">
        <f t="shared" si="59"/>
        <v>Feb</v>
      </c>
      <c r="X379" s="46">
        <f t="shared" si="60"/>
        <v>2</v>
      </c>
      <c r="Y379" s="46" t="str">
        <f t="shared" si="61"/>
        <v>2019</v>
      </c>
      <c r="Z379" s="46" t="str">
        <f t="shared" si="62"/>
        <v>16:00</v>
      </c>
      <c r="AA379" s="47">
        <f t="shared" si="63"/>
        <v>43498</v>
      </c>
      <c r="AB379" s="48">
        <f t="shared" si="64"/>
        <v>43498.666666666664</v>
      </c>
      <c r="AC379" s="51">
        <v>43497</v>
      </c>
      <c r="AD379" s="72"/>
      <c r="AE379" s="49">
        <v>378</v>
      </c>
      <c r="AF379" s="52">
        <f t="shared" si="65"/>
        <v>27.93999999999998</v>
      </c>
      <c r="AG379" s="53">
        <f t="shared" si="66"/>
        <v>127.94000000000008</v>
      </c>
      <c r="AH379" s="53">
        <f>AG379-MAX($AG$1:AG378)</f>
        <v>-4.9899999999999807</v>
      </c>
    </row>
    <row r="380" spans="1:34" x14ac:dyDescent="0.25">
      <c r="A380">
        <v>379</v>
      </c>
      <c r="B380" t="s">
        <v>1321</v>
      </c>
      <c r="C380" t="s">
        <v>15</v>
      </c>
      <c r="D380" t="s">
        <v>58</v>
      </c>
      <c r="E380" t="s">
        <v>1327</v>
      </c>
      <c r="F380">
        <v>1</v>
      </c>
      <c r="G380" t="s">
        <v>80</v>
      </c>
      <c r="H380" t="s">
        <v>46</v>
      </c>
      <c r="I380" t="str">
        <f>"0-0"</f>
        <v>0-0</v>
      </c>
      <c r="J380" t="s">
        <v>20</v>
      </c>
      <c r="K380">
        <v>1.8620000000000001</v>
      </c>
      <c r="L380">
        <v>1</v>
      </c>
      <c r="M380">
        <v>0</v>
      </c>
      <c r="N380" t="s">
        <v>21</v>
      </c>
      <c r="O380" t="s">
        <v>1325</v>
      </c>
      <c r="P380" s="15">
        <f t="shared" si="67"/>
        <v>28.539999999999981</v>
      </c>
      <c r="Q380" s="22">
        <v>43466</v>
      </c>
      <c r="R380" s="22"/>
      <c r="S380" s="50">
        <v>392</v>
      </c>
      <c r="T380" s="23" t="str">
        <f t="shared" si="57"/>
        <v>AH</v>
      </c>
      <c r="U380" t="s">
        <v>2512</v>
      </c>
      <c r="V380" s="46" t="str">
        <f t="shared" si="58"/>
        <v>02</v>
      </c>
      <c r="W380" s="46" t="str">
        <f t="shared" si="59"/>
        <v>Feb</v>
      </c>
      <c r="X380" s="46">
        <f t="shared" si="60"/>
        <v>2</v>
      </c>
      <c r="Y380" s="46" t="str">
        <f t="shared" si="61"/>
        <v>2019</v>
      </c>
      <c r="Z380" s="46" t="str">
        <f t="shared" si="62"/>
        <v>16:00</v>
      </c>
      <c r="AA380" s="47">
        <f t="shared" si="63"/>
        <v>43498</v>
      </c>
      <c r="AB380" s="48">
        <f t="shared" si="64"/>
        <v>43498.666666666664</v>
      </c>
      <c r="AC380" s="51">
        <v>43497</v>
      </c>
      <c r="AD380" s="72"/>
      <c r="AE380" s="49">
        <v>379</v>
      </c>
      <c r="AF380" s="52">
        <f t="shared" si="65"/>
        <v>27.93999999999998</v>
      </c>
      <c r="AG380" s="53">
        <f t="shared" si="66"/>
        <v>127.94000000000008</v>
      </c>
      <c r="AH380" s="53">
        <f>AG380-MAX($AG$1:AG379)</f>
        <v>-4.9899999999999807</v>
      </c>
    </row>
    <row r="381" spans="1:34" x14ac:dyDescent="0.25">
      <c r="A381">
        <v>380</v>
      </c>
      <c r="B381" t="s">
        <v>1321</v>
      </c>
      <c r="C381" t="s">
        <v>15</v>
      </c>
      <c r="D381" t="s">
        <v>58</v>
      </c>
      <c r="E381" t="s">
        <v>1326</v>
      </c>
      <c r="F381">
        <v>1</v>
      </c>
      <c r="G381" t="s">
        <v>80</v>
      </c>
      <c r="H381" t="s">
        <v>46</v>
      </c>
      <c r="I381" t="str">
        <f>"1-1"</f>
        <v>1-1</v>
      </c>
      <c r="J381" t="s">
        <v>20</v>
      </c>
      <c r="K381">
        <v>1.8540000000000001</v>
      </c>
      <c r="L381">
        <v>1</v>
      </c>
      <c r="M381">
        <v>0</v>
      </c>
      <c r="N381" t="s">
        <v>21</v>
      </c>
      <c r="O381" t="s">
        <v>1325</v>
      </c>
      <c r="P381" s="15">
        <f t="shared" si="67"/>
        <v>28.539999999999981</v>
      </c>
      <c r="Q381" s="22">
        <v>43466</v>
      </c>
      <c r="R381" s="22"/>
      <c r="S381" s="50">
        <v>401</v>
      </c>
      <c r="T381" s="23" t="str">
        <f t="shared" si="57"/>
        <v>AH</v>
      </c>
      <c r="U381" t="s">
        <v>2512</v>
      </c>
      <c r="V381" s="46" t="str">
        <f t="shared" si="58"/>
        <v>02</v>
      </c>
      <c r="W381" s="46" t="str">
        <f t="shared" si="59"/>
        <v>Feb</v>
      </c>
      <c r="X381" s="46">
        <f t="shared" si="60"/>
        <v>2</v>
      </c>
      <c r="Y381" s="46" t="str">
        <f t="shared" si="61"/>
        <v>2019</v>
      </c>
      <c r="Z381" s="46" t="str">
        <f t="shared" si="62"/>
        <v>16:00</v>
      </c>
      <c r="AA381" s="47">
        <f t="shared" si="63"/>
        <v>43498</v>
      </c>
      <c r="AB381" s="48">
        <f t="shared" si="64"/>
        <v>43498.666666666664</v>
      </c>
      <c r="AC381" s="51">
        <v>43497</v>
      </c>
      <c r="AD381" s="72"/>
      <c r="AE381" s="49">
        <v>380</v>
      </c>
      <c r="AF381" s="52">
        <f t="shared" si="65"/>
        <v>27.93999999999998</v>
      </c>
      <c r="AG381" s="53">
        <f t="shared" si="66"/>
        <v>127.94000000000008</v>
      </c>
      <c r="AH381" s="53">
        <f>AG381-MAX($AG$1:AG380)</f>
        <v>-4.9899999999999807</v>
      </c>
    </row>
    <row r="382" spans="1:34" x14ac:dyDescent="0.25">
      <c r="A382">
        <v>381</v>
      </c>
      <c r="B382" t="s">
        <v>1321</v>
      </c>
      <c r="C382" t="s">
        <v>15</v>
      </c>
      <c r="D382" t="s">
        <v>58</v>
      </c>
      <c r="E382" t="s">
        <v>1324</v>
      </c>
      <c r="F382">
        <v>0</v>
      </c>
      <c r="G382" t="s">
        <v>26</v>
      </c>
      <c r="H382" t="s">
        <v>177</v>
      </c>
      <c r="I382" t="str">
        <f>"5-0"</f>
        <v>5-0</v>
      </c>
      <c r="J382" t="s">
        <v>20</v>
      </c>
      <c r="K382">
        <v>1.9430000000000001</v>
      </c>
      <c r="L382">
        <v>1</v>
      </c>
      <c r="M382">
        <v>-1</v>
      </c>
      <c r="N382" t="s">
        <v>21</v>
      </c>
      <c r="O382" t="s">
        <v>1325</v>
      </c>
      <c r="P382" s="15">
        <f t="shared" si="67"/>
        <v>27.539999999999981</v>
      </c>
      <c r="Q382" s="22">
        <v>43466</v>
      </c>
      <c r="R382" s="22"/>
      <c r="S382" s="50">
        <v>384</v>
      </c>
      <c r="T382" s="23" t="str">
        <f t="shared" si="57"/>
        <v>AH</v>
      </c>
      <c r="U382" t="s">
        <v>2512</v>
      </c>
      <c r="V382" s="46" t="str">
        <f t="shared" si="58"/>
        <v>02</v>
      </c>
      <c r="W382" s="46" t="str">
        <f t="shared" si="59"/>
        <v>Feb</v>
      </c>
      <c r="X382" s="46">
        <f t="shared" si="60"/>
        <v>2</v>
      </c>
      <c r="Y382" s="46" t="str">
        <f t="shared" si="61"/>
        <v>2019</v>
      </c>
      <c r="Z382" s="46" t="str">
        <f t="shared" si="62"/>
        <v>16:00</v>
      </c>
      <c r="AA382" s="47">
        <f t="shared" si="63"/>
        <v>43498</v>
      </c>
      <c r="AB382" s="48">
        <f t="shared" si="64"/>
        <v>43498.666666666664</v>
      </c>
      <c r="AC382" s="51">
        <v>43497</v>
      </c>
      <c r="AD382" s="72"/>
      <c r="AE382" s="49">
        <v>381</v>
      </c>
      <c r="AF382" s="52">
        <f t="shared" si="65"/>
        <v>26.93999999999998</v>
      </c>
      <c r="AG382" s="53">
        <f t="shared" si="66"/>
        <v>126.94000000000008</v>
      </c>
      <c r="AH382" s="53">
        <f>AG382-MAX($AG$1:AG381)</f>
        <v>-5.9899999999999807</v>
      </c>
    </row>
    <row r="383" spans="1:34" x14ac:dyDescent="0.25">
      <c r="A383">
        <v>382</v>
      </c>
      <c r="B383" t="s">
        <v>1321</v>
      </c>
      <c r="C383" t="s">
        <v>15</v>
      </c>
      <c r="D383" t="s">
        <v>58</v>
      </c>
      <c r="E383" t="s">
        <v>1322</v>
      </c>
      <c r="F383">
        <v>0</v>
      </c>
      <c r="G383" t="s">
        <v>26</v>
      </c>
      <c r="H383" t="s">
        <v>92</v>
      </c>
      <c r="I383" t="str">
        <f>"2-0"</f>
        <v>2-0</v>
      </c>
      <c r="J383" t="s">
        <v>20</v>
      </c>
      <c r="K383">
        <v>1.847</v>
      </c>
      <c r="L383">
        <v>1</v>
      </c>
      <c r="M383">
        <v>-1</v>
      </c>
      <c r="N383" t="s">
        <v>21</v>
      </c>
      <c r="O383" t="s">
        <v>1323</v>
      </c>
      <c r="P383" s="15">
        <f t="shared" si="67"/>
        <v>26.539999999999981</v>
      </c>
      <c r="Q383" s="22">
        <v>43466</v>
      </c>
      <c r="R383" s="22"/>
      <c r="S383" s="50">
        <v>376</v>
      </c>
      <c r="T383" s="23" t="str">
        <f t="shared" si="57"/>
        <v>AH</v>
      </c>
      <c r="U383" t="s">
        <v>2512</v>
      </c>
      <c r="V383" s="46" t="str">
        <f t="shared" si="58"/>
        <v>02</v>
      </c>
      <c r="W383" s="46" t="str">
        <f t="shared" si="59"/>
        <v>Feb</v>
      </c>
      <c r="X383" s="46">
        <f t="shared" si="60"/>
        <v>2</v>
      </c>
      <c r="Y383" s="46" t="str">
        <f t="shared" si="61"/>
        <v>2019</v>
      </c>
      <c r="Z383" s="46" t="str">
        <f t="shared" si="62"/>
        <v>16:00</v>
      </c>
      <c r="AA383" s="47">
        <f t="shared" si="63"/>
        <v>43498</v>
      </c>
      <c r="AB383" s="48">
        <f t="shared" si="64"/>
        <v>43498.666666666664</v>
      </c>
      <c r="AC383" s="51">
        <v>43497</v>
      </c>
      <c r="AD383" s="72"/>
      <c r="AE383" s="49">
        <v>382</v>
      </c>
      <c r="AF383" s="52">
        <f t="shared" si="65"/>
        <v>25.93999999999998</v>
      </c>
      <c r="AG383" s="53">
        <f t="shared" si="66"/>
        <v>125.94000000000008</v>
      </c>
      <c r="AH383" s="53">
        <f>AG383-MAX($AG$1:AG382)</f>
        <v>-6.9899999999999807</v>
      </c>
    </row>
    <row r="384" spans="1:34" x14ac:dyDescent="0.25">
      <c r="A384">
        <v>383</v>
      </c>
      <c r="B384" t="s">
        <v>1377</v>
      </c>
      <c r="C384" t="s">
        <v>15</v>
      </c>
      <c r="D384" t="s">
        <v>24</v>
      </c>
      <c r="E384" t="s">
        <v>1378</v>
      </c>
      <c r="F384">
        <v>0</v>
      </c>
      <c r="G384" t="s">
        <v>26</v>
      </c>
      <c r="H384" t="s">
        <v>92</v>
      </c>
      <c r="I384" t="str">
        <f>"2-1"</f>
        <v>2-1</v>
      </c>
      <c r="J384" t="s">
        <v>20</v>
      </c>
      <c r="K384">
        <v>1.68</v>
      </c>
      <c r="L384">
        <v>1</v>
      </c>
      <c r="M384">
        <v>-1</v>
      </c>
      <c r="N384" t="s">
        <v>21</v>
      </c>
      <c r="O384" t="s">
        <v>1376</v>
      </c>
      <c r="P384" s="15">
        <f t="shared" si="67"/>
        <v>25.539999999999981</v>
      </c>
      <c r="Q384" s="22">
        <v>43466</v>
      </c>
      <c r="R384" s="22"/>
      <c r="S384" s="50">
        <v>362</v>
      </c>
      <c r="T384" s="23" t="str">
        <f t="shared" si="57"/>
        <v>AH</v>
      </c>
      <c r="U384" t="s">
        <v>2512</v>
      </c>
      <c r="V384" s="46" t="str">
        <f t="shared" si="58"/>
        <v>02</v>
      </c>
      <c r="W384" s="46" t="str">
        <f t="shared" si="59"/>
        <v>Feb</v>
      </c>
      <c r="X384" s="46">
        <f t="shared" si="60"/>
        <v>2</v>
      </c>
      <c r="Y384" s="46" t="str">
        <f t="shared" si="61"/>
        <v>2019</v>
      </c>
      <c r="Z384" s="46" t="str">
        <f t="shared" si="62"/>
        <v>16:15</v>
      </c>
      <c r="AA384" s="47">
        <f t="shared" si="63"/>
        <v>43498</v>
      </c>
      <c r="AB384" s="48">
        <f t="shared" si="64"/>
        <v>43498.677083333336</v>
      </c>
      <c r="AC384" s="51">
        <v>43497</v>
      </c>
      <c r="AD384" s="72"/>
      <c r="AE384" s="49">
        <v>383</v>
      </c>
      <c r="AF384" s="52">
        <f t="shared" si="65"/>
        <v>24.93999999999998</v>
      </c>
      <c r="AG384" s="53">
        <f t="shared" si="66"/>
        <v>124.94000000000008</v>
      </c>
      <c r="AH384" s="53">
        <f>AG384-MAX($AG$1:AG383)</f>
        <v>-7.9899999999999807</v>
      </c>
    </row>
    <row r="385" spans="1:34" x14ac:dyDescent="0.25">
      <c r="A385">
        <v>384</v>
      </c>
      <c r="B385" t="s">
        <v>1334</v>
      </c>
      <c r="C385" t="s">
        <v>15</v>
      </c>
      <c r="D385" t="s">
        <v>16</v>
      </c>
      <c r="E385" t="s">
        <v>1335</v>
      </c>
      <c r="F385">
        <v>0</v>
      </c>
      <c r="G385" t="s">
        <v>26</v>
      </c>
      <c r="H385" t="s">
        <v>85</v>
      </c>
      <c r="I385" t="str">
        <f>"3-0"</f>
        <v>3-0</v>
      </c>
      <c r="J385" t="s">
        <v>20</v>
      </c>
      <c r="K385">
        <v>1.8129999999999999</v>
      </c>
      <c r="L385">
        <v>1</v>
      </c>
      <c r="M385">
        <v>-1</v>
      </c>
      <c r="N385" t="s">
        <v>21</v>
      </c>
      <c r="O385" t="s">
        <v>1336</v>
      </c>
      <c r="P385" s="15">
        <f t="shared" si="67"/>
        <v>24.539999999999981</v>
      </c>
      <c r="Q385" s="22">
        <v>43466</v>
      </c>
      <c r="R385" s="22"/>
      <c r="S385" s="50">
        <v>404</v>
      </c>
      <c r="T385" s="23" t="str">
        <f t="shared" si="57"/>
        <v>AH</v>
      </c>
      <c r="U385" t="s">
        <v>2512</v>
      </c>
      <c r="V385" s="46" t="str">
        <f t="shared" si="58"/>
        <v>02</v>
      </c>
      <c r="W385" s="46" t="str">
        <f t="shared" si="59"/>
        <v>Feb</v>
      </c>
      <c r="X385" s="46">
        <f t="shared" si="60"/>
        <v>2</v>
      </c>
      <c r="Y385" s="46" t="str">
        <f t="shared" si="61"/>
        <v>2019</v>
      </c>
      <c r="Z385" s="46" t="str">
        <f t="shared" si="62"/>
        <v>18:00</v>
      </c>
      <c r="AA385" s="47">
        <f t="shared" si="63"/>
        <v>43498</v>
      </c>
      <c r="AB385" s="48">
        <f t="shared" si="64"/>
        <v>43498.75</v>
      </c>
      <c r="AC385" s="51">
        <v>43497</v>
      </c>
      <c r="AD385" s="72"/>
      <c r="AE385" s="49">
        <v>384</v>
      </c>
      <c r="AF385" s="52">
        <f t="shared" si="65"/>
        <v>23.93999999999998</v>
      </c>
      <c r="AG385" s="53">
        <f t="shared" si="66"/>
        <v>123.94000000000008</v>
      </c>
      <c r="AH385" s="53">
        <f>AG385-MAX($AG$1:AG384)</f>
        <v>-8.9899999999999807</v>
      </c>
    </row>
    <row r="386" spans="1:34" x14ac:dyDescent="0.25">
      <c r="A386">
        <v>385</v>
      </c>
      <c r="B386" t="s">
        <v>1312</v>
      </c>
      <c r="C386" t="s">
        <v>15</v>
      </c>
      <c r="D386" t="s">
        <v>54</v>
      </c>
      <c r="E386" t="s">
        <v>1399</v>
      </c>
      <c r="F386">
        <v>2.2200000000000002</v>
      </c>
      <c r="G386" t="s">
        <v>18</v>
      </c>
      <c r="H386" t="s">
        <v>34</v>
      </c>
      <c r="I386" t="str">
        <f>"0-2"</f>
        <v>0-2</v>
      </c>
      <c r="J386" t="s">
        <v>20</v>
      </c>
      <c r="K386">
        <v>2.2200000000000002</v>
      </c>
      <c r="L386">
        <v>1</v>
      </c>
      <c r="M386">
        <v>1.22</v>
      </c>
      <c r="N386" t="s">
        <v>21</v>
      </c>
      <c r="O386" t="s">
        <v>1400</v>
      </c>
      <c r="P386" s="15">
        <f t="shared" si="67"/>
        <v>25.75999999999998</v>
      </c>
      <c r="Q386" s="22">
        <v>43466</v>
      </c>
      <c r="R386" s="22"/>
      <c r="S386" s="50">
        <v>391</v>
      </c>
      <c r="T386" s="23" t="str">
        <f t="shared" ref="T386:T449" si="68">MID(H386,FIND("(",H386)+1,FIND(")",H386)-FIND("(",H386)-1)</f>
        <v>AH</v>
      </c>
      <c r="U386" t="s">
        <v>2512</v>
      </c>
      <c r="V386" s="46" t="str">
        <f t="shared" ref="V386:V449" si="69">MID(B386,2,2)</f>
        <v>02</v>
      </c>
      <c r="W386" s="46" t="str">
        <f t="shared" ref="W386:W449" si="70">MID(B386,5,3)</f>
        <v>Feb</v>
      </c>
      <c r="X386" s="46">
        <f t="shared" ref="X386:X449" si="71">INDEX($AK$2:$AL$13,MATCH(W386,$AL$2:$AL$13,0),1)</f>
        <v>2</v>
      </c>
      <c r="Y386" s="46" t="str">
        <f t="shared" ref="Y386:Y449" si="72">MID(B386,9,4)</f>
        <v>2019</v>
      </c>
      <c r="Z386" s="46" t="str">
        <f t="shared" ref="Z386:Z449" si="73">RIGHT(B386,5)</f>
        <v>18:30</v>
      </c>
      <c r="AA386" s="47">
        <f t="shared" ref="AA386:AA449" si="74">DATE(Y386,X386,V386)</f>
        <v>43498</v>
      </c>
      <c r="AB386" s="48">
        <f t="shared" ref="AB386:AB449" si="75">AA386+Z386</f>
        <v>43498.770833333336</v>
      </c>
      <c r="AC386" s="51">
        <v>43497</v>
      </c>
      <c r="AD386" s="72"/>
      <c r="AE386" s="49">
        <v>385</v>
      </c>
      <c r="AF386" s="52">
        <f t="shared" si="65"/>
        <v>25.159999999999979</v>
      </c>
      <c r="AG386" s="53">
        <f t="shared" si="66"/>
        <v>125.16000000000008</v>
      </c>
      <c r="AH386" s="53">
        <f>AG386-MAX($AG$1:AG385)</f>
        <v>-7.7699999999999818</v>
      </c>
    </row>
    <row r="387" spans="1:34" x14ac:dyDescent="0.25">
      <c r="A387">
        <v>386</v>
      </c>
      <c r="B387" t="s">
        <v>1312</v>
      </c>
      <c r="C387" t="s">
        <v>15</v>
      </c>
      <c r="D387" t="s">
        <v>58</v>
      </c>
      <c r="E387" t="s">
        <v>1320</v>
      </c>
      <c r="F387">
        <v>2.2000000000000002</v>
      </c>
      <c r="G387" t="s">
        <v>18</v>
      </c>
      <c r="H387" t="s">
        <v>46</v>
      </c>
      <c r="I387" t="str">
        <f>"2-0"</f>
        <v>2-0</v>
      </c>
      <c r="J387" t="s">
        <v>20</v>
      </c>
      <c r="K387">
        <v>2.2000000000000002</v>
      </c>
      <c r="L387">
        <v>1</v>
      </c>
      <c r="M387">
        <v>1.2</v>
      </c>
      <c r="N387" t="s">
        <v>21</v>
      </c>
      <c r="O387" t="s">
        <v>1319</v>
      </c>
      <c r="P387" s="15">
        <f t="shared" si="67"/>
        <v>26.95999999999998</v>
      </c>
      <c r="Q387" s="22">
        <v>43466</v>
      </c>
      <c r="R387" s="22"/>
      <c r="S387" s="50">
        <v>371</v>
      </c>
      <c r="T387" s="23" t="str">
        <f t="shared" si="68"/>
        <v>AH</v>
      </c>
      <c r="U387" t="s">
        <v>2512</v>
      </c>
      <c r="V387" s="46" t="str">
        <f t="shared" si="69"/>
        <v>02</v>
      </c>
      <c r="W387" s="46" t="str">
        <f t="shared" si="70"/>
        <v>Feb</v>
      </c>
      <c r="X387" s="46">
        <f t="shared" si="71"/>
        <v>2</v>
      </c>
      <c r="Y387" s="46" t="str">
        <f t="shared" si="72"/>
        <v>2019</v>
      </c>
      <c r="Z387" s="46" t="str">
        <f t="shared" si="73"/>
        <v>18:30</v>
      </c>
      <c r="AA387" s="47">
        <f t="shared" si="74"/>
        <v>43498</v>
      </c>
      <c r="AB387" s="48">
        <f t="shared" si="75"/>
        <v>43498.770833333336</v>
      </c>
      <c r="AC387" s="51">
        <v>43497</v>
      </c>
      <c r="AD387" s="72"/>
      <c r="AE387" s="49">
        <v>386</v>
      </c>
      <c r="AF387" s="52">
        <f t="shared" ref="AF387:AF450" si="76">AF386+M387</f>
        <v>26.359999999999978</v>
      </c>
      <c r="AG387" s="53">
        <f t="shared" ref="AG387:AG450" si="77">AG386+M387</f>
        <v>126.36000000000008</v>
      </c>
      <c r="AH387" s="53">
        <f>AG387-MAX($AG$1:AG386)</f>
        <v>-6.569999999999979</v>
      </c>
    </row>
    <row r="388" spans="1:34" x14ac:dyDescent="0.25">
      <c r="A388">
        <v>387</v>
      </c>
      <c r="B388" t="s">
        <v>1312</v>
      </c>
      <c r="C388" t="s">
        <v>15</v>
      </c>
      <c r="D388" t="s">
        <v>24</v>
      </c>
      <c r="E388" t="s">
        <v>1313</v>
      </c>
      <c r="F388">
        <v>0</v>
      </c>
      <c r="G388" t="s">
        <v>26</v>
      </c>
      <c r="H388" t="s">
        <v>19</v>
      </c>
      <c r="I388" t="str">
        <f>"2-2"</f>
        <v>2-2</v>
      </c>
      <c r="J388" t="s">
        <v>20</v>
      </c>
      <c r="K388">
        <v>1.8</v>
      </c>
      <c r="L388">
        <v>1</v>
      </c>
      <c r="M388">
        <v>-1</v>
      </c>
      <c r="N388" t="s">
        <v>21</v>
      </c>
      <c r="O388" t="s">
        <v>1314</v>
      </c>
      <c r="P388" s="15">
        <f t="shared" si="67"/>
        <v>25.95999999999998</v>
      </c>
      <c r="Q388" s="22">
        <v>43466</v>
      </c>
      <c r="R388" s="22"/>
      <c r="S388" s="50">
        <v>370</v>
      </c>
      <c r="T388" s="23" t="str">
        <f t="shared" si="68"/>
        <v>AH</v>
      </c>
      <c r="U388" t="s">
        <v>2512</v>
      </c>
      <c r="V388" s="46" t="str">
        <f t="shared" si="69"/>
        <v>02</v>
      </c>
      <c r="W388" s="46" t="str">
        <f t="shared" si="70"/>
        <v>Feb</v>
      </c>
      <c r="X388" s="46">
        <f t="shared" si="71"/>
        <v>2</v>
      </c>
      <c r="Y388" s="46" t="str">
        <f t="shared" si="72"/>
        <v>2019</v>
      </c>
      <c r="Z388" s="46" t="str">
        <f t="shared" si="73"/>
        <v>18:30</v>
      </c>
      <c r="AA388" s="47">
        <f t="shared" si="74"/>
        <v>43498</v>
      </c>
      <c r="AB388" s="48">
        <f t="shared" si="75"/>
        <v>43498.770833333336</v>
      </c>
      <c r="AC388" s="51">
        <v>43497</v>
      </c>
      <c r="AD388" s="72"/>
      <c r="AE388" s="49">
        <v>387</v>
      </c>
      <c r="AF388" s="52">
        <f t="shared" si="76"/>
        <v>25.359999999999978</v>
      </c>
      <c r="AG388" s="53">
        <f t="shared" si="77"/>
        <v>125.36000000000008</v>
      </c>
      <c r="AH388" s="53">
        <f>AG388-MAX($AG$1:AG387)</f>
        <v>-7.569999999999979</v>
      </c>
    </row>
    <row r="389" spans="1:34" x14ac:dyDescent="0.25">
      <c r="A389">
        <v>388</v>
      </c>
      <c r="B389" t="s">
        <v>1341</v>
      </c>
      <c r="C389" t="s">
        <v>15</v>
      </c>
      <c r="D389" t="s">
        <v>100</v>
      </c>
      <c r="E389" t="s">
        <v>1387</v>
      </c>
      <c r="F389">
        <v>1</v>
      </c>
      <c r="G389" t="s">
        <v>80</v>
      </c>
      <c r="H389" t="s">
        <v>50</v>
      </c>
      <c r="I389" t="str">
        <f>"1-0"</f>
        <v>1-0</v>
      </c>
      <c r="J389" t="s">
        <v>20</v>
      </c>
      <c r="K389">
        <v>2.2000000000000002</v>
      </c>
      <c r="L389">
        <v>1</v>
      </c>
      <c r="M389">
        <v>0</v>
      </c>
      <c r="N389" t="s">
        <v>21</v>
      </c>
      <c r="O389" t="s">
        <v>1386</v>
      </c>
      <c r="P389" s="15">
        <f t="shared" si="67"/>
        <v>25.95999999999998</v>
      </c>
      <c r="Q389" s="22">
        <v>43466</v>
      </c>
      <c r="R389" s="22"/>
      <c r="S389" s="50">
        <v>323</v>
      </c>
      <c r="T389" s="23" t="str">
        <f t="shared" si="68"/>
        <v>AH</v>
      </c>
      <c r="U389" t="s">
        <v>2512</v>
      </c>
      <c r="V389" s="46" t="str">
        <f t="shared" si="69"/>
        <v>02</v>
      </c>
      <c r="W389" s="46" t="str">
        <f t="shared" si="70"/>
        <v>Feb</v>
      </c>
      <c r="X389" s="46">
        <f t="shared" si="71"/>
        <v>2</v>
      </c>
      <c r="Y389" s="46" t="str">
        <f t="shared" si="72"/>
        <v>2019</v>
      </c>
      <c r="Z389" s="46" t="str">
        <f t="shared" si="73"/>
        <v>20:00</v>
      </c>
      <c r="AA389" s="47">
        <f t="shared" si="74"/>
        <v>43498</v>
      </c>
      <c r="AB389" s="48">
        <f t="shared" si="75"/>
        <v>43498.833333333336</v>
      </c>
      <c r="AC389" s="51">
        <v>43497</v>
      </c>
      <c r="AD389" s="72"/>
      <c r="AE389" s="49">
        <v>388</v>
      </c>
      <c r="AF389" s="52">
        <f t="shared" si="76"/>
        <v>25.359999999999978</v>
      </c>
      <c r="AG389" s="53">
        <f t="shared" si="77"/>
        <v>125.36000000000008</v>
      </c>
      <c r="AH389" s="53">
        <f>AG389-MAX($AG$1:AG388)</f>
        <v>-7.569999999999979</v>
      </c>
    </row>
    <row r="390" spans="1:34" x14ac:dyDescent="0.25">
      <c r="A390">
        <v>389</v>
      </c>
      <c r="B390" t="s">
        <v>1341</v>
      </c>
      <c r="C390" t="s">
        <v>15</v>
      </c>
      <c r="D390" t="s">
        <v>100</v>
      </c>
      <c r="E390" t="s">
        <v>1342</v>
      </c>
      <c r="F390">
        <v>0</v>
      </c>
      <c r="G390" t="s">
        <v>26</v>
      </c>
      <c r="H390" t="s">
        <v>92</v>
      </c>
      <c r="I390" t="str">
        <f>"2-1"</f>
        <v>2-1</v>
      </c>
      <c r="J390" t="s">
        <v>20</v>
      </c>
      <c r="K390">
        <v>2.1</v>
      </c>
      <c r="L390">
        <v>1</v>
      </c>
      <c r="M390">
        <v>-1</v>
      </c>
      <c r="N390" t="s">
        <v>21</v>
      </c>
      <c r="O390" t="s">
        <v>1343</v>
      </c>
      <c r="P390" s="15">
        <f t="shared" si="67"/>
        <v>24.95999999999998</v>
      </c>
      <c r="Q390" s="22">
        <v>43466</v>
      </c>
      <c r="R390" s="22"/>
      <c r="S390" s="50">
        <v>366</v>
      </c>
      <c r="T390" s="23" t="str">
        <f t="shared" si="68"/>
        <v>AH</v>
      </c>
      <c r="U390" t="s">
        <v>2512</v>
      </c>
      <c r="V390" s="46" t="str">
        <f t="shared" si="69"/>
        <v>02</v>
      </c>
      <c r="W390" s="46" t="str">
        <f t="shared" si="70"/>
        <v>Feb</v>
      </c>
      <c r="X390" s="46">
        <f t="shared" si="71"/>
        <v>2</v>
      </c>
      <c r="Y390" s="46" t="str">
        <f t="shared" si="72"/>
        <v>2019</v>
      </c>
      <c r="Z390" s="46" t="str">
        <f t="shared" si="73"/>
        <v>20:00</v>
      </c>
      <c r="AA390" s="47">
        <f t="shared" si="74"/>
        <v>43498</v>
      </c>
      <c r="AB390" s="48">
        <f t="shared" si="75"/>
        <v>43498.833333333336</v>
      </c>
      <c r="AC390" s="51">
        <v>43497</v>
      </c>
      <c r="AD390" s="72"/>
      <c r="AE390" s="49">
        <v>389</v>
      </c>
      <c r="AF390" s="52">
        <f t="shared" si="76"/>
        <v>24.359999999999978</v>
      </c>
      <c r="AG390" s="53">
        <f t="shared" si="77"/>
        <v>124.36000000000008</v>
      </c>
      <c r="AH390" s="53">
        <f>AG390-MAX($AG$1:AG389)</f>
        <v>-8.569999999999979</v>
      </c>
    </row>
    <row r="391" spans="1:34" x14ac:dyDescent="0.25">
      <c r="A391">
        <v>390</v>
      </c>
      <c r="B391" t="s">
        <v>1301</v>
      </c>
      <c r="C391" t="s">
        <v>15</v>
      </c>
      <c r="D391" t="s">
        <v>16</v>
      </c>
      <c r="E391" t="s">
        <v>1302</v>
      </c>
      <c r="F391">
        <v>1.91</v>
      </c>
      <c r="G391" t="s">
        <v>18</v>
      </c>
      <c r="H391" t="s">
        <v>177</v>
      </c>
      <c r="I391" t="str">
        <f>"3-3"</f>
        <v>3-3</v>
      </c>
      <c r="J391" t="s">
        <v>20</v>
      </c>
      <c r="K391">
        <v>1.909</v>
      </c>
      <c r="L391">
        <v>1</v>
      </c>
      <c r="M391">
        <v>0.91</v>
      </c>
      <c r="N391" t="s">
        <v>21</v>
      </c>
      <c r="O391" t="s">
        <v>1303</v>
      </c>
      <c r="P391" s="15">
        <f t="shared" si="67"/>
        <v>25.86999999999998</v>
      </c>
      <c r="Q391" s="22">
        <v>43497</v>
      </c>
      <c r="R391" s="22"/>
      <c r="S391" s="50">
        <v>406</v>
      </c>
      <c r="T391" s="23" t="str">
        <f t="shared" si="68"/>
        <v>AH</v>
      </c>
      <c r="U391" t="s">
        <v>2512</v>
      </c>
      <c r="V391" s="46" t="str">
        <f t="shared" si="69"/>
        <v>02</v>
      </c>
      <c r="W391" s="46" t="str">
        <f t="shared" si="70"/>
        <v>Feb</v>
      </c>
      <c r="X391" s="46">
        <f t="shared" si="71"/>
        <v>2</v>
      </c>
      <c r="Y391" s="46" t="str">
        <f t="shared" si="72"/>
        <v>2019</v>
      </c>
      <c r="Z391" s="46" t="str">
        <f t="shared" si="73"/>
        <v>20:30</v>
      </c>
      <c r="AA391" s="47">
        <f t="shared" si="74"/>
        <v>43498</v>
      </c>
      <c r="AB391" s="48">
        <f t="shared" si="75"/>
        <v>43498.854166666664</v>
      </c>
      <c r="AC391" s="51">
        <v>43497</v>
      </c>
      <c r="AD391" s="72"/>
      <c r="AE391" s="49">
        <v>390</v>
      </c>
      <c r="AF391" s="52">
        <f t="shared" si="76"/>
        <v>25.269999999999978</v>
      </c>
      <c r="AG391" s="53">
        <f t="shared" si="77"/>
        <v>125.27000000000008</v>
      </c>
      <c r="AH391" s="53">
        <f>AG391-MAX($AG$1:AG390)</f>
        <v>-7.6599999999999824</v>
      </c>
    </row>
    <row r="392" spans="1:34" x14ac:dyDescent="0.25">
      <c r="A392">
        <v>391</v>
      </c>
      <c r="B392" t="s">
        <v>1310</v>
      </c>
      <c r="C392" t="s">
        <v>15</v>
      </c>
      <c r="D392" t="s">
        <v>24</v>
      </c>
      <c r="E392" t="s">
        <v>1311</v>
      </c>
      <c r="F392">
        <v>0</v>
      </c>
      <c r="G392" t="s">
        <v>26</v>
      </c>
      <c r="H392" t="s">
        <v>166</v>
      </c>
      <c r="I392" t="str">
        <f>"1-0"</f>
        <v>1-0</v>
      </c>
      <c r="J392" t="s">
        <v>20</v>
      </c>
      <c r="K392">
        <v>1.8620000000000001</v>
      </c>
      <c r="L392">
        <v>1</v>
      </c>
      <c r="M392">
        <v>-1</v>
      </c>
      <c r="N392" t="s">
        <v>21</v>
      </c>
      <c r="O392" t="s">
        <v>1309</v>
      </c>
      <c r="P392" s="15">
        <f t="shared" si="67"/>
        <v>24.86999999999998</v>
      </c>
      <c r="Q392" s="22">
        <v>43466</v>
      </c>
      <c r="R392" s="22"/>
      <c r="S392" s="50">
        <v>386</v>
      </c>
      <c r="T392" s="23" t="str">
        <f t="shared" si="68"/>
        <v>O/U</v>
      </c>
      <c r="U392" t="s">
        <v>2512</v>
      </c>
      <c r="V392" s="46" t="str">
        <f t="shared" si="69"/>
        <v>02</v>
      </c>
      <c r="W392" s="46" t="str">
        <f t="shared" si="70"/>
        <v>Feb</v>
      </c>
      <c r="X392" s="46">
        <f t="shared" si="71"/>
        <v>2</v>
      </c>
      <c r="Y392" s="46" t="str">
        <f t="shared" si="72"/>
        <v>2019</v>
      </c>
      <c r="Z392" s="46" t="str">
        <f t="shared" si="73"/>
        <v>20:45</v>
      </c>
      <c r="AA392" s="47">
        <f t="shared" si="74"/>
        <v>43498</v>
      </c>
      <c r="AB392" s="48">
        <f t="shared" si="75"/>
        <v>43498.864583333336</v>
      </c>
      <c r="AC392" s="51">
        <v>43497</v>
      </c>
      <c r="AD392" s="72"/>
      <c r="AE392" s="49">
        <v>391</v>
      </c>
      <c r="AF392" s="52">
        <f t="shared" si="76"/>
        <v>24.269999999999978</v>
      </c>
      <c r="AG392" s="53">
        <f t="shared" si="77"/>
        <v>124.27000000000008</v>
      </c>
      <c r="AH392" s="53">
        <f>AG392-MAX($AG$1:AG391)</f>
        <v>-8.6599999999999824</v>
      </c>
    </row>
    <row r="393" spans="1:34" x14ac:dyDescent="0.25">
      <c r="A393">
        <v>392</v>
      </c>
      <c r="B393" t="s">
        <v>1384</v>
      </c>
      <c r="C393" t="s">
        <v>15</v>
      </c>
      <c r="D393" t="s">
        <v>100</v>
      </c>
      <c r="E393" t="s">
        <v>1385</v>
      </c>
      <c r="F393">
        <v>1.9</v>
      </c>
      <c r="G393" t="s">
        <v>18</v>
      </c>
      <c r="H393" t="s">
        <v>46</v>
      </c>
      <c r="I393" t="str">
        <f>"2-1"</f>
        <v>2-1</v>
      </c>
      <c r="J393" t="s">
        <v>20</v>
      </c>
      <c r="K393">
        <v>1.9</v>
      </c>
      <c r="L393">
        <v>1</v>
      </c>
      <c r="M393">
        <v>0.9</v>
      </c>
      <c r="N393" t="s">
        <v>21</v>
      </c>
      <c r="O393" t="s">
        <v>1386</v>
      </c>
      <c r="P393" s="15">
        <f t="shared" si="67"/>
        <v>25.769999999999978</v>
      </c>
      <c r="Q393" s="22">
        <v>43466</v>
      </c>
      <c r="R393" s="22"/>
      <c r="S393" s="50">
        <v>367</v>
      </c>
      <c r="T393" s="23" t="str">
        <f t="shared" si="68"/>
        <v>AH</v>
      </c>
      <c r="U393" t="s">
        <v>2512</v>
      </c>
      <c r="V393" s="46" t="str">
        <f t="shared" si="69"/>
        <v>02</v>
      </c>
      <c r="W393" s="46" t="str">
        <f t="shared" si="70"/>
        <v>Feb</v>
      </c>
      <c r="X393" s="46">
        <f t="shared" si="71"/>
        <v>2</v>
      </c>
      <c r="Y393" s="46" t="str">
        <f t="shared" si="72"/>
        <v>2019</v>
      </c>
      <c r="Z393" s="46" t="str">
        <f t="shared" si="73"/>
        <v>21:00</v>
      </c>
      <c r="AA393" s="47">
        <f t="shared" si="74"/>
        <v>43498</v>
      </c>
      <c r="AB393" s="48">
        <f t="shared" si="75"/>
        <v>43498.875</v>
      </c>
      <c r="AC393" s="51">
        <v>43497</v>
      </c>
      <c r="AD393" s="72"/>
      <c r="AE393" s="49">
        <v>392</v>
      </c>
      <c r="AF393" s="52">
        <f t="shared" si="76"/>
        <v>25.169999999999977</v>
      </c>
      <c r="AG393" s="53">
        <f t="shared" si="77"/>
        <v>125.17000000000009</v>
      </c>
      <c r="AH393" s="53">
        <f>AG393-MAX($AG$1:AG392)</f>
        <v>-7.7599999999999767</v>
      </c>
    </row>
    <row r="394" spans="1:34" x14ac:dyDescent="0.25">
      <c r="A394">
        <v>393</v>
      </c>
      <c r="B394" t="s">
        <v>1307</v>
      </c>
      <c r="C394" t="s">
        <v>15</v>
      </c>
      <c r="D394" t="s">
        <v>24</v>
      </c>
      <c r="E394" t="s">
        <v>1308</v>
      </c>
      <c r="F394">
        <v>2.14</v>
      </c>
      <c r="G394" t="s">
        <v>18</v>
      </c>
      <c r="H394" t="s">
        <v>92</v>
      </c>
      <c r="I394" t="str">
        <f>"2-2"</f>
        <v>2-2</v>
      </c>
      <c r="J394" t="s">
        <v>20</v>
      </c>
      <c r="K394">
        <v>2.14</v>
      </c>
      <c r="L394">
        <v>1</v>
      </c>
      <c r="M394">
        <v>1.1399999999999999</v>
      </c>
      <c r="N394" t="s">
        <v>21</v>
      </c>
      <c r="O394" t="s">
        <v>1309</v>
      </c>
      <c r="P394" s="15">
        <f t="shared" si="67"/>
        <v>26.909999999999979</v>
      </c>
      <c r="Q394" s="22">
        <v>43466</v>
      </c>
      <c r="R394" s="22"/>
      <c r="S394" s="50">
        <v>363</v>
      </c>
      <c r="T394" s="23" t="str">
        <f t="shared" si="68"/>
        <v>AH</v>
      </c>
      <c r="U394" t="s">
        <v>2512</v>
      </c>
      <c r="V394" s="46" t="str">
        <f t="shared" si="69"/>
        <v>03</v>
      </c>
      <c r="W394" s="46" t="str">
        <f t="shared" si="70"/>
        <v>Feb</v>
      </c>
      <c r="X394" s="46">
        <f t="shared" si="71"/>
        <v>2</v>
      </c>
      <c r="Y394" s="46" t="str">
        <f t="shared" si="72"/>
        <v>2019</v>
      </c>
      <c r="Z394" s="46" t="str">
        <f t="shared" si="73"/>
        <v>12:00</v>
      </c>
      <c r="AA394" s="47">
        <f t="shared" si="74"/>
        <v>43499</v>
      </c>
      <c r="AB394" s="48">
        <f t="shared" si="75"/>
        <v>43499.5</v>
      </c>
      <c r="AC394" s="51">
        <v>43497</v>
      </c>
      <c r="AD394" s="72"/>
      <c r="AE394" s="49">
        <v>393</v>
      </c>
      <c r="AF394" s="52">
        <f t="shared" si="76"/>
        <v>26.309999999999977</v>
      </c>
      <c r="AG394" s="53">
        <f t="shared" si="77"/>
        <v>126.31000000000009</v>
      </c>
      <c r="AH394" s="53">
        <f>AG394-MAX($AG$1:AG393)</f>
        <v>-6.6199999999999761</v>
      </c>
    </row>
    <row r="395" spans="1:34" x14ac:dyDescent="0.25">
      <c r="A395">
        <v>394</v>
      </c>
      <c r="B395" t="s">
        <v>1369</v>
      </c>
      <c r="C395" t="s">
        <v>15</v>
      </c>
      <c r="D395" t="s">
        <v>16</v>
      </c>
      <c r="E395" t="s">
        <v>1370</v>
      </c>
      <c r="F395">
        <v>1.72</v>
      </c>
      <c r="G395" t="s">
        <v>18</v>
      </c>
      <c r="H395" t="s">
        <v>112</v>
      </c>
      <c r="I395" t="str">
        <f>"0-0"</f>
        <v>0-0</v>
      </c>
      <c r="J395" t="s">
        <v>20</v>
      </c>
      <c r="K395">
        <v>1.7190000000000001</v>
      </c>
      <c r="L395">
        <v>1</v>
      </c>
      <c r="M395">
        <v>0.72</v>
      </c>
      <c r="N395" t="s">
        <v>21</v>
      </c>
      <c r="O395" t="s">
        <v>1371</v>
      </c>
      <c r="P395" s="15">
        <f t="shared" si="67"/>
        <v>27.629999999999978</v>
      </c>
      <c r="Q395" s="22">
        <v>43466</v>
      </c>
      <c r="R395" s="22"/>
      <c r="S395" s="50">
        <v>398</v>
      </c>
      <c r="T395" s="23" t="str">
        <f t="shared" si="68"/>
        <v>AH</v>
      </c>
      <c r="U395" t="s">
        <v>2512</v>
      </c>
      <c r="V395" s="46" t="str">
        <f t="shared" si="69"/>
        <v>03</v>
      </c>
      <c r="W395" s="46" t="str">
        <f t="shared" si="70"/>
        <v>Feb</v>
      </c>
      <c r="X395" s="46">
        <f t="shared" si="71"/>
        <v>2</v>
      </c>
      <c r="Y395" s="46" t="str">
        <f t="shared" si="72"/>
        <v>2019</v>
      </c>
      <c r="Z395" s="46" t="str">
        <f t="shared" si="73"/>
        <v>12:30</v>
      </c>
      <c r="AA395" s="47">
        <f t="shared" si="74"/>
        <v>43499</v>
      </c>
      <c r="AB395" s="48">
        <f t="shared" si="75"/>
        <v>43499.520833333336</v>
      </c>
      <c r="AC395" s="51">
        <v>43497</v>
      </c>
      <c r="AD395" s="72"/>
      <c r="AE395" s="49">
        <v>394</v>
      </c>
      <c r="AF395" s="52">
        <f t="shared" si="76"/>
        <v>27.029999999999976</v>
      </c>
      <c r="AG395" s="53">
        <f t="shared" si="77"/>
        <v>127.03000000000009</v>
      </c>
      <c r="AH395" s="53">
        <f>AG395-MAX($AG$1:AG394)</f>
        <v>-5.8999999999999773</v>
      </c>
    </row>
    <row r="396" spans="1:34" x14ac:dyDescent="0.25">
      <c r="A396">
        <v>395</v>
      </c>
      <c r="B396" t="s">
        <v>1299</v>
      </c>
      <c r="C396" t="s">
        <v>15</v>
      </c>
      <c r="D396" t="s">
        <v>100</v>
      </c>
      <c r="E396" t="s">
        <v>1375</v>
      </c>
      <c r="F396">
        <v>1</v>
      </c>
      <c r="G396" t="s">
        <v>80</v>
      </c>
      <c r="H396" t="s">
        <v>34</v>
      </c>
      <c r="I396" t="str">
        <f>"1-1"</f>
        <v>1-1</v>
      </c>
      <c r="J396" t="s">
        <v>20</v>
      </c>
      <c r="K396">
        <v>2.02</v>
      </c>
      <c r="L396">
        <v>1</v>
      </c>
      <c r="M396">
        <v>0</v>
      </c>
      <c r="N396" t="s">
        <v>21</v>
      </c>
      <c r="O396" t="s">
        <v>1376</v>
      </c>
      <c r="P396" s="15">
        <f t="shared" si="67"/>
        <v>27.629999999999978</v>
      </c>
      <c r="Q396" s="22">
        <v>43466</v>
      </c>
      <c r="R396" s="22"/>
      <c r="S396" s="50">
        <v>359</v>
      </c>
      <c r="T396" s="23" t="str">
        <f t="shared" si="68"/>
        <v>AH</v>
      </c>
      <c r="U396" t="s">
        <v>2512</v>
      </c>
      <c r="V396" s="46" t="str">
        <f t="shared" si="69"/>
        <v>03</v>
      </c>
      <c r="W396" s="46" t="str">
        <f t="shared" si="70"/>
        <v>Feb</v>
      </c>
      <c r="X396" s="46">
        <f t="shared" si="71"/>
        <v>2</v>
      </c>
      <c r="Y396" s="46" t="str">
        <f t="shared" si="72"/>
        <v>2019</v>
      </c>
      <c r="Z396" s="46" t="str">
        <f t="shared" si="73"/>
        <v>15:00</v>
      </c>
      <c r="AA396" s="47">
        <f t="shared" si="74"/>
        <v>43499</v>
      </c>
      <c r="AB396" s="48">
        <f t="shared" si="75"/>
        <v>43499.625</v>
      </c>
      <c r="AC396" s="51">
        <v>43497</v>
      </c>
      <c r="AD396" s="72"/>
      <c r="AE396" s="49">
        <v>395</v>
      </c>
      <c r="AF396" s="52">
        <f t="shared" si="76"/>
        <v>27.029999999999976</v>
      </c>
      <c r="AG396" s="53">
        <f t="shared" si="77"/>
        <v>127.03000000000009</v>
      </c>
      <c r="AH396" s="53">
        <f>AG396-MAX($AG$1:AG395)</f>
        <v>-5.8999999999999773</v>
      </c>
    </row>
    <row r="397" spans="1:34" x14ac:dyDescent="0.25">
      <c r="A397">
        <v>396</v>
      </c>
      <c r="B397" t="s">
        <v>1299</v>
      </c>
      <c r="C397" t="s">
        <v>15</v>
      </c>
      <c r="D397" t="s">
        <v>16</v>
      </c>
      <c r="E397" t="s">
        <v>1300</v>
      </c>
      <c r="F397">
        <v>0</v>
      </c>
      <c r="G397" t="s">
        <v>26</v>
      </c>
      <c r="H397" t="s">
        <v>38</v>
      </c>
      <c r="I397" t="str">
        <f>"1-1"</f>
        <v>1-1</v>
      </c>
      <c r="J397" t="s">
        <v>20</v>
      </c>
      <c r="K397">
        <v>2.27</v>
      </c>
      <c r="L397">
        <v>1</v>
      </c>
      <c r="M397">
        <v>-1</v>
      </c>
      <c r="N397" t="s">
        <v>21</v>
      </c>
      <c r="O397" t="s">
        <v>1298</v>
      </c>
      <c r="P397" s="15">
        <f t="shared" si="67"/>
        <v>26.629999999999978</v>
      </c>
      <c r="Q397" s="22">
        <v>43466</v>
      </c>
      <c r="R397" s="22"/>
      <c r="S397" s="50">
        <v>364</v>
      </c>
      <c r="T397" s="23" t="str">
        <f t="shared" si="68"/>
        <v>1X2</v>
      </c>
      <c r="U397" t="s">
        <v>2512</v>
      </c>
      <c r="V397" s="46" t="str">
        <f t="shared" si="69"/>
        <v>03</v>
      </c>
      <c r="W397" s="46" t="str">
        <f t="shared" si="70"/>
        <v>Feb</v>
      </c>
      <c r="X397" s="46">
        <f t="shared" si="71"/>
        <v>2</v>
      </c>
      <c r="Y397" s="46" t="str">
        <f t="shared" si="72"/>
        <v>2019</v>
      </c>
      <c r="Z397" s="46" t="str">
        <f t="shared" si="73"/>
        <v>15:00</v>
      </c>
      <c r="AA397" s="47">
        <f t="shared" si="74"/>
        <v>43499</v>
      </c>
      <c r="AB397" s="48">
        <f t="shared" si="75"/>
        <v>43499.625</v>
      </c>
      <c r="AC397" s="51">
        <v>43497</v>
      </c>
      <c r="AD397" s="72"/>
      <c r="AE397" s="49">
        <v>396</v>
      </c>
      <c r="AF397" s="52">
        <f t="shared" si="76"/>
        <v>26.029999999999976</v>
      </c>
      <c r="AG397" s="53">
        <f t="shared" si="77"/>
        <v>126.03000000000009</v>
      </c>
      <c r="AH397" s="53">
        <f>AG397-MAX($AG$1:AG396)</f>
        <v>-6.8999999999999773</v>
      </c>
    </row>
    <row r="398" spans="1:34" x14ac:dyDescent="0.25">
      <c r="A398">
        <v>397</v>
      </c>
      <c r="B398" t="s">
        <v>1317</v>
      </c>
      <c r="C398" t="s">
        <v>15</v>
      </c>
      <c r="D398" t="s">
        <v>58</v>
      </c>
      <c r="E398" t="s">
        <v>1318</v>
      </c>
      <c r="F398">
        <v>2.06</v>
      </c>
      <c r="G398" t="s">
        <v>18</v>
      </c>
      <c r="H398" t="s">
        <v>38</v>
      </c>
      <c r="I398" t="str">
        <f>"0-1"</f>
        <v>0-1</v>
      </c>
      <c r="J398" t="s">
        <v>20</v>
      </c>
      <c r="K398">
        <v>2.06</v>
      </c>
      <c r="L398">
        <v>1</v>
      </c>
      <c r="M398">
        <v>1.06</v>
      </c>
      <c r="N398" t="s">
        <v>21</v>
      </c>
      <c r="O398" t="s">
        <v>1319</v>
      </c>
      <c r="P398" s="15">
        <f t="shared" si="67"/>
        <v>27.689999999999976</v>
      </c>
      <c r="Q398" s="22">
        <v>43466</v>
      </c>
      <c r="R398" s="22"/>
      <c r="S398" s="50">
        <v>393</v>
      </c>
      <c r="T398" s="23" t="str">
        <f t="shared" si="68"/>
        <v>1X2</v>
      </c>
      <c r="U398" t="s">
        <v>2512</v>
      </c>
      <c r="V398" s="46" t="str">
        <f t="shared" si="69"/>
        <v>03</v>
      </c>
      <c r="W398" s="46" t="str">
        <f t="shared" si="70"/>
        <v>Feb</v>
      </c>
      <c r="X398" s="46">
        <f t="shared" si="71"/>
        <v>2</v>
      </c>
      <c r="Y398" s="46" t="str">
        <f t="shared" si="72"/>
        <v>2019</v>
      </c>
      <c r="Z398" s="46" t="str">
        <f t="shared" si="73"/>
        <v>15:05</v>
      </c>
      <c r="AA398" s="47">
        <f t="shared" si="74"/>
        <v>43499</v>
      </c>
      <c r="AB398" s="48">
        <f t="shared" si="75"/>
        <v>43499.628472222219</v>
      </c>
      <c r="AC398" s="51">
        <v>43497</v>
      </c>
      <c r="AD398" s="72"/>
      <c r="AE398" s="49">
        <v>397</v>
      </c>
      <c r="AF398" s="52">
        <f t="shared" si="76"/>
        <v>27.089999999999975</v>
      </c>
      <c r="AG398" s="53">
        <f t="shared" si="77"/>
        <v>127.09000000000009</v>
      </c>
      <c r="AH398" s="53">
        <f>AG398-MAX($AG$1:AG397)</f>
        <v>-5.839999999999975</v>
      </c>
    </row>
    <row r="399" spans="1:34" x14ac:dyDescent="0.25">
      <c r="A399">
        <v>398</v>
      </c>
      <c r="B399" t="s">
        <v>1304</v>
      </c>
      <c r="C399" t="s">
        <v>15</v>
      </c>
      <c r="D399" t="s">
        <v>24</v>
      </c>
      <c r="E399" t="s">
        <v>1305</v>
      </c>
      <c r="F399">
        <v>0</v>
      </c>
      <c r="G399" t="s">
        <v>26</v>
      </c>
      <c r="H399" t="s">
        <v>38</v>
      </c>
      <c r="I399" t="str">
        <f>"1-0"</f>
        <v>1-0</v>
      </c>
      <c r="J399" t="s">
        <v>20</v>
      </c>
      <c r="K399">
        <v>2.11</v>
      </c>
      <c r="L399">
        <v>1</v>
      </c>
      <c r="M399">
        <v>-1</v>
      </c>
      <c r="N399" t="s">
        <v>21</v>
      </c>
      <c r="O399" t="s">
        <v>1306</v>
      </c>
      <c r="P399" s="15">
        <f t="shared" si="67"/>
        <v>26.689999999999976</v>
      </c>
      <c r="Q399" s="22">
        <v>43466</v>
      </c>
      <c r="R399" s="22"/>
      <c r="S399" s="50">
        <v>361</v>
      </c>
      <c r="T399" s="23" t="str">
        <f t="shared" si="68"/>
        <v>1X2</v>
      </c>
      <c r="U399" t="s">
        <v>2512</v>
      </c>
      <c r="V399" s="46" t="str">
        <f t="shared" si="69"/>
        <v>03</v>
      </c>
      <c r="W399" s="46" t="str">
        <f t="shared" si="70"/>
        <v>Feb</v>
      </c>
      <c r="X399" s="46">
        <f t="shared" si="71"/>
        <v>2</v>
      </c>
      <c r="Y399" s="46" t="str">
        <f t="shared" si="72"/>
        <v>2019</v>
      </c>
      <c r="Z399" s="46" t="str">
        <f t="shared" si="73"/>
        <v>16:15</v>
      </c>
      <c r="AA399" s="47">
        <f t="shared" si="74"/>
        <v>43499</v>
      </c>
      <c r="AB399" s="48">
        <f t="shared" si="75"/>
        <v>43499.677083333336</v>
      </c>
      <c r="AC399" s="51">
        <v>43497</v>
      </c>
      <c r="AD399" s="72"/>
      <c r="AE399" s="49">
        <v>398</v>
      </c>
      <c r="AF399" s="52">
        <f t="shared" si="76"/>
        <v>26.089999999999975</v>
      </c>
      <c r="AG399" s="53">
        <f t="shared" si="77"/>
        <v>126.09000000000009</v>
      </c>
      <c r="AH399" s="53">
        <f>AG399-MAX($AG$1:AG398)</f>
        <v>-6.839999999999975</v>
      </c>
    </row>
    <row r="400" spans="1:34" x14ac:dyDescent="0.25">
      <c r="A400">
        <v>399</v>
      </c>
      <c r="B400" t="s">
        <v>1291</v>
      </c>
      <c r="C400" t="s">
        <v>15</v>
      </c>
      <c r="D400" t="s">
        <v>100</v>
      </c>
      <c r="E400" t="s">
        <v>1110</v>
      </c>
      <c r="F400">
        <v>1</v>
      </c>
      <c r="G400" t="s">
        <v>80</v>
      </c>
      <c r="H400" t="s">
        <v>92</v>
      </c>
      <c r="I400" t="str">
        <f>"Postponed"</f>
        <v>Postponed</v>
      </c>
      <c r="J400" t="s">
        <v>20</v>
      </c>
      <c r="K400">
        <v>1.98</v>
      </c>
      <c r="L400">
        <v>1</v>
      </c>
      <c r="M400">
        <v>0</v>
      </c>
      <c r="N400" t="s">
        <v>21</v>
      </c>
      <c r="O400" t="s">
        <v>1292</v>
      </c>
      <c r="P400" s="15">
        <f t="shared" si="67"/>
        <v>26.689999999999976</v>
      </c>
      <c r="Q400" s="22">
        <v>43466</v>
      </c>
      <c r="R400" s="22"/>
      <c r="S400" s="50">
        <v>379</v>
      </c>
      <c r="T400" s="23" t="str">
        <f t="shared" si="68"/>
        <v>AH</v>
      </c>
      <c r="U400" t="s">
        <v>2512</v>
      </c>
      <c r="V400" s="46" t="str">
        <f t="shared" si="69"/>
        <v>03</v>
      </c>
      <c r="W400" s="46" t="str">
        <f t="shared" si="70"/>
        <v>Feb</v>
      </c>
      <c r="X400" s="46">
        <f t="shared" si="71"/>
        <v>2</v>
      </c>
      <c r="Y400" s="46" t="str">
        <f t="shared" si="72"/>
        <v>2019</v>
      </c>
      <c r="Z400" s="46" t="str">
        <f t="shared" si="73"/>
        <v>17:00</v>
      </c>
      <c r="AA400" s="47">
        <f t="shared" si="74"/>
        <v>43499</v>
      </c>
      <c r="AB400" s="48">
        <f t="shared" si="75"/>
        <v>43499.708333333336</v>
      </c>
      <c r="AC400" s="51">
        <v>43497</v>
      </c>
      <c r="AD400" s="72"/>
      <c r="AE400" s="49">
        <v>399</v>
      </c>
      <c r="AF400" s="52">
        <f t="shared" si="76"/>
        <v>26.089999999999975</v>
      </c>
      <c r="AG400" s="53">
        <f t="shared" si="77"/>
        <v>126.09000000000009</v>
      </c>
      <c r="AH400" s="53">
        <f>AG400-MAX($AG$1:AG399)</f>
        <v>-6.839999999999975</v>
      </c>
    </row>
    <row r="401" spans="1:34" x14ac:dyDescent="0.25">
      <c r="A401">
        <v>400</v>
      </c>
      <c r="B401" t="s">
        <v>1331</v>
      </c>
      <c r="C401" t="s">
        <v>15</v>
      </c>
      <c r="D401" t="s">
        <v>58</v>
      </c>
      <c r="E401" t="s">
        <v>1332</v>
      </c>
      <c r="F401">
        <v>1.76</v>
      </c>
      <c r="G401" t="s">
        <v>18</v>
      </c>
      <c r="H401" t="s">
        <v>598</v>
      </c>
      <c r="I401" t="str">
        <f>"2-1"</f>
        <v>2-1</v>
      </c>
      <c r="J401" t="s">
        <v>20</v>
      </c>
      <c r="K401">
        <v>1.7569999999999999</v>
      </c>
      <c r="L401">
        <v>1</v>
      </c>
      <c r="M401">
        <v>0.76</v>
      </c>
      <c r="N401" t="s">
        <v>21</v>
      </c>
      <c r="O401" t="s">
        <v>1333</v>
      </c>
      <c r="P401" s="15">
        <f t="shared" ref="P401:P464" si="78">P400+M401</f>
        <v>27.449999999999978</v>
      </c>
      <c r="Q401" s="22">
        <v>43466</v>
      </c>
      <c r="R401" s="22"/>
      <c r="S401" s="50">
        <v>395</v>
      </c>
      <c r="T401" s="23" t="str">
        <f t="shared" si="68"/>
        <v>1X2</v>
      </c>
      <c r="U401" t="s">
        <v>2512</v>
      </c>
      <c r="V401" s="46" t="str">
        <f t="shared" si="69"/>
        <v>03</v>
      </c>
      <c r="W401" s="46" t="str">
        <f t="shared" si="70"/>
        <v>Feb</v>
      </c>
      <c r="X401" s="46">
        <f t="shared" si="71"/>
        <v>2</v>
      </c>
      <c r="Y401" s="46" t="str">
        <f t="shared" si="72"/>
        <v>2019</v>
      </c>
      <c r="Z401" s="46" t="str">
        <f t="shared" si="73"/>
        <v>17:30</v>
      </c>
      <c r="AA401" s="47">
        <f t="shared" si="74"/>
        <v>43499</v>
      </c>
      <c r="AB401" s="48">
        <f t="shared" si="75"/>
        <v>43499.729166666664</v>
      </c>
      <c r="AC401" s="51">
        <v>43497</v>
      </c>
      <c r="AD401" s="72"/>
      <c r="AE401" s="49">
        <v>400</v>
      </c>
      <c r="AF401" s="52">
        <f t="shared" si="76"/>
        <v>26.849999999999977</v>
      </c>
      <c r="AG401" s="53">
        <f t="shared" si="77"/>
        <v>126.85000000000009</v>
      </c>
      <c r="AH401" s="53">
        <f>AG401-MAX($AG$1:AG400)</f>
        <v>-6.0799999999999699</v>
      </c>
    </row>
    <row r="402" spans="1:34" x14ac:dyDescent="0.25">
      <c r="A402">
        <v>401</v>
      </c>
      <c r="B402" t="s">
        <v>1286</v>
      </c>
      <c r="C402" t="s">
        <v>15</v>
      </c>
      <c r="D402" t="s">
        <v>16</v>
      </c>
      <c r="E402" t="s">
        <v>1287</v>
      </c>
      <c r="F402">
        <v>1.93</v>
      </c>
      <c r="G402" t="s">
        <v>18</v>
      </c>
      <c r="H402" t="s">
        <v>85</v>
      </c>
      <c r="I402" t="str">
        <f>"0-1"</f>
        <v>0-1</v>
      </c>
      <c r="J402" t="s">
        <v>20</v>
      </c>
      <c r="K402">
        <v>1.925</v>
      </c>
      <c r="L402">
        <v>1</v>
      </c>
      <c r="M402">
        <v>0.93</v>
      </c>
      <c r="N402" t="s">
        <v>21</v>
      </c>
      <c r="O402" t="s">
        <v>1285</v>
      </c>
      <c r="P402" s="15">
        <f t="shared" si="78"/>
        <v>28.379999999999978</v>
      </c>
      <c r="Q402" s="22">
        <v>43466</v>
      </c>
      <c r="R402" s="22"/>
      <c r="S402" s="50">
        <v>378</v>
      </c>
      <c r="T402" s="23" t="str">
        <f t="shared" si="68"/>
        <v>AH</v>
      </c>
      <c r="U402" t="s">
        <v>2512</v>
      </c>
      <c r="V402" s="46" t="str">
        <f t="shared" si="69"/>
        <v>03</v>
      </c>
      <c r="W402" s="46" t="str">
        <f t="shared" si="70"/>
        <v>Feb</v>
      </c>
      <c r="X402" s="46">
        <f t="shared" si="71"/>
        <v>2</v>
      </c>
      <c r="Y402" s="46" t="str">
        <f t="shared" si="72"/>
        <v>2019</v>
      </c>
      <c r="Z402" s="46" t="str">
        <f t="shared" si="73"/>
        <v>18:00</v>
      </c>
      <c r="AA402" s="47">
        <f t="shared" si="74"/>
        <v>43499</v>
      </c>
      <c r="AB402" s="48">
        <f t="shared" si="75"/>
        <v>43499.75</v>
      </c>
      <c r="AC402" s="51">
        <v>43497</v>
      </c>
      <c r="AD402" s="72"/>
      <c r="AE402" s="49">
        <v>401</v>
      </c>
      <c r="AF402" s="52">
        <f t="shared" si="76"/>
        <v>27.779999999999976</v>
      </c>
      <c r="AG402" s="53">
        <f t="shared" si="77"/>
        <v>127.7800000000001</v>
      </c>
      <c r="AH402" s="53">
        <f>AG402-MAX($AG$1:AG401)</f>
        <v>-5.1499999999999631</v>
      </c>
    </row>
    <row r="403" spans="1:34" x14ac:dyDescent="0.25">
      <c r="A403">
        <v>402</v>
      </c>
      <c r="B403" t="s">
        <v>1296</v>
      </c>
      <c r="C403" t="s">
        <v>15</v>
      </c>
      <c r="D403" t="s">
        <v>16</v>
      </c>
      <c r="E403" t="s">
        <v>1297</v>
      </c>
      <c r="F403">
        <v>1.7</v>
      </c>
      <c r="G403" t="s">
        <v>18</v>
      </c>
      <c r="H403" t="s">
        <v>92</v>
      </c>
      <c r="I403" t="str">
        <f>"1-1"</f>
        <v>1-1</v>
      </c>
      <c r="J403" t="s">
        <v>20</v>
      </c>
      <c r="K403">
        <v>1.6990000000000001</v>
      </c>
      <c r="L403">
        <v>1</v>
      </c>
      <c r="M403">
        <v>0.7</v>
      </c>
      <c r="N403" t="s">
        <v>21</v>
      </c>
      <c r="O403" t="s">
        <v>1298</v>
      </c>
      <c r="P403" s="15">
        <f t="shared" si="78"/>
        <v>29.079999999999977</v>
      </c>
      <c r="Q403" s="22">
        <v>43466</v>
      </c>
      <c r="R403" s="22"/>
      <c r="S403" s="50">
        <v>402</v>
      </c>
      <c r="T403" s="23" t="str">
        <f t="shared" si="68"/>
        <v>AH</v>
      </c>
      <c r="U403" t="s">
        <v>2512</v>
      </c>
      <c r="V403" s="46" t="str">
        <f t="shared" si="69"/>
        <v>03</v>
      </c>
      <c r="W403" s="46" t="str">
        <f t="shared" si="70"/>
        <v>Feb</v>
      </c>
      <c r="X403" s="46">
        <f t="shared" si="71"/>
        <v>2</v>
      </c>
      <c r="Y403" s="46" t="str">
        <f t="shared" si="72"/>
        <v>2019</v>
      </c>
      <c r="Z403" s="46" t="str">
        <f t="shared" si="73"/>
        <v>20:30</v>
      </c>
      <c r="AA403" s="47">
        <f t="shared" si="74"/>
        <v>43499</v>
      </c>
      <c r="AB403" s="48">
        <f t="shared" si="75"/>
        <v>43499.854166666664</v>
      </c>
      <c r="AC403" s="51">
        <v>43497</v>
      </c>
      <c r="AD403" s="72"/>
      <c r="AE403" s="49">
        <v>402</v>
      </c>
      <c r="AF403" s="52">
        <f t="shared" si="76"/>
        <v>28.479999999999976</v>
      </c>
      <c r="AG403" s="53">
        <f t="shared" si="77"/>
        <v>128.4800000000001</v>
      </c>
      <c r="AH403" s="53">
        <f>AG403-MAX($AG$1:AG402)</f>
        <v>-4.4499999999999602</v>
      </c>
    </row>
    <row r="404" spans="1:34" x14ac:dyDescent="0.25">
      <c r="A404">
        <v>403</v>
      </c>
      <c r="B404" t="s">
        <v>1288</v>
      </c>
      <c r="C404" t="s">
        <v>15</v>
      </c>
      <c r="D404" t="s">
        <v>24</v>
      </c>
      <c r="E404" t="s">
        <v>1289</v>
      </c>
      <c r="F404">
        <v>0</v>
      </c>
      <c r="G404" t="s">
        <v>26</v>
      </c>
      <c r="H404" t="s">
        <v>177</v>
      </c>
      <c r="I404" t="str">
        <f>"3-0"</f>
        <v>3-0</v>
      </c>
      <c r="J404" t="s">
        <v>20</v>
      </c>
      <c r="K404">
        <v>1.8260000000000001</v>
      </c>
      <c r="L404">
        <v>1</v>
      </c>
      <c r="M404">
        <v>-1</v>
      </c>
      <c r="N404" t="s">
        <v>21</v>
      </c>
      <c r="O404" t="s">
        <v>1290</v>
      </c>
      <c r="P404" s="15">
        <f t="shared" si="78"/>
        <v>28.079999999999977</v>
      </c>
      <c r="Q404" s="22">
        <v>43497</v>
      </c>
      <c r="R404" s="22"/>
      <c r="S404" s="50">
        <v>407</v>
      </c>
      <c r="T404" s="23" t="str">
        <f t="shared" si="68"/>
        <v>AH</v>
      </c>
      <c r="U404" t="s">
        <v>2512</v>
      </c>
      <c r="V404" s="46" t="str">
        <f t="shared" si="69"/>
        <v>03</v>
      </c>
      <c r="W404" s="46" t="str">
        <f t="shared" si="70"/>
        <v>Feb</v>
      </c>
      <c r="X404" s="46">
        <f t="shared" si="71"/>
        <v>2</v>
      </c>
      <c r="Y404" s="46" t="str">
        <f t="shared" si="72"/>
        <v>2019</v>
      </c>
      <c r="Z404" s="46" t="str">
        <f t="shared" si="73"/>
        <v>20:45</v>
      </c>
      <c r="AA404" s="47">
        <f t="shared" si="74"/>
        <v>43499</v>
      </c>
      <c r="AB404" s="48">
        <f t="shared" si="75"/>
        <v>43499.864583333336</v>
      </c>
      <c r="AC404" s="51">
        <v>43497</v>
      </c>
      <c r="AD404" s="72"/>
      <c r="AE404" s="49">
        <v>403</v>
      </c>
      <c r="AF404" s="52">
        <f t="shared" si="76"/>
        <v>27.479999999999976</v>
      </c>
      <c r="AG404" s="53">
        <f t="shared" si="77"/>
        <v>127.4800000000001</v>
      </c>
      <c r="AH404" s="53">
        <f>AG404-MAX($AG$1:AG403)</f>
        <v>-5.4499999999999602</v>
      </c>
    </row>
    <row r="405" spans="1:34" x14ac:dyDescent="0.25">
      <c r="A405">
        <v>404</v>
      </c>
      <c r="B405" t="s">
        <v>1372</v>
      </c>
      <c r="C405" t="s">
        <v>15</v>
      </c>
      <c r="D405" t="s">
        <v>100</v>
      </c>
      <c r="E405" t="s">
        <v>1373</v>
      </c>
      <c r="F405">
        <v>1.7</v>
      </c>
      <c r="G405" t="s">
        <v>18</v>
      </c>
      <c r="H405" t="s">
        <v>109</v>
      </c>
      <c r="I405" t="str">
        <f>"2-1"</f>
        <v>2-1</v>
      </c>
      <c r="J405" t="s">
        <v>20</v>
      </c>
      <c r="K405">
        <v>1.6990000000000001</v>
      </c>
      <c r="L405">
        <v>1</v>
      </c>
      <c r="M405">
        <v>0.7</v>
      </c>
      <c r="N405" t="s">
        <v>21</v>
      </c>
      <c r="O405" t="s">
        <v>1374</v>
      </c>
      <c r="P405" s="15">
        <f t="shared" si="78"/>
        <v>28.779999999999976</v>
      </c>
      <c r="Q405" s="22">
        <v>43466</v>
      </c>
      <c r="R405" s="22"/>
      <c r="S405" s="50">
        <v>389</v>
      </c>
      <c r="T405" s="23" t="str">
        <f t="shared" si="68"/>
        <v>AH</v>
      </c>
      <c r="U405" t="s">
        <v>2512</v>
      </c>
      <c r="V405" s="46" t="str">
        <f t="shared" si="69"/>
        <v>03</v>
      </c>
      <c r="W405" s="46" t="str">
        <f t="shared" si="70"/>
        <v>Feb</v>
      </c>
      <c r="X405" s="46">
        <f t="shared" si="71"/>
        <v>2</v>
      </c>
      <c r="Y405" s="46" t="str">
        <f t="shared" si="72"/>
        <v>2019</v>
      </c>
      <c r="Z405" s="46" t="str">
        <f t="shared" si="73"/>
        <v>21:00</v>
      </c>
      <c r="AA405" s="47">
        <f t="shared" si="74"/>
        <v>43499</v>
      </c>
      <c r="AB405" s="48">
        <f t="shared" si="75"/>
        <v>43499.875</v>
      </c>
      <c r="AC405" s="51">
        <v>43497</v>
      </c>
      <c r="AD405" s="72"/>
      <c r="AE405" s="49">
        <v>404</v>
      </c>
      <c r="AF405" s="52">
        <f t="shared" si="76"/>
        <v>28.179999999999975</v>
      </c>
      <c r="AG405" s="53">
        <f t="shared" si="77"/>
        <v>128.18000000000009</v>
      </c>
      <c r="AH405" s="53">
        <f>AG405-MAX($AG$1:AG404)</f>
        <v>-4.7499999999999716</v>
      </c>
    </row>
    <row r="406" spans="1:34" x14ac:dyDescent="0.25">
      <c r="A406">
        <v>405</v>
      </c>
      <c r="B406" t="s">
        <v>1283</v>
      </c>
      <c r="C406" t="s">
        <v>15</v>
      </c>
      <c r="D406" t="s">
        <v>16</v>
      </c>
      <c r="E406" t="s">
        <v>1284</v>
      </c>
      <c r="F406">
        <v>1</v>
      </c>
      <c r="G406" t="s">
        <v>80</v>
      </c>
      <c r="H406" t="s">
        <v>27</v>
      </c>
      <c r="I406" t="str">
        <f>"0-1"</f>
        <v>0-1</v>
      </c>
      <c r="J406" t="s">
        <v>20</v>
      </c>
      <c r="K406">
        <v>1.671</v>
      </c>
      <c r="L406">
        <v>1</v>
      </c>
      <c r="M406">
        <v>0</v>
      </c>
      <c r="N406" t="s">
        <v>21</v>
      </c>
      <c r="O406" t="s">
        <v>1285</v>
      </c>
      <c r="P406" s="15">
        <f t="shared" si="78"/>
        <v>28.779999999999976</v>
      </c>
      <c r="Q406" s="22">
        <v>43466</v>
      </c>
      <c r="R406" s="22"/>
      <c r="S406" s="50">
        <v>403</v>
      </c>
      <c r="T406" s="23" t="str">
        <f t="shared" si="68"/>
        <v>AH</v>
      </c>
      <c r="U406" t="s">
        <v>2512</v>
      </c>
      <c r="V406" s="46" t="str">
        <f t="shared" si="69"/>
        <v>04</v>
      </c>
      <c r="W406" s="46" t="str">
        <f t="shared" si="70"/>
        <v>Feb</v>
      </c>
      <c r="X406" s="46">
        <f t="shared" si="71"/>
        <v>2</v>
      </c>
      <c r="Y406" s="46" t="str">
        <f t="shared" si="72"/>
        <v>2019</v>
      </c>
      <c r="Z406" s="46" t="str">
        <f t="shared" si="73"/>
        <v>19:00</v>
      </c>
      <c r="AA406" s="47">
        <f t="shared" si="74"/>
        <v>43500</v>
      </c>
      <c r="AB406" s="48">
        <f t="shared" si="75"/>
        <v>43500.791666666664</v>
      </c>
      <c r="AC406" s="51">
        <v>43497</v>
      </c>
      <c r="AD406" s="72"/>
      <c r="AE406" s="49">
        <v>405</v>
      </c>
      <c r="AF406" s="52">
        <f t="shared" si="76"/>
        <v>28.179999999999975</v>
      </c>
      <c r="AG406" s="53">
        <f t="shared" si="77"/>
        <v>128.18000000000009</v>
      </c>
      <c r="AH406" s="53">
        <f>AG406-MAX($AG$1:AG405)</f>
        <v>-4.7499999999999716</v>
      </c>
    </row>
    <row r="407" spans="1:34" x14ac:dyDescent="0.25">
      <c r="A407">
        <v>406</v>
      </c>
      <c r="B407" t="s">
        <v>1293</v>
      </c>
      <c r="C407" t="s">
        <v>15</v>
      </c>
      <c r="D407" t="s">
        <v>58</v>
      </c>
      <c r="E407" t="s">
        <v>1315</v>
      </c>
      <c r="F407">
        <v>0</v>
      </c>
      <c r="G407" t="s">
        <v>26</v>
      </c>
      <c r="H407" t="s">
        <v>289</v>
      </c>
      <c r="I407" t="str">
        <f>"1-1"</f>
        <v>1-1</v>
      </c>
      <c r="J407" t="s">
        <v>20</v>
      </c>
      <c r="K407">
        <v>2.04</v>
      </c>
      <c r="L407">
        <v>1</v>
      </c>
      <c r="M407">
        <v>-1</v>
      </c>
      <c r="N407" t="s">
        <v>21</v>
      </c>
      <c r="O407" t="s">
        <v>1316</v>
      </c>
      <c r="P407" s="15">
        <f t="shared" si="78"/>
        <v>27.779999999999976</v>
      </c>
      <c r="Q407" s="22">
        <v>43466</v>
      </c>
      <c r="R407" s="22"/>
      <c r="S407" s="50">
        <v>385</v>
      </c>
      <c r="T407" s="23" t="str">
        <f t="shared" si="68"/>
        <v>AH</v>
      </c>
      <c r="U407" t="s">
        <v>2512</v>
      </c>
      <c r="V407" s="46" t="str">
        <f t="shared" si="69"/>
        <v>04</v>
      </c>
      <c r="W407" s="46" t="str">
        <f t="shared" si="70"/>
        <v>Feb</v>
      </c>
      <c r="X407" s="46">
        <f t="shared" si="71"/>
        <v>2</v>
      </c>
      <c r="Y407" s="46" t="str">
        <f t="shared" si="72"/>
        <v>2019</v>
      </c>
      <c r="Z407" s="46" t="str">
        <f t="shared" si="73"/>
        <v>21:00</v>
      </c>
      <c r="AA407" s="47">
        <f t="shared" si="74"/>
        <v>43500</v>
      </c>
      <c r="AB407" s="48">
        <f t="shared" si="75"/>
        <v>43500.875</v>
      </c>
      <c r="AC407" s="51">
        <v>43497</v>
      </c>
      <c r="AD407" s="72"/>
      <c r="AE407" s="49">
        <v>406</v>
      </c>
      <c r="AF407" s="52">
        <f t="shared" si="76"/>
        <v>27.179999999999975</v>
      </c>
      <c r="AG407" s="53">
        <f t="shared" si="77"/>
        <v>127.18000000000009</v>
      </c>
      <c r="AH407" s="53">
        <f>AG407-MAX($AG$1:AG406)</f>
        <v>-5.7499999999999716</v>
      </c>
    </row>
    <row r="408" spans="1:34" x14ac:dyDescent="0.25">
      <c r="A408">
        <v>407</v>
      </c>
      <c r="B408" t="s">
        <v>1293</v>
      </c>
      <c r="C408" t="s">
        <v>15</v>
      </c>
      <c r="D408" t="s">
        <v>16</v>
      </c>
      <c r="E408" t="s">
        <v>1294</v>
      </c>
      <c r="F408">
        <v>1.69</v>
      </c>
      <c r="G408" t="s">
        <v>18</v>
      </c>
      <c r="H408" t="s">
        <v>38</v>
      </c>
      <c r="I408" t="str">
        <f>"0-1"</f>
        <v>0-1</v>
      </c>
      <c r="J408" t="s">
        <v>20</v>
      </c>
      <c r="K408">
        <v>1.6890000000000001</v>
      </c>
      <c r="L408">
        <v>1</v>
      </c>
      <c r="M408">
        <v>0.69</v>
      </c>
      <c r="N408" t="s">
        <v>21</v>
      </c>
      <c r="O408" t="s">
        <v>1295</v>
      </c>
      <c r="P408" s="15">
        <f t="shared" si="78"/>
        <v>28.469999999999978</v>
      </c>
      <c r="Q408" s="22">
        <v>43497</v>
      </c>
      <c r="R408" s="22">
        <v>43497</v>
      </c>
      <c r="S408" s="50">
        <v>405</v>
      </c>
      <c r="T408" s="23" t="str">
        <f t="shared" si="68"/>
        <v>1X2</v>
      </c>
      <c r="U408" t="s">
        <v>2512</v>
      </c>
      <c r="V408" s="46" t="str">
        <f t="shared" si="69"/>
        <v>04</v>
      </c>
      <c r="W408" s="46" t="str">
        <f t="shared" si="70"/>
        <v>Feb</v>
      </c>
      <c r="X408" s="46">
        <f t="shared" si="71"/>
        <v>2</v>
      </c>
      <c r="Y408" s="46" t="str">
        <f t="shared" si="72"/>
        <v>2019</v>
      </c>
      <c r="Z408" s="46" t="str">
        <f t="shared" si="73"/>
        <v>21:00</v>
      </c>
      <c r="AA408" s="47">
        <f t="shared" si="74"/>
        <v>43500</v>
      </c>
      <c r="AB408" s="48">
        <f t="shared" si="75"/>
        <v>43500.875</v>
      </c>
      <c r="AC408" s="51">
        <v>43497</v>
      </c>
      <c r="AD408" s="72"/>
      <c r="AE408" s="49">
        <v>407</v>
      </c>
      <c r="AF408" s="52">
        <f t="shared" si="76"/>
        <v>27.869999999999976</v>
      </c>
      <c r="AG408" s="53">
        <f t="shared" si="77"/>
        <v>127.87000000000009</v>
      </c>
      <c r="AH408" s="53">
        <f>AG408-MAX($AG$1:AG407)</f>
        <v>-5.0599999999999739</v>
      </c>
    </row>
    <row r="409" spans="1:34" x14ac:dyDescent="0.25">
      <c r="A409">
        <v>408</v>
      </c>
      <c r="B409" t="s">
        <v>1280</v>
      </c>
      <c r="C409" t="s">
        <v>15</v>
      </c>
      <c r="D409" t="s">
        <v>100</v>
      </c>
      <c r="E409" t="s">
        <v>1281</v>
      </c>
      <c r="F409">
        <v>0</v>
      </c>
      <c r="G409" t="s">
        <v>26</v>
      </c>
      <c r="H409" t="s">
        <v>92</v>
      </c>
      <c r="I409" t="str">
        <f>"1-0"</f>
        <v>1-0</v>
      </c>
      <c r="J409" t="s">
        <v>20</v>
      </c>
      <c r="K409">
        <v>1.7809999999999999</v>
      </c>
      <c r="L409">
        <v>1</v>
      </c>
      <c r="M409">
        <v>-1</v>
      </c>
      <c r="N409" t="s">
        <v>21</v>
      </c>
      <c r="O409" t="s">
        <v>1282</v>
      </c>
      <c r="P409" s="15">
        <f t="shared" si="78"/>
        <v>27.469999999999978</v>
      </c>
      <c r="Q409" s="22">
        <v>43497</v>
      </c>
      <c r="R409" s="22"/>
      <c r="S409" s="50">
        <v>408</v>
      </c>
      <c r="T409" s="23" t="str">
        <f t="shared" si="68"/>
        <v>AH</v>
      </c>
      <c r="U409" t="s">
        <v>2512</v>
      </c>
      <c r="V409" s="46" t="str">
        <f t="shared" si="69"/>
        <v>05</v>
      </c>
      <c r="W409" s="46" t="str">
        <f t="shared" si="70"/>
        <v>Feb</v>
      </c>
      <c r="X409" s="46">
        <f t="shared" si="71"/>
        <v>2</v>
      </c>
      <c r="Y409" s="46" t="str">
        <f t="shared" si="72"/>
        <v>2019</v>
      </c>
      <c r="Z409" s="46" t="str">
        <f t="shared" si="73"/>
        <v>19:00</v>
      </c>
      <c r="AA409" s="47">
        <f t="shared" si="74"/>
        <v>43501</v>
      </c>
      <c r="AB409" s="48">
        <f t="shared" si="75"/>
        <v>43501.791666666664</v>
      </c>
      <c r="AC409" s="51">
        <v>43497</v>
      </c>
      <c r="AD409" s="72"/>
      <c r="AE409" s="49">
        <v>408</v>
      </c>
      <c r="AF409" s="52">
        <f t="shared" si="76"/>
        <v>26.869999999999976</v>
      </c>
      <c r="AG409" s="53">
        <f t="shared" si="77"/>
        <v>126.87000000000009</v>
      </c>
      <c r="AH409" s="53">
        <f>AG409-MAX($AG$1:AG408)</f>
        <v>-6.0599999999999739</v>
      </c>
    </row>
    <row r="410" spans="1:34" x14ac:dyDescent="0.25">
      <c r="A410">
        <v>409</v>
      </c>
      <c r="B410" t="s">
        <v>1244</v>
      </c>
      <c r="C410" t="s">
        <v>15</v>
      </c>
      <c r="D410" t="s">
        <v>136</v>
      </c>
      <c r="E410" t="s">
        <v>1245</v>
      </c>
      <c r="F410">
        <v>0</v>
      </c>
      <c r="G410" t="s">
        <v>26</v>
      </c>
      <c r="H410" t="s">
        <v>50</v>
      </c>
      <c r="I410" t="str">
        <f>"1-1"</f>
        <v>1-1</v>
      </c>
      <c r="J410" t="s">
        <v>20</v>
      </c>
      <c r="K410">
        <v>1.819</v>
      </c>
      <c r="L410">
        <v>1</v>
      </c>
      <c r="M410">
        <v>-1</v>
      </c>
      <c r="N410" t="s">
        <v>21</v>
      </c>
      <c r="O410" t="s">
        <v>1243</v>
      </c>
      <c r="P410" s="15">
        <f t="shared" si="78"/>
        <v>26.469999999999978</v>
      </c>
      <c r="Q410" s="22">
        <v>43497</v>
      </c>
      <c r="R410" s="22"/>
      <c r="S410" s="50">
        <v>431</v>
      </c>
      <c r="T410" s="23" t="str">
        <f t="shared" si="68"/>
        <v>AH</v>
      </c>
      <c r="U410" t="s">
        <v>2512</v>
      </c>
      <c r="V410" s="46" t="str">
        <f t="shared" si="69"/>
        <v>05</v>
      </c>
      <c r="W410" s="46" t="str">
        <f t="shared" si="70"/>
        <v>Feb</v>
      </c>
      <c r="X410" s="46">
        <f t="shared" si="71"/>
        <v>2</v>
      </c>
      <c r="Y410" s="46" t="str">
        <f t="shared" si="72"/>
        <v>2019</v>
      </c>
      <c r="Z410" s="46" t="str">
        <f t="shared" si="73"/>
        <v>20:45</v>
      </c>
      <c r="AA410" s="47">
        <f t="shared" si="74"/>
        <v>43501</v>
      </c>
      <c r="AB410" s="48">
        <f t="shared" si="75"/>
        <v>43501.864583333336</v>
      </c>
      <c r="AC410" s="51">
        <v>43497</v>
      </c>
      <c r="AD410" s="72"/>
      <c r="AE410" s="49">
        <v>409</v>
      </c>
      <c r="AF410" s="52">
        <f t="shared" si="76"/>
        <v>25.869999999999976</v>
      </c>
      <c r="AG410" s="53">
        <f t="shared" si="77"/>
        <v>125.87000000000009</v>
      </c>
      <c r="AH410" s="53">
        <f>AG410-MAX($AG$1:AG409)</f>
        <v>-7.0599999999999739</v>
      </c>
    </row>
    <row r="411" spans="1:34" x14ac:dyDescent="0.25">
      <c r="A411">
        <v>410</v>
      </c>
      <c r="B411" t="s">
        <v>1229</v>
      </c>
      <c r="C411" t="s">
        <v>15</v>
      </c>
      <c r="D411" t="s">
        <v>136</v>
      </c>
      <c r="E411" t="s">
        <v>373</v>
      </c>
      <c r="F411">
        <v>0</v>
      </c>
      <c r="G411" t="s">
        <v>26</v>
      </c>
      <c r="H411" t="s">
        <v>92</v>
      </c>
      <c r="I411" t="str">
        <f>"1-0"</f>
        <v>1-0</v>
      </c>
      <c r="J411" t="s">
        <v>20</v>
      </c>
      <c r="K411">
        <v>2.11</v>
      </c>
      <c r="L411">
        <v>1</v>
      </c>
      <c r="M411">
        <v>-1</v>
      </c>
      <c r="N411" t="s">
        <v>21</v>
      </c>
      <c r="O411" t="s">
        <v>1228</v>
      </c>
      <c r="P411" s="15">
        <f t="shared" si="78"/>
        <v>25.469999999999978</v>
      </c>
      <c r="Q411" s="22">
        <v>43497</v>
      </c>
      <c r="R411" s="22"/>
      <c r="S411" s="50">
        <v>449</v>
      </c>
      <c r="T411" s="23" t="str">
        <f t="shared" si="68"/>
        <v>AH</v>
      </c>
      <c r="U411" t="s">
        <v>2512</v>
      </c>
      <c r="V411" s="46" t="str">
        <f t="shared" si="69"/>
        <v>06</v>
      </c>
      <c r="W411" s="46" t="str">
        <f t="shared" si="70"/>
        <v>Feb</v>
      </c>
      <c r="X411" s="46">
        <f t="shared" si="71"/>
        <v>2</v>
      </c>
      <c r="Y411" s="46" t="str">
        <f t="shared" si="72"/>
        <v>2019</v>
      </c>
      <c r="Z411" s="46" t="str">
        <f t="shared" si="73"/>
        <v>18:30</v>
      </c>
      <c r="AA411" s="47">
        <f t="shared" si="74"/>
        <v>43502</v>
      </c>
      <c r="AB411" s="48">
        <f t="shared" si="75"/>
        <v>43502.770833333336</v>
      </c>
      <c r="AC411" s="51">
        <v>43497</v>
      </c>
      <c r="AD411" s="72"/>
      <c r="AE411" s="49">
        <v>410</v>
      </c>
      <c r="AF411" s="52">
        <f t="shared" si="76"/>
        <v>24.869999999999976</v>
      </c>
      <c r="AG411" s="53">
        <f t="shared" si="77"/>
        <v>124.87000000000009</v>
      </c>
      <c r="AH411" s="53">
        <f>AG411-MAX($AG$1:AG410)</f>
        <v>-8.0599999999999739</v>
      </c>
    </row>
    <row r="412" spans="1:34" x14ac:dyDescent="0.25">
      <c r="A412">
        <v>411</v>
      </c>
      <c r="B412" t="s">
        <v>1227</v>
      </c>
      <c r="C412" t="s">
        <v>15</v>
      </c>
      <c r="D412" t="s">
        <v>58</v>
      </c>
      <c r="E412" t="s">
        <v>1276</v>
      </c>
      <c r="F412">
        <v>1.84</v>
      </c>
      <c r="G412" t="s">
        <v>18</v>
      </c>
      <c r="H412" t="s">
        <v>1135</v>
      </c>
      <c r="I412" t="str">
        <f>"0-1"</f>
        <v>0-1</v>
      </c>
      <c r="J412" t="s">
        <v>20</v>
      </c>
      <c r="K412">
        <v>1.84</v>
      </c>
      <c r="L412">
        <v>1</v>
      </c>
      <c r="M412">
        <v>0.84</v>
      </c>
      <c r="N412" t="s">
        <v>21</v>
      </c>
      <c r="O412" t="s">
        <v>1277</v>
      </c>
      <c r="P412" s="15">
        <f t="shared" si="78"/>
        <v>26.309999999999977</v>
      </c>
      <c r="Q412" s="22">
        <v>43497</v>
      </c>
      <c r="R412" s="22"/>
      <c r="S412" s="50">
        <v>435</v>
      </c>
      <c r="T412" s="23" t="str">
        <f t="shared" si="68"/>
        <v>1X2</v>
      </c>
      <c r="U412" t="s">
        <v>2512</v>
      </c>
      <c r="V412" s="46" t="str">
        <f t="shared" si="69"/>
        <v>06</v>
      </c>
      <c r="W412" s="46" t="str">
        <f t="shared" si="70"/>
        <v>Feb</v>
      </c>
      <c r="X412" s="46">
        <f t="shared" si="71"/>
        <v>2</v>
      </c>
      <c r="Y412" s="46" t="str">
        <f t="shared" si="72"/>
        <v>2019</v>
      </c>
      <c r="Z412" s="46" t="str">
        <f t="shared" si="73"/>
        <v>20:45</v>
      </c>
      <c r="AA412" s="47">
        <f t="shared" si="74"/>
        <v>43502</v>
      </c>
      <c r="AB412" s="48">
        <f t="shared" si="75"/>
        <v>43502.864583333336</v>
      </c>
      <c r="AC412" s="51">
        <v>43497</v>
      </c>
      <c r="AD412" s="72"/>
      <c r="AE412" s="49">
        <v>411</v>
      </c>
      <c r="AF412" s="52">
        <f t="shared" si="76"/>
        <v>25.709999999999976</v>
      </c>
      <c r="AG412" s="53">
        <f t="shared" si="77"/>
        <v>125.71000000000009</v>
      </c>
      <c r="AH412" s="53">
        <f>AG412-MAX($AG$1:AG411)</f>
        <v>-7.2199999999999704</v>
      </c>
    </row>
    <row r="413" spans="1:34" x14ac:dyDescent="0.25">
      <c r="A413">
        <v>412</v>
      </c>
      <c r="B413" t="s">
        <v>1227</v>
      </c>
      <c r="C413" t="s">
        <v>15</v>
      </c>
      <c r="D413" t="s">
        <v>136</v>
      </c>
      <c r="E413" t="s">
        <v>1242</v>
      </c>
      <c r="F413">
        <v>1.95</v>
      </c>
      <c r="G413" t="s">
        <v>18</v>
      </c>
      <c r="H413" t="s">
        <v>128</v>
      </c>
      <c r="I413" t="str">
        <f>"2-2"</f>
        <v>2-2</v>
      </c>
      <c r="J413" t="s">
        <v>20</v>
      </c>
      <c r="K413">
        <v>1.952</v>
      </c>
      <c r="L413">
        <v>1</v>
      </c>
      <c r="M413">
        <v>0.95</v>
      </c>
      <c r="N413" t="s">
        <v>21</v>
      </c>
      <c r="O413" t="s">
        <v>1243</v>
      </c>
      <c r="P413" s="15">
        <f t="shared" si="78"/>
        <v>27.259999999999977</v>
      </c>
      <c r="Q413" s="22">
        <v>43497</v>
      </c>
      <c r="R413" s="22"/>
      <c r="S413" s="50">
        <v>452</v>
      </c>
      <c r="T413" s="23" t="str">
        <f t="shared" si="68"/>
        <v>AH</v>
      </c>
      <c r="U413" t="s">
        <v>2512</v>
      </c>
      <c r="V413" s="46" t="str">
        <f t="shared" si="69"/>
        <v>06</v>
      </c>
      <c r="W413" s="46" t="str">
        <f t="shared" si="70"/>
        <v>Feb</v>
      </c>
      <c r="X413" s="46">
        <f t="shared" si="71"/>
        <v>2</v>
      </c>
      <c r="Y413" s="46" t="str">
        <f t="shared" si="72"/>
        <v>2019</v>
      </c>
      <c r="Z413" s="46" t="str">
        <f t="shared" si="73"/>
        <v>20:45</v>
      </c>
      <c r="AA413" s="47">
        <f t="shared" si="74"/>
        <v>43502</v>
      </c>
      <c r="AB413" s="48">
        <f t="shared" si="75"/>
        <v>43502.864583333336</v>
      </c>
      <c r="AC413" s="51">
        <v>43497</v>
      </c>
      <c r="AD413" s="72"/>
      <c r="AE413" s="49">
        <v>412</v>
      </c>
      <c r="AF413" s="52">
        <f t="shared" si="76"/>
        <v>26.659999999999975</v>
      </c>
      <c r="AG413" s="53">
        <f t="shared" si="77"/>
        <v>126.6600000000001</v>
      </c>
      <c r="AH413" s="53">
        <f>AG413-MAX($AG$1:AG412)</f>
        <v>-6.2699999999999676</v>
      </c>
    </row>
    <row r="414" spans="1:34" x14ac:dyDescent="0.25">
      <c r="A414">
        <v>413</v>
      </c>
      <c r="B414" t="s">
        <v>1227</v>
      </c>
      <c r="C414" t="s">
        <v>15</v>
      </c>
      <c r="D414" t="s">
        <v>136</v>
      </c>
      <c r="E414" t="s">
        <v>935</v>
      </c>
      <c r="F414">
        <v>0</v>
      </c>
      <c r="G414" t="s">
        <v>26</v>
      </c>
      <c r="H414" t="s">
        <v>92</v>
      </c>
      <c r="I414" t="str">
        <f>"4-1"</f>
        <v>4-1</v>
      </c>
      <c r="J414" t="s">
        <v>20</v>
      </c>
      <c r="K414">
        <v>2.09</v>
      </c>
      <c r="L414">
        <v>1</v>
      </c>
      <c r="M414">
        <v>-1</v>
      </c>
      <c r="N414" t="s">
        <v>21</v>
      </c>
      <c r="O414" t="s">
        <v>1228</v>
      </c>
      <c r="P414" s="15">
        <f t="shared" si="78"/>
        <v>26.259999999999977</v>
      </c>
      <c r="Q414" s="22">
        <v>43497</v>
      </c>
      <c r="R414" s="22"/>
      <c r="S414" s="50">
        <v>426</v>
      </c>
      <c r="T414" s="23" t="str">
        <f t="shared" si="68"/>
        <v>AH</v>
      </c>
      <c r="U414" t="s">
        <v>2512</v>
      </c>
      <c r="V414" s="46" t="str">
        <f t="shared" si="69"/>
        <v>06</v>
      </c>
      <c r="W414" s="46" t="str">
        <f t="shared" si="70"/>
        <v>Feb</v>
      </c>
      <c r="X414" s="46">
        <f t="shared" si="71"/>
        <v>2</v>
      </c>
      <c r="Y414" s="46" t="str">
        <f t="shared" si="72"/>
        <v>2019</v>
      </c>
      <c r="Z414" s="46" t="str">
        <f t="shared" si="73"/>
        <v>20:45</v>
      </c>
      <c r="AA414" s="47">
        <f t="shared" si="74"/>
        <v>43502</v>
      </c>
      <c r="AB414" s="48">
        <f t="shared" si="75"/>
        <v>43502.864583333336</v>
      </c>
      <c r="AC414" s="51">
        <v>43497</v>
      </c>
      <c r="AD414" s="72"/>
      <c r="AE414" s="49">
        <v>413</v>
      </c>
      <c r="AF414" s="52">
        <f t="shared" si="76"/>
        <v>25.659999999999975</v>
      </c>
      <c r="AG414" s="53">
        <f t="shared" si="77"/>
        <v>125.6600000000001</v>
      </c>
      <c r="AH414" s="53">
        <f>AG414-MAX($AG$1:AG413)</f>
        <v>-7.2699999999999676</v>
      </c>
    </row>
    <row r="415" spans="1:34" x14ac:dyDescent="0.25">
      <c r="A415">
        <v>414</v>
      </c>
      <c r="B415" t="s">
        <v>1267</v>
      </c>
      <c r="C415" t="s">
        <v>15</v>
      </c>
      <c r="D415" t="s">
        <v>913</v>
      </c>
      <c r="E415" t="s">
        <v>1268</v>
      </c>
      <c r="F415">
        <v>2.06</v>
      </c>
      <c r="G415" t="s">
        <v>18</v>
      </c>
      <c r="H415" t="s">
        <v>92</v>
      </c>
      <c r="I415" t="str">
        <f>"1-1"</f>
        <v>1-1</v>
      </c>
      <c r="J415" t="s">
        <v>20</v>
      </c>
      <c r="K415">
        <v>2.06</v>
      </c>
      <c r="L415">
        <v>1</v>
      </c>
      <c r="M415">
        <v>1.06</v>
      </c>
      <c r="N415" t="s">
        <v>21</v>
      </c>
      <c r="O415" t="s">
        <v>1266</v>
      </c>
      <c r="P415" s="15">
        <f t="shared" si="78"/>
        <v>27.319999999999975</v>
      </c>
      <c r="Q415" s="22">
        <v>43497</v>
      </c>
      <c r="R415" s="22"/>
      <c r="S415" s="50">
        <v>414</v>
      </c>
      <c r="T415" s="23" t="str">
        <f t="shared" si="68"/>
        <v>AH</v>
      </c>
      <c r="U415" t="s">
        <v>2512</v>
      </c>
      <c r="V415" s="46" t="str">
        <f t="shared" si="69"/>
        <v>06</v>
      </c>
      <c r="W415" s="46" t="str">
        <f t="shared" si="70"/>
        <v>Feb</v>
      </c>
      <c r="X415" s="46">
        <f t="shared" si="71"/>
        <v>2</v>
      </c>
      <c r="Y415" s="46" t="str">
        <f t="shared" si="72"/>
        <v>2019</v>
      </c>
      <c r="Z415" s="46" t="str">
        <f t="shared" si="73"/>
        <v>21:00</v>
      </c>
      <c r="AA415" s="47">
        <f t="shared" si="74"/>
        <v>43502</v>
      </c>
      <c r="AB415" s="48">
        <f t="shared" si="75"/>
        <v>43502.875</v>
      </c>
      <c r="AC415" s="51">
        <v>43497</v>
      </c>
      <c r="AD415" s="72"/>
      <c r="AE415" s="49">
        <v>414</v>
      </c>
      <c r="AF415" s="52">
        <f t="shared" si="76"/>
        <v>26.719999999999974</v>
      </c>
      <c r="AG415" s="53">
        <f t="shared" si="77"/>
        <v>126.7200000000001</v>
      </c>
      <c r="AH415" s="53">
        <f>AG415-MAX($AG$1:AG414)</f>
        <v>-6.2099999999999653</v>
      </c>
    </row>
    <row r="416" spans="1:34" x14ac:dyDescent="0.25">
      <c r="A416">
        <v>415</v>
      </c>
      <c r="B416" t="s">
        <v>1239</v>
      </c>
      <c r="C416" t="s">
        <v>15</v>
      </c>
      <c r="D416" t="s">
        <v>16</v>
      </c>
      <c r="E416" t="s">
        <v>1240</v>
      </c>
      <c r="F416">
        <v>1.94</v>
      </c>
      <c r="G416" t="s">
        <v>18</v>
      </c>
      <c r="H416" t="s">
        <v>85</v>
      </c>
      <c r="I416" t="str">
        <f>"1-0"</f>
        <v>1-0</v>
      </c>
      <c r="J416" t="s">
        <v>20</v>
      </c>
      <c r="K416">
        <v>1.9430000000000001</v>
      </c>
      <c r="L416">
        <v>1</v>
      </c>
      <c r="M416">
        <v>0.94</v>
      </c>
      <c r="N416" t="s">
        <v>21</v>
      </c>
      <c r="O416" t="s">
        <v>1241</v>
      </c>
      <c r="P416" s="15">
        <f t="shared" si="78"/>
        <v>28.259999999999977</v>
      </c>
      <c r="Q416" s="22">
        <v>43497</v>
      </c>
      <c r="R416" s="22"/>
      <c r="S416" s="50">
        <v>450</v>
      </c>
      <c r="T416" s="23" t="str">
        <f t="shared" si="68"/>
        <v>AH</v>
      </c>
      <c r="U416" t="s">
        <v>2512</v>
      </c>
      <c r="V416" s="46" t="str">
        <f t="shared" si="69"/>
        <v>07</v>
      </c>
      <c r="W416" s="46" t="str">
        <f t="shared" si="70"/>
        <v>Feb</v>
      </c>
      <c r="X416" s="46">
        <f t="shared" si="71"/>
        <v>2</v>
      </c>
      <c r="Y416" s="46" t="str">
        <f t="shared" si="72"/>
        <v>2019</v>
      </c>
      <c r="Z416" s="46" t="str">
        <f t="shared" si="73"/>
        <v>20:30</v>
      </c>
      <c r="AA416" s="47">
        <f t="shared" si="74"/>
        <v>43503</v>
      </c>
      <c r="AB416" s="48">
        <f t="shared" si="75"/>
        <v>43503.854166666664</v>
      </c>
      <c r="AC416" s="51">
        <v>43497</v>
      </c>
      <c r="AD416" s="72"/>
      <c r="AE416" s="49">
        <v>415</v>
      </c>
      <c r="AF416" s="52">
        <f t="shared" si="76"/>
        <v>27.659999999999975</v>
      </c>
      <c r="AG416" s="53">
        <f t="shared" si="77"/>
        <v>127.6600000000001</v>
      </c>
      <c r="AH416" s="53">
        <f>AG416-MAX($AG$1:AG415)</f>
        <v>-5.2699999999999676</v>
      </c>
    </row>
    <row r="417" spans="1:34" x14ac:dyDescent="0.25">
      <c r="A417">
        <v>416</v>
      </c>
      <c r="B417" t="s">
        <v>1265</v>
      </c>
      <c r="C417" t="s">
        <v>15</v>
      </c>
      <c r="D417" t="s">
        <v>913</v>
      </c>
      <c r="E417" t="s">
        <v>165</v>
      </c>
      <c r="F417">
        <v>1</v>
      </c>
      <c r="G417" t="s">
        <v>80</v>
      </c>
      <c r="H417" t="s">
        <v>34</v>
      </c>
      <c r="I417" t="str">
        <f>"2-2"</f>
        <v>2-2</v>
      </c>
      <c r="J417" t="s">
        <v>20</v>
      </c>
      <c r="K417">
        <v>2.19</v>
      </c>
      <c r="L417">
        <v>1</v>
      </c>
      <c r="M417">
        <v>0</v>
      </c>
      <c r="N417" t="s">
        <v>21</v>
      </c>
      <c r="O417" t="s">
        <v>1266</v>
      </c>
      <c r="P417" s="15">
        <f t="shared" si="78"/>
        <v>28.259999999999977</v>
      </c>
      <c r="Q417" s="22">
        <v>43497</v>
      </c>
      <c r="R417" s="22"/>
      <c r="S417" s="50">
        <v>447</v>
      </c>
      <c r="T417" s="23" t="str">
        <f t="shared" si="68"/>
        <v>AH</v>
      </c>
      <c r="U417" t="s">
        <v>2512</v>
      </c>
      <c r="V417" s="46" t="str">
        <f t="shared" si="69"/>
        <v>07</v>
      </c>
      <c r="W417" s="46" t="str">
        <f t="shared" si="70"/>
        <v>Feb</v>
      </c>
      <c r="X417" s="46">
        <f t="shared" si="71"/>
        <v>2</v>
      </c>
      <c r="Y417" s="46" t="str">
        <f t="shared" si="72"/>
        <v>2019</v>
      </c>
      <c r="Z417" s="46" t="str">
        <f t="shared" si="73"/>
        <v>21:00</v>
      </c>
      <c r="AA417" s="47">
        <f t="shared" si="74"/>
        <v>43503</v>
      </c>
      <c r="AB417" s="48">
        <f t="shared" si="75"/>
        <v>43503.875</v>
      </c>
      <c r="AC417" s="51">
        <v>43497</v>
      </c>
      <c r="AD417" s="72"/>
      <c r="AE417" s="49">
        <v>416</v>
      </c>
      <c r="AF417" s="52">
        <f t="shared" si="76"/>
        <v>27.659999999999975</v>
      </c>
      <c r="AG417" s="53">
        <f t="shared" si="77"/>
        <v>127.6600000000001</v>
      </c>
      <c r="AH417" s="53">
        <f>AG417-MAX($AG$1:AG416)</f>
        <v>-5.2699999999999676</v>
      </c>
    </row>
    <row r="418" spans="1:34" x14ac:dyDescent="0.25">
      <c r="A418">
        <v>417</v>
      </c>
      <c r="B418" t="s">
        <v>1217</v>
      </c>
      <c r="C418" t="s">
        <v>15</v>
      </c>
      <c r="D418" t="s">
        <v>16</v>
      </c>
      <c r="E418" t="s">
        <v>1256</v>
      </c>
      <c r="F418">
        <v>0</v>
      </c>
      <c r="G418" t="s">
        <v>26</v>
      </c>
      <c r="H418" t="s">
        <v>109</v>
      </c>
      <c r="I418" t="str">
        <f>"0-3"</f>
        <v>0-3</v>
      </c>
      <c r="J418" t="s">
        <v>20</v>
      </c>
      <c r="K418">
        <v>1.746</v>
      </c>
      <c r="L418">
        <v>1</v>
      </c>
      <c r="M418">
        <v>-1</v>
      </c>
      <c r="N418" t="s">
        <v>21</v>
      </c>
      <c r="O418" t="s">
        <v>1255</v>
      </c>
      <c r="P418" s="15">
        <f t="shared" si="78"/>
        <v>27.259999999999977</v>
      </c>
      <c r="Q418" s="22">
        <v>43497</v>
      </c>
      <c r="R418" s="22"/>
      <c r="S418" s="50">
        <v>412</v>
      </c>
      <c r="T418" s="23" t="str">
        <f t="shared" si="68"/>
        <v>AH</v>
      </c>
      <c r="U418" t="s">
        <v>2512</v>
      </c>
      <c r="V418" s="46" t="str">
        <f t="shared" si="69"/>
        <v>08</v>
      </c>
      <c r="W418" s="46" t="str">
        <f t="shared" si="70"/>
        <v>Feb</v>
      </c>
      <c r="X418" s="46">
        <f t="shared" si="71"/>
        <v>2</v>
      </c>
      <c r="Y418" s="46" t="str">
        <f t="shared" si="72"/>
        <v>2019</v>
      </c>
      <c r="Z418" s="46" t="str">
        <f t="shared" si="73"/>
        <v>20:30</v>
      </c>
      <c r="AA418" s="47">
        <f t="shared" si="74"/>
        <v>43504</v>
      </c>
      <c r="AB418" s="48">
        <f t="shared" si="75"/>
        <v>43504.854166666664</v>
      </c>
      <c r="AC418" s="51">
        <v>43497</v>
      </c>
      <c r="AD418" s="72"/>
      <c r="AE418" s="49">
        <v>417</v>
      </c>
      <c r="AF418" s="52">
        <f t="shared" si="76"/>
        <v>26.659999999999975</v>
      </c>
      <c r="AG418" s="53">
        <f t="shared" si="77"/>
        <v>126.6600000000001</v>
      </c>
      <c r="AH418" s="53">
        <f>AG418-MAX($AG$1:AG417)</f>
        <v>-6.2699999999999676</v>
      </c>
    </row>
    <row r="419" spans="1:34" x14ac:dyDescent="0.25">
      <c r="A419">
        <v>418</v>
      </c>
      <c r="B419" t="s">
        <v>1217</v>
      </c>
      <c r="C419" t="s">
        <v>15</v>
      </c>
      <c r="D419" t="s">
        <v>54</v>
      </c>
      <c r="E419" t="s">
        <v>1218</v>
      </c>
      <c r="F419">
        <v>0</v>
      </c>
      <c r="G419" t="s">
        <v>26</v>
      </c>
      <c r="H419" t="s">
        <v>112</v>
      </c>
      <c r="I419" t="str">
        <f>"1-5"</f>
        <v>1-5</v>
      </c>
      <c r="J419" t="s">
        <v>20</v>
      </c>
      <c r="K419">
        <v>2.06</v>
      </c>
      <c r="L419">
        <v>1</v>
      </c>
      <c r="M419">
        <v>-1</v>
      </c>
      <c r="N419" t="s">
        <v>21</v>
      </c>
      <c r="O419" t="s">
        <v>1216</v>
      </c>
      <c r="P419" s="15">
        <f t="shared" si="78"/>
        <v>26.259999999999977</v>
      </c>
      <c r="Q419" s="22">
        <v>43497</v>
      </c>
      <c r="R419" s="22"/>
      <c r="S419" s="50">
        <v>434</v>
      </c>
      <c r="T419" s="23" t="str">
        <f t="shared" si="68"/>
        <v>AH</v>
      </c>
      <c r="U419" t="s">
        <v>2512</v>
      </c>
      <c r="V419" s="46" t="str">
        <f t="shared" si="69"/>
        <v>08</v>
      </c>
      <c r="W419" s="46" t="str">
        <f t="shared" si="70"/>
        <v>Feb</v>
      </c>
      <c r="X419" s="46">
        <f t="shared" si="71"/>
        <v>2</v>
      </c>
      <c r="Y419" s="46" t="str">
        <f t="shared" si="72"/>
        <v>2019</v>
      </c>
      <c r="Z419" s="46" t="str">
        <f t="shared" si="73"/>
        <v>20:30</v>
      </c>
      <c r="AA419" s="47">
        <f t="shared" si="74"/>
        <v>43504</v>
      </c>
      <c r="AB419" s="48">
        <f t="shared" si="75"/>
        <v>43504.854166666664</v>
      </c>
      <c r="AC419" s="51">
        <v>43497</v>
      </c>
      <c r="AD419" s="72"/>
      <c r="AE419" s="49">
        <v>418</v>
      </c>
      <c r="AF419" s="52">
        <f t="shared" si="76"/>
        <v>25.659999999999975</v>
      </c>
      <c r="AG419" s="53">
        <f t="shared" si="77"/>
        <v>125.6600000000001</v>
      </c>
      <c r="AH419" s="53">
        <f>AG419-MAX($AG$1:AG418)</f>
        <v>-7.2699999999999676</v>
      </c>
    </row>
    <row r="420" spans="1:34" x14ac:dyDescent="0.25">
      <c r="A420">
        <v>419</v>
      </c>
      <c r="B420" t="s">
        <v>1225</v>
      </c>
      <c r="C420" t="s">
        <v>15</v>
      </c>
      <c r="D420" t="s">
        <v>100</v>
      </c>
      <c r="E420" t="s">
        <v>1226</v>
      </c>
      <c r="F420">
        <v>2.2200000000000002</v>
      </c>
      <c r="G420" t="s">
        <v>18</v>
      </c>
      <c r="H420" t="s">
        <v>38</v>
      </c>
      <c r="I420" t="str">
        <f>"1-2"</f>
        <v>1-2</v>
      </c>
      <c r="J420" t="s">
        <v>20</v>
      </c>
      <c r="K420">
        <v>2.2200000000000002</v>
      </c>
      <c r="L420">
        <v>1</v>
      </c>
      <c r="M420">
        <v>1.22</v>
      </c>
      <c r="N420" t="s">
        <v>21</v>
      </c>
      <c r="O420" t="s">
        <v>1224</v>
      </c>
      <c r="P420" s="15">
        <f t="shared" si="78"/>
        <v>27.479999999999976</v>
      </c>
      <c r="Q420" s="22">
        <v>43497</v>
      </c>
      <c r="R420" s="22"/>
      <c r="S420" s="50">
        <v>425</v>
      </c>
      <c r="T420" s="23" t="str">
        <f t="shared" si="68"/>
        <v>1X2</v>
      </c>
      <c r="U420" t="s">
        <v>2512</v>
      </c>
      <c r="V420" s="46" t="str">
        <f t="shared" si="69"/>
        <v>08</v>
      </c>
      <c r="W420" s="46" t="str">
        <f t="shared" si="70"/>
        <v>Feb</v>
      </c>
      <c r="X420" s="46">
        <f t="shared" si="71"/>
        <v>2</v>
      </c>
      <c r="Y420" s="46" t="str">
        <f t="shared" si="72"/>
        <v>2019</v>
      </c>
      <c r="Z420" s="46" t="str">
        <f t="shared" si="73"/>
        <v>20:45</v>
      </c>
      <c r="AA420" s="47">
        <f t="shared" si="74"/>
        <v>43504</v>
      </c>
      <c r="AB420" s="48">
        <f t="shared" si="75"/>
        <v>43504.864583333336</v>
      </c>
      <c r="AC420" s="51">
        <v>43497</v>
      </c>
      <c r="AD420" s="72"/>
      <c r="AE420" s="49">
        <v>419</v>
      </c>
      <c r="AF420" s="52">
        <f t="shared" si="76"/>
        <v>26.879999999999974</v>
      </c>
      <c r="AG420" s="53">
        <f t="shared" si="77"/>
        <v>126.88000000000009</v>
      </c>
      <c r="AH420" s="53">
        <f>AG420-MAX($AG$1:AG419)</f>
        <v>-6.0499999999999687</v>
      </c>
    </row>
    <row r="421" spans="1:34" x14ac:dyDescent="0.25">
      <c r="A421">
        <v>420</v>
      </c>
      <c r="B421" t="s">
        <v>1262</v>
      </c>
      <c r="C421" t="s">
        <v>15</v>
      </c>
      <c r="D421" t="s">
        <v>24</v>
      </c>
      <c r="E421" t="s">
        <v>1263</v>
      </c>
      <c r="F421">
        <v>1</v>
      </c>
      <c r="G421" t="s">
        <v>80</v>
      </c>
      <c r="H421" t="s">
        <v>34</v>
      </c>
      <c r="I421" t="str">
        <f>"0-0"</f>
        <v>0-0</v>
      </c>
      <c r="J421" t="s">
        <v>20</v>
      </c>
      <c r="K421">
        <v>1.74</v>
      </c>
      <c r="L421">
        <v>1</v>
      </c>
      <c r="M421">
        <v>0</v>
      </c>
      <c r="N421" t="s">
        <v>21</v>
      </c>
      <c r="O421" t="s">
        <v>1264</v>
      </c>
      <c r="P421" s="15">
        <f t="shared" si="78"/>
        <v>27.479999999999976</v>
      </c>
      <c r="Q421" s="22">
        <v>43497</v>
      </c>
      <c r="R421" s="22"/>
      <c r="S421" s="50">
        <v>424</v>
      </c>
      <c r="T421" s="23" t="str">
        <f t="shared" si="68"/>
        <v>AH</v>
      </c>
      <c r="U421" t="s">
        <v>2512</v>
      </c>
      <c r="V421" s="46" t="str">
        <f t="shared" si="69"/>
        <v>08</v>
      </c>
      <c r="W421" s="46" t="str">
        <f t="shared" si="70"/>
        <v>Feb</v>
      </c>
      <c r="X421" s="46">
        <f t="shared" si="71"/>
        <v>2</v>
      </c>
      <c r="Y421" s="46" t="str">
        <f t="shared" si="72"/>
        <v>2019</v>
      </c>
      <c r="Z421" s="46" t="str">
        <f t="shared" si="73"/>
        <v>21:00</v>
      </c>
      <c r="AA421" s="47">
        <f t="shared" si="74"/>
        <v>43504</v>
      </c>
      <c r="AB421" s="48">
        <f t="shared" si="75"/>
        <v>43504.875</v>
      </c>
      <c r="AC421" s="51">
        <v>43497</v>
      </c>
      <c r="AD421" s="72"/>
      <c r="AE421" s="49">
        <v>420</v>
      </c>
      <c r="AF421" s="52">
        <f t="shared" si="76"/>
        <v>26.879999999999974</v>
      </c>
      <c r="AG421" s="53">
        <f t="shared" si="77"/>
        <v>126.88000000000009</v>
      </c>
      <c r="AH421" s="53">
        <f>AG421-MAX($AG$1:AG420)</f>
        <v>-6.0499999999999687</v>
      </c>
    </row>
    <row r="422" spans="1:34" x14ac:dyDescent="0.25">
      <c r="A422">
        <v>421</v>
      </c>
      <c r="B422" t="s">
        <v>1260</v>
      </c>
      <c r="C422" t="s">
        <v>15</v>
      </c>
      <c r="D422" t="s">
        <v>24</v>
      </c>
      <c r="E422" t="s">
        <v>1261</v>
      </c>
      <c r="F422">
        <v>0</v>
      </c>
      <c r="G422" t="s">
        <v>26</v>
      </c>
      <c r="H422" t="s">
        <v>92</v>
      </c>
      <c r="I422" t="str">
        <f>"3-1"</f>
        <v>3-1</v>
      </c>
      <c r="J422" t="s">
        <v>20</v>
      </c>
      <c r="K422">
        <v>1.952</v>
      </c>
      <c r="L422">
        <v>1</v>
      </c>
      <c r="M422">
        <v>-1</v>
      </c>
      <c r="N422" t="s">
        <v>21</v>
      </c>
      <c r="O422" t="s">
        <v>1259</v>
      </c>
      <c r="P422" s="15">
        <f t="shared" si="78"/>
        <v>26.479999999999976</v>
      </c>
      <c r="Q422" s="22">
        <v>43497</v>
      </c>
      <c r="R422" s="22"/>
      <c r="S422" s="50">
        <v>427</v>
      </c>
      <c r="T422" s="23" t="str">
        <f t="shared" si="68"/>
        <v>AH</v>
      </c>
      <c r="U422" t="s">
        <v>2512</v>
      </c>
      <c r="V422" s="46" t="str">
        <f t="shared" si="69"/>
        <v>09</v>
      </c>
      <c r="W422" s="46" t="str">
        <f t="shared" si="70"/>
        <v>Feb</v>
      </c>
      <c r="X422" s="46">
        <f t="shared" si="71"/>
        <v>2</v>
      </c>
      <c r="Y422" s="46" t="str">
        <f t="shared" si="72"/>
        <v>2019</v>
      </c>
      <c r="Z422" s="46" t="str">
        <f t="shared" si="73"/>
        <v>13:00</v>
      </c>
      <c r="AA422" s="47">
        <f t="shared" si="74"/>
        <v>43505</v>
      </c>
      <c r="AB422" s="48">
        <f t="shared" si="75"/>
        <v>43505.541666666664</v>
      </c>
      <c r="AC422" s="51">
        <v>43497</v>
      </c>
      <c r="AD422" s="72"/>
      <c r="AE422" s="49">
        <v>421</v>
      </c>
      <c r="AF422" s="52">
        <f t="shared" si="76"/>
        <v>25.879999999999974</v>
      </c>
      <c r="AG422" s="53">
        <f t="shared" si="77"/>
        <v>125.88000000000009</v>
      </c>
      <c r="AH422" s="53">
        <f>AG422-MAX($AG$1:AG421)</f>
        <v>-7.0499999999999687</v>
      </c>
    </row>
    <row r="423" spans="1:34" x14ac:dyDescent="0.25">
      <c r="A423">
        <v>422</v>
      </c>
      <c r="B423" t="s">
        <v>1274</v>
      </c>
      <c r="C423" t="s">
        <v>15</v>
      </c>
      <c r="D423" t="s">
        <v>58</v>
      </c>
      <c r="E423" t="s">
        <v>1275</v>
      </c>
      <c r="F423">
        <v>1.68</v>
      </c>
      <c r="G423" t="s">
        <v>18</v>
      </c>
      <c r="H423" t="s">
        <v>38</v>
      </c>
      <c r="I423" t="str">
        <f>"0-3"</f>
        <v>0-3</v>
      </c>
      <c r="J423" t="s">
        <v>20</v>
      </c>
      <c r="K423">
        <v>1.68</v>
      </c>
      <c r="L423">
        <v>1</v>
      </c>
      <c r="M423">
        <v>0.68</v>
      </c>
      <c r="N423" t="s">
        <v>21</v>
      </c>
      <c r="O423" t="s">
        <v>1273</v>
      </c>
      <c r="P423" s="15">
        <f t="shared" si="78"/>
        <v>27.159999999999975</v>
      </c>
      <c r="Q423" s="22">
        <v>43497</v>
      </c>
      <c r="R423" s="22"/>
      <c r="S423" s="50">
        <v>436</v>
      </c>
      <c r="T423" s="23" t="str">
        <f t="shared" si="68"/>
        <v>1X2</v>
      </c>
      <c r="U423" t="s">
        <v>2512</v>
      </c>
      <c r="V423" s="46" t="str">
        <f t="shared" si="69"/>
        <v>09</v>
      </c>
      <c r="W423" s="46" t="str">
        <f t="shared" si="70"/>
        <v>Feb</v>
      </c>
      <c r="X423" s="46">
        <f t="shared" si="71"/>
        <v>2</v>
      </c>
      <c r="Y423" s="46" t="str">
        <f t="shared" si="72"/>
        <v>2019</v>
      </c>
      <c r="Z423" s="46" t="str">
        <f t="shared" si="73"/>
        <v>13:30</v>
      </c>
      <c r="AA423" s="47">
        <f t="shared" si="74"/>
        <v>43505</v>
      </c>
      <c r="AB423" s="48">
        <f t="shared" si="75"/>
        <v>43505.5625</v>
      </c>
      <c r="AC423" s="51">
        <v>43497</v>
      </c>
      <c r="AD423" s="72"/>
      <c r="AE423" s="49">
        <v>422</v>
      </c>
      <c r="AF423" s="52">
        <f t="shared" si="76"/>
        <v>26.559999999999974</v>
      </c>
      <c r="AG423" s="53">
        <f t="shared" si="77"/>
        <v>126.5600000000001</v>
      </c>
      <c r="AH423" s="53">
        <f>AG423-MAX($AG$1:AG422)</f>
        <v>-6.3699999999999619</v>
      </c>
    </row>
    <row r="424" spans="1:34" x14ac:dyDescent="0.25">
      <c r="A424">
        <v>423</v>
      </c>
      <c r="B424" t="s">
        <v>1193</v>
      </c>
      <c r="C424" t="s">
        <v>15</v>
      </c>
      <c r="D424" t="s">
        <v>54</v>
      </c>
      <c r="E424" t="s">
        <v>1215</v>
      </c>
      <c r="F424">
        <v>1.81</v>
      </c>
      <c r="G424" t="s">
        <v>18</v>
      </c>
      <c r="H424" t="s">
        <v>31</v>
      </c>
      <c r="I424" t="str">
        <f>"3-3"</f>
        <v>3-3</v>
      </c>
      <c r="J424" t="s">
        <v>20</v>
      </c>
      <c r="K424">
        <v>1.806</v>
      </c>
      <c r="L424">
        <v>1</v>
      </c>
      <c r="M424">
        <v>0.81</v>
      </c>
      <c r="N424" t="s">
        <v>21</v>
      </c>
      <c r="O424" t="s">
        <v>1216</v>
      </c>
      <c r="P424" s="15">
        <f t="shared" si="78"/>
        <v>27.969999999999974</v>
      </c>
      <c r="Q424" s="22">
        <v>43497</v>
      </c>
      <c r="R424" s="22"/>
      <c r="S424" s="50">
        <v>444</v>
      </c>
      <c r="T424" s="23" t="str">
        <f t="shared" si="68"/>
        <v>AH</v>
      </c>
      <c r="U424" t="s">
        <v>2512</v>
      </c>
      <c r="V424" s="46" t="str">
        <f t="shared" si="69"/>
        <v>09</v>
      </c>
      <c r="W424" s="46" t="str">
        <f t="shared" si="70"/>
        <v>Feb</v>
      </c>
      <c r="X424" s="46">
        <f t="shared" si="71"/>
        <v>2</v>
      </c>
      <c r="Y424" s="46" t="str">
        <f t="shared" si="72"/>
        <v>2019</v>
      </c>
      <c r="Z424" s="46" t="str">
        <f t="shared" si="73"/>
        <v>15:30</v>
      </c>
      <c r="AA424" s="47">
        <f t="shared" si="74"/>
        <v>43505</v>
      </c>
      <c r="AB424" s="48">
        <f t="shared" si="75"/>
        <v>43505.645833333336</v>
      </c>
      <c r="AC424" s="51">
        <v>43497</v>
      </c>
      <c r="AD424" s="72"/>
      <c r="AE424" s="49">
        <v>423</v>
      </c>
      <c r="AF424" s="52">
        <f t="shared" si="76"/>
        <v>27.369999999999973</v>
      </c>
      <c r="AG424" s="53">
        <f t="shared" si="77"/>
        <v>127.3700000000001</v>
      </c>
      <c r="AH424" s="53">
        <f>AG424-MAX($AG$1:AG423)</f>
        <v>-5.5599999999999596</v>
      </c>
    </row>
    <row r="425" spans="1:34" x14ac:dyDescent="0.25">
      <c r="A425">
        <v>424</v>
      </c>
      <c r="B425" t="s">
        <v>1193</v>
      </c>
      <c r="C425" t="s">
        <v>15</v>
      </c>
      <c r="D425" t="s">
        <v>54</v>
      </c>
      <c r="E425" t="s">
        <v>1196</v>
      </c>
      <c r="F425">
        <v>0</v>
      </c>
      <c r="G425" t="s">
        <v>26</v>
      </c>
      <c r="H425" t="s">
        <v>50</v>
      </c>
      <c r="I425" t="str">
        <f>"0-3"</f>
        <v>0-3</v>
      </c>
      <c r="J425" t="s">
        <v>20</v>
      </c>
      <c r="K425">
        <v>2.12</v>
      </c>
      <c r="L425">
        <v>1</v>
      </c>
      <c r="M425">
        <v>-1</v>
      </c>
      <c r="N425" t="s">
        <v>21</v>
      </c>
      <c r="O425" t="s">
        <v>1195</v>
      </c>
      <c r="P425" s="15">
        <f t="shared" si="78"/>
        <v>26.969999999999974</v>
      </c>
      <c r="Q425" s="22">
        <v>43497</v>
      </c>
      <c r="R425" s="22"/>
      <c r="S425" s="50">
        <v>445</v>
      </c>
      <c r="T425" s="23" t="str">
        <f t="shared" si="68"/>
        <v>AH</v>
      </c>
      <c r="U425" t="s">
        <v>2512</v>
      </c>
      <c r="V425" s="46" t="str">
        <f t="shared" si="69"/>
        <v>09</v>
      </c>
      <c r="W425" s="46" t="str">
        <f t="shared" si="70"/>
        <v>Feb</v>
      </c>
      <c r="X425" s="46">
        <f t="shared" si="71"/>
        <v>2</v>
      </c>
      <c r="Y425" s="46" t="str">
        <f t="shared" si="72"/>
        <v>2019</v>
      </c>
      <c r="Z425" s="46" t="str">
        <f t="shared" si="73"/>
        <v>15:30</v>
      </c>
      <c r="AA425" s="47">
        <f t="shared" si="74"/>
        <v>43505</v>
      </c>
      <c r="AB425" s="48">
        <f t="shared" si="75"/>
        <v>43505.645833333336</v>
      </c>
      <c r="AC425" s="51">
        <v>43497</v>
      </c>
      <c r="AD425" s="72"/>
      <c r="AE425" s="49">
        <v>424</v>
      </c>
      <c r="AF425" s="52">
        <f t="shared" si="76"/>
        <v>26.369999999999973</v>
      </c>
      <c r="AG425" s="53">
        <f t="shared" si="77"/>
        <v>126.3700000000001</v>
      </c>
      <c r="AH425" s="53">
        <f>AG425-MAX($AG$1:AG424)</f>
        <v>-6.5599999999999596</v>
      </c>
    </row>
    <row r="426" spans="1:34" x14ac:dyDescent="0.25">
      <c r="A426">
        <v>425</v>
      </c>
      <c r="B426" t="s">
        <v>1193</v>
      </c>
      <c r="C426" t="s">
        <v>15</v>
      </c>
      <c r="D426" t="s">
        <v>54</v>
      </c>
      <c r="E426" t="s">
        <v>1194</v>
      </c>
      <c r="F426">
        <v>2.11</v>
      </c>
      <c r="G426" t="s">
        <v>18</v>
      </c>
      <c r="H426" t="s">
        <v>92</v>
      </c>
      <c r="I426" t="str">
        <f>"0-0"</f>
        <v>0-0</v>
      </c>
      <c r="J426" t="s">
        <v>20</v>
      </c>
      <c r="K426">
        <v>2.11</v>
      </c>
      <c r="L426">
        <v>1</v>
      </c>
      <c r="M426">
        <v>1.1100000000000001</v>
      </c>
      <c r="N426" t="s">
        <v>21</v>
      </c>
      <c r="O426" t="s">
        <v>1195</v>
      </c>
      <c r="P426" s="15">
        <f t="shared" si="78"/>
        <v>28.079999999999973</v>
      </c>
      <c r="Q426" s="22">
        <v>43497</v>
      </c>
      <c r="R426" s="22"/>
      <c r="S426" s="50">
        <v>451</v>
      </c>
      <c r="T426" s="23" t="str">
        <f t="shared" si="68"/>
        <v>AH</v>
      </c>
      <c r="U426" t="s">
        <v>2512</v>
      </c>
      <c r="V426" s="46" t="str">
        <f t="shared" si="69"/>
        <v>09</v>
      </c>
      <c r="W426" s="46" t="str">
        <f t="shared" si="70"/>
        <v>Feb</v>
      </c>
      <c r="X426" s="46">
        <f t="shared" si="71"/>
        <v>2</v>
      </c>
      <c r="Y426" s="46" t="str">
        <f t="shared" si="72"/>
        <v>2019</v>
      </c>
      <c r="Z426" s="46" t="str">
        <f t="shared" si="73"/>
        <v>15:30</v>
      </c>
      <c r="AA426" s="47">
        <f t="shared" si="74"/>
        <v>43505</v>
      </c>
      <c r="AB426" s="48">
        <f t="shared" si="75"/>
        <v>43505.645833333336</v>
      </c>
      <c r="AC426" s="51">
        <v>43497</v>
      </c>
      <c r="AD426" s="72"/>
      <c r="AE426" s="49">
        <v>425</v>
      </c>
      <c r="AF426" s="52">
        <f t="shared" si="76"/>
        <v>27.479999999999972</v>
      </c>
      <c r="AG426" s="53">
        <f t="shared" si="77"/>
        <v>127.4800000000001</v>
      </c>
      <c r="AH426" s="53">
        <f>AG426-MAX($AG$1:AG425)</f>
        <v>-5.4499999999999602</v>
      </c>
    </row>
    <row r="427" spans="1:34" x14ac:dyDescent="0.25">
      <c r="A427">
        <v>426</v>
      </c>
      <c r="B427" t="s">
        <v>1210</v>
      </c>
      <c r="C427" t="s">
        <v>15</v>
      </c>
      <c r="D427" t="s">
        <v>58</v>
      </c>
      <c r="E427" t="s">
        <v>1278</v>
      </c>
      <c r="F427">
        <v>2.16</v>
      </c>
      <c r="G427" t="s">
        <v>18</v>
      </c>
      <c r="H427" t="s">
        <v>92</v>
      </c>
      <c r="I427" t="str">
        <f>"1-2"</f>
        <v>1-2</v>
      </c>
      <c r="J427" t="s">
        <v>20</v>
      </c>
      <c r="K427">
        <v>2.16</v>
      </c>
      <c r="L427">
        <v>1</v>
      </c>
      <c r="M427">
        <v>1.1599999999999999</v>
      </c>
      <c r="N427" t="s">
        <v>21</v>
      </c>
      <c r="O427" t="s">
        <v>1279</v>
      </c>
      <c r="P427" s="15">
        <f t="shared" si="78"/>
        <v>29.239999999999974</v>
      </c>
      <c r="Q427" s="22">
        <v>43497</v>
      </c>
      <c r="R427" s="22"/>
      <c r="S427" s="50">
        <v>429</v>
      </c>
      <c r="T427" s="23" t="str">
        <f t="shared" si="68"/>
        <v>AH</v>
      </c>
      <c r="U427" t="s">
        <v>2512</v>
      </c>
      <c r="V427" s="46" t="str">
        <f t="shared" si="69"/>
        <v>09</v>
      </c>
      <c r="W427" s="46" t="str">
        <f t="shared" si="70"/>
        <v>Feb</v>
      </c>
      <c r="X427" s="46">
        <f t="shared" si="71"/>
        <v>2</v>
      </c>
      <c r="Y427" s="46" t="str">
        <f t="shared" si="72"/>
        <v>2019</v>
      </c>
      <c r="Z427" s="46" t="str">
        <f t="shared" si="73"/>
        <v>16:00</v>
      </c>
      <c r="AA427" s="47">
        <f t="shared" si="74"/>
        <v>43505</v>
      </c>
      <c r="AB427" s="48">
        <f t="shared" si="75"/>
        <v>43505.666666666664</v>
      </c>
      <c r="AC427" s="51">
        <v>43497</v>
      </c>
      <c r="AD427" s="72"/>
      <c r="AE427" s="49">
        <v>426</v>
      </c>
      <c r="AF427" s="52">
        <f t="shared" si="76"/>
        <v>28.639999999999972</v>
      </c>
      <c r="AG427" s="53">
        <f t="shared" si="77"/>
        <v>128.6400000000001</v>
      </c>
      <c r="AH427" s="53">
        <f>AG427-MAX($AG$1:AG426)</f>
        <v>-4.2899999999999636</v>
      </c>
    </row>
    <row r="428" spans="1:34" x14ac:dyDescent="0.25">
      <c r="A428">
        <v>427</v>
      </c>
      <c r="B428" t="s">
        <v>1210</v>
      </c>
      <c r="C428" t="s">
        <v>15</v>
      </c>
      <c r="D428" t="s">
        <v>58</v>
      </c>
      <c r="E428" t="s">
        <v>1272</v>
      </c>
      <c r="F428">
        <v>1</v>
      </c>
      <c r="G428" t="s">
        <v>80</v>
      </c>
      <c r="H428" t="s">
        <v>27</v>
      </c>
      <c r="I428" t="str">
        <f>"1-2"</f>
        <v>1-2</v>
      </c>
      <c r="J428" t="s">
        <v>20</v>
      </c>
      <c r="K428">
        <v>1.9610000000000001</v>
      </c>
      <c r="L428">
        <v>1</v>
      </c>
      <c r="M428">
        <v>0</v>
      </c>
      <c r="N428" t="s">
        <v>21</v>
      </c>
      <c r="O428" t="s">
        <v>1273</v>
      </c>
      <c r="P428" s="15">
        <f t="shared" si="78"/>
        <v>29.239999999999974</v>
      </c>
      <c r="Q428" s="22">
        <v>43497</v>
      </c>
      <c r="R428" s="22"/>
      <c r="S428" s="50">
        <v>438</v>
      </c>
      <c r="T428" s="23" t="str">
        <f t="shared" si="68"/>
        <v>AH</v>
      </c>
      <c r="U428" t="s">
        <v>2512</v>
      </c>
      <c r="V428" s="46" t="str">
        <f t="shared" si="69"/>
        <v>09</v>
      </c>
      <c r="W428" s="46" t="str">
        <f t="shared" si="70"/>
        <v>Feb</v>
      </c>
      <c r="X428" s="46">
        <f t="shared" si="71"/>
        <v>2</v>
      </c>
      <c r="Y428" s="46" t="str">
        <f t="shared" si="72"/>
        <v>2019</v>
      </c>
      <c r="Z428" s="46" t="str">
        <f t="shared" si="73"/>
        <v>16:00</v>
      </c>
      <c r="AA428" s="47">
        <f t="shared" si="74"/>
        <v>43505</v>
      </c>
      <c r="AB428" s="48">
        <f t="shared" si="75"/>
        <v>43505.666666666664</v>
      </c>
      <c r="AC428" s="51">
        <v>43497</v>
      </c>
      <c r="AD428" s="72"/>
      <c r="AE428" s="49">
        <v>427</v>
      </c>
      <c r="AF428" s="52">
        <f t="shared" si="76"/>
        <v>28.639999999999972</v>
      </c>
      <c r="AG428" s="53">
        <f t="shared" si="77"/>
        <v>128.6400000000001</v>
      </c>
      <c r="AH428" s="53">
        <f>AG428-MAX($AG$1:AG427)</f>
        <v>-4.2899999999999636</v>
      </c>
    </row>
    <row r="429" spans="1:34" x14ac:dyDescent="0.25">
      <c r="A429">
        <v>428</v>
      </c>
      <c r="B429" t="s">
        <v>1210</v>
      </c>
      <c r="C429" t="s">
        <v>15</v>
      </c>
      <c r="D429" t="s">
        <v>58</v>
      </c>
      <c r="E429" t="s">
        <v>1232</v>
      </c>
      <c r="F429">
        <v>1.88</v>
      </c>
      <c r="G429" t="s">
        <v>18</v>
      </c>
      <c r="H429" t="s">
        <v>92</v>
      </c>
      <c r="I429" t="str">
        <f>"1-1"</f>
        <v>1-1</v>
      </c>
      <c r="J429" t="s">
        <v>20</v>
      </c>
      <c r="K429">
        <v>1.877</v>
      </c>
      <c r="L429">
        <v>1</v>
      </c>
      <c r="M429">
        <v>0.88</v>
      </c>
      <c r="N429" t="s">
        <v>21</v>
      </c>
      <c r="O429" t="s">
        <v>1233</v>
      </c>
      <c r="P429" s="15">
        <f t="shared" si="78"/>
        <v>30.119999999999973</v>
      </c>
      <c r="Q429" s="22">
        <v>43497</v>
      </c>
      <c r="R429" s="22"/>
      <c r="S429" s="50">
        <v>410</v>
      </c>
      <c r="T429" s="23" t="str">
        <f t="shared" si="68"/>
        <v>AH</v>
      </c>
      <c r="U429" t="s">
        <v>2512</v>
      </c>
      <c r="V429" s="46" t="str">
        <f t="shared" si="69"/>
        <v>09</v>
      </c>
      <c r="W429" s="46" t="str">
        <f t="shared" si="70"/>
        <v>Feb</v>
      </c>
      <c r="X429" s="46">
        <f t="shared" si="71"/>
        <v>2</v>
      </c>
      <c r="Y429" s="46" t="str">
        <f t="shared" si="72"/>
        <v>2019</v>
      </c>
      <c r="Z429" s="46" t="str">
        <f t="shared" si="73"/>
        <v>16:00</v>
      </c>
      <c r="AA429" s="47">
        <f t="shared" si="74"/>
        <v>43505</v>
      </c>
      <c r="AB429" s="48">
        <f t="shared" si="75"/>
        <v>43505.666666666664</v>
      </c>
      <c r="AC429" s="51">
        <v>43497</v>
      </c>
      <c r="AD429" s="72"/>
      <c r="AE429" s="49">
        <v>428</v>
      </c>
      <c r="AF429" s="52">
        <f t="shared" si="76"/>
        <v>29.519999999999971</v>
      </c>
      <c r="AG429" s="53">
        <f t="shared" si="77"/>
        <v>129.5200000000001</v>
      </c>
      <c r="AH429" s="53">
        <f>AG429-MAX($AG$1:AG428)</f>
        <v>-3.4099999999999682</v>
      </c>
    </row>
    <row r="430" spans="1:34" x14ac:dyDescent="0.25">
      <c r="A430">
        <v>429</v>
      </c>
      <c r="B430" t="s">
        <v>1210</v>
      </c>
      <c r="C430" t="s">
        <v>15</v>
      </c>
      <c r="D430" t="s">
        <v>58</v>
      </c>
      <c r="E430" t="s">
        <v>1230</v>
      </c>
      <c r="F430">
        <v>0</v>
      </c>
      <c r="G430" t="s">
        <v>26</v>
      </c>
      <c r="H430" t="s">
        <v>177</v>
      </c>
      <c r="I430" t="str">
        <f>"3-0"</f>
        <v>3-0</v>
      </c>
      <c r="J430" t="s">
        <v>20</v>
      </c>
      <c r="K430">
        <v>1.909</v>
      </c>
      <c r="L430">
        <v>1</v>
      </c>
      <c r="M430">
        <v>-1</v>
      </c>
      <c r="N430" t="s">
        <v>21</v>
      </c>
      <c r="O430" t="s">
        <v>1231</v>
      </c>
      <c r="P430" s="15">
        <f t="shared" si="78"/>
        <v>29.119999999999973</v>
      </c>
      <c r="Q430" s="22">
        <v>43497</v>
      </c>
      <c r="R430" s="22"/>
      <c r="S430" s="50">
        <v>430</v>
      </c>
      <c r="T430" s="23" t="str">
        <f t="shared" si="68"/>
        <v>AH</v>
      </c>
      <c r="U430" t="s">
        <v>2512</v>
      </c>
      <c r="V430" s="46" t="str">
        <f t="shared" si="69"/>
        <v>09</v>
      </c>
      <c r="W430" s="46" t="str">
        <f t="shared" si="70"/>
        <v>Feb</v>
      </c>
      <c r="X430" s="46">
        <f t="shared" si="71"/>
        <v>2</v>
      </c>
      <c r="Y430" s="46" t="str">
        <f t="shared" si="72"/>
        <v>2019</v>
      </c>
      <c r="Z430" s="46" t="str">
        <f t="shared" si="73"/>
        <v>16:00</v>
      </c>
      <c r="AA430" s="47">
        <f t="shared" si="74"/>
        <v>43505</v>
      </c>
      <c r="AB430" s="48">
        <f t="shared" si="75"/>
        <v>43505.666666666664</v>
      </c>
      <c r="AC430" s="51">
        <v>43497</v>
      </c>
      <c r="AD430" s="72"/>
      <c r="AE430" s="49">
        <v>429</v>
      </c>
      <c r="AF430" s="52">
        <f t="shared" si="76"/>
        <v>28.519999999999971</v>
      </c>
      <c r="AG430" s="53">
        <f t="shared" si="77"/>
        <v>128.5200000000001</v>
      </c>
      <c r="AH430" s="53">
        <f>AG430-MAX($AG$1:AG429)</f>
        <v>-4.4099999999999682</v>
      </c>
    </row>
    <row r="431" spans="1:34" x14ac:dyDescent="0.25">
      <c r="A431">
        <v>430</v>
      </c>
      <c r="B431" t="s">
        <v>1210</v>
      </c>
      <c r="C431" t="s">
        <v>15</v>
      </c>
      <c r="D431" t="s">
        <v>58</v>
      </c>
      <c r="E431" t="s">
        <v>1211</v>
      </c>
      <c r="F431">
        <v>2.29</v>
      </c>
      <c r="G431" t="s">
        <v>18</v>
      </c>
      <c r="H431" t="s">
        <v>72</v>
      </c>
      <c r="I431" t="str">
        <f>"1-0"</f>
        <v>1-0</v>
      </c>
      <c r="J431" t="s">
        <v>20</v>
      </c>
      <c r="K431">
        <v>2.29</v>
      </c>
      <c r="L431">
        <v>1</v>
      </c>
      <c r="M431">
        <v>1.29</v>
      </c>
      <c r="N431" t="s">
        <v>21</v>
      </c>
      <c r="O431" t="s">
        <v>1209</v>
      </c>
      <c r="P431" s="15">
        <f t="shared" si="78"/>
        <v>30.409999999999972</v>
      </c>
      <c r="Q431" s="22">
        <v>43497</v>
      </c>
      <c r="R431" s="22"/>
      <c r="S431" s="50">
        <v>432</v>
      </c>
      <c r="T431" s="23" t="str">
        <f t="shared" si="68"/>
        <v>1X2</v>
      </c>
      <c r="U431" t="s">
        <v>2512</v>
      </c>
      <c r="V431" s="46" t="str">
        <f t="shared" si="69"/>
        <v>09</v>
      </c>
      <c r="W431" s="46" t="str">
        <f t="shared" si="70"/>
        <v>Feb</v>
      </c>
      <c r="X431" s="46">
        <f t="shared" si="71"/>
        <v>2</v>
      </c>
      <c r="Y431" s="46" t="str">
        <f t="shared" si="72"/>
        <v>2019</v>
      </c>
      <c r="Z431" s="46" t="str">
        <f t="shared" si="73"/>
        <v>16:00</v>
      </c>
      <c r="AA431" s="47">
        <f t="shared" si="74"/>
        <v>43505</v>
      </c>
      <c r="AB431" s="48">
        <f t="shared" si="75"/>
        <v>43505.666666666664</v>
      </c>
      <c r="AC431" s="51">
        <v>43497</v>
      </c>
      <c r="AD431" s="72"/>
      <c r="AE431" s="49">
        <v>430</v>
      </c>
      <c r="AF431" s="52">
        <f t="shared" si="76"/>
        <v>29.80999999999997</v>
      </c>
      <c r="AG431" s="53">
        <f t="shared" si="77"/>
        <v>129.81000000000009</v>
      </c>
      <c r="AH431" s="53">
        <f>AG431-MAX($AG$1:AG430)</f>
        <v>-3.1199999999999761</v>
      </c>
    </row>
    <row r="432" spans="1:34" x14ac:dyDescent="0.25">
      <c r="A432">
        <v>431</v>
      </c>
      <c r="B432" t="s">
        <v>1200</v>
      </c>
      <c r="C432" t="s">
        <v>15</v>
      </c>
      <c r="D432" t="s">
        <v>24</v>
      </c>
      <c r="E432" t="s">
        <v>1201</v>
      </c>
      <c r="F432">
        <v>2.2999999999999998</v>
      </c>
      <c r="G432" t="s">
        <v>18</v>
      </c>
      <c r="H432" t="s">
        <v>34</v>
      </c>
      <c r="I432" t="str">
        <f>"1-3"</f>
        <v>1-3</v>
      </c>
      <c r="J432" t="s">
        <v>20</v>
      </c>
      <c r="K432">
        <v>2.2999999999999998</v>
      </c>
      <c r="L432">
        <v>1</v>
      </c>
      <c r="M432">
        <v>1.3</v>
      </c>
      <c r="N432" t="s">
        <v>21</v>
      </c>
      <c r="O432" t="s">
        <v>1199</v>
      </c>
      <c r="P432" s="15">
        <f t="shared" si="78"/>
        <v>31.709999999999972</v>
      </c>
      <c r="Q432" s="22">
        <v>43497</v>
      </c>
      <c r="R432" s="22"/>
      <c r="S432" s="50">
        <v>440</v>
      </c>
      <c r="T432" s="23" t="str">
        <f t="shared" si="68"/>
        <v>AH</v>
      </c>
      <c r="U432" t="s">
        <v>2512</v>
      </c>
      <c r="V432" s="46" t="str">
        <f t="shared" si="69"/>
        <v>09</v>
      </c>
      <c r="W432" s="46" t="str">
        <f t="shared" si="70"/>
        <v>Feb</v>
      </c>
      <c r="X432" s="46">
        <f t="shared" si="71"/>
        <v>2</v>
      </c>
      <c r="Y432" s="46" t="str">
        <f t="shared" si="72"/>
        <v>2019</v>
      </c>
      <c r="Z432" s="46" t="str">
        <f t="shared" si="73"/>
        <v>16:15</v>
      </c>
      <c r="AA432" s="47">
        <f t="shared" si="74"/>
        <v>43505</v>
      </c>
      <c r="AB432" s="48">
        <f t="shared" si="75"/>
        <v>43505.677083333336</v>
      </c>
      <c r="AC432" s="51">
        <v>43497</v>
      </c>
      <c r="AD432" s="72"/>
      <c r="AE432" s="49">
        <v>431</v>
      </c>
      <c r="AF432" s="52">
        <f t="shared" si="76"/>
        <v>31.109999999999971</v>
      </c>
      <c r="AG432" s="53">
        <f t="shared" si="77"/>
        <v>131.1100000000001</v>
      </c>
      <c r="AH432" s="53">
        <f>AG432-MAX($AG$1:AG431)</f>
        <v>-1.8199999999999648</v>
      </c>
    </row>
    <row r="433" spans="1:34" x14ac:dyDescent="0.25">
      <c r="A433">
        <v>432</v>
      </c>
      <c r="B433" t="s">
        <v>1204</v>
      </c>
      <c r="C433" t="s">
        <v>15</v>
      </c>
      <c r="D433" t="s">
        <v>100</v>
      </c>
      <c r="E433" t="s">
        <v>1205</v>
      </c>
      <c r="F433">
        <v>0</v>
      </c>
      <c r="G433" t="s">
        <v>26</v>
      </c>
      <c r="H433" t="s">
        <v>19</v>
      </c>
      <c r="I433" t="str">
        <f>"1-0"</f>
        <v>1-0</v>
      </c>
      <c r="J433" t="s">
        <v>20</v>
      </c>
      <c r="K433">
        <v>1.7869999999999999</v>
      </c>
      <c r="L433">
        <v>1</v>
      </c>
      <c r="M433">
        <v>-1</v>
      </c>
      <c r="N433" t="s">
        <v>21</v>
      </c>
      <c r="O433" t="s">
        <v>1203</v>
      </c>
      <c r="P433" s="15">
        <f t="shared" si="78"/>
        <v>30.709999999999972</v>
      </c>
      <c r="Q433" s="22">
        <v>43497</v>
      </c>
      <c r="R433" s="22"/>
      <c r="S433" s="50">
        <v>418</v>
      </c>
      <c r="T433" s="23" t="str">
        <f t="shared" si="68"/>
        <v>AH</v>
      </c>
      <c r="U433" t="s">
        <v>2512</v>
      </c>
      <c r="V433" s="46" t="str">
        <f t="shared" si="69"/>
        <v>09</v>
      </c>
      <c r="W433" s="46" t="str">
        <f t="shared" si="70"/>
        <v>Feb</v>
      </c>
      <c r="X433" s="46">
        <f t="shared" si="71"/>
        <v>2</v>
      </c>
      <c r="Y433" s="46" t="str">
        <f t="shared" si="72"/>
        <v>2019</v>
      </c>
      <c r="Z433" s="46" t="str">
        <f t="shared" si="73"/>
        <v>17:00</v>
      </c>
      <c r="AA433" s="47">
        <f t="shared" si="74"/>
        <v>43505</v>
      </c>
      <c r="AB433" s="48">
        <f t="shared" si="75"/>
        <v>43505.708333333336</v>
      </c>
      <c r="AC433" s="51">
        <v>43497</v>
      </c>
      <c r="AD433" s="72"/>
      <c r="AE433" s="49">
        <v>432</v>
      </c>
      <c r="AF433" s="52">
        <f t="shared" si="76"/>
        <v>30.109999999999971</v>
      </c>
      <c r="AG433" s="53">
        <f t="shared" si="77"/>
        <v>130.1100000000001</v>
      </c>
      <c r="AH433" s="53">
        <f>AG433-MAX($AG$1:AG432)</f>
        <v>-2.8199999999999648</v>
      </c>
    </row>
    <row r="434" spans="1:34" x14ac:dyDescent="0.25">
      <c r="A434">
        <v>433</v>
      </c>
      <c r="B434" t="s">
        <v>1253</v>
      </c>
      <c r="C434" t="s">
        <v>15</v>
      </c>
      <c r="D434" t="s">
        <v>16</v>
      </c>
      <c r="E434" t="s">
        <v>1254</v>
      </c>
      <c r="F434">
        <v>0</v>
      </c>
      <c r="G434" t="s">
        <v>26</v>
      </c>
      <c r="H434" t="s">
        <v>38</v>
      </c>
      <c r="I434" t="str">
        <f>"0-0"</f>
        <v>0-0</v>
      </c>
      <c r="J434" t="s">
        <v>20</v>
      </c>
      <c r="K434">
        <v>1.909</v>
      </c>
      <c r="L434">
        <v>1</v>
      </c>
      <c r="M434">
        <v>-1</v>
      </c>
      <c r="N434" t="s">
        <v>21</v>
      </c>
      <c r="O434" t="s">
        <v>1255</v>
      </c>
      <c r="P434" s="15">
        <f t="shared" si="78"/>
        <v>29.709999999999972</v>
      </c>
      <c r="Q434" s="22">
        <v>43497</v>
      </c>
      <c r="R434" s="22"/>
      <c r="S434" s="50">
        <v>409</v>
      </c>
      <c r="T434" s="23" t="str">
        <f t="shared" si="68"/>
        <v>1X2</v>
      </c>
      <c r="U434" t="s">
        <v>2512</v>
      </c>
      <c r="V434" s="46" t="str">
        <f t="shared" si="69"/>
        <v>09</v>
      </c>
      <c r="W434" s="46" t="str">
        <f t="shared" si="70"/>
        <v>Feb</v>
      </c>
      <c r="X434" s="46">
        <f t="shared" si="71"/>
        <v>2</v>
      </c>
      <c r="Y434" s="46" t="str">
        <f t="shared" si="72"/>
        <v>2019</v>
      </c>
      <c r="Z434" s="46" t="str">
        <f t="shared" si="73"/>
        <v>18:00</v>
      </c>
      <c r="AA434" s="47">
        <f t="shared" si="74"/>
        <v>43505</v>
      </c>
      <c r="AB434" s="48">
        <f t="shared" si="75"/>
        <v>43505.75</v>
      </c>
      <c r="AC434" s="51">
        <v>43497</v>
      </c>
      <c r="AD434" s="72"/>
      <c r="AE434" s="49">
        <v>433</v>
      </c>
      <c r="AF434" s="52">
        <f t="shared" si="76"/>
        <v>29.109999999999971</v>
      </c>
      <c r="AG434" s="53">
        <f t="shared" si="77"/>
        <v>129.1100000000001</v>
      </c>
      <c r="AH434" s="53">
        <f>AG434-MAX($AG$1:AG433)</f>
        <v>-3.8199999999999648</v>
      </c>
    </row>
    <row r="435" spans="1:34" x14ac:dyDescent="0.25">
      <c r="A435">
        <v>434</v>
      </c>
      <c r="B435" t="s">
        <v>1190</v>
      </c>
      <c r="C435" t="s">
        <v>15</v>
      </c>
      <c r="D435" t="s">
        <v>58</v>
      </c>
      <c r="E435" t="s">
        <v>1208</v>
      </c>
      <c r="F435">
        <v>0</v>
      </c>
      <c r="G435" t="s">
        <v>26</v>
      </c>
      <c r="H435" t="s">
        <v>72</v>
      </c>
      <c r="I435" t="str">
        <f>"1-3"</f>
        <v>1-3</v>
      </c>
      <c r="J435" t="s">
        <v>20</v>
      </c>
      <c r="K435">
        <v>2.15</v>
      </c>
      <c r="L435">
        <v>1</v>
      </c>
      <c r="M435">
        <v>-1</v>
      </c>
      <c r="N435" t="s">
        <v>21</v>
      </c>
      <c r="O435" t="s">
        <v>1209</v>
      </c>
      <c r="P435" s="15">
        <f t="shared" si="78"/>
        <v>28.709999999999972</v>
      </c>
      <c r="Q435" s="22">
        <v>43497</v>
      </c>
      <c r="R435" s="22"/>
      <c r="S435" s="50">
        <v>448</v>
      </c>
      <c r="T435" s="23" t="str">
        <f t="shared" si="68"/>
        <v>1X2</v>
      </c>
      <c r="U435" t="s">
        <v>2512</v>
      </c>
      <c r="V435" s="46" t="str">
        <f t="shared" si="69"/>
        <v>09</v>
      </c>
      <c r="W435" s="46" t="str">
        <f t="shared" si="70"/>
        <v>Feb</v>
      </c>
      <c r="X435" s="46">
        <f t="shared" si="71"/>
        <v>2</v>
      </c>
      <c r="Y435" s="46" t="str">
        <f t="shared" si="72"/>
        <v>2019</v>
      </c>
      <c r="Z435" s="46" t="str">
        <f t="shared" si="73"/>
        <v>18:30</v>
      </c>
      <c r="AA435" s="47">
        <f t="shared" si="74"/>
        <v>43505</v>
      </c>
      <c r="AB435" s="48">
        <f t="shared" si="75"/>
        <v>43505.770833333336</v>
      </c>
      <c r="AC435" s="51">
        <v>43497</v>
      </c>
      <c r="AD435" s="72"/>
      <c r="AE435" s="49">
        <v>434</v>
      </c>
      <c r="AF435" s="52">
        <f t="shared" si="76"/>
        <v>28.109999999999971</v>
      </c>
      <c r="AG435" s="53">
        <f t="shared" si="77"/>
        <v>128.1100000000001</v>
      </c>
      <c r="AH435" s="53">
        <f>AG435-MAX($AG$1:AG434)</f>
        <v>-4.8199999999999648</v>
      </c>
    </row>
    <row r="436" spans="1:34" x14ac:dyDescent="0.25">
      <c r="A436">
        <v>435</v>
      </c>
      <c r="B436" t="s">
        <v>1190</v>
      </c>
      <c r="C436" t="s">
        <v>15</v>
      </c>
      <c r="D436" t="s">
        <v>54</v>
      </c>
      <c r="E436" t="s">
        <v>1191</v>
      </c>
      <c r="F436">
        <v>1</v>
      </c>
      <c r="G436" t="s">
        <v>80</v>
      </c>
      <c r="H436" t="s">
        <v>177</v>
      </c>
      <c r="I436" t="str">
        <f>"3-1"</f>
        <v>3-1</v>
      </c>
      <c r="J436" t="s">
        <v>20</v>
      </c>
      <c r="K436">
        <v>1.847</v>
      </c>
      <c r="L436">
        <v>1</v>
      </c>
      <c r="M436">
        <v>0</v>
      </c>
      <c r="N436" t="s">
        <v>21</v>
      </c>
      <c r="O436" t="s">
        <v>1192</v>
      </c>
      <c r="P436" s="15">
        <f t="shared" si="78"/>
        <v>28.709999999999972</v>
      </c>
      <c r="Q436" s="22">
        <v>43497</v>
      </c>
      <c r="R436" s="22"/>
      <c r="S436" s="50">
        <v>417</v>
      </c>
      <c r="T436" s="23" t="str">
        <f t="shared" si="68"/>
        <v>AH</v>
      </c>
      <c r="U436" t="s">
        <v>2512</v>
      </c>
      <c r="V436" s="46" t="str">
        <f t="shared" si="69"/>
        <v>09</v>
      </c>
      <c r="W436" s="46" t="str">
        <f t="shared" si="70"/>
        <v>Feb</v>
      </c>
      <c r="X436" s="46">
        <f t="shared" si="71"/>
        <v>2</v>
      </c>
      <c r="Y436" s="46" t="str">
        <f t="shared" si="72"/>
        <v>2019</v>
      </c>
      <c r="Z436" s="46" t="str">
        <f t="shared" si="73"/>
        <v>18:30</v>
      </c>
      <c r="AA436" s="47">
        <f t="shared" si="74"/>
        <v>43505</v>
      </c>
      <c r="AB436" s="48">
        <f t="shared" si="75"/>
        <v>43505.770833333336</v>
      </c>
      <c r="AC436" s="51">
        <v>43497</v>
      </c>
      <c r="AD436" s="72"/>
      <c r="AE436" s="49">
        <v>435</v>
      </c>
      <c r="AF436" s="52">
        <f t="shared" si="76"/>
        <v>28.109999999999971</v>
      </c>
      <c r="AG436" s="53">
        <f t="shared" si="77"/>
        <v>128.1100000000001</v>
      </c>
      <c r="AH436" s="53">
        <f>AG436-MAX($AG$1:AG435)</f>
        <v>-4.8199999999999648</v>
      </c>
    </row>
    <row r="437" spans="1:34" x14ac:dyDescent="0.25">
      <c r="A437">
        <v>436</v>
      </c>
      <c r="B437" t="s">
        <v>1222</v>
      </c>
      <c r="C437" t="s">
        <v>15</v>
      </c>
      <c r="D437" t="s">
        <v>100</v>
      </c>
      <c r="E437" t="s">
        <v>1223</v>
      </c>
      <c r="F437">
        <v>1.88</v>
      </c>
      <c r="G437" t="s">
        <v>18</v>
      </c>
      <c r="H437" t="s">
        <v>92</v>
      </c>
      <c r="I437" t="str">
        <f>"1-2"</f>
        <v>1-2</v>
      </c>
      <c r="J437" t="s">
        <v>20</v>
      </c>
      <c r="K437">
        <v>1.8839999999999999</v>
      </c>
      <c r="L437">
        <v>1</v>
      </c>
      <c r="M437">
        <v>0.88</v>
      </c>
      <c r="N437" t="s">
        <v>21</v>
      </c>
      <c r="O437" t="s">
        <v>1224</v>
      </c>
      <c r="P437" s="15">
        <f t="shared" si="78"/>
        <v>29.589999999999971</v>
      </c>
      <c r="Q437" s="22">
        <v>43497</v>
      </c>
      <c r="R437" s="22"/>
      <c r="S437" s="50">
        <v>421</v>
      </c>
      <c r="T437" s="23" t="str">
        <f t="shared" si="68"/>
        <v>AH</v>
      </c>
      <c r="U437" t="s">
        <v>2512</v>
      </c>
      <c r="V437" s="46" t="str">
        <f t="shared" si="69"/>
        <v>09</v>
      </c>
      <c r="W437" s="46" t="str">
        <f t="shared" si="70"/>
        <v>Feb</v>
      </c>
      <c r="X437" s="46">
        <f t="shared" si="71"/>
        <v>2</v>
      </c>
      <c r="Y437" s="46" t="str">
        <f t="shared" si="72"/>
        <v>2019</v>
      </c>
      <c r="Z437" s="46" t="str">
        <f t="shared" si="73"/>
        <v>20:00</v>
      </c>
      <c r="AA437" s="47">
        <f t="shared" si="74"/>
        <v>43505</v>
      </c>
      <c r="AB437" s="48">
        <f t="shared" si="75"/>
        <v>43505.833333333336</v>
      </c>
      <c r="AC437" s="51">
        <v>43497</v>
      </c>
      <c r="AD437" s="72"/>
      <c r="AE437" s="49">
        <v>436</v>
      </c>
      <c r="AF437" s="52">
        <f t="shared" si="76"/>
        <v>28.98999999999997</v>
      </c>
      <c r="AG437" s="53">
        <f t="shared" si="77"/>
        <v>128.99000000000009</v>
      </c>
      <c r="AH437" s="53">
        <f>AG437-MAX($AG$1:AG436)</f>
        <v>-3.9399999999999693</v>
      </c>
    </row>
    <row r="438" spans="1:34" x14ac:dyDescent="0.25">
      <c r="A438">
        <v>437</v>
      </c>
      <c r="B438" t="s">
        <v>1250</v>
      </c>
      <c r="C438" t="s">
        <v>15</v>
      </c>
      <c r="D438" t="s">
        <v>16</v>
      </c>
      <c r="E438" t="s">
        <v>1251</v>
      </c>
      <c r="F438">
        <v>0</v>
      </c>
      <c r="G438" t="s">
        <v>26</v>
      </c>
      <c r="H438" t="s">
        <v>112</v>
      </c>
      <c r="I438" t="str">
        <f>"0-1"</f>
        <v>0-1</v>
      </c>
      <c r="J438" t="s">
        <v>20</v>
      </c>
      <c r="K438">
        <v>2.2000000000000002</v>
      </c>
      <c r="L438">
        <v>1</v>
      </c>
      <c r="M438">
        <v>-1</v>
      </c>
      <c r="N438" t="s">
        <v>21</v>
      </c>
      <c r="O438" t="s">
        <v>1252</v>
      </c>
      <c r="P438" s="15">
        <f t="shared" si="78"/>
        <v>28.589999999999971</v>
      </c>
      <c r="Q438" s="22">
        <v>43497</v>
      </c>
      <c r="R438" s="22"/>
      <c r="S438" s="50">
        <v>441</v>
      </c>
      <c r="T438" s="23" t="str">
        <f t="shared" si="68"/>
        <v>AH</v>
      </c>
      <c r="U438" t="s">
        <v>2512</v>
      </c>
      <c r="V438" s="46" t="str">
        <f t="shared" si="69"/>
        <v>09</v>
      </c>
      <c r="W438" s="46" t="str">
        <f t="shared" si="70"/>
        <v>Feb</v>
      </c>
      <c r="X438" s="46">
        <f t="shared" si="71"/>
        <v>2</v>
      </c>
      <c r="Y438" s="46" t="str">
        <f t="shared" si="72"/>
        <v>2019</v>
      </c>
      <c r="Z438" s="46" t="str">
        <f t="shared" si="73"/>
        <v>20:30</v>
      </c>
      <c r="AA438" s="47">
        <f t="shared" si="74"/>
        <v>43505</v>
      </c>
      <c r="AB438" s="48">
        <f t="shared" si="75"/>
        <v>43505.854166666664</v>
      </c>
      <c r="AC438" s="51">
        <v>43497</v>
      </c>
      <c r="AD438" s="72"/>
      <c r="AE438" s="49">
        <v>437</v>
      </c>
      <c r="AF438" s="52">
        <f t="shared" si="76"/>
        <v>27.98999999999997</v>
      </c>
      <c r="AG438" s="53">
        <f t="shared" si="77"/>
        <v>127.99000000000009</v>
      </c>
      <c r="AH438" s="53">
        <f>AG438-MAX($AG$1:AG437)</f>
        <v>-4.9399999999999693</v>
      </c>
    </row>
    <row r="439" spans="1:34" x14ac:dyDescent="0.25">
      <c r="A439">
        <v>438</v>
      </c>
      <c r="B439" t="s">
        <v>1182</v>
      </c>
      <c r="C439" t="s">
        <v>15</v>
      </c>
      <c r="D439" t="s">
        <v>24</v>
      </c>
      <c r="E439" t="s">
        <v>1183</v>
      </c>
      <c r="F439">
        <v>2.39</v>
      </c>
      <c r="G439" t="s">
        <v>18</v>
      </c>
      <c r="H439" t="s">
        <v>72</v>
      </c>
      <c r="I439" t="str">
        <f>"3-0"</f>
        <v>3-0</v>
      </c>
      <c r="J439" t="s">
        <v>20</v>
      </c>
      <c r="K439">
        <v>2.39</v>
      </c>
      <c r="L439">
        <v>1</v>
      </c>
      <c r="M439">
        <v>1.39</v>
      </c>
      <c r="N439" t="s">
        <v>21</v>
      </c>
      <c r="O439" t="s">
        <v>1184</v>
      </c>
      <c r="P439" s="15">
        <f t="shared" si="78"/>
        <v>29.979999999999972</v>
      </c>
      <c r="Q439" s="22">
        <v>43497</v>
      </c>
      <c r="R439" s="22"/>
      <c r="S439" s="50">
        <v>453</v>
      </c>
      <c r="T439" s="23" t="str">
        <f t="shared" si="68"/>
        <v>1X2</v>
      </c>
      <c r="U439" t="s">
        <v>2512</v>
      </c>
      <c r="V439" s="46" t="str">
        <f t="shared" si="69"/>
        <v>10</v>
      </c>
      <c r="W439" s="46" t="str">
        <f t="shared" si="70"/>
        <v>Feb</v>
      </c>
      <c r="X439" s="46">
        <f t="shared" si="71"/>
        <v>2</v>
      </c>
      <c r="Y439" s="46" t="str">
        <f t="shared" si="72"/>
        <v>2019</v>
      </c>
      <c r="Z439" s="46" t="str">
        <f t="shared" si="73"/>
        <v>12:00</v>
      </c>
      <c r="AA439" s="47">
        <f t="shared" si="74"/>
        <v>43506</v>
      </c>
      <c r="AB439" s="48">
        <f t="shared" si="75"/>
        <v>43506.5</v>
      </c>
      <c r="AC439" s="51">
        <v>43497</v>
      </c>
      <c r="AD439" s="72"/>
      <c r="AE439" s="49">
        <v>438</v>
      </c>
      <c r="AF439" s="52">
        <f t="shared" si="76"/>
        <v>29.379999999999971</v>
      </c>
      <c r="AG439" s="53">
        <f t="shared" si="77"/>
        <v>129.38000000000008</v>
      </c>
      <c r="AH439" s="53">
        <f>AG439-MAX($AG$1:AG438)</f>
        <v>-3.5499999999999829</v>
      </c>
    </row>
    <row r="440" spans="1:34" x14ac:dyDescent="0.25">
      <c r="A440">
        <v>439</v>
      </c>
      <c r="B440" t="s">
        <v>1269</v>
      </c>
      <c r="C440" t="s">
        <v>15</v>
      </c>
      <c r="D440" t="s">
        <v>58</v>
      </c>
      <c r="E440" t="s">
        <v>1270</v>
      </c>
      <c r="F440">
        <v>0</v>
      </c>
      <c r="G440" t="s">
        <v>26</v>
      </c>
      <c r="H440" t="s">
        <v>31</v>
      </c>
      <c r="I440" t="str">
        <f>"3-1"</f>
        <v>3-1</v>
      </c>
      <c r="J440" t="s">
        <v>20</v>
      </c>
      <c r="K440">
        <v>1.806</v>
      </c>
      <c r="L440">
        <v>1</v>
      </c>
      <c r="M440">
        <v>-1</v>
      </c>
      <c r="N440" t="s">
        <v>21</v>
      </c>
      <c r="O440" t="s">
        <v>1271</v>
      </c>
      <c r="P440" s="15">
        <f t="shared" si="78"/>
        <v>28.979999999999972</v>
      </c>
      <c r="Q440" s="22">
        <v>43497</v>
      </c>
      <c r="R440" s="22"/>
      <c r="S440" s="50">
        <v>415</v>
      </c>
      <c r="T440" s="23" t="str">
        <f t="shared" si="68"/>
        <v>AH</v>
      </c>
      <c r="U440" t="s">
        <v>2512</v>
      </c>
      <c r="V440" s="46" t="str">
        <f t="shared" si="69"/>
        <v>10</v>
      </c>
      <c r="W440" s="46" t="str">
        <f t="shared" si="70"/>
        <v>Feb</v>
      </c>
      <c r="X440" s="46">
        <f t="shared" si="71"/>
        <v>2</v>
      </c>
      <c r="Y440" s="46" t="str">
        <f t="shared" si="72"/>
        <v>2019</v>
      </c>
      <c r="Z440" s="46" t="str">
        <f t="shared" si="73"/>
        <v>14:30</v>
      </c>
      <c r="AA440" s="47">
        <f t="shared" si="74"/>
        <v>43506</v>
      </c>
      <c r="AB440" s="48">
        <f t="shared" si="75"/>
        <v>43506.604166666664</v>
      </c>
      <c r="AC440" s="51">
        <v>43497</v>
      </c>
      <c r="AD440" s="72"/>
      <c r="AE440" s="49">
        <v>439</v>
      </c>
      <c r="AF440" s="52">
        <f t="shared" si="76"/>
        <v>28.379999999999971</v>
      </c>
      <c r="AG440" s="53">
        <f t="shared" si="77"/>
        <v>128.38000000000008</v>
      </c>
      <c r="AH440" s="53">
        <f>AG440-MAX($AG$1:AG439)</f>
        <v>-4.5499999999999829</v>
      </c>
    </row>
    <row r="441" spans="1:34" x14ac:dyDescent="0.25">
      <c r="A441">
        <v>440</v>
      </c>
      <c r="B441" t="s">
        <v>1219</v>
      </c>
      <c r="C441" t="s">
        <v>15</v>
      </c>
      <c r="D441" t="s">
        <v>16</v>
      </c>
      <c r="E441" t="s">
        <v>1249</v>
      </c>
      <c r="F441">
        <v>0</v>
      </c>
      <c r="G441" t="s">
        <v>26</v>
      </c>
      <c r="H441" t="s">
        <v>92</v>
      </c>
      <c r="I441" t="str">
        <f>"1-0"</f>
        <v>1-0</v>
      </c>
      <c r="J441" t="s">
        <v>20</v>
      </c>
      <c r="K441">
        <v>2.1800000000000002</v>
      </c>
      <c r="L441">
        <v>1</v>
      </c>
      <c r="M441">
        <v>-1</v>
      </c>
      <c r="N441" t="s">
        <v>21</v>
      </c>
      <c r="O441" t="s">
        <v>1248</v>
      </c>
      <c r="P441" s="15">
        <f t="shared" si="78"/>
        <v>27.979999999999972</v>
      </c>
      <c r="Q441" s="22">
        <v>43497</v>
      </c>
      <c r="R441" s="22"/>
      <c r="S441" s="50">
        <v>443</v>
      </c>
      <c r="T441" s="23" t="str">
        <f t="shared" si="68"/>
        <v>AH</v>
      </c>
      <c r="U441" t="s">
        <v>2512</v>
      </c>
      <c r="V441" s="46" t="str">
        <f t="shared" si="69"/>
        <v>10</v>
      </c>
      <c r="W441" s="46" t="str">
        <f t="shared" si="70"/>
        <v>Feb</v>
      </c>
      <c r="X441" s="46">
        <f t="shared" si="71"/>
        <v>2</v>
      </c>
      <c r="Y441" s="46" t="str">
        <f t="shared" si="72"/>
        <v>2019</v>
      </c>
      <c r="Z441" s="46" t="str">
        <f t="shared" si="73"/>
        <v>15:00</v>
      </c>
      <c r="AA441" s="47">
        <f t="shared" si="74"/>
        <v>43506</v>
      </c>
      <c r="AB441" s="48">
        <f t="shared" si="75"/>
        <v>43506.625</v>
      </c>
      <c r="AC441" s="51">
        <v>43497</v>
      </c>
      <c r="AD441" s="72"/>
      <c r="AE441" s="49">
        <v>440</v>
      </c>
      <c r="AF441" s="52">
        <f t="shared" si="76"/>
        <v>27.379999999999971</v>
      </c>
      <c r="AG441" s="53">
        <f t="shared" si="77"/>
        <v>127.38000000000008</v>
      </c>
      <c r="AH441" s="53">
        <f>AG441-MAX($AG$1:AG440)</f>
        <v>-5.5499999999999829</v>
      </c>
    </row>
    <row r="442" spans="1:34" x14ac:dyDescent="0.25">
      <c r="A442">
        <v>441</v>
      </c>
      <c r="B442" t="s">
        <v>1219</v>
      </c>
      <c r="C442" t="s">
        <v>15</v>
      </c>
      <c r="D442" t="s">
        <v>16</v>
      </c>
      <c r="E442" t="s">
        <v>1238</v>
      </c>
      <c r="F442">
        <v>0</v>
      </c>
      <c r="G442" t="s">
        <v>26</v>
      </c>
      <c r="H442" t="s">
        <v>598</v>
      </c>
      <c r="I442" t="str">
        <f>"0-1"</f>
        <v>0-1</v>
      </c>
      <c r="J442" t="s">
        <v>20</v>
      </c>
      <c r="K442">
        <v>1.8620000000000001</v>
      </c>
      <c r="L442">
        <v>1</v>
      </c>
      <c r="M442">
        <v>-1</v>
      </c>
      <c r="N442" t="s">
        <v>21</v>
      </c>
      <c r="O442" t="s">
        <v>1237</v>
      </c>
      <c r="P442" s="15">
        <f t="shared" si="78"/>
        <v>26.979999999999972</v>
      </c>
      <c r="Q442" s="22">
        <v>43497</v>
      </c>
      <c r="R442" s="22"/>
      <c r="S442" s="50">
        <v>423</v>
      </c>
      <c r="T442" s="23" t="str">
        <f t="shared" si="68"/>
        <v>1X2</v>
      </c>
      <c r="U442" t="s">
        <v>2512</v>
      </c>
      <c r="V442" s="46" t="str">
        <f t="shared" si="69"/>
        <v>10</v>
      </c>
      <c r="W442" s="46" t="str">
        <f t="shared" si="70"/>
        <v>Feb</v>
      </c>
      <c r="X442" s="46">
        <f t="shared" si="71"/>
        <v>2</v>
      </c>
      <c r="Y442" s="46" t="str">
        <f t="shared" si="72"/>
        <v>2019</v>
      </c>
      <c r="Z442" s="46" t="str">
        <f t="shared" si="73"/>
        <v>15:00</v>
      </c>
      <c r="AA442" s="47">
        <f t="shared" si="74"/>
        <v>43506</v>
      </c>
      <c r="AB442" s="48">
        <f t="shared" si="75"/>
        <v>43506.625</v>
      </c>
      <c r="AC442" s="51">
        <v>43497</v>
      </c>
      <c r="AD442" s="72"/>
      <c r="AE442" s="49">
        <v>441</v>
      </c>
      <c r="AF442" s="52">
        <f t="shared" si="76"/>
        <v>26.379999999999971</v>
      </c>
      <c r="AG442" s="53">
        <f t="shared" si="77"/>
        <v>126.38000000000008</v>
      </c>
      <c r="AH442" s="53">
        <f>AG442-MAX($AG$1:AG441)</f>
        <v>-6.5499999999999829</v>
      </c>
    </row>
    <row r="443" spans="1:34" x14ac:dyDescent="0.25">
      <c r="A443">
        <v>442</v>
      </c>
      <c r="B443" t="s">
        <v>1219</v>
      </c>
      <c r="C443" t="s">
        <v>15</v>
      </c>
      <c r="D443" t="s">
        <v>16</v>
      </c>
      <c r="E443" t="s">
        <v>1236</v>
      </c>
      <c r="F443">
        <v>0</v>
      </c>
      <c r="G443" t="s">
        <v>26</v>
      </c>
      <c r="H443" t="s">
        <v>50</v>
      </c>
      <c r="I443" t="str">
        <f>"0-1"</f>
        <v>0-1</v>
      </c>
      <c r="J443" t="s">
        <v>20</v>
      </c>
      <c r="K443">
        <v>1.9610000000000001</v>
      </c>
      <c r="L443">
        <v>1</v>
      </c>
      <c r="M443">
        <v>-1</v>
      </c>
      <c r="N443" t="s">
        <v>21</v>
      </c>
      <c r="O443" t="s">
        <v>1237</v>
      </c>
      <c r="P443" s="15">
        <f t="shared" si="78"/>
        <v>25.979999999999972</v>
      </c>
      <c r="Q443" s="22">
        <v>43497</v>
      </c>
      <c r="R443" s="22"/>
      <c r="S443" s="50">
        <v>411</v>
      </c>
      <c r="T443" s="23" t="str">
        <f t="shared" si="68"/>
        <v>AH</v>
      </c>
      <c r="U443" t="s">
        <v>2512</v>
      </c>
      <c r="V443" s="46" t="str">
        <f t="shared" si="69"/>
        <v>10</v>
      </c>
      <c r="W443" s="46" t="str">
        <f t="shared" si="70"/>
        <v>Feb</v>
      </c>
      <c r="X443" s="46">
        <f t="shared" si="71"/>
        <v>2</v>
      </c>
      <c r="Y443" s="46" t="str">
        <f t="shared" si="72"/>
        <v>2019</v>
      </c>
      <c r="Z443" s="46" t="str">
        <f t="shared" si="73"/>
        <v>15:00</v>
      </c>
      <c r="AA443" s="47">
        <f t="shared" si="74"/>
        <v>43506</v>
      </c>
      <c r="AB443" s="48">
        <f t="shared" si="75"/>
        <v>43506.625</v>
      </c>
      <c r="AC443" s="51">
        <v>43497</v>
      </c>
      <c r="AD443" s="72"/>
      <c r="AE443" s="49">
        <v>442</v>
      </c>
      <c r="AF443" s="52">
        <f t="shared" si="76"/>
        <v>25.379999999999971</v>
      </c>
      <c r="AG443" s="53">
        <f t="shared" si="77"/>
        <v>125.38000000000008</v>
      </c>
      <c r="AH443" s="53">
        <f>AG443-MAX($AG$1:AG442)</f>
        <v>-7.5499999999999829</v>
      </c>
    </row>
    <row r="444" spans="1:34" x14ac:dyDescent="0.25">
      <c r="A444">
        <v>443</v>
      </c>
      <c r="B444" t="s">
        <v>1219</v>
      </c>
      <c r="C444" t="s">
        <v>15</v>
      </c>
      <c r="D444" t="s">
        <v>100</v>
      </c>
      <c r="E444" t="s">
        <v>1220</v>
      </c>
      <c r="F444">
        <v>1</v>
      </c>
      <c r="G444" t="s">
        <v>80</v>
      </c>
      <c r="H444" t="s">
        <v>46</v>
      </c>
      <c r="I444" t="str">
        <f>"2-2"</f>
        <v>2-2</v>
      </c>
      <c r="J444" t="s">
        <v>20</v>
      </c>
      <c r="K444">
        <v>1.746</v>
      </c>
      <c r="L444">
        <v>1</v>
      </c>
      <c r="M444">
        <v>0</v>
      </c>
      <c r="N444" t="s">
        <v>21</v>
      </c>
      <c r="O444" t="s">
        <v>1221</v>
      </c>
      <c r="P444" s="15">
        <f t="shared" si="78"/>
        <v>25.979999999999972</v>
      </c>
      <c r="Q444" s="22">
        <v>43497</v>
      </c>
      <c r="R444" s="22"/>
      <c r="S444" s="50">
        <v>437</v>
      </c>
      <c r="T444" s="23" t="str">
        <f t="shared" si="68"/>
        <v>AH</v>
      </c>
      <c r="U444" t="s">
        <v>2512</v>
      </c>
      <c r="V444" s="46" t="str">
        <f t="shared" si="69"/>
        <v>10</v>
      </c>
      <c r="W444" s="46" t="str">
        <f t="shared" si="70"/>
        <v>Feb</v>
      </c>
      <c r="X444" s="46">
        <f t="shared" si="71"/>
        <v>2</v>
      </c>
      <c r="Y444" s="46" t="str">
        <f t="shared" si="72"/>
        <v>2019</v>
      </c>
      <c r="Z444" s="46" t="str">
        <f t="shared" si="73"/>
        <v>15:00</v>
      </c>
      <c r="AA444" s="47">
        <f t="shared" si="74"/>
        <v>43506</v>
      </c>
      <c r="AB444" s="48">
        <f t="shared" si="75"/>
        <v>43506.625</v>
      </c>
      <c r="AC444" s="51">
        <v>43497</v>
      </c>
      <c r="AD444" s="72"/>
      <c r="AE444" s="49">
        <v>443</v>
      </c>
      <c r="AF444" s="52">
        <f t="shared" si="76"/>
        <v>25.379999999999971</v>
      </c>
      <c r="AG444" s="53">
        <f t="shared" si="77"/>
        <v>125.38000000000008</v>
      </c>
      <c r="AH444" s="53">
        <f>AG444-MAX($AG$1:AG443)</f>
        <v>-7.5499999999999829</v>
      </c>
    </row>
    <row r="445" spans="1:34" x14ac:dyDescent="0.25">
      <c r="A445">
        <v>444</v>
      </c>
      <c r="B445" t="s">
        <v>1179</v>
      </c>
      <c r="C445" t="s">
        <v>15</v>
      </c>
      <c r="D445" t="s">
        <v>24</v>
      </c>
      <c r="E445" t="s">
        <v>1180</v>
      </c>
      <c r="F445">
        <v>2.09</v>
      </c>
      <c r="G445" t="s">
        <v>18</v>
      </c>
      <c r="H445" t="s">
        <v>92</v>
      </c>
      <c r="I445" t="str">
        <f>"0-0"</f>
        <v>0-0</v>
      </c>
      <c r="J445" t="s">
        <v>20</v>
      </c>
      <c r="K445">
        <v>2.09</v>
      </c>
      <c r="L445">
        <v>1</v>
      </c>
      <c r="M445">
        <v>1.0900000000000001</v>
      </c>
      <c r="N445" t="s">
        <v>21</v>
      </c>
      <c r="O445" t="s">
        <v>1181</v>
      </c>
      <c r="P445" s="15">
        <f t="shared" si="78"/>
        <v>27.069999999999972</v>
      </c>
      <c r="Q445" s="22">
        <v>43497</v>
      </c>
      <c r="R445" s="22"/>
      <c r="S445" s="50">
        <v>420</v>
      </c>
      <c r="T445" s="23" t="str">
        <f t="shared" si="68"/>
        <v>AH</v>
      </c>
      <c r="U445" t="s">
        <v>2512</v>
      </c>
      <c r="V445" s="46" t="str">
        <f t="shared" si="69"/>
        <v>10</v>
      </c>
      <c r="W445" s="46" t="str">
        <f t="shared" si="70"/>
        <v>Feb</v>
      </c>
      <c r="X445" s="46">
        <f t="shared" si="71"/>
        <v>2</v>
      </c>
      <c r="Y445" s="46" t="str">
        <f t="shared" si="72"/>
        <v>2019</v>
      </c>
      <c r="Z445" s="46" t="str">
        <f t="shared" si="73"/>
        <v>16:15</v>
      </c>
      <c r="AA445" s="47">
        <f t="shared" si="74"/>
        <v>43506</v>
      </c>
      <c r="AB445" s="48">
        <f t="shared" si="75"/>
        <v>43506.677083333336</v>
      </c>
      <c r="AC445" s="51">
        <v>43497</v>
      </c>
      <c r="AD445" s="72"/>
      <c r="AE445" s="49">
        <v>444</v>
      </c>
      <c r="AF445" s="52">
        <f t="shared" si="76"/>
        <v>26.46999999999997</v>
      </c>
      <c r="AG445" s="53">
        <f t="shared" si="77"/>
        <v>126.47000000000008</v>
      </c>
      <c r="AH445" s="53">
        <f>AG445-MAX($AG$1:AG444)</f>
        <v>-6.4599999999999795</v>
      </c>
    </row>
    <row r="446" spans="1:34" x14ac:dyDescent="0.25">
      <c r="A446">
        <v>445</v>
      </c>
      <c r="B446" t="s">
        <v>1187</v>
      </c>
      <c r="C446" t="s">
        <v>15</v>
      </c>
      <c r="D446" t="s">
        <v>58</v>
      </c>
      <c r="E446" t="s">
        <v>1206</v>
      </c>
      <c r="F446">
        <v>1.85</v>
      </c>
      <c r="G446" t="s">
        <v>18</v>
      </c>
      <c r="H446" t="s">
        <v>50</v>
      </c>
      <c r="I446" t="str">
        <f>"6-0"</f>
        <v>6-0</v>
      </c>
      <c r="J446" t="s">
        <v>20</v>
      </c>
      <c r="K446">
        <v>1.847</v>
      </c>
      <c r="L446">
        <v>1</v>
      </c>
      <c r="M446">
        <v>0.85</v>
      </c>
      <c r="N446" t="s">
        <v>21</v>
      </c>
      <c r="O446" t="s">
        <v>1207</v>
      </c>
      <c r="P446" s="15">
        <f t="shared" si="78"/>
        <v>27.919999999999973</v>
      </c>
      <c r="Q446" s="22">
        <v>43497</v>
      </c>
      <c r="R446" s="22"/>
      <c r="S446" s="50">
        <v>422</v>
      </c>
      <c r="T446" s="23" t="str">
        <f t="shared" si="68"/>
        <v>AH</v>
      </c>
      <c r="U446" t="s">
        <v>2512</v>
      </c>
      <c r="V446" s="46" t="str">
        <f t="shared" si="69"/>
        <v>10</v>
      </c>
      <c r="W446" s="46" t="str">
        <f t="shared" si="70"/>
        <v>Feb</v>
      </c>
      <c r="X446" s="46">
        <f t="shared" si="71"/>
        <v>2</v>
      </c>
      <c r="Y446" s="46" t="str">
        <f t="shared" si="72"/>
        <v>2019</v>
      </c>
      <c r="Z446" s="46" t="str">
        <f t="shared" si="73"/>
        <v>17:00</v>
      </c>
      <c r="AA446" s="47">
        <f t="shared" si="74"/>
        <v>43506</v>
      </c>
      <c r="AB446" s="48">
        <f t="shared" si="75"/>
        <v>43506.708333333336</v>
      </c>
      <c r="AC446" s="51">
        <v>43497</v>
      </c>
      <c r="AD446" s="72"/>
      <c r="AE446" s="49">
        <v>445</v>
      </c>
      <c r="AF446" s="52">
        <f t="shared" si="76"/>
        <v>27.319999999999972</v>
      </c>
      <c r="AG446" s="53">
        <f t="shared" si="77"/>
        <v>127.32000000000008</v>
      </c>
      <c r="AH446" s="53">
        <f>AG446-MAX($AG$1:AG445)</f>
        <v>-5.6099999999999852</v>
      </c>
    </row>
    <row r="447" spans="1:34" x14ac:dyDescent="0.25">
      <c r="A447">
        <v>446</v>
      </c>
      <c r="B447" t="s">
        <v>1187</v>
      </c>
      <c r="C447" t="s">
        <v>15</v>
      </c>
      <c r="D447" t="s">
        <v>100</v>
      </c>
      <c r="E447" t="s">
        <v>1202</v>
      </c>
      <c r="F447">
        <v>0</v>
      </c>
      <c r="G447" t="s">
        <v>26</v>
      </c>
      <c r="H447" t="s">
        <v>92</v>
      </c>
      <c r="I447" t="str">
        <f>"3-0"</f>
        <v>3-0</v>
      </c>
      <c r="J447" t="s">
        <v>20</v>
      </c>
      <c r="K447">
        <v>1.7809999999999999</v>
      </c>
      <c r="L447">
        <v>1</v>
      </c>
      <c r="M447">
        <v>-1</v>
      </c>
      <c r="N447" t="s">
        <v>21</v>
      </c>
      <c r="O447" t="s">
        <v>1203</v>
      </c>
      <c r="P447" s="15">
        <f t="shared" si="78"/>
        <v>26.919999999999973</v>
      </c>
      <c r="Q447" s="22">
        <v>43497</v>
      </c>
      <c r="R447" s="22"/>
      <c r="S447" s="50">
        <v>433</v>
      </c>
      <c r="T447" s="23" t="str">
        <f t="shared" si="68"/>
        <v>AH</v>
      </c>
      <c r="U447" t="s">
        <v>2512</v>
      </c>
      <c r="V447" s="46" t="str">
        <f t="shared" si="69"/>
        <v>10</v>
      </c>
      <c r="W447" s="46" t="str">
        <f t="shared" si="70"/>
        <v>Feb</v>
      </c>
      <c r="X447" s="46">
        <f t="shared" si="71"/>
        <v>2</v>
      </c>
      <c r="Y447" s="46" t="str">
        <f t="shared" si="72"/>
        <v>2019</v>
      </c>
      <c r="Z447" s="46" t="str">
        <f t="shared" si="73"/>
        <v>17:00</v>
      </c>
      <c r="AA447" s="47">
        <f t="shared" si="74"/>
        <v>43506</v>
      </c>
      <c r="AB447" s="48">
        <f t="shared" si="75"/>
        <v>43506.708333333336</v>
      </c>
      <c r="AC447" s="51">
        <v>43497</v>
      </c>
      <c r="AD447" s="72"/>
      <c r="AE447" s="49">
        <v>446</v>
      </c>
      <c r="AF447" s="52">
        <f t="shared" si="76"/>
        <v>26.319999999999972</v>
      </c>
      <c r="AG447" s="53">
        <f t="shared" si="77"/>
        <v>126.32000000000008</v>
      </c>
      <c r="AH447" s="53">
        <f>AG447-MAX($AG$1:AG446)</f>
        <v>-6.6099999999999852</v>
      </c>
    </row>
    <row r="448" spans="1:34" x14ac:dyDescent="0.25">
      <c r="A448">
        <v>447</v>
      </c>
      <c r="B448" t="s">
        <v>1187</v>
      </c>
      <c r="C448" t="s">
        <v>15</v>
      </c>
      <c r="D448" t="s">
        <v>100</v>
      </c>
      <c r="E448" t="s">
        <v>1188</v>
      </c>
      <c r="F448">
        <v>2.2400000000000002</v>
      </c>
      <c r="G448" t="s">
        <v>18</v>
      </c>
      <c r="H448" t="s">
        <v>38</v>
      </c>
      <c r="I448" t="str">
        <f>"0-2"</f>
        <v>0-2</v>
      </c>
      <c r="J448" t="s">
        <v>20</v>
      </c>
      <c r="K448">
        <v>2.2400000000000002</v>
      </c>
      <c r="L448">
        <v>1</v>
      </c>
      <c r="M448">
        <v>1.24</v>
      </c>
      <c r="N448" t="s">
        <v>21</v>
      </c>
      <c r="O448" t="s">
        <v>1189</v>
      </c>
      <c r="P448" s="15">
        <f t="shared" si="78"/>
        <v>28.159999999999972</v>
      </c>
      <c r="Q448" s="22">
        <v>43497</v>
      </c>
      <c r="R448" s="22"/>
      <c r="S448" s="50">
        <v>442</v>
      </c>
      <c r="T448" s="23" t="str">
        <f t="shared" si="68"/>
        <v>1X2</v>
      </c>
      <c r="U448" t="s">
        <v>2512</v>
      </c>
      <c r="V448" s="46" t="str">
        <f t="shared" si="69"/>
        <v>10</v>
      </c>
      <c r="W448" s="46" t="str">
        <f t="shared" si="70"/>
        <v>Feb</v>
      </c>
      <c r="X448" s="46">
        <f t="shared" si="71"/>
        <v>2</v>
      </c>
      <c r="Y448" s="46" t="str">
        <f t="shared" si="72"/>
        <v>2019</v>
      </c>
      <c r="Z448" s="46" t="str">
        <f t="shared" si="73"/>
        <v>17:00</v>
      </c>
      <c r="AA448" s="47">
        <f t="shared" si="74"/>
        <v>43506</v>
      </c>
      <c r="AB448" s="48">
        <f t="shared" si="75"/>
        <v>43506.708333333336</v>
      </c>
      <c r="AC448" s="51">
        <v>43497</v>
      </c>
      <c r="AD448" s="72"/>
      <c r="AE448" s="49">
        <v>447</v>
      </c>
      <c r="AF448" s="52">
        <f t="shared" si="76"/>
        <v>27.55999999999997</v>
      </c>
      <c r="AG448" s="53">
        <f t="shared" si="77"/>
        <v>127.56000000000007</v>
      </c>
      <c r="AH448" s="53">
        <f>AG448-MAX($AG$1:AG447)</f>
        <v>-5.3699999999999903</v>
      </c>
    </row>
    <row r="449" spans="1:34" x14ac:dyDescent="0.25">
      <c r="A449">
        <v>448</v>
      </c>
      <c r="B449" t="s">
        <v>1246</v>
      </c>
      <c r="C449" t="s">
        <v>15</v>
      </c>
      <c r="D449" t="s">
        <v>16</v>
      </c>
      <c r="E449" t="s">
        <v>1247</v>
      </c>
      <c r="F449">
        <v>2.0499999999999998</v>
      </c>
      <c r="G449" t="s">
        <v>18</v>
      </c>
      <c r="H449" t="s">
        <v>27</v>
      </c>
      <c r="I449" t="str">
        <f>"0-3"</f>
        <v>0-3</v>
      </c>
      <c r="J449" t="s">
        <v>20</v>
      </c>
      <c r="K449">
        <v>2.0499999999999998</v>
      </c>
      <c r="L449">
        <v>1</v>
      </c>
      <c r="M449">
        <v>1.05</v>
      </c>
      <c r="N449" t="s">
        <v>21</v>
      </c>
      <c r="O449" t="s">
        <v>1248</v>
      </c>
      <c r="P449" s="15">
        <f t="shared" si="78"/>
        <v>29.209999999999972</v>
      </c>
      <c r="Q449" s="22">
        <v>43497</v>
      </c>
      <c r="R449" s="22"/>
      <c r="S449" s="50">
        <v>446</v>
      </c>
      <c r="T449" s="23" t="str">
        <f t="shared" si="68"/>
        <v>AH</v>
      </c>
      <c r="U449" t="s">
        <v>2512</v>
      </c>
      <c r="V449" s="46" t="str">
        <f t="shared" si="69"/>
        <v>10</v>
      </c>
      <c r="W449" s="46" t="str">
        <f t="shared" si="70"/>
        <v>Feb</v>
      </c>
      <c r="X449" s="46">
        <f t="shared" si="71"/>
        <v>2</v>
      </c>
      <c r="Y449" s="46" t="str">
        <f t="shared" si="72"/>
        <v>2019</v>
      </c>
      <c r="Z449" s="46" t="str">
        <f t="shared" si="73"/>
        <v>18:00</v>
      </c>
      <c r="AA449" s="47">
        <f t="shared" si="74"/>
        <v>43506</v>
      </c>
      <c r="AB449" s="48">
        <f t="shared" si="75"/>
        <v>43506.75</v>
      </c>
      <c r="AC449" s="51">
        <v>43497</v>
      </c>
      <c r="AD449" s="72"/>
      <c r="AE449" s="49">
        <v>448</v>
      </c>
      <c r="AF449" s="52">
        <f t="shared" si="76"/>
        <v>28.609999999999971</v>
      </c>
      <c r="AG449" s="53">
        <f t="shared" si="77"/>
        <v>128.61000000000007</v>
      </c>
      <c r="AH449" s="53">
        <f>AG449-MAX($AG$1:AG448)</f>
        <v>-4.3199999999999932</v>
      </c>
    </row>
    <row r="450" spans="1:34" x14ac:dyDescent="0.25">
      <c r="A450">
        <v>449</v>
      </c>
      <c r="B450" t="s">
        <v>1257</v>
      </c>
      <c r="C450" t="s">
        <v>15</v>
      </c>
      <c r="D450" t="s">
        <v>24</v>
      </c>
      <c r="E450" t="s">
        <v>1258</v>
      </c>
      <c r="F450">
        <v>1.68</v>
      </c>
      <c r="G450" t="s">
        <v>18</v>
      </c>
      <c r="H450" t="s">
        <v>31</v>
      </c>
      <c r="I450" t="str">
        <f>"2-2"</f>
        <v>2-2</v>
      </c>
      <c r="J450" t="s">
        <v>20</v>
      </c>
      <c r="K450">
        <v>1.68</v>
      </c>
      <c r="L450">
        <v>1</v>
      </c>
      <c r="M450">
        <v>0.68</v>
      </c>
      <c r="N450" t="s">
        <v>21</v>
      </c>
      <c r="O450" t="s">
        <v>1259</v>
      </c>
      <c r="P450" s="15">
        <f t="shared" si="78"/>
        <v>29.889999999999972</v>
      </c>
      <c r="Q450" s="22">
        <v>43497</v>
      </c>
      <c r="R450" s="22"/>
      <c r="S450" s="50">
        <v>419</v>
      </c>
      <c r="T450" s="23" t="str">
        <f t="shared" ref="T450:T513" si="79">MID(H450,FIND("(",H450)+1,FIND(")",H450)-FIND("(",H450)-1)</f>
        <v>AH</v>
      </c>
      <c r="U450" t="s">
        <v>2512</v>
      </c>
      <c r="V450" s="46" t="str">
        <f t="shared" ref="V450:V513" si="80">MID(B450,2,2)</f>
        <v>10</v>
      </c>
      <c r="W450" s="46" t="str">
        <f t="shared" ref="W450:W513" si="81">MID(B450,5,3)</f>
        <v>Feb</v>
      </c>
      <c r="X450" s="46">
        <f t="shared" ref="X450:X513" si="82">INDEX($AK$2:$AL$13,MATCH(W450,$AL$2:$AL$13,0),1)</f>
        <v>2</v>
      </c>
      <c r="Y450" s="46" t="str">
        <f t="shared" ref="Y450:Y513" si="83">MID(B450,9,4)</f>
        <v>2019</v>
      </c>
      <c r="Z450" s="46" t="str">
        <f t="shared" ref="Z450:Z513" si="84">RIGHT(B450,5)</f>
        <v>18:30</v>
      </c>
      <c r="AA450" s="47">
        <f t="shared" ref="AA450:AA513" si="85">DATE(Y450,X450,V450)</f>
        <v>43506</v>
      </c>
      <c r="AB450" s="48">
        <f t="shared" ref="AB450:AB513" si="86">AA450+Z450</f>
        <v>43506.770833333336</v>
      </c>
      <c r="AC450" s="51">
        <v>43497</v>
      </c>
      <c r="AD450" s="72"/>
      <c r="AE450" s="49">
        <v>449</v>
      </c>
      <c r="AF450" s="52">
        <f t="shared" si="76"/>
        <v>29.289999999999971</v>
      </c>
      <c r="AG450" s="53">
        <f t="shared" si="77"/>
        <v>129.29000000000008</v>
      </c>
      <c r="AH450" s="53">
        <f>AG450-MAX($AG$1:AG449)</f>
        <v>-3.6399999999999864</v>
      </c>
    </row>
    <row r="451" spans="1:34" x14ac:dyDescent="0.25">
      <c r="A451">
        <v>450</v>
      </c>
      <c r="B451" t="s">
        <v>1234</v>
      </c>
      <c r="C451" t="s">
        <v>15</v>
      </c>
      <c r="D451" t="s">
        <v>16</v>
      </c>
      <c r="E451" t="s">
        <v>1235</v>
      </c>
      <c r="F451">
        <v>1.74</v>
      </c>
      <c r="G451" t="s">
        <v>18</v>
      </c>
      <c r="H451" t="s">
        <v>50</v>
      </c>
      <c r="I451" t="str">
        <f>"3-0"</f>
        <v>3-0</v>
      </c>
      <c r="J451" t="s">
        <v>20</v>
      </c>
      <c r="K451">
        <v>1.7350000000000001</v>
      </c>
      <c r="L451">
        <v>1</v>
      </c>
      <c r="M451">
        <v>0.74</v>
      </c>
      <c r="N451" t="s">
        <v>21</v>
      </c>
      <c r="O451" t="s">
        <v>1233</v>
      </c>
      <c r="P451" s="15">
        <f t="shared" si="78"/>
        <v>30.629999999999971</v>
      </c>
      <c r="Q451" s="22">
        <v>43497</v>
      </c>
      <c r="R451" s="22"/>
      <c r="S451" s="50">
        <v>428</v>
      </c>
      <c r="T451" s="23" t="str">
        <f t="shared" si="79"/>
        <v>AH</v>
      </c>
      <c r="U451" t="s">
        <v>2512</v>
      </c>
      <c r="V451" s="46" t="str">
        <f t="shared" si="80"/>
        <v>10</v>
      </c>
      <c r="W451" s="46" t="str">
        <f t="shared" si="81"/>
        <v>Feb</v>
      </c>
      <c r="X451" s="46">
        <f t="shared" si="82"/>
        <v>2</v>
      </c>
      <c r="Y451" s="46" t="str">
        <f t="shared" si="83"/>
        <v>2019</v>
      </c>
      <c r="Z451" s="46" t="str">
        <f t="shared" si="84"/>
        <v>20:30</v>
      </c>
      <c r="AA451" s="47">
        <f t="shared" si="85"/>
        <v>43506</v>
      </c>
      <c r="AB451" s="48">
        <f t="shared" si="86"/>
        <v>43506.854166666664</v>
      </c>
      <c r="AC451" s="51">
        <v>43497</v>
      </c>
      <c r="AD451" s="72"/>
      <c r="AE451" s="49">
        <v>450</v>
      </c>
      <c r="AF451" s="52">
        <f t="shared" ref="AF451:AF514" si="87">AF450+M451</f>
        <v>30.029999999999969</v>
      </c>
      <c r="AG451" s="53">
        <f t="shared" ref="AG451:AG514" si="88">AG450+M451</f>
        <v>130.03000000000009</v>
      </c>
      <c r="AH451" s="53">
        <f>AG451-MAX($AG$1:AG450)</f>
        <v>-2.8999999999999773</v>
      </c>
    </row>
    <row r="452" spans="1:34" x14ac:dyDescent="0.25">
      <c r="A452">
        <v>451</v>
      </c>
      <c r="B452" t="s">
        <v>1197</v>
      </c>
      <c r="C452" t="s">
        <v>15</v>
      </c>
      <c r="D452" t="s">
        <v>24</v>
      </c>
      <c r="E452" t="s">
        <v>1198</v>
      </c>
      <c r="F452">
        <v>1.72</v>
      </c>
      <c r="G452" t="s">
        <v>18</v>
      </c>
      <c r="H452" t="s">
        <v>109</v>
      </c>
      <c r="I452" t="str">
        <f>"0-0"</f>
        <v>0-0</v>
      </c>
      <c r="J452" t="s">
        <v>20</v>
      </c>
      <c r="K452">
        <v>1.724</v>
      </c>
      <c r="L452">
        <v>1</v>
      </c>
      <c r="M452">
        <v>0.72</v>
      </c>
      <c r="N452" t="s">
        <v>21</v>
      </c>
      <c r="O452" t="s">
        <v>1199</v>
      </c>
      <c r="P452" s="15">
        <f t="shared" si="78"/>
        <v>31.349999999999969</v>
      </c>
      <c r="Q452" s="22">
        <v>43497</v>
      </c>
      <c r="R452" s="22"/>
      <c r="S452" s="50">
        <v>413</v>
      </c>
      <c r="T452" s="23" t="str">
        <f t="shared" si="79"/>
        <v>AH</v>
      </c>
      <c r="U452" t="s">
        <v>2512</v>
      </c>
      <c r="V452" s="46" t="str">
        <f t="shared" si="80"/>
        <v>10</v>
      </c>
      <c r="W452" s="46" t="str">
        <f t="shared" si="81"/>
        <v>Feb</v>
      </c>
      <c r="X452" s="46">
        <f t="shared" si="82"/>
        <v>2</v>
      </c>
      <c r="Y452" s="46" t="str">
        <f t="shared" si="83"/>
        <v>2019</v>
      </c>
      <c r="Z452" s="46" t="str">
        <f t="shared" si="84"/>
        <v>20:45</v>
      </c>
      <c r="AA452" s="47">
        <f t="shared" si="85"/>
        <v>43506</v>
      </c>
      <c r="AB452" s="48">
        <f t="shared" si="86"/>
        <v>43506.864583333336</v>
      </c>
      <c r="AC452" s="51">
        <v>43497</v>
      </c>
      <c r="AD452" s="72"/>
      <c r="AE452" s="49">
        <v>451</v>
      </c>
      <c r="AF452" s="52">
        <f t="shared" si="87"/>
        <v>30.749999999999968</v>
      </c>
      <c r="AG452" s="53">
        <f t="shared" si="88"/>
        <v>130.75000000000009</v>
      </c>
      <c r="AH452" s="53">
        <f>AG452-MAX($AG$1:AG451)</f>
        <v>-2.1799999999999784</v>
      </c>
    </row>
    <row r="453" spans="1:34" x14ac:dyDescent="0.25">
      <c r="A453">
        <v>452</v>
      </c>
      <c r="B453" t="s">
        <v>1185</v>
      </c>
      <c r="C453" t="s">
        <v>15</v>
      </c>
      <c r="D453" t="s">
        <v>100</v>
      </c>
      <c r="E453" t="s">
        <v>1186</v>
      </c>
      <c r="F453">
        <v>0</v>
      </c>
      <c r="G453" t="s">
        <v>26</v>
      </c>
      <c r="H453" t="s">
        <v>38</v>
      </c>
      <c r="I453" t="str">
        <f>"1-0"</f>
        <v>1-0</v>
      </c>
      <c r="J453" t="s">
        <v>20</v>
      </c>
      <c r="K453">
        <v>1.7190000000000001</v>
      </c>
      <c r="L453">
        <v>1</v>
      </c>
      <c r="M453">
        <v>-1</v>
      </c>
      <c r="N453" t="s">
        <v>21</v>
      </c>
      <c r="O453" t="s">
        <v>1184</v>
      </c>
      <c r="P453" s="15">
        <f t="shared" si="78"/>
        <v>30.349999999999969</v>
      </c>
      <c r="Q453" s="22">
        <v>43497</v>
      </c>
      <c r="R453" s="22"/>
      <c r="S453" s="50">
        <v>439</v>
      </c>
      <c r="T453" s="23" t="str">
        <f t="shared" si="79"/>
        <v>1X2</v>
      </c>
      <c r="U453" t="s">
        <v>2512</v>
      </c>
      <c r="V453" s="46" t="str">
        <f t="shared" si="80"/>
        <v>10</v>
      </c>
      <c r="W453" s="46" t="str">
        <f t="shared" si="81"/>
        <v>Feb</v>
      </c>
      <c r="X453" s="46">
        <f t="shared" si="82"/>
        <v>2</v>
      </c>
      <c r="Y453" s="46" t="str">
        <f t="shared" si="83"/>
        <v>2019</v>
      </c>
      <c r="Z453" s="46" t="str">
        <f t="shared" si="84"/>
        <v>21:00</v>
      </c>
      <c r="AA453" s="47">
        <f t="shared" si="85"/>
        <v>43506</v>
      </c>
      <c r="AB453" s="48">
        <f t="shared" si="86"/>
        <v>43506.875</v>
      </c>
      <c r="AC453" s="51">
        <v>43497</v>
      </c>
      <c r="AD453" s="72"/>
      <c r="AE453" s="49">
        <v>452</v>
      </c>
      <c r="AF453" s="52">
        <f t="shared" si="87"/>
        <v>29.749999999999968</v>
      </c>
      <c r="AG453" s="53">
        <f t="shared" si="88"/>
        <v>129.75000000000009</v>
      </c>
      <c r="AH453" s="53">
        <f>AG453-MAX($AG$1:AG452)</f>
        <v>-3.1799999999999784</v>
      </c>
    </row>
    <row r="454" spans="1:34" x14ac:dyDescent="0.25">
      <c r="A454">
        <v>453</v>
      </c>
      <c r="B454" t="s">
        <v>1212</v>
      </c>
      <c r="C454" t="s">
        <v>15</v>
      </c>
      <c r="D454" t="s">
        <v>58</v>
      </c>
      <c r="E454" t="s">
        <v>1213</v>
      </c>
      <c r="F454">
        <v>2.2200000000000002</v>
      </c>
      <c r="G454" t="s">
        <v>18</v>
      </c>
      <c r="H454" t="s">
        <v>92</v>
      </c>
      <c r="I454" t="str">
        <f>"1-1"</f>
        <v>1-1</v>
      </c>
      <c r="J454" t="s">
        <v>20</v>
      </c>
      <c r="K454">
        <v>2.2200000000000002</v>
      </c>
      <c r="L454">
        <v>1</v>
      </c>
      <c r="M454">
        <v>1.22</v>
      </c>
      <c r="N454" t="s">
        <v>21</v>
      </c>
      <c r="O454" t="s">
        <v>1214</v>
      </c>
      <c r="P454" s="15">
        <f t="shared" si="78"/>
        <v>31.569999999999968</v>
      </c>
      <c r="Q454" s="22">
        <v>43497</v>
      </c>
      <c r="R454" s="22"/>
      <c r="S454" s="50">
        <v>416</v>
      </c>
      <c r="T454" s="23" t="str">
        <f t="shared" si="79"/>
        <v>AH</v>
      </c>
      <c r="U454" t="s">
        <v>2512</v>
      </c>
      <c r="V454" s="46" t="str">
        <f t="shared" si="80"/>
        <v>11</v>
      </c>
      <c r="W454" s="46" t="str">
        <f t="shared" si="81"/>
        <v>Feb</v>
      </c>
      <c r="X454" s="46">
        <f t="shared" si="82"/>
        <v>2</v>
      </c>
      <c r="Y454" s="46" t="str">
        <f t="shared" si="83"/>
        <v>2019</v>
      </c>
      <c r="Z454" s="46" t="str">
        <f t="shared" si="84"/>
        <v>21:00</v>
      </c>
      <c r="AA454" s="47">
        <f t="shared" si="85"/>
        <v>43507</v>
      </c>
      <c r="AB454" s="48">
        <f t="shared" si="86"/>
        <v>43507.875</v>
      </c>
      <c r="AC454" s="51">
        <v>43497</v>
      </c>
      <c r="AD454" s="72"/>
      <c r="AE454" s="49">
        <v>453</v>
      </c>
      <c r="AF454" s="52">
        <f t="shared" si="87"/>
        <v>30.969999999999967</v>
      </c>
      <c r="AG454" s="53">
        <f t="shared" si="88"/>
        <v>130.97000000000008</v>
      </c>
      <c r="AH454" s="53">
        <f>AG454-MAX($AG$1:AG453)</f>
        <v>-1.9599999999999795</v>
      </c>
    </row>
    <row r="455" spans="1:34" x14ac:dyDescent="0.25">
      <c r="A455">
        <v>454</v>
      </c>
      <c r="B455" t="s">
        <v>1173</v>
      </c>
      <c r="C455" t="s">
        <v>15</v>
      </c>
      <c r="D455" t="s">
        <v>229</v>
      </c>
      <c r="E455" t="s">
        <v>1177</v>
      </c>
      <c r="F455">
        <v>2.11</v>
      </c>
      <c r="G455" t="s">
        <v>18</v>
      </c>
      <c r="H455" t="s">
        <v>72</v>
      </c>
      <c r="I455" t="str">
        <f>"2-1"</f>
        <v>2-1</v>
      </c>
      <c r="J455" t="s">
        <v>20</v>
      </c>
      <c r="K455">
        <v>2.11</v>
      </c>
      <c r="L455">
        <v>1</v>
      </c>
      <c r="M455">
        <v>1.1100000000000001</v>
      </c>
      <c r="N455" t="s">
        <v>21</v>
      </c>
      <c r="O455" t="s">
        <v>1178</v>
      </c>
      <c r="P455" s="15">
        <f t="shared" si="78"/>
        <v>32.679999999999971</v>
      </c>
      <c r="Q455" s="22">
        <v>43497</v>
      </c>
      <c r="R455" s="22"/>
      <c r="S455" s="50">
        <v>454</v>
      </c>
      <c r="T455" s="23" t="str">
        <f t="shared" si="79"/>
        <v>1X2</v>
      </c>
      <c r="U455" t="s">
        <v>2512</v>
      </c>
      <c r="V455" s="46" t="str">
        <f t="shared" si="80"/>
        <v>12</v>
      </c>
      <c r="W455" s="46" t="str">
        <f t="shared" si="81"/>
        <v>Feb</v>
      </c>
      <c r="X455" s="46">
        <f t="shared" si="82"/>
        <v>2</v>
      </c>
      <c r="Y455" s="46" t="str">
        <f t="shared" si="83"/>
        <v>2019</v>
      </c>
      <c r="Z455" s="46" t="str">
        <f t="shared" si="84"/>
        <v>21:00</v>
      </c>
      <c r="AA455" s="47">
        <f t="shared" si="85"/>
        <v>43508</v>
      </c>
      <c r="AB455" s="48">
        <f t="shared" si="86"/>
        <v>43508.875</v>
      </c>
      <c r="AC455" s="51">
        <v>43497</v>
      </c>
      <c r="AD455" s="72"/>
      <c r="AE455" s="49">
        <v>454</v>
      </c>
      <c r="AF455" s="52">
        <f t="shared" si="87"/>
        <v>32.07999999999997</v>
      </c>
      <c r="AG455" s="53">
        <f t="shared" si="88"/>
        <v>132.0800000000001</v>
      </c>
      <c r="AH455" s="53">
        <f>AG455-MAX($AG$1:AG454)</f>
        <v>-0.84999999999996589</v>
      </c>
    </row>
    <row r="456" spans="1:34" x14ac:dyDescent="0.25">
      <c r="A456">
        <v>455</v>
      </c>
      <c r="B456" t="s">
        <v>1173</v>
      </c>
      <c r="C456" t="s">
        <v>15</v>
      </c>
      <c r="D456" t="s">
        <v>229</v>
      </c>
      <c r="E456" t="s">
        <v>1174</v>
      </c>
      <c r="F456">
        <v>0</v>
      </c>
      <c r="G456" t="s">
        <v>26</v>
      </c>
      <c r="H456" t="s">
        <v>46</v>
      </c>
      <c r="I456" t="str">
        <f>"0-2"</f>
        <v>0-2</v>
      </c>
      <c r="J456" t="s">
        <v>20</v>
      </c>
      <c r="K456">
        <v>1.714</v>
      </c>
      <c r="L456">
        <v>1</v>
      </c>
      <c r="M456">
        <v>-1</v>
      </c>
      <c r="N456" t="s">
        <v>21</v>
      </c>
      <c r="O456" t="s">
        <v>1172</v>
      </c>
      <c r="P456" s="15">
        <f t="shared" si="78"/>
        <v>31.679999999999971</v>
      </c>
      <c r="Q456" s="22">
        <v>43497</v>
      </c>
      <c r="R456" s="22"/>
      <c r="S456" s="50">
        <v>464</v>
      </c>
      <c r="T456" s="23" t="str">
        <f t="shared" si="79"/>
        <v>AH</v>
      </c>
      <c r="U456" t="s">
        <v>2512</v>
      </c>
      <c r="V456" s="46" t="str">
        <f t="shared" si="80"/>
        <v>12</v>
      </c>
      <c r="W456" s="46" t="str">
        <f t="shared" si="81"/>
        <v>Feb</v>
      </c>
      <c r="X456" s="46">
        <f t="shared" si="82"/>
        <v>2</v>
      </c>
      <c r="Y456" s="46" t="str">
        <f t="shared" si="83"/>
        <v>2019</v>
      </c>
      <c r="Z456" s="46" t="str">
        <f t="shared" si="84"/>
        <v>21:00</v>
      </c>
      <c r="AA456" s="47">
        <f t="shared" si="85"/>
        <v>43508</v>
      </c>
      <c r="AB456" s="48">
        <f t="shared" si="86"/>
        <v>43508.875</v>
      </c>
      <c r="AC456" s="51">
        <v>43497</v>
      </c>
      <c r="AD456" s="72"/>
      <c r="AE456" s="49">
        <v>455</v>
      </c>
      <c r="AF456" s="52">
        <f t="shared" si="87"/>
        <v>31.07999999999997</v>
      </c>
      <c r="AG456" s="53">
        <f t="shared" si="88"/>
        <v>131.0800000000001</v>
      </c>
      <c r="AH456" s="53">
        <f>AG456-MAX($AG$1:AG455)</f>
        <v>-1.8499999999999659</v>
      </c>
    </row>
    <row r="457" spans="1:34" x14ac:dyDescent="0.25">
      <c r="A457">
        <v>456</v>
      </c>
      <c r="B457" t="s">
        <v>1109</v>
      </c>
      <c r="C457" t="s">
        <v>15</v>
      </c>
      <c r="D457" t="s">
        <v>100</v>
      </c>
      <c r="E457" t="s">
        <v>1110</v>
      </c>
      <c r="F457">
        <v>0</v>
      </c>
      <c r="G457" t="s">
        <v>26</v>
      </c>
      <c r="H457" t="s">
        <v>92</v>
      </c>
      <c r="I457" t="str">
        <f>"2-1"</f>
        <v>2-1</v>
      </c>
      <c r="J457" t="s">
        <v>20</v>
      </c>
      <c r="K457">
        <v>1.9339999999999999</v>
      </c>
      <c r="L457">
        <v>1</v>
      </c>
      <c r="M457">
        <v>-1</v>
      </c>
      <c r="N457" t="s">
        <v>21</v>
      </c>
      <c r="O457" t="s">
        <v>1111</v>
      </c>
      <c r="P457" s="15">
        <f t="shared" si="78"/>
        <v>30.679999999999971</v>
      </c>
      <c r="Q457" s="22">
        <v>43497</v>
      </c>
      <c r="R457" s="22"/>
      <c r="S457" s="50">
        <v>460</v>
      </c>
      <c r="T457" s="23" t="str">
        <f t="shared" si="79"/>
        <v>AH</v>
      </c>
      <c r="U457" t="s">
        <v>2512</v>
      </c>
      <c r="V457" s="46" t="str">
        <f t="shared" si="80"/>
        <v>13</v>
      </c>
      <c r="W457" s="46" t="str">
        <f t="shared" si="81"/>
        <v>Feb</v>
      </c>
      <c r="X457" s="46">
        <f t="shared" si="82"/>
        <v>2</v>
      </c>
      <c r="Y457" s="46" t="str">
        <f t="shared" si="83"/>
        <v>2019</v>
      </c>
      <c r="Z457" s="46" t="str">
        <f t="shared" si="84"/>
        <v>19:00</v>
      </c>
      <c r="AA457" s="47">
        <f t="shared" si="85"/>
        <v>43509</v>
      </c>
      <c r="AB457" s="48">
        <f t="shared" si="86"/>
        <v>43509.791666666664</v>
      </c>
      <c r="AC457" s="51">
        <v>43497</v>
      </c>
      <c r="AD457" s="72"/>
      <c r="AE457" s="49">
        <v>456</v>
      </c>
      <c r="AF457" s="52">
        <f t="shared" si="87"/>
        <v>30.07999999999997</v>
      </c>
      <c r="AG457" s="53">
        <f t="shared" si="88"/>
        <v>130.0800000000001</v>
      </c>
      <c r="AH457" s="53">
        <f>AG457-MAX($AG$1:AG456)</f>
        <v>-2.8499999999999659</v>
      </c>
    </row>
    <row r="458" spans="1:34" x14ac:dyDescent="0.25">
      <c r="A458">
        <v>457</v>
      </c>
      <c r="B458" t="s">
        <v>1152</v>
      </c>
      <c r="C458" t="s">
        <v>15</v>
      </c>
      <c r="D458" t="s">
        <v>229</v>
      </c>
      <c r="E458" t="s">
        <v>1171</v>
      </c>
      <c r="F458">
        <v>1.92</v>
      </c>
      <c r="G458" t="s">
        <v>18</v>
      </c>
      <c r="H458" t="s">
        <v>38</v>
      </c>
      <c r="I458" t="str">
        <f>"1-2"</f>
        <v>1-2</v>
      </c>
      <c r="J458" t="s">
        <v>20</v>
      </c>
      <c r="K458">
        <v>1.917</v>
      </c>
      <c r="L458">
        <v>1</v>
      </c>
      <c r="M458">
        <v>0.92</v>
      </c>
      <c r="N458" t="s">
        <v>21</v>
      </c>
      <c r="O458" t="s">
        <v>1172</v>
      </c>
      <c r="P458" s="15">
        <f t="shared" si="78"/>
        <v>31.599999999999973</v>
      </c>
      <c r="Q458" s="22">
        <v>43497</v>
      </c>
      <c r="R458" s="22"/>
      <c r="S458" s="50">
        <v>457</v>
      </c>
      <c r="T458" s="23" t="str">
        <f t="shared" si="79"/>
        <v>1X2</v>
      </c>
      <c r="U458" t="s">
        <v>2512</v>
      </c>
      <c r="V458" s="46" t="str">
        <f t="shared" si="80"/>
        <v>13</v>
      </c>
      <c r="W458" s="46" t="str">
        <f t="shared" si="81"/>
        <v>Feb</v>
      </c>
      <c r="X458" s="46">
        <f t="shared" si="82"/>
        <v>2</v>
      </c>
      <c r="Y458" s="46" t="str">
        <f t="shared" si="83"/>
        <v>2019</v>
      </c>
      <c r="Z458" s="46" t="str">
        <f t="shared" si="84"/>
        <v>21:00</v>
      </c>
      <c r="AA458" s="47">
        <f t="shared" si="85"/>
        <v>43509</v>
      </c>
      <c r="AB458" s="48">
        <f t="shared" si="86"/>
        <v>43509.875</v>
      </c>
      <c r="AC458" s="51">
        <v>43497</v>
      </c>
      <c r="AD458" s="72"/>
      <c r="AE458" s="49">
        <v>457</v>
      </c>
      <c r="AF458" s="52">
        <f t="shared" si="87"/>
        <v>30.999999999999972</v>
      </c>
      <c r="AG458" s="53">
        <f t="shared" si="88"/>
        <v>131.00000000000009</v>
      </c>
      <c r="AH458" s="53">
        <f>AG458-MAX($AG$1:AG457)</f>
        <v>-1.9299999999999784</v>
      </c>
    </row>
    <row r="459" spans="1:34" x14ac:dyDescent="0.25">
      <c r="A459">
        <v>458</v>
      </c>
      <c r="B459" t="s">
        <v>1152</v>
      </c>
      <c r="C459" t="s">
        <v>15</v>
      </c>
      <c r="D459" t="s">
        <v>229</v>
      </c>
      <c r="E459" t="s">
        <v>1153</v>
      </c>
      <c r="F459">
        <v>1.68</v>
      </c>
      <c r="G459" t="s">
        <v>18</v>
      </c>
      <c r="H459" t="s">
        <v>46</v>
      </c>
      <c r="I459" t="str">
        <f>"3-0"</f>
        <v>3-0</v>
      </c>
      <c r="J459" t="s">
        <v>20</v>
      </c>
      <c r="K459">
        <v>1.6839999999999999</v>
      </c>
      <c r="L459">
        <v>1</v>
      </c>
      <c r="M459">
        <v>0.68</v>
      </c>
      <c r="N459" t="s">
        <v>21</v>
      </c>
      <c r="O459" t="s">
        <v>1151</v>
      </c>
      <c r="P459" s="15">
        <f t="shared" si="78"/>
        <v>32.279999999999973</v>
      </c>
      <c r="Q459" s="22">
        <v>43497</v>
      </c>
      <c r="R459" s="22"/>
      <c r="S459" s="50">
        <v>468</v>
      </c>
      <c r="T459" s="23" t="str">
        <f t="shared" si="79"/>
        <v>AH</v>
      </c>
      <c r="U459" t="s">
        <v>2512</v>
      </c>
      <c r="V459" s="46" t="str">
        <f t="shared" si="80"/>
        <v>13</v>
      </c>
      <c r="W459" s="46" t="str">
        <f t="shared" si="81"/>
        <v>Feb</v>
      </c>
      <c r="X459" s="46">
        <f t="shared" si="82"/>
        <v>2</v>
      </c>
      <c r="Y459" s="46" t="str">
        <f t="shared" si="83"/>
        <v>2019</v>
      </c>
      <c r="Z459" s="46" t="str">
        <f t="shared" si="84"/>
        <v>21:00</v>
      </c>
      <c r="AA459" s="47">
        <f t="shared" si="85"/>
        <v>43509</v>
      </c>
      <c r="AB459" s="48">
        <f t="shared" si="86"/>
        <v>43509.875</v>
      </c>
      <c r="AC459" s="51">
        <v>43497</v>
      </c>
      <c r="AD459" s="72"/>
      <c r="AE459" s="49">
        <v>458</v>
      </c>
      <c r="AF459" s="52">
        <f t="shared" si="87"/>
        <v>31.679999999999971</v>
      </c>
      <c r="AG459" s="53">
        <f t="shared" si="88"/>
        <v>131.68000000000009</v>
      </c>
      <c r="AH459" s="53">
        <f>AG459-MAX($AG$1:AG458)</f>
        <v>-1.2499999999999716</v>
      </c>
    </row>
    <row r="460" spans="1:34" x14ac:dyDescent="0.25">
      <c r="A460">
        <v>459</v>
      </c>
      <c r="B460" t="s">
        <v>1148</v>
      </c>
      <c r="C460" t="s">
        <v>15</v>
      </c>
      <c r="D460" t="s">
        <v>199</v>
      </c>
      <c r="E460" t="s">
        <v>1175</v>
      </c>
      <c r="F460">
        <v>0</v>
      </c>
      <c r="G460" t="s">
        <v>26</v>
      </c>
      <c r="H460" t="s">
        <v>38</v>
      </c>
      <c r="I460" t="str">
        <f>"0-0"</f>
        <v>0-0</v>
      </c>
      <c r="J460" t="s">
        <v>20</v>
      </c>
      <c r="K460">
        <v>2.12</v>
      </c>
      <c r="L460">
        <v>1</v>
      </c>
      <c r="M460">
        <v>-1</v>
      </c>
      <c r="N460" t="s">
        <v>21</v>
      </c>
      <c r="O460" t="s">
        <v>1176</v>
      </c>
      <c r="P460" s="15">
        <f t="shared" si="78"/>
        <v>31.279999999999973</v>
      </c>
      <c r="Q460" s="22">
        <v>43497</v>
      </c>
      <c r="R460" s="22"/>
      <c r="S460" s="50">
        <v>477</v>
      </c>
      <c r="T460" s="23" t="str">
        <f t="shared" si="79"/>
        <v>1X2</v>
      </c>
      <c r="U460" t="s">
        <v>2512</v>
      </c>
      <c r="V460" s="46" t="str">
        <f t="shared" si="80"/>
        <v>14</v>
      </c>
      <c r="W460" s="46" t="str">
        <f t="shared" si="81"/>
        <v>Feb</v>
      </c>
      <c r="X460" s="46">
        <f t="shared" si="82"/>
        <v>2</v>
      </c>
      <c r="Y460" s="46" t="str">
        <f t="shared" si="83"/>
        <v>2019</v>
      </c>
      <c r="Z460" s="46" t="str">
        <f t="shared" si="84"/>
        <v>18:55</v>
      </c>
      <c r="AA460" s="47">
        <f t="shared" si="85"/>
        <v>43510</v>
      </c>
      <c r="AB460" s="48">
        <f t="shared" si="86"/>
        <v>43510.788194444445</v>
      </c>
      <c r="AC460" s="51">
        <v>43497</v>
      </c>
      <c r="AD460" s="72"/>
      <c r="AE460" s="49">
        <v>459</v>
      </c>
      <c r="AF460" s="52">
        <f t="shared" si="87"/>
        <v>30.679999999999971</v>
      </c>
      <c r="AG460" s="53">
        <f t="shared" si="88"/>
        <v>130.68000000000009</v>
      </c>
      <c r="AH460" s="53">
        <f>AG460-MAX($AG$1:AG459)</f>
        <v>-2.2499999999999716</v>
      </c>
    </row>
    <row r="461" spans="1:34" x14ac:dyDescent="0.25">
      <c r="A461">
        <v>460</v>
      </c>
      <c r="B461" t="s">
        <v>1148</v>
      </c>
      <c r="C461" t="s">
        <v>15</v>
      </c>
      <c r="D461" t="s">
        <v>199</v>
      </c>
      <c r="E461" t="s">
        <v>1169</v>
      </c>
      <c r="F461">
        <v>0</v>
      </c>
      <c r="G461" t="s">
        <v>26</v>
      </c>
      <c r="H461" t="s">
        <v>27</v>
      </c>
      <c r="I461" t="str">
        <f>"1-0"</f>
        <v>1-0</v>
      </c>
      <c r="J461" t="s">
        <v>20</v>
      </c>
      <c r="K461">
        <v>1.7350000000000001</v>
      </c>
      <c r="L461">
        <v>1</v>
      </c>
      <c r="M461">
        <v>-1</v>
      </c>
      <c r="N461" t="s">
        <v>21</v>
      </c>
      <c r="O461" t="s">
        <v>1170</v>
      </c>
      <c r="P461" s="15">
        <f t="shared" si="78"/>
        <v>30.279999999999973</v>
      </c>
      <c r="Q461" s="22">
        <v>43497</v>
      </c>
      <c r="R461" s="22"/>
      <c r="S461" s="50">
        <v>462</v>
      </c>
      <c r="T461" s="23" t="str">
        <f t="shared" si="79"/>
        <v>AH</v>
      </c>
      <c r="U461" t="s">
        <v>2512</v>
      </c>
      <c r="V461" s="46" t="str">
        <f t="shared" si="80"/>
        <v>14</v>
      </c>
      <c r="W461" s="46" t="str">
        <f t="shared" si="81"/>
        <v>Feb</v>
      </c>
      <c r="X461" s="46">
        <f t="shared" si="82"/>
        <v>2</v>
      </c>
      <c r="Y461" s="46" t="str">
        <f t="shared" si="83"/>
        <v>2019</v>
      </c>
      <c r="Z461" s="46" t="str">
        <f t="shared" si="84"/>
        <v>18:55</v>
      </c>
      <c r="AA461" s="47">
        <f t="shared" si="85"/>
        <v>43510</v>
      </c>
      <c r="AB461" s="48">
        <f t="shared" si="86"/>
        <v>43510.788194444445</v>
      </c>
      <c r="AC461" s="51">
        <v>43497</v>
      </c>
      <c r="AD461" s="72"/>
      <c r="AE461" s="49">
        <v>460</v>
      </c>
      <c r="AF461" s="52">
        <f t="shared" si="87"/>
        <v>29.679999999999971</v>
      </c>
      <c r="AG461" s="53">
        <f t="shared" si="88"/>
        <v>129.68000000000009</v>
      </c>
      <c r="AH461" s="53">
        <f>AG461-MAX($AG$1:AG460)</f>
        <v>-3.2499999999999716</v>
      </c>
    </row>
    <row r="462" spans="1:34" x14ac:dyDescent="0.25">
      <c r="A462">
        <v>461</v>
      </c>
      <c r="B462" t="s">
        <v>1148</v>
      </c>
      <c r="C462" t="s">
        <v>15</v>
      </c>
      <c r="D462" t="s">
        <v>199</v>
      </c>
      <c r="E462" t="s">
        <v>1168</v>
      </c>
      <c r="F462">
        <v>1</v>
      </c>
      <c r="G462" t="s">
        <v>80</v>
      </c>
      <c r="H462" t="s">
        <v>27</v>
      </c>
      <c r="I462" t="str">
        <f>"0-1"</f>
        <v>0-1</v>
      </c>
      <c r="J462" t="s">
        <v>20</v>
      </c>
      <c r="K462">
        <v>2.15</v>
      </c>
      <c r="L462">
        <v>1</v>
      </c>
      <c r="M462">
        <v>0</v>
      </c>
      <c r="N462" t="s">
        <v>21</v>
      </c>
      <c r="O462" t="s">
        <v>1167</v>
      </c>
      <c r="P462" s="15">
        <f t="shared" si="78"/>
        <v>30.279999999999973</v>
      </c>
      <c r="Q462" s="22">
        <v>43497</v>
      </c>
      <c r="R462" s="22"/>
      <c r="S462" s="50">
        <v>475</v>
      </c>
      <c r="T462" s="23" t="str">
        <f t="shared" si="79"/>
        <v>AH</v>
      </c>
      <c r="U462" t="s">
        <v>2512</v>
      </c>
      <c r="V462" s="46" t="str">
        <f t="shared" si="80"/>
        <v>14</v>
      </c>
      <c r="W462" s="46" t="str">
        <f t="shared" si="81"/>
        <v>Feb</v>
      </c>
      <c r="X462" s="46">
        <f t="shared" si="82"/>
        <v>2</v>
      </c>
      <c r="Y462" s="46" t="str">
        <f t="shared" si="83"/>
        <v>2019</v>
      </c>
      <c r="Z462" s="46" t="str">
        <f t="shared" si="84"/>
        <v>18:55</v>
      </c>
      <c r="AA462" s="47">
        <f t="shared" si="85"/>
        <v>43510</v>
      </c>
      <c r="AB462" s="48">
        <f t="shared" si="86"/>
        <v>43510.788194444445</v>
      </c>
      <c r="AC462" s="51">
        <v>43497</v>
      </c>
      <c r="AD462" s="72"/>
      <c r="AE462" s="49">
        <v>461</v>
      </c>
      <c r="AF462" s="52">
        <f t="shared" si="87"/>
        <v>29.679999999999971</v>
      </c>
      <c r="AG462" s="53">
        <f t="shared" si="88"/>
        <v>129.68000000000009</v>
      </c>
      <c r="AH462" s="53">
        <f>AG462-MAX($AG$1:AG461)</f>
        <v>-3.2499999999999716</v>
      </c>
    </row>
    <row r="463" spans="1:34" x14ac:dyDescent="0.25">
      <c r="A463">
        <v>462</v>
      </c>
      <c r="B463" t="s">
        <v>1148</v>
      </c>
      <c r="C463" t="s">
        <v>15</v>
      </c>
      <c r="D463" t="s">
        <v>199</v>
      </c>
      <c r="E463" t="s">
        <v>1150</v>
      </c>
      <c r="F463">
        <v>2.21</v>
      </c>
      <c r="G463" t="s">
        <v>18</v>
      </c>
      <c r="H463" t="s">
        <v>34</v>
      </c>
      <c r="I463" t="str">
        <f>"0-1"</f>
        <v>0-1</v>
      </c>
      <c r="J463" t="s">
        <v>20</v>
      </c>
      <c r="K463">
        <v>2.21</v>
      </c>
      <c r="L463">
        <v>1</v>
      </c>
      <c r="M463">
        <v>1.21</v>
      </c>
      <c r="N463" t="s">
        <v>21</v>
      </c>
      <c r="O463" t="s">
        <v>1151</v>
      </c>
      <c r="P463" s="15">
        <f t="shared" si="78"/>
        <v>31.489999999999974</v>
      </c>
      <c r="Q463" s="22">
        <v>43497</v>
      </c>
      <c r="R463" s="22"/>
      <c r="S463" s="50">
        <v>474</v>
      </c>
      <c r="T463" s="23" t="str">
        <f t="shared" si="79"/>
        <v>AH</v>
      </c>
      <c r="U463" t="s">
        <v>2512</v>
      </c>
      <c r="V463" s="46" t="str">
        <f t="shared" si="80"/>
        <v>14</v>
      </c>
      <c r="W463" s="46" t="str">
        <f t="shared" si="81"/>
        <v>Feb</v>
      </c>
      <c r="X463" s="46">
        <f t="shared" si="82"/>
        <v>2</v>
      </c>
      <c r="Y463" s="46" t="str">
        <f t="shared" si="83"/>
        <v>2019</v>
      </c>
      <c r="Z463" s="46" t="str">
        <f t="shared" si="84"/>
        <v>18:55</v>
      </c>
      <c r="AA463" s="47">
        <f t="shared" si="85"/>
        <v>43510</v>
      </c>
      <c r="AB463" s="48">
        <f t="shared" si="86"/>
        <v>43510.788194444445</v>
      </c>
      <c r="AC463" s="51">
        <v>43497</v>
      </c>
      <c r="AD463" s="72"/>
      <c r="AE463" s="49">
        <v>462</v>
      </c>
      <c r="AF463" s="52">
        <f t="shared" si="87"/>
        <v>30.889999999999972</v>
      </c>
      <c r="AG463" s="53">
        <f t="shared" si="88"/>
        <v>130.8900000000001</v>
      </c>
      <c r="AH463" s="53">
        <f>AG463-MAX($AG$1:AG462)</f>
        <v>-2.0399999999999636</v>
      </c>
    </row>
    <row r="464" spans="1:34" x14ac:dyDescent="0.25">
      <c r="A464">
        <v>463</v>
      </c>
      <c r="B464" t="s">
        <v>1148</v>
      </c>
      <c r="C464" t="s">
        <v>15</v>
      </c>
      <c r="D464" t="s">
        <v>199</v>
      </c>
      <c r="E464" t="s">
        <v>1149</v>
      </c>
      <c r="F464">
        <v>1</v>
      </c>
      <c r="G464" t="s">
        <v>80</v>
      </c>
      <c r="H464" t="s">
        <v>46</v>
      </c>
      <c r="I464" t="str">
        <f>"3-3"</f>
        <v>3-3</v>
      </c>
      <c r="J464" t="s">
        <v>20</v>
      </c>
      <c r="K464">
        <v>1.98</v>
      </c>
      <c r="L464">
        <v>1</v>
      </c>
      <c r="M464">
        <v>0</v>
      </c>
      <c r="N464" t="s">
        <v>21</v>
      </c>
      <c r="O464" t="s">
        <v>1147</v>
      </c>
      <c r="P464" s="15">
        <f t="shared" si="78"/>
        <v>31.489999999999974</v>
      </c>
      <c r="Q464" s="22">
        <v>43497</v>
      </c>
      <c r="R464" s="22"/>
      <c r="S464" s="50">
        <v>459</v>
      </c>
      <c r="T464" s="23" t="str">
        <f t="shared" si="79"/>
        <v>AH</v>
      </c>
      <c r="U464" t="s">
        <v>2512</v>
      </c>
      <c r="V464" s="46" t="str">
        <f t="shared" si="80"/>
        <v>14</v>
      </c>
      <c r="W464" s="46" t="str">
        <f t="shared" si="81"/>
        <v>Feb</v>
      </c>
      <c r="X464" s="46">
        <f t="shared" si="82"/>
        <v>2</v>
      </c>
      <c r="Y464" s="46" t="str">
        <f t="shared" si="83"/>
        <v>2019</v>
      </c>
      <c r="Z464" s="46" t="str">
        <f t="shared" si="84"/>
        <v>18:55</v>
      </c>
      <c r="AA464" s="47">
        <f t="shared" si="85"/>
        <v>43510</v>
      </c>
      <c r="AB464" s="48">
        <f t="shared" si="86"/>
        <v>43510.788194444445</v>
      </c>
      <c r="AC464" s="51">
        <v>43497</v>
      </c>
      <c r="AD464" s="72"/>
      <c r="AE464" s="49">
        <v>463</v>
      </c>
      <c r="AF464" s="52">
        <f t="shared" si="87"/>
        <v>30.889999999999972</v>
      </c>
      <c r="AG464" s="53">
        <f t="shared" si="88"/>
        <v>130.8900000000001</v>
      </c>
      <c r="AH464" s="53">
        <f>AG464-MAX($AG$1:AG463)</f>
        <v>-2.0399999999999636</v>
      </c>
    </row>
    <row r="465" spans="1:34" x14ac:dyDescent="0.25">
      <c r="A465">
        <v>464</v>
      </c>
      <c r="B465" t="s">
        <v>1142</v>
      </c>
      <c r="C465" t="s">
        <v>15</v>
      </c>
      <c r="D465" t="s">
        <v>199</v>
      </c>
      <c r="E465" t="s">
        <v>1166</v>
      </c>
      <c r="F465">
        <v>1.68</v>
      </c>
      <c r="G465" t="s">
        <v>18</v>
      </c>
      <c r="H465" t="s">
        <v>92</v>
      </c>
      <c r="I465" t="str">
        <f>"2-2"</f>
        <v>2-2</v>
      </c>
      <c r="J465" t="s">
        <v>20</v>
      </c>
      <c r="K465">
        <v>1.675</v>
      </c>
      <c r="L465">
        <v>1</v>
      </c>
      <c r="M465">
        <v>0.68</v>
      </c>
      <c r="N465" t="s">
        <v>21</v>
      </c>
      <c r="O465" t="s">
        <v>1167</v>
      </c>
      <c r="P465" s="15">
        <f t="shared" ref="P465:P528" si="89">P464+M465</f>
        <v>32.169999999999973</v>
      </c>
      <c r="Q465" s="22">
        <v>43497</v>
      </c>
      <c r="R465" s="22"/>
      <c r="S465" s="50">
        <v>473</v>
      </c>
      <c r="T465" s="23" t="str">
        <f t="shared" si="79"/>
        <v>AH</v>
      </c>
      <c r="U465" t="s">
        <v>2512</v>
      </c>
      <c r="V465" s="46" t="str">
        <f t="shared" si="80"/>
        <v>14</v>
      </c>
      <c r="W465" s="46" t="str">
        <f t="shared" si="81"/>
        <v>Feb</v>
      </c>
      <c r="X465" s="46">
        <f t="shared" si="82"/>
        <v>2</v>
      </c>
      <c r="Y465" s="46" t="str">
        <f t="shared" si="83"/>
        <v>2019</v>
      </c>
      <c r="Z465" s="46" t="str">
        <f t="shared" si="84"/>
        <v>21:00</v>
      </c>
      <c r="AA465" s="47">
        <f t="shared" si="85"/>
        <v>43510</v>
      </c>
      <c r="AB465" s="48">
        <f t="shared" si="86"/>
        <v>43510.875</v>
      </c>
      <c r="AC465" s="51">
        <v>43497</v>
      </c>
      <c r="AD465" s="72"/>
      <c r="AE465" s="49">
        <v>464</v>
      </c>
      <c r="AF465" s="52">
        <f t="shared" si="87"/>
        <v>31.569999999999972</v>
      </c>
      <c r="AG465" s="53">
        <f t="shared" si="88"/>
        <v>131.57000000000011</v>
      </c>
      <c r="AH465" s="53">
        <f>AG465-MAX($AG$1:AG464)</f>
        <v>-1.3599999999999568</v>
      </c>
    </row>
    <row r="466" spans="1:34" x14ac:dyDescent="0.25">
      <c r="A466">
        <v>465</v>
      </c>
      <c r="B466" t="s">
        <v>1142</v>
      </c>
      <c r="C466" t="s">
        <v>15</v>
      </c>
      <c r="D466" t="s">
        <v>199</v>
      </c>
      <c r="E466" t="s">
        <v>1165</v>
      </c>
      <c r="F466">
        <v>2.2000000000000002</v>
      </c>
      <c r="G466" t="s">
        <v>18</v>
      </c>
      <c r="H466" t="s">
        <v>289</v>
      </c>
      <c r="I466" t="str">
        <f>"1-3"</f>
        <v>1-3</v>
      </c>
      <c r="J466" t="s">
        <v>20</v>
      </c>
      <c r="K466">
        <v>2.2000000000000002</v>
      </c>
      <c r="L466">
        <v>1</v>
      </c>
      <c r="M466">
        <v>1.2</v>
      </c>
      <c r="N466" t="s">
        <v>21</v>
      </c>
      <c r="O466" t="s">
        <v>1164</v>
      </c>
      <c r="P466" s="15">
        <f t="shared" si="89"/>
        <v>33.369999999999976</v>
      </c>
      <c r="Q466" s="22">
        <v>43497</v>
      </c>
      <c r="R466" s="22"/>
      <c r="S466" s="50">
        <v>486</v>
      </c>
      <c r="T466" s="23" t="str">
        <f t="shared" si="79"/>
        <v>AH</v>
      </c>
      <c r="U466" t="s">
        <v>2512</v>
      </c>
      <c r="V466" s="46" t="str">
        <f t="shared" si="80"/>
        <v>14</v>
      </c>
      <c r="W466" s="46" t="str">
        <f t="shared" si="81"/>
        <v>Feb</v>
      </c>
      <c r="X466" s="46">
        <f t="shared" si="82"/>
        <v>2</v>
      </c>
      <c r="Y466" s="46" t="str">
        <f t="shared" si="83"/>
        <v>2019</v>
      </c>
      <c r="Z466" s="46" t="str">
        <f t="shared" si="84"/>
        <v>21:00</v>
      </c>
      <c r="AA466" s="47">
        <f t="shared" si="85"/>
        <v>43510</v>
      </c>
      <c r="AB466" s="48">
        <f t="shared" si="86"/>
        <v>43510.875</v>
      </c>
      <c r="AC466" s="51">
        <v>43497</v>
      </c>
      <c r="AD466" s="72"/>
      <c r="AE466" s="49">
        <v>465</v>
      </c>
      <c r="AF466" s="52">
        <f t="shared" si="87"/>
        <v>32.769999999999975</v>
      </c>
      <c r="AG466" s="53">
        <f t="shared" si="88"/>
        <v>132.7700000000001</v>
      </c>
      <c r="AH466" s="53">
        <f>AG466-MAX($AG$1:AG465)</f>
        <v>-0.15999999999996817</v>
      </c>
    </row>
    <row r="467" spans="1:34" x14ac:dyDescent="0.25">
      <c r="A467">
        <v>466</v>
      </c>
      <c r="B467" t="s">
        <v>1142</v>
      </c>
      <c r="C467" t="s">
        <v>15</v>
      </c>
      <c r="D467" t="s">
        <v>199</v>
      </c>
      <c r="E467" t="s">
        <v>1146</v>
      </c>
      <c r="F467">
        <v>2.19</v>
      </c>
      <c r="G467" t="s">
        <v>18</v>
      </c>
      <c r="H467" t="s">
        <v>38</v>
      </c>
      <c r="I467" t="str">
        <f>"0-2"</f>
        <v>0-2</v>
      </c>
      <c r="J467" t="s">
        <v>20</v>
      </c>
      <c r="K467">
        <v>2.19</v>
      </c>
      <c r="L467">
        <v>1</v>
      </c>
      <c r="M467">
        <v>1.19</v>
      </c>
      <c r="N467" t="s">
        <v>21</v>
      </c>
      <c r="O467" t="s">
        <v>1147</v>
      </c>
      <c r="P467" s="15">
        <f t="shared" si="89"/>
        <v>34.559999999999974</v>
      </c>
      <c r="Q467" s="22">
        <v>43497</v>
      </c>
      <c r="R467" s="22"/>
      <c r="S467" s="50">
        <v>491</v>
      </c>
      <c r="T467" s="23" t="str">
        <f t="shared" si="79"/>
        <v>1X2</v>
      </c>
      <c r="U467" t="s">
        <v>2512</v>
      </c>
      <c r="V467" s="46" t="str">
        <f t="shared" si="80"/>
        <v>14</v>
      </c>
      <c r="W467" s="46" t="str">
        <f t="shared" si="81"/>
        <v>Feb</v>
      </c>
      <c r="X467" s="46">
        <f t="shared" si="82"/>
        <v>2</v>
      </c>
      <c r="Y467" s="46" t="str">
        <f t="shared" si="83"/>
        <v>2019</v>
      </c>
      <c r="Z467" s="46" t="str">
        <f t="shared" si="84"/>
        <v>21:00</v>
      </c>
      <c r="AA467" s="47">
        <f t="shared" si="85"/>
        <v>43510</v>
      </c>
      <c r="AB467" s="48">
        <f t="shared" si="86"/>
        <v>43510.875</v>
      </c>
      <c r="AC467" s="51">
        <v>43497</v>
      </c>
      <c r="AD467" s="72"/>
      <c r="AE467" s="49">
        <v>466</v>
      </c>
      <c r="AF467" s="52">
        <f t="shared" si="87"/>
        <v>33.959999999999972</v>
      </c>
      <c r="AG467" s="53">
        <f t="shared" si="88"/>
        <v>133.96000000000009</v>
      </c>
      <c r="AH467" s="53">
        <f>AG467-MAX($AG$1:AG466)</f>
        <v>1.0300000000000296</v>
      </c>
    </row>
    <row r="468" spans="1:34" x14ac:dyDescent="0.25">
      <c r="A468">
        <v>467</v>
      </c>
      <c r="B468" t="s">
        <v>1142</v>
      </c>
      <c r="C468" t="s">
        <v>15</v>
      </c>
      <c r="D468" t="s">
        <v>199</v>
      </c>
      <c r="E468" t="s">
        <v>1145</v>
      </c>
      <c r="F468">
        <v>1.89</v>
      </c>
      <c r="G468" t="s">
        <v>18</v>
      </c>
      <c r="H468" t="s">
        <v>128</v>
      </c>
      <c r="I468" t="str">
        <f>"1-2"</f>
        <v>1-2</v>
      </c>
      <c r="J468" t="s">
        <v>20</v>
      </c>
      <c r="K468">
        <v>1.8919999999999999</v>
      </c>
      <c r="L468">
        <v>1</v>
      </c>
      <c r="M468">
        <v>0.89</v>
      </c>
      <c r="N468" t="s">
        <v>21</v>
      </c>
      <c r="O468" t="s">
        <v>1144</v>
      </c>
      <c r="P468" s="15">
        <f t="shared" si="89"/>
        <v>35.449999999999974</v>
      </c>
      <c r="Q468" s="22">
        <v>43497</v>
      </c>
      <c r="R468" s="22"/>
      <c r="S468" s="50">
        <v>472</v>
      </c>
      <c r="T468" s="23" t="str">
        <f t="shared" si="79"/>
        <v>AH</v>
      </c>
      <c r="U468" t="s">
        <v>2512</v>
      </c>
      <c r="V468" s="46" t="str">
        <f t="shared" si="80"/>
        <v>14</v>
      </c>
      <c r="W468" s="46" t="str">
        <f t="shared" si="81"/>
        <v>Feb</v>
      </c>
      <c r="X468" s="46">
        <f t="shared" si="82"/>
        <v>2</v>
      </c>
      <c r="Y468" s="46" t="str">
        <f t="shared" si="83"/>
        <v>2019</v>
      </c>
      <c r="Z468" s="46" t="str">
        <f t="shared" si="84"/>
        <v>21:00</v>
      </c>
      <c r="AA468" s="47">
        <f t="shared" si="85"/>
        <v>43510</v>
      </c>
      <c r="AB468" s="48">
        <f t="shared" si="86"/>
        <v>43510.875</v>
      </c>
      <c r="AC468" s="51">
        <v>43497</v>
      </c>
      <c r="AD468" s="72"/>
      <c r="AE468" s="49">
        <v>467</v>
      </c>
      <c r="AF468" s="52">
        <f t="shared" si="87"/>
        <v>34.849999999999973</v>
      </c>
      <c r="AG468" s="53">
        <f t="shared" si="88"/>
        <v>134.85000000000008</v>
      </c>
      <c r="AH468" s="53">
        <f>AG468-MAX($AG$1:AG467)</f>
        <v>0.88999999999998636</v>
      </c>
    </row>
    <row r="469" spans="1:34" x14ac:dyDescent="0.25">
      <c r="A469">
        <v>468</v>
      </c>
      <c r="B469" t="s">
        <v>1142</v>
      </c>
      <c r="C469" t="s">
        <v>15</v>
      </c>
      <c r="D469" t="s">
        <v>199</v>
      </c>
      <c r="E469" t="s">
        <v>1143</v>
      </c>
      <c r="F469">
        <v>0</v>
      </c>
      <c r="G469" t="s">
        <v>26</v>
      </c>
      <c r="H469" t="s">
        <v>72</v>
      </c>
      <c r="I469" t="str">
        <f>"0-1"</f>
        <v>0-1</v>
      </c>
      <c r="J469" t="s">
        <v>20</v>
      </c>
      <c r="K469">
        <v>2.19</v>
      </c>
      <c r="L469">
        <v>1</v>
      </c>
      <c r="M469">
        <v>-1</v>
      </c>
      <c r="N469" t="s">
        <v>21</v>
      </c>
      <c r="O469" t="s">
        <v>1144</v>
      </c>
      <c r="P469" s="15">
        <f t="shared" si="89"/>
        <v>34.449999999999974</v>
      </c>
      <c r="Q469" s="22">
        <v>43497</v>
      </c>
      <c r="R469" s="22"/>
      <c r="S469" s="50">
        <v>463</v>
      </c>
      <c r="T469" s="23" t="str">
        <f t="shared" si="79"/>
        <v>1X2</v>
      </c>
      <c r="U469" t="s">
        <v>2512</v>
      </c>
      <c r="V469" s="46" t="str">
        <f t="shared" si="80"/>
        <v>14</v>
      </c>
      <c r="W469" s="46" t="str">
        <f t="shared" si="81"/>
        <v>Feb</v>
      </c>
      <c r="X469" s="46">
        <f t="shared" si="82"/>
        <v>2</v>
      </c>
      <c r="Y469" s="46" t="str">
        <f t="shared" si="83"/>
        <v>2019</v>
      </c>
      <c r="Z469" s="46" t="str">
        <f t="shared" si="84"/>
        <v>21:00</v>
      </c>
      <c r="AA469" s="47">
        <f t="shared" si="85"/>
        <v>43510</v>
      </c>
      <c r="AB469" s="48">
        <f t="shared" si="86"/>
        <v>43510.875</v>
      </c>
      <c r="AC469" s="51">
        <v>43497</v>
      </c>
      <c r="AD469" s="72"/>
      <c r="AE469" s="49">
        <v>468</v>
      </c>
      <c r="AF469" s="52">
        <f t="shared" si="87"/>
        <v>33.849999999999973</v>
      </c>
      <c r="AG469" s="53">
        <f t="shared" si="88"/>
        <v>133.85000000000008</v>
      </c>
      <c r="AH469" s="53">
        <f>AG469-MAX($AG$1:AG468)</f>
        <v>-1</v>
      </c>
    </row>
    <row r="470" spans="1:34" x14ac:dyDescent="0.25">
      <c r="A470">
        <v>469</v>
      </c>
      <c r="B470" t="s">
        <v>1128</v>
      </c>
      <c r="C470" t="s">
        <v>15</v>
      </c>
      <c r="D470" t="s">
        <v>54</v>
      </c>
      <c r="E470" t="s">
        <v>1134</v>
      </c>
      <c r="F470">
        <v>0</v>
      </c>
      <c r="G470" t="s">
        <v>26</v>
      </c>
      <c r="H470" t="s">
        <v>1135</v>
      </c>
      <c r="I470" t="str">
        <f>"2-2"</f>
        <v>2-2</v>
      </c>
      <c r="J470" t="s">
        <v>20</v>
      </c>
      <c r="K470">
        <v>1.746</v>
      </c>
      <c r="L470">
        <v>1</v>
      </c>
      <c r="M470">
        <v>-1</v>
      </c>
      <c r="N470" t="s">
        <v>21</v>
      </c>
      <c r="O470" t="s">
        <v>1136</v>
      </c>
      <c r="P470" s="15">
        <f t="shared" si="89"/>
        <v>33.449999999999974</v>
      </c>
      <c r="Q470" s="22">
        <v>43497</v>
      </c>
      <c r="R470" s="22"/>
      <c r="S470" s="50">
        <v>455</v>
      </c>
      <c r="T470" s="23" t="str">
        <f t="shared" si="79"/>
        <v>1X2</v>
      </c>
      <c r="U470" t="s">
        <v>2512</v>
      </c>
      <c r="V470" s="46" t="str">
        <f t="shared" si="80"/>
        <v>15</v>
      </c>
      <c r="W470" s="46" t="str">
        <f t="shared" si="81"/>
        <v>Feb</v>
      </c>
      <c r="X470" s="46">
        <f t="shared" si="82"/>
        <v>2</v>
      </c>
      <c r="Y470" s="46" t="str">
        <f t="shared" si="83"/>
        <v>2019</v>
      </c>
      <c r="Z470" s="46" t="str">
        <f t="shared" si="84"/>
        <v>20:30</v>
      </c>
      <c r="AA470" s="47">
        <f t="shared" si="85"/>
        <v>43511</v>
      </c>
      <c r="AB470" s="48">
        <f t="shared" si="86"/>
        <v>43511.854166666664</v>
      </c>
      <c r="AC470" s="51">
        <v>43497</v>
      </c>
      <c r="AD470" s="72"/>
      <c r="AE470" s="49">
        <v>469</v>
      </c>
      <c r="AF470" s="52">
        <f t="shared" si="87"/>
        <v>32.849999999999973</v>
      </c>
      <c r="AG470" s="53">
        <f t="shared" si="88"/>
        <v>132.85000000000008</v>
      </c>
      <c r="AH470" s="53">
        <f>AG470-MAX($AG$1:AG469)</f>
        <v>-2</v>
      </c>
    </row>
    <row r="471" spans="1:34" x14ac:dyDescent="0.25">
      <c r="A471">
        <v>470</v>
      </c>
      <c r="B471" t="s">
        <v>1128</v>
      </c>
      <c r="C471" t="s">
        <v>15</v>
      </c>
      <c r="D471" t="s">
        <v>16</v>
      </c>
      <c r="E471" t="s">
        <v>1129</v>
      </c>
      <c r="F471">
        <v>0</v>
      </c>
      <c r="G471" t="s">
        <v>26</v>
      </c>
      <c r="H471" t="s">
        <v>401</v>
      </c>
      <c r="I471" t="str">
        <f>"3-0"</f>
        <v>3-0</v>
      </c>
      <c r="J471" t="s">
        <v>20</v>
      </c>
      <c r="K471">
        <v>1.84</v>
      </c>
      <c r="L471">
        <v>1</v>
      </c>
      <c r="M471">
        <v>-1</v>
      </c>
      <c r="N471" t="s">
        <v>21</v>
      </c>
      <c r="O471" t="s">
        <v>1130</v>
      </c>
      <c r="P471" s="15">
        <f t="shared" si="89"/>
        <v>32.449999999999974</v>
      </c>
      <c r="Q471" s="22">
        <v>43497</v>
      </c>
      <c r="R471" s="22"/>
      <c r="S471" s="50">
        <v>498</v>
      </c>
      <c r="T471" s="23" t="str">
        <f t="shared" si="79"/>
        <v>AH</v>
      </c>
      <c r="U471" t="s">
        <v>2512</v>
      </c>
      <c r="V471" s="46" t="str">
        <f t="shared" si="80"/>
        <v>15</v>
      </c>
      <c r="W471" s="46" t="str">
        <f t="shared" si="81"/>
        <v>Feb</v>
      </c>
      <c r="X471" s="46">
        <f t="shared" si="82"/>
        <v>2</v>
      </c>
      <c r="Y471" s="46" t="str">
        <f t="shared" si="83"/>
        <v>2019</v>
      </c>
      <c r="Z471" s="46" t="str">
        <f t="shared" si="84"/>
        <v>20:30</v>
      </c>
      <c r="AA471" s="47">
        <f t="shared" si="85"/>
        <v>43511</v>
      </c>
      <c r="AB471" s="48">
        <f t="shared" si="86"/>
        <v>43511.854166666664</v>
      </c>
      <c r="AC471" s="51">
        <v>43497</v>
      </c>
      <c r="AD471" s="72"/>
      <c r="AE471" s="49">
        <v>470</v>
      </c>
      <c r="AF471" s="52">
        <f t="shared" si="87"/>
        <v>31.849999999999973</v>
      </c>
      <c r="AG471" s="53">
        <f t="shared" si="88"/>
        <v>131.85000000000008</v>
      </c>
      <c r="AH471" s="53">
        <f>AG471-MAX($AG$1:AG470)</f>
        <v>-3</v>
      </c>
    </row>
    <row r="472" spans="1:34" x14ac:dyDescent="0.25">
      <c r="A472">
        <v>471</v>
      </c>
      <c r="B472" t="s">
        <v>1140</v>
      </c>
      <c r="C472" t="s">
        <v>15</v>
      </c>
      <c r="D472" t="s">
        <v>100</v>
      </c>
      <c r="E472" t="s">
        <v>1141</v>
      </c>
      <c r="F472">
        <v>2</v>
      </c>
      <c r="G472" t="s">
        <v>18</v>
      </c>
      <c r="H472" t="s">
        <v>85</v>
      </c>
      <c r="I472" t="str">
        <f>"2-1"</f>
        <v>2-1</v>
      </c>
      <c r="J472" t="s">
        <v>20</v>
      </c>
      <c r="K472">
        <v>2</v>
      </c>
      <c r="L472">
        <v>1</v>
      </c>
      <c r="M472">
        <v>1</v>
      </c>
      <c r="N472" t="s">
        <v>21</v>
      </c>
      <c r="O472" t="s">
        <v>1139</v>
      </c>
      <c r="P472" s="15">
        <f t="shared" si="89"/>
        <v>33.449999999999974</v>
      </c>
      <c r="Q472" s="22">
        <v>43497</v>
      </c>
      <c r="R472" s="22"/>
      <c r="S472" s="50">
        <v>482</v>
      </c>
      <c r="T472" s="23" t="str">
        <f t="shared" si="79"/>
        <v>AH</v>
      </c>
      <c r="U472" t="s">
        <v>2512</v>
      </c>
      <c r="V472" s="46" t="str">
        <f t="shared" si="80"/>
        <v>15</v>
      </c>
      <c r="W472" s="46" t="str">
        <f t="shared" si="81"/>
        <v>Feb</v>
      </c>
      <c r="X472" s="46">
        <f t="shared" si="82"/>
        <v>2</v>
      </c>
      <c r="Y472" s="46" t="str">
        <f t="shared" si="83"/>
        <v>2019</v>
      </c>
      <c r="Z472" s="46" t="str">
        <f t="shared" si="84"/>
        <v>20:45</v>
      </c>
      <c r="AA472" s="47">
        <f t="shared" si="85"/>
        <v>43511</v>
      </c>
      <c r="AB472" s="48">
        <f t="shared" si="86"/>
        <v>43511.864583333336</v>
      </c>
      <c r="AC472" s="51">
        <v>43497</v>
      </c>
      <c r="AD472" s="72"/>
      <c r="AE472" s="49">
        <v>471</v>
      </c>
      <c r="AF472" s="52">
        <f t="shared" si="87"/>
        <v>32.849999999999973</v>
      </c>
      <c r="AG472" s="53">
        <f t="shared" si="88"/>
        <v>132.85000000000008</v>
      </c>
      <c r="AH472" s="53">
        <f>AG472-MAX($AG$1:AG471)</f>
        <v>-2</v>
      </c>
    </row>
    <row r="473" spans="1:34" x14ac:dyDescent="0.25">
      <c r="A473">
        <v>472</v>
      </c>
      <c r="B473" t="s">
        <v>1121</v>
      </c>
      <c r="C473" t="s">
        <v>15</v>
      </c>
      <c r="D473" t="s">
        <v>24</v>
      </c>
      <c r="E473" t="s">
        <v>1122</v>
      </c>
      <c r="F473">
        <v>1.9</v>
      </c>
      <c r="G473" t="s">
        <v>18</v>
      </c>
      <c r="H473" t="s">
        <v>92</v>
      </c>
      <c r="I473" t="str">
        <f>"2-2"</f>
        <v>2-2</v>
      </c>
      <c r="J473" t="s">
        <v>20</v>
      </c>
      <c r="K473">
        <v>1.9</v>
      </c>
      <c r="L473">
        <v>1</v>
      </c>
      <c r="M473">
        <v>0.9</v>
      </c>
      <c r="N473" t="s">
        <v>21</v>
      </c>
      <c r="O473" t="s">
        <v>1120</v>
      </c>
      <c r="P473" s="15">
        <f t="shared" si="89"/>
        <v>34.349999999999973</v>
      </c>
      <c r="Q473" s="22">
        <v>43497</v>
      </c>
      <c r="R473" s="22"/>
      <c r="S473" s="50">
        <v>469</v>
      </c>
      <c r="T473" s="23" t="str">
        <f t="shared" si="79"/>
        <v>AH</v>
      </c>
      <c r="U473" t="s">
        <v>2512</v>
      </c>
      <c r="V473" s="46" t="str">
        <f t="shared" si="80"/>
        <v>15</v>
      </c>
      <c r="W473" s="46" t="str">
        <f t="shared" si="81"/>
        <v>Feb</v>
      </c>
      <c r="X473" s="46">
        <f t="shared" si="82"/>
        <v>2</v>
      </c>
      <c r="Y473" s="46" t="str">
        <f t="shared" si="83"/>
        <v>2019</v>
      </c>
      <c r="Z473" s="46" t="str">
        <f t="shared" si="84"/>
        <v>21:00</v>
      </c>
      <c r="AA473" s="47">
        <f t="shared" si="85"/>
        <v>43511</v>
      </c>
      <c r="AB473" s="48">
        <f t="shared" si="86"/>
        <v>43511.875</v>
      </c>
      <c r="AC473" s="51">
        <v>43497</v>
      </c>
      <c r="AD473" s="72"/>
      <c r="AE473" s="49">
        <v>472</v>
      </c>
      <c r="AF473" s="52">
        <f t="shared" si="87"/>
        <v>33.749999999999972</v>
      </c>
      <c r="AG473" s="53">
        <f t="shared" si="88"/>
        <v>133.75000000000009</v>
      </c>
      <c r="AH473" s="53">
        <f>AG473-MAX($AG$1:AG472)</f>
        <v>-1.0999999999999943</v>
      </c>
    </row>
    <row r="474" spans="1:34" x14ac:dyDescent="0.25">
      <c r="A474">
        <v>473</v>
      </c>
      <c r="B474" t="s">
        <v>1132</v>
      </c>
      <c r="C474" t="s">
        <v>15</v>
      </c>
      <c r="D474" t="s">
        <v>54</v>
      </c>
      <c r="E474" t="s">
        <v>1163</v>
      </c>
      <c r="F474">
        <v>0</v>
      </c>
      <c r="G474" t="s">
        <v>26</v>
      </c>
      <c r="H474" t="s">
        <v>85</v>
      </c>
      <c r="I474" t="str">
        <f>"3-0"</f>
        <v>3-0</v>
      </c>
      <c r="J474" t="s">
        <v>20</v>
      </c>
      <c r="K474">
        <v>2.09</v>
      </c>
      <c r="L474">
        <v>1</v>
      </c>
      <c r="M474">
        <v>-1</v>
      </c>
      <c r="N474" t="s">
        <v>21</v>
      </c>
      <c r="O474" t="s">
        <v>1164</v>
      </c>
      <c r="P474" s="15">
        <f t="shared" si="89"/>
        <v>33.349999999999973</v>
      </c>
      <c r="Q474" s="22">
        <v>43497</v>
      </c>
      <c r="R474" s="22"/>
      <c r="S474" s="50">
        <v>480</v>
      </c>
      <c r="T474" s="23" t="str">
        <f t="shared" si="79"/>
        <v>AH</v>
      </c>
      <c r="U474" t="s">
        <v>2512</v>
      </c>
      <c r="V474" s="46" t="str">
        <f t="shared" si="80"/>
        <v>16</v>
      </c>
      <c r="W474" s="46" t="str">
        <f t="shared" si="81"/>
        <v>Feb</v>
      </c>
      <c r="X474" s="46">
        <f t="shared" si="82"/>
        <v>2</v>
      </c>
      <c r="Y474" s="46" t="str">
        <f t="shared" si="83"/>
        <v>2019</v>
      </c>
      <c r="Z474" s="46" t="str">
        <f t="shared" si="84"/>
        <v>15:30</v>
      </c>
      <c r="AA474" s="47">
        <f t="shared" si="85"/>
        <v>43512</v>
      </c>
      <c r="AB474" s="48">
        <f t="shared" si="86"/>
        <v>43512.645833333336</v>
      </c>
      <c r="AC474" s="51">
        <v>43497</v>
      </c>
      <c r="AD474" s="72"/>
      <c r="AE474" s="49">
        <v>473</v>
      </c>
      <c r="AF474" s="52">
        <f t="shared" si="87"/>
        <v>32.749999999999972</v>
      </c>
      <c r="AG474" s="53">
        <f t="shared" si="88"/>
        <v>132.75000000000009</v>
      </c>
      <c r="AH474" s="53">
        <f>AG474-MAX($AG$1:AG473)</f>
        <v>-2.0999999999999943</v>
      </c>
    </row>
    <row r="475" spans="1:34" x14ac:dyDescent="0.25">
      <c r="A475">
        <v>474</v>
      </c>
      <c r="B475" t="s">
        <v>1132</v>
      </c>
      <c r="C475" t="s">
        <v>15</v>
      </c>
      <c r="D475" t="s">
        <v>54</v>
      </c>
      <c r="E475" t="s">
        <v>1162</v>
      </c>
      <c r="F475">
        <v>1.73</v>
      </c>
      <c r="G475" t="s">
        <v>18</v>
      </c>
      <c r="H475" t="s">
        <v>31</v>
      </c>
      <c r="I475" t="str">
        <f>"0-0"</f>
        <v>0-0</v>
      </c>
      <c r="J475" t="s">
        <v>20</v>
      </c>
      <c r="K475">
        <v>1.7290000000000001</v>
      </c>
      <c r="L475">
        <v>1</v>
      </c>
      <c r="M475">
        <v>0.73</v>
      </c>
      <c r="N475" t="s">
        <v>21</v>
      </c>
      <c r="O475" t="s">
        <v>1161</v>
      </c>
      <c r="P475" s="15">
        <f t="shared" si="89"/>
        <v>34.07999999999997</v>
      </c>
      <c r="Q475" s="22">
        <v>43497</v>
      </c>
      <c r="R475" s="22"/>
      <c r="S475" s="50">
        <v>461</v>
      </c>
      <c r="T475" s="23" t="str">
        <f t="shared" si="79"/>
        <v>AH</v>
      </c>
      <c r="U475" t="s">
        <v>2512</v>
      </c>
      <c r="V475" s="46" t="str">
        <f t="shared" si="80"/>
        <v>16</v>
      </c>
      <c r="W475" s="46" t="str">
        <f t="shared" si="81"/>
        <v>Feb</v>
      </c>
      <c r="X475" s="46">
        <f t="shared" si="82"/>
        <v>2</v>
      </c>
      <c r="Y475" s="46" t="str">
        <f t="shared" si="83"/>
        <v>2019</v>
      </c>
      <c r="Z475" s="46" t="str">
        <f t="shared" si="84"/>
        <v>15:30</v>
      </c>
      <c r="AA475" s="47">
        <f t="shared" si="85"/>
        <v>43512</v>
      </c>
      <c r="AB475" s="48">
        <f t="shared" si="86"/>
        <v>43512.645833333336</v>
      </c>
      <c r="AC475" s="51">
        <v>43497</v>
      </c>
      <c r="AD475" s="72"/>
      <c r="AE475" s="49">
        <v>474</v>
      </c>
      <c r="AF475" s="52">
        <f t="shared" si="87"/>
        <v>33.479999999999968</v>
      </c>
      <c r="AG475" s="53">
        <f t="shared" si="88"/>
        <v>133.48000000000008</v>
      </c>
      <c r="AH475" s="53">
        <f>AG475-MAX($AG$1:AG474)</f>
        <v>-1.3700000000000045</v>
      </c>
    </row>
    <row r="476" spans="1:34" x14ac:dyDescent="0.25">
      <c r="A476">
        <v>475</v>
      </c>
      <c r="B476" t="s">
        <v>1132</v>
      </c>
      <c r="C476" t="s">
        <v>15</v>
      </c>
      <c r="D476" t="s">
        <v>54</v>
      </c>
      <c r="E476" t="s">
        <v>1133</v>
      </c>
      <c r="F476">
        <v>1.71</v>
      </c>
      <c r="G476" t="s">
        <v>18</v>
      </c>
      <c r="H476" t="s">
        <v>38</v>
      </c>
      <c r="I476" t="str">
        <f>"1-3"</f>
        <v>1-3</v>
      </c>
      <c r="J476" t="s">
        <v>20</v>
      </c>
      <c r="K476">
        <v>1.714</v>
      </c>
      <c r="L476">
        <v>1</v>
      </c>
      <c r="M476">
        <v>0.71</v>
      </c>
      <c r="N476" t="s">
        <v>21</v>
      </c>
      <c r="O476" t="s">
        <v>1130</v>
      </c>
      <c r="P476" s="15">
        <f t="shared" si="89"/>
        <v>34.789999999999971</v>
      </c>
      <c r="Q476" s="22">
        <v>43497</v>
      </c>
      <c r="R476" s="22"/>
      <c r="S476" s="50">
        <v>467</v>
      </c>
      <c r="T476" s="23" t="str">
        <f t="shared" si="79"/>
        <v>1X2</v>
      </c>
      <c r="U476" t="s">
        <v>2512</v>
      </c>
      <c r="V476" s="46" t="str">
        <f t="shared" si="80"/>
        <v>16</v>
      </c>
      <c r="W476" s="46" t="str">
        <f t="shared" si="81"/>
        <v>Feb</v>
      </c>
      <c r="X476" s="46">
        <f t="shared" si="82"/>
        <v>2</v>
      </c>
      <c r="Y476" s="46" t="str">
        <f t="shared" si="83"/>
        <v>2019</v>
      </c>
      <c r="Z476" s="46" t="str">
        <f t="shared" si="84"/>
        <v>15:30</v>
      </c>
      <c r="AA476" s="47">
        <f t="shared" si="85"/>
        <v>43512</v>
      </c>
      <c r="AB476" s="48">
        <f t="shared" si="86"/>
        <v>43512.645833333336</v>
      </c>
      <c r="AC476" s="51">
        <v>43497</v>
      </c>
      <c r="AD476" s="72"/>
      <c r="AE476" s="49">
        <v>475</v>
      </c>
      <c r="AF476" s="52">
        <f t="shared" si="87"/>
        <v>34.189999999999969</v>
      </c>
      <c r="AG476" s="53">
        <f t="shared" si="88"/>
        <v>134.19000000000008</v>
      </c>
      <c r="AH476" s="53">
        <f>AG476-MAX($AG$1:AG475)</f>
        <v>-0.65999999999999659</v>
      </c>
    </row>
    <row r="477" spans="1:34" x14ac:dyDescent="0.25">
      <c r="A477">
        <v>476</v>
      </c>
      <c r="B477" t="s">
        <v>1156</v>
      </c>
      <c r="C477" t="s">
        <v>15</v>
      </c>
      <c r="D477" t="s">
        <v>24</v>
      </c>
      <c r="E477" t="s">
        <v>1157</v>
      </c>
      <c r="F477">
        <v>1.81</v>
      </c>
      <c r="G477" t="s">
        <v>18</v>
      </c>
      <c r="H477" t="s">
        <v>38</v>
      </c>
      <c r="I477" t="str">
        <f>"0-1"</f>
        <v>0-1</v>
      </c>
      <c r="J477" t="s">
        <v>20</v>
      </c>
      <c r="K477">
        <v>1.8129999999999999</v>
      </c>
      <c r="L477">
        <v>1</v>
      </c>
      <c r="M477">
        <v>0.81</v>
      </c>
      <c r="N477" t="s">
        <v>21</v>
      </c>
      <c r="O477" t="s">
        <v>1158</v>
      </c>
      <c r="P477" s="15">
        <f t="shared" si="89"/>
        <v>35.599999999999973</v>
      </c>
      <c r="Q477" s="22">
        <v>43497</v>
      </c>
      <c r="R477" s="22"/>
      <c r="S477" s="50">
        <v>456</v>
      </c>
      <c r="T477" s="23" t="str">
        <f t="shared" si="79"/>
        <v>1X2</v>
      </c>
      <c r="U477" t="s">
        <v>2512</v>
      </c>
      <c r="V477" s="46" t="str">
        <f t="shared" si="80"/>
        <v>16</v>
      </c>
      <c r="W477" s="46" t="str">
        <f t="shared" si="81"/>
        <v>Feb</v>
      </c>
      <c r="X477" s="46">
        <f t="shared" si="82"/>
        <v>2</v>
      </c>
      <c r="Y477" s="46" t="str">
        <f t="shared" si="83"/>
        <v>2019</v>
      </c>
      <c r="Z477" s="46" t="str">
        <f t="shared" si="84"/>
        <v>16:15</v>
      </c>
      <c r="AA477" s="47">
        <f t="shared" si="85"/>
        <v>43512</v>
      </c>
      <c r="AB477" s="48">
        <f t="shared" si="86"/>
        <v>43512.677083333336</v>
      </c>
      <c r="AC477" s="51">
        <v>43497</v>
      </c>
      <c r="AD477" s="72"/>
      <c r="AE477" s="49">
        <v>476</v>
      </c>
      <c r="AF477" s="52">
        <f t="shared" si="87"/>
        <v>34.999999999999972</v>
      </c>
      <c r="AG477" s="53">
        <f t="shared" si="88"/>
        <v>135.00000000000009</v>
      </c>
      <c r="AH477" s="53">
        <f>AG477-MAX($AG$1:AG476)</f>
        <v>0.15000000000000568</v>
      </c>
    </row>
    <row r="478" spans="1:34" x14ac:dyDescent="0.25">
      <c r="A478">
        <v>477</v>
      </c>
      <c r="B478" t="s">
        <v>1159</v>
      </c>
      <c r="C478" t="s">
        <v>15</v>
      </c>
      <c r="D478" t="s">
        <v>100</v>
      </c>
      <c r="E478" t="s">
        <v>1160</v>
      </c>
      <c r="F478">
        <v>1.9</v>
      </c>
      <c r="G478" t="s">
        <v>18</v>
      </c>
      <c r="H478" t="s">
        <v>50</v>
      </c>
      <c r="I478" t="str">
        <f>"2-0"</f>
        <v>2-0</v>
      </c>
      <c r="J478" t="s">
        <v>20</v>
      </c>
      <c r="K478">
        <v>1.9</v>
      </c>
      <c r="L478">
        <v>1</v>
      </c>
      <c r="M478">
        <v>0.9</v>
      </c>
      <c r="N478" t="s">
        <v>21</v>
      </c>
      <c r="O478" t="s">
        <v>1161</v>
      </c>
      <c r="P478" s="15">
        <f t="shared" si="89"/>
        <v>36.499999999999972</v>
      </c>
      <c r="Q478" s="22">
        <v>43497</v>
      </c>
      <c r="R478" s="22"/>
      <c r="S478" s="50">
        <v>471</v>
      </c>
      <c r="T478" s="23" t="str">
        <f t="shared" si="79"/>
        <v>AH</v>
      </c>
      <c r="U478" t="s">
        <v>2512</v>
      </c>
      <c r="V478" s="46" t="str">
        <f t="shared" si="80"/>
        <v>16</v>
      </c>
      <c r="W478" s="46" t="str">
        <f t="shared" si="81"/>
        <v>Feb</v>
      </c>
      <c r="X478" s="46">
        <f t="shared" si="82"/>
        <v>2</v>
      </c>
      <c r="Y478" s="46" t="str">
        <f t="shared" si="83"/>
        <v>2019</v>
      </c>
      <c r="Z478" s="46" t="str">
        <f t="shared" si="84"/>
        <v>17:00</v>
      </c>
      <c r="AA478" s="47">
        <f t="shared" si="85"/>
        <v>43512</v>
      </c>
      <c r="AB478" s="48">
        <f t="shared" si="86"/>
        <v>43512.708333333336</v>
      </c>
      <c r="AC478" s="51">
        <v>43497</v>
      </c>
      <c r="AD478" s="72"/>
      <c r="AE478" s="49">
        <v>477</v>
      </c>
      <c r="AF478" s="52">
        <f t="shared" si="87"/>
        <v>35.89999999999997</v>
      </c>
      <c r="AG478" s="53">
        <f t="shared" si="88"/>
        <v>135.90000000000009</v>
      </c>
      <c r="AH478" s="53">
        <f>AG478-MAX($AG$1:AG477)</f>
        <v>0.90000000000000568</v>
      </c>
    </row>
    <row r="479" spans="1:34" x14ac:dyDescent="0.25">
      <c r="A479">
        <v>478</v>
      </c>
      <c r="B479" t="s">
        <v>1118</v>
      </c>
      <c r="C479" t="s">
        <v>15</v>
      </c>
      <c r="D479" t="s">
        <v>54</v>
      </c>
      <c r="E479" t="s">
        <v>1131</v>
      </c>
      <c r="F479">
        <v>1</v>
      </c>
      <c r="G479" t="s">
        <v>80</v>
      </c>
      <c r="H479" t="s">
        <v>46</v>
      </c>
      <c r="I479" t="str">
        <f>"1-1"</f>
        <v>1-1</v>
      </c>
      <c r="J479" t="s">
        <v>20</v>
      </c>
      <c r="K479">
        <v>1.7749999999999999</v>
      </c>
      <c r="L479">
        <v>1</v>
      </c>
      <c r="M479">
        <v>0</v>
      </c>
      <c r="N479" t="s">
        <v>21</v>
      </c>
      <c r="O479" t="s">
        <v>1130</v>
      </c>
      <c r="P479" s="15">
        <f t="shared" si="89"/>
        <v>36.499999999999972</v>
      </c>
      <c r="Q479" s="22">
        <v>43497</v>
      </c>
      <c r="R479" s="22"/>
      <c r="S479" s="50">
        <v>478</v>
      </c>
      <c r="T479" s="23" t="str">
        <f t="shared" si="79"/>
        <v>AH</v>
      </c>
      <c r="U479" t="s">
        <v>2512</v>
      </c>
      <c r="V479" s="46" t="str">
        <f t="shared" si="80"/>
        <v>16</v>
      </c>
      <c r="W479" s="46" t="str">
        <f t="shared" si="81"/>
        <v>Feb</v>
      </c>
      <c r="X479" s="46">
        <f t="shared" si="82"/>
        <v>2</v>
      </c>
      <c r="Y479" s="46" t="str">
        <f t="shared" si="83"/>
        <v>2019</v>
      </c>
      <c r="Z479" s="46" t="str">
        <f t="shared" si="84"/>
        <v>18:30</v>
      </c>
      <c r="AA479" s="47">
        <f t="shared" si="85"/>
        <v>43512</v>
      </c>
      <c r="AB479" s="48">
        <f t="shared" si="86"/>
        <v>43512.770833333336</v>
      </c>
      <c r="AC479" s="51">
        <v>43497</v>
      </c>
      <c r="AD479" s="72"/>
      <c r="AE479" s="49">
        <v>478</v>
      </c>
      <c r="AF479" s="52">
        <f t="shared" si="87"/>
        <v>35.89999999999997</v>
      </c>
      <c r="AG479" s="53">
        <f t="shared" si="88"/>
        <v>135.90000000000009</v>
      </c>
      <c r="AH479" s="53">
        <f>AG479-MAX($AG$1:AG478)</f>
        <v>0</v>
      </c>
    </row>
    <row r="480" spans="1:34" x14ac:dyDescent="0.25">
      <c r="A480">
        <v>479</v>
      </c>
      <c r="B480" t="s">
        <v>1118</v>
      </c>
      <c r="C480" t="s">
        <v>15</v>
      </c>
      <c r="D480" t="s">
        <v>24</v>
      </c>
      <c r="E480" t="s">
        <v>1119</v>
      </c>
      <c r="F480">
        <v>0</v>
      </c>
      <c r="G480" t="s">
        <v>26</v>
      </c>
      <c r="H480" t="s">
        <v>92</v>
      </c>
      <c r="I480" t="str">
        <f>"3-0"</f>
        <v>3-0</v>
      </c>
      <c r="J480" t="s">
        <v>20</v>
      </c>
      <c r="K480">
        <v>1.917</v>
      </c>
      <c r="L480">
        <v>1</v>
      </c>
      <c r="M480">
        <v>-1</v>
      </c>
      <c r="N480" t="s">
        <v>21</v>
      </c>
      <c r="O480" t="s">
        <v>1120</v>
      </c>
      <c r="P480" s="15">
        <f t="shared" si="89"/>
        <v>35.499999999999972</v>
      </c>
      <c r="Q480" s="22">
        <v>43497</v>
      </c>
      <c r="R480" s="22"/>
      <c r="S480" s="50">
        <v>492</v>
      </c>
      <c r="T480" s="23" t="str">
        <f t="shared" si="79"/>
        <v>AH</v>
      </c>
      <c r="U480" t="s">
        <v>2512</v>
      </c>
      <c r="V480" s="46" t="str">
        <f t="shared" si="80"/>
        <v>16</v>
      </c>
      <c r="W480" s="46" t="str">
        <f t="shared" si="81"/>
        <v>Feb</v>
      </c>
      <c r="X480" s="46">
        <f t="shared" si="82"/>
        <v>2</v>
      </c>
      <c r="Y480" s="46" t="str">
        <f t="shared" si="83"/>
        <v>2019</v>
      </c>
      <c r="Z480" s="46" t="str">
        <f t="shared" si="84"/>
        <v>18:30</v>
      </c>
      <c r="AA480" s="47">
        <f t="shared" si="85"/>
        <v>43512</v>
      </c>
      <c r="AB480" s="48">
        <f t="shared" si="86"/>
        <v>43512.770833333336</v>
      </c>
      <c r="AC480" s="51">
        <v>43497</v>
      </c>
      <c r="AD480" s="72"/>
      <c r="AE480" s="49">
        <v>479</v>
      </c>
      <c r="AF480" s="52">
        <f t="shared" si="87"/>
        <v>34.89999999999997</v>
      </c>
      <c r="AG480" s="53">
        <f t="shared" si="88"/>
        <v>134.90000000000009</v>
      </c>
      <c r="AH480" s="53">
        <f>AG480-MAX($AG$1:AG479)</f>
        <v>-1</v>
      </c>
    </row>
    <row r="481" spans="1:34" x14ac:dyDescent="0.25">
      <c r="A481">
        <v>480</v>
      </c>
      <c r="B481" t="s">
        <v>1102</v>
      </c>
      <c r="C481" t="s">
        <v>15</v>
      </c>
      <c r="D481" t="s">
        <v>100</v>
      </c>
      <c r="E481" t="s">
        <v>1138</v>
      </c>
      <c r="F481">
        <v>1.74</v>
      </c>
      <c r="G481" t="s">
        <v>18</v>
      </c>
      <c r="H481" t="s">
        <v>46</v>
      </c>
      <c r="I481" t="str">
        <f>"3-0"</f>
        <v>3-0</v>
      </c>
      <c r="J481" t="s">
        <v>20</v>
      </c>
      <c r="K481">
        <v>1.7350000000000001</v>
      </c>
      <c r="L481">
        <v>1</v>
      </c>
      <c r="M481">
        <v>0.74</v>
      </c>
      <c r="N481" t="s">
        <v>21</v>
      </c>
      <c r="O481" t="s">
        <v>1139</v>
      </c>
      <c r="P481" s="15">
        <f t="shared" si="89"/>
        <v>36.239999999999974</v>
      </c>
      <c r="Q481" s="22">
        <v>43497</v>
      </c>
      <c r="R481" s="22"/>
      <c r="S481" s="50">
        <v>465</v>
      </c>
      <c r="T481" s="23" t="str">
        <f t="shared" si="79"/>
        <v>AH</v>
      </c>
      <c r="U481" t="s">
        <v>2512</v>
      </c>
      <c r="V481" s="46" t="str">
        <f t="shared" si="80"/>
        <v>16</v>
      </c>
      <c r="W481" s="46" t="str">
        <f t="shared" si="81"/>
        <v>Feb</v>
      </c>
      <c r="X481" s="46">
        <f t="shared" si="82"/>
        <v>2</v>
      </c>
      <c r="Y481" s="46" t="str">
        <f t="shared" si="83"/>
        <v>2019</v>
      </c>
      <c r="Z481" s="46" t="str">
        <f t="shared" si="84"/>
        <v>20:00</v>
      </c>
      <c r="AA481" s="47">
        <f t="shared" si="85"/>
        <v>43512</v>
      </c>
      <c r="AB481" s="48">
        <f t="shared" si="86"/>
        <v>43512.833333333336</v>
      </c>
      <c r="AC481" s="51">
        <v>43497</v>
      </c>
      <c r="AD481" s="72"/>
      <c r="AE481" s="49">
        <v>480</v>
      </c>
      <c r="AF481" s="52">
        <f t="shared" si="87"/>
        <v>35.639999999999972</v>
      </c>
      <c r="AG481" s="53">
        <f t="shared" si="88"/>
        <v>135.6400000000001</v>
      </c>
      <c r="AH481" s="53">
        <f>AG481-MAX($AG$1:AG480)</f>
        <v>-0.25999999999999091</v>
      </c>
    </row>
    <row r="482" spans="1:34" x14ac:dyDescent="0.25">
      <c r="A482">
        <v>481</v>
      </c>
      <c r="B482" t="s">
        <v>1102</v>
      </c>
      <c r="C482" t="s">
        <v>15</v>
      </c>
      <c r="D482" t="s">
        <v>100</v>
      </c>
      <c r="E482" t="s">
        <v>1103</v>
      </c>
      <c r="F482">
        <v>0</v>
      </c>
      <c r="G482" t="s">
        <v>26</v>
      </c>
      <c r="H482" t="s">
        <v>92</v>
      </c>
      <c r="I482" t="str">
        <f>"1-0"</f>
        <v>1-0</v>
      </c>
      <c r="J482" t="s">
        <v>20</v>
      </c>
      <c r="K482">
        <v>2.17</v>
      </c>
      <c r="L482">
        <v>1</v>
      </c>
      <c r="M482">
        <v>-1</v>
      </c>
      <c r="N482" t="s">
        <v>21</v>
      </c>
      <c r="O482" t="s">
        <v>1104</v>
      </c>
      <c r="P482" s="15">
        <f t="shared" si="89"/>
        <v>35.239999999999974</v>
      </c>
      <c r="Q482" s="22">
        <v>43497</v>
      </c>
      <c r="R482" s="22"/>
      <c r="S482" s="50">
        <v>513</v>
      </c>
      <c r="T482" s="23" t="str">
        <f t="shared" si="79"/>
        <v>AH</v>
      </c>
      <c r="U482" t="s">
        <v>2512</v>
      </c>
      <c r="V482" s="46" t="str">
        <f t="shared" si="80"/>
        <v>16</v>
      </c>
      <c r="W482" s="46" t="str">
        <f t="shared" si="81"/>
        <v>Feb</v>
      </c>
      <c r="X482" s="46">
        <f t="shared" si="82"/>
        <v>2</v>
      </c>
      <c r="Y482" s="46" t="str">
        <f t="shared" si="83"/>
        <v>2019</v>
      </c>
      <c r="Z482" s="46" t="str">
        <f t="shared" si="84"/>
        <v>20:00</v>
      </c>
      <c r="AA482" s="47">
        <f t="shared" si="85"/>
        <v>43512</v>
      </c>
      <c r="AB482" s="48">
        <f t="shared" si="86"/>
        <v>43512.833333333336</v>
      </c>
      <c r="AC482" s="51">
        <v>43497</v>
      </c>
      <c r="AD482" s="72"/>
      <c r="AE482" s="49">
        <v>481</v>
      </c>
      <c r="AF482" s="52">
        <f t="shared" si="87"/>
        <v>34.639999999999972</v>
      </c>
      <c r="AG482" s="53">
        <f t="shared" si="88"/>
        <v>134.6400000000001</v>
      </c>
      <c r="AH482" s="53">
        <f>AG482-MAX($AG$1:AG481)</f>
        <v>-1.2599999999999909</v>
      </c>
    </row>
    <row r="483" spans="1:34" x14ac:dyDescent="0.25">
      <c r="A483">
        <v>482</v>
      </c>
      <c r="B483" t="s">
        <v>1126</v>
      </c>
      <c r="C483" t="s">
        <v>15</v>
      </c>
      <c r="D483" t="s">
        <v>16</v>
      </c>
      <c r="E483" t="s">
        <v>1127</v>
      </c>
      <c r="F483">
        <v>1.93</v>
      </c>
      <c r="G483" t="s">
        <v>18</v>
      </c>
      <c r="H483" t="s">
        <v>92</v>
      </c>
      <c r="I483" t="str">
        <f>"1-3"</f>
        <v>1-3</v>
      </c>
      <c r="J483" t="s">
        <v>20</v>
      </c>
      <c r="K483">
        <v>1.9339999999999999</v>
      </c>
      <c r="L483">
        <v>1</v>
      </c>
      <c r="M483">
        <v>0.93</v>
      </c>
      <c r="N483" t="s">
        <v>21</v>
      </c>
      <c r="O483" t="s">
        <v>1125</v>
      </c>
      <c r="P483" s="15">
        <f t="shared" si="89"/>
        <v>36.169999999999973</v>
      </c>
      <c r="Q483" s="22">
        <v>43497</v>
      </c>
      <c r="R483" s="22"/>
      <c r="S483" s="50">
        <v>476</v>
      </c>
      <c r="T483" s="23" t="str">
        <f t="shared" si="79"/>
        <v>AH</v>
      </c>
      <c r="U483" t="s">
        <v>2512</v>
      </c>
      <c r="V483" s="46" t="str">
        <f t="shared" si="80"/>
        <v>16</v>
      </c>
      <c r="W483" s="46" t="str">
        <f t="shared" si="81"/>
        <v>Feb</v>
      </c>
      <c r="X483" s="46">
        <f t="shared" si="82"/>
        <v>2</v>
      </c>
      <c r="Y483" s="46" t="str">
        <f t="shared" si="83"/>
        <v>2019</v>
      </c>
      <c r="Z483" s="46" t="str">
        <f t="shared" si="84"/>
        <v>20:30</v>
      </c>
      <c r="AA483" s="47">
        <f t="shared" si="85"/>
        <v>43512</v>
      </c>
      <c r="AB483" s="48">
        <f t="shared" si="86"/>
        <v>43512.854166666664</v>
      </c>
      <c r="AC483" s="51">
        <v>43497</v>
      </c>
      <c r="AD483" s="72"/>
      <c r="AE483" s="49">
        <v>482</v>
      </c>
      <c r="AF483" s="52">
        <f t="shared" si="87"/>
        <v>35.569999999999972</v>
      </c>
      <c r="AG483" s="53">
        <f t="shared" si="88"/>
        <v>135.57000000000011</v>
      </c>
      <c r="AH483" s="53">
        <f>AG483-MAX($AG$1:AG482)</f>
        <v>-0.32999999999998408</v>
      </c>
    </row>
    <row r="484" spans="1:34" x14ac:dyDescent="0.25">
      <c r="A484">
        <v>483</v>
      </c>
      <c r="B484" t="s">
        <v>1115</v>
      </c>
      <c r="C484" t="s">
        <v>15</v>
      </c>
      <c r="D484" t="s">
        <v>24</v>
      </c>
      <c r="E484" t="s">
        <v>1116</v>
      </c>
      <c r="F484">
        <v>1</v>
      </c>
      <c r="G484" t="s">
        <v>80</v>
      </c>
      <c r="H484" t="s">
        <v>568</v>
      </c>
      <c r="I484" t="str">
        <f>"1-0"</f>
        <v>1-0</v>
      </c>
      <c r="J484" t="s">
        <v>20</v>
      </c>
      <c r="K484">
        <v>1.925</v>
      </c>
      <c r="L484">
        <v>1</v>
      </c>
      <c r="M484">
        <v>0</v>
      </c>
      <c r="N484" t="s">
        <v>21</v>
      </c>
      <c r="O484" t="s">
        <v>1117</v>
      </c>
      <c r="P484" s="15">
        <f t="shared" si="89"/>
        <v>36.169999999999973</v>
      </c>
      <c r="Q484" s="22">
        <v>43497</v>
      </c>
      <c r="R484" s="22"/>
      <c r="S484" s="50">
        <v>501</v>
      </c>
      <c r="T484" s="23" t="str">
        <f t="shared" si="79"/>
        <v>AH</v>
      </c>
      <c r="U484" t="s">
        <v>2512</v>
      </c>
      <c r="V484" s="46" t="str">
        <f t="shared" si="80"/>
        <v>16</v>
      </c>
      <c r="W484" s="46" t="str">
        <f t="shared" si="81"/>
        <v>Feb</v>
      </c>
      <c r="X484" s="46">
        <f t="shared" si="82"/>
        <v>2</v>
      </c>
      <c r="Y484" s="46" t="str">
        <f t="shared" si="83"/>
        <v>2019</v>
      </c>
      <c r="Z484" s="46" t="str">
        <f t="shared" si="84"/>
        <v>20:45</v>
      </c>
      <c r="AA484" s="47">
        <f t="shared" si="85"/>
        <v>43512</v>
      </c>
      <c r="AB484" s="48">
        <f t="shared" si="86"/>
        <v>43512.864583333336</v>
      </c>
      <c r="AC484" s="51">
        <v>43497</v>
      </c>
      <c r="AD484" s="72"/>
      <c r="AE484" s="49">
        <v>483</v>
      </c>
      <c r="AF484" s="52">
        <f t="shared" si="87"/>
        <v>35.569999999999972</v>
      </c>
      <c r="AG484" s="53">
        <f t="shared" si="88"/>
        <v>135.57000000000011</v>
      </c>
      <c r="AH484" s="53">
        <f>AG484-MAX($AG$1:AG483)</f>
        <v>-0.32999999999998408</v>
      </c>
    </row>
    <row r="485" spans="1:34" x14ac:dyDescent="0.25">
      <c r="A485">
        <v>484</v>
      </c>
      <c r="B485" t="s">
        <v>1097</v>
      </c>
      <c r="C485" t="s">
        <v>15</v>
      </c>
      <c r="D485" t="s">
        <v>24</v>
      </c>
      <c r="E485" t="s">
        <v>1098</v>
      </c>
      <c r="F485">
        <v>0</v>
      </c>
      <c r="G485" t="s">
        <v>26</v>
      </c>
      <c r="H485" t="s">
        <v>190</v>
      </c>
      <c r="I485" t="str">
        <f>"1-2"</f>
        <v>1-2</v>
      </c>
      <c r="J485" t="s">
        <v>20</v>
      </c>
      <c r="K485">
        <v>1.97</v>
      </c>
      <c r="L485">
        <v>1</v>
      </c>
      <c r="M485">
        <v>-1</v>
      </c>
      <c r="N485" t="s">
        <v>21</v>
      </c>
      <c r="O485" t="s">
        <v>1099</v>
      </c>
      <c r="P485" s="15">
        <f t="shared" si="89"/>
        <v>35.169999999999973</v>
      </c>
      <c r="Q485" s="22">
        <v>43497</v>
      </c>
      <c r="R485" s="22"/>
      <c r="S485" s="50">
        <v>504</v>
      </c>
      <c r="T485" s="23" t="str">
        <f t="shared" si="79"/>
        <v>AH</v>
      </c>
      <c r="U485" t="s">
        <v>2512</v>
      </c>
      <c r="V485" s="46" t="str">
        <f t="shared" si="80"/>
        <v>17</v>
      </c>
      <c r="W485" s="46" t="str">
        <f t="shared" si="81"/>
        <v>Feb</v>
      </c>
      <c r="X485" s="46">
        <f t="shared" si="82"/>
        <v>2</v>
      </c>
      <c r="Y485" s="46" t="str">
        <f t="shared" si="83"/>
        <v>2019</v>
      </c>
      <c r="Z485" s="46" t="str">
        <f t="shared" si="84"/>
        <v>12:00</v>
      </c>
      <c r="AA485" s="47">
        <f t="shared" si="85"/>
        <v>43513</v>
      </c>
      <c r="AB485" s="48">
        <f t="shared" si="86"/>
        <v>43513.5</v>
      </c>
      <c r="AC485" s="51">
        <v>43497</v>
      </c>
      <c r="AD485" s="72"/>
      <c r="AE485" s="49">
        <v>484</v>
      </c>
      <c r="AF485" s="52">
        <f t="shared" si="87"/>
        <v>34.569999999999972</v>
      </c>
      <c r="AG485" s="53">
        <f t="shared" si="88"/>
        <v>134.57000000000011</v>
      </c>
      <c r="AH485" s="53">
        <f>AG485-MAX($AG$1:AG484)</f>
        <v>-1.3299999999999841</v>
      </c>
    </row>
    <row r="486" spans="1:34" x14ac:dyDescent="0.25">
      <c r="A486">
        <v>485</v>
      </c>
      <c r="B486" t="s">
        <v>1123</v>
      </c>
      <c r="C486" t="s">
        <v>15</v>
      </c>
      <c r="D486" t="s">
        <v>16</v>
      </c>
      <c r="E486" t="s">
        <v>1124</v>
      </c>
      <c r="F486">
        <v>2.27</v>
      </c>
      <c r="G486" t="s">
        <v>18</v>
      </c>
      <c r="H486" t="s">
        <v>38</v>
      </c>
      <c r="I486" t="str">
        <f>"1-4"</f>
        <v>1-4</v>
      </c>
      <c r="J486" t="s">
        <v>20</v>
      </c>
      <c r="K486">
        <v>2.27</v>
      </c>
      <c r="L486">
        <v>1</v>
      </c>
      <c r="M486">
        <v>1.27</v>
      </c>
      <c r="N486" t="s">
        <v>21</v>
      </c>
      <c r="O486" t="s">
        <v>1125</v>
      </c>
      <c r="P486" s="15">
        <f t="shared" si="89"/>
        <v>36.439999999999976</v>
      </c>
      <c r="Q486" s="22">
        <v>43497</v>
      </c>
      <c r="R486" s="22"/>
      <c r="S486" s="50">
        <v>503</v>
      </c>
      <c r="T486" s="23" t="str">
        <f t="shared" si="79"/>
        <v>1X2</v>
      </c>
      <c r="U486" t="s">
        <v>2512</v>
      </c>
      <c r="V486" s="46" t="str">
        <f t="shared" si="80"/>
        <v>17</v>
      </c>
      <c r="W486" s="46" t="str">
        <f t="shared" si="81"/>
        <v>Feb</v>
      </c>
      <c r="X486" s="46">
        <f t="shared" si="82"/>
        <v>2</v>
      </c>
      <c r="Y486" s="46" t="str">
        <f t="shared" si="83"/>
        <v>2019</v>
      </c>
      <c r="Z486" s="46" t="str">
        <f t="shared" si="84"/>
        <v>12:30</v>
      </c>
      <c r="AA486" s="47">
        <f t="shared" si="85"/>
        <v>43513</v>
      </c>
      <c r="AB486" s="48">
        <f t="shared" si="86"/>
        <v>43513.520833333336</v>
      </c>
      <c r="AC486" s="51">
        <v>43497</v>
      </c>
      <c r="AD486" s="72"/>
      <c r="AE486" s="49">
        <v>485</v>
      </c>
      <c r="AF486" s="52">
        <f t="shared" si="87"/>
        <v>35.839999999999975</v>
      </c>
      <c r="AG486" s="53">
        <f t="shared" si="88"/>
        <v>135.84000000000012</v>
      </c>
      <c r="AH486" s="53">
        <f>AG486-MAX($AG$1:AG485)</f>
        <v>-5.9999999999973852E-2</v>
      </c>
    </row>
    <row r="487" spans="1:34" x14ac:dyDescent="0.25">
      <c r="A487">
        <v>486</v>
      </c>
      <c r="B487" t="s">
        <v>1082</v>
      </c>
      <c r="C487" t="s">
        <v>15</v>
      </c>
      <c r="D487" t="s">
        <v>100</v>
      </c>
      <c r="E487" t="s">
        <v>1137</v>
      </c>
      <c r="F487">
        <v>0</v>
      </c>
      <c r="G487" t="s">
        <v>26</v>
      </c>
      <c r="H487" t="s">
        <v>72</v>
      </c>
      <c r="I487" t="str">
        <f>"0-0"</f>
        <v>0-0</v>
      </c>
      <c r="J487" t="s">
        <v>20</v>
      </c>
      <c r="K487">
        <v>2.0499999999999998</v>
      </c>
      <c r="L487">
        <v>1</v>
      </c>
      <c r="M487">
        <v>-1</v>
      </c>
      <c r="N487" t="s">
        <v>21</v>
      </c>
      <c r="O487" t="s">
        <v>1136</v>
      </c>
      <c r="P487" s="15">
        <f t="shared" si="89"/>
        <v>35.439999999999976</v>
      </c>
      <c r="Q487" s="22">
        <v>43497</v>
      </c>
      <c r="R487" s="22"/>
      <c r="S487" s="50">
        <v>458</v>
      </c>
      <c r="T487" s="23" t="str">
        <f t="shared" si="79"/>
        <v>1X2</v>
      </c>
      <c r="U487" t="s">
        <v>2512</v>
      </c>
      <c r="V487" s="46" t="str">
        <f t="shared" si="80"/>
        <v>17</v>
      </c>
      <c r="W487" s="46" t="str">
        <f t="shared" si="81"/>
        <v>Feb</v>
      </c>
      <c r="X487" s="46">
        <f t="shared" si="82"/>
        <v>2</v>
      </c>
      <c r="Y487" s="46" t="str">
        <f t="shared" si="83"/>
        <v>2019</v>
      </c>
      <c r="Z487" s="46" t="str">
        <f t="shared" si="84"/>
        <v>15:00</v>
      </c>
      <c r="AA487" s="47">
        <f t="shared" si="85"/>
        <v>43513</v>
      </c>
      <c r="AB487" s="48">
        <f t="shared" si="86"/>
        <v>43513.625</v>
      </c>
      <c r="AC487" s="51">
        <v>43497</v>
      </c>
      <c r="AD487" s="72"/>
      <c r="AE487" s="49">
        <v>486</v>
      </c>
      <c r="AF487" s="52">
        <f t="shared" si="87"/>
        <v>34.839999999999975</v>
      </c>
      <c r="AG487" s="53">
        <f t="shared" si="88"/>
        <v>134.84000000000012</v>
      </c>
      <c r="AH487" s="53">
        <f>AG487-MAX($AG$1:AG486)</f>
        <v>-1.0599999999999739</v>
      </c>
    </row>
    <row r="488" spans="1:34" x14ac:dyDescent="0.25">
      <c r="A488">
        <v>487</v>
      </c>
      <c r="B488" t="s">
        <v>1082</v>
      </c>
      <c r="C488" t="s">
        <v>15</v>
      </c>
      <c r="D488" t="s">
        <v>16</v>
      </c>
      <c r="E488" t="s">
        <v>1083</v>
      </c>
      <c r="F488">
        <v>1.68</v>
      </c>
      <c r="G488" t="s">
        <v>18</v>
      </c>
      <c r="H488" t="s">
        <v>112</v>
      </c>
      <c r="I488" t="str">
        <f>"2-1"</f>
        <v>2-1</v>
      </c>
      <c r="J488" t="s">
        <v>20</v>
      </c>
      <c r="K488">
        <v>1.6839999999999999</v>
      </c>
      <c r="L488">
        <v>1</v>
      </c>
      <c r="M488">
        <v>0.68</v>
      </c>
      <c r="N488" t="s">
        <v>21</v>
      </c>
      <c r="O488" t="s">
        <v>1080</v>
      </c>
      <c r="P488" s="15">
        <f t="shared" si="89"/>
        <v>36.119999999999976</v>
      </c>
      <c r="Q488" s="22">
        <v>43497</v>
      </c>
      <c r="R488" s="22"/>
      <c r="S488" s="50">
        <v>481</v>
      </c>
      <c r="T488" s="23" t="str">
        <f t="shared" si="79"/>
        <v>AH</v>
      </c>
      <c r="U488" t="s">
        <v>2512</v>
      </c>
      <c r="V488" s="46" t="str">
        <f t="shared" si="80"/>
        <v>17</v>
      </c>
      <c r="W488" s="46" t="str">
        <f t="shared" si="81"/>
        <v>Feb</v>
      </c>
      <c r="X488" s="46">
        <f t="shared" si="82"/>
        <v>2</v>
      </c>
      <c r="Y488" s="46" t="str">
        <f t="shared" si="83"/>
        <v>2019</v>
      </c>
      <c r="Z488" s="46" t="str">
        <f t="shared" si="84"/>
        <v>15:00</v>
      </c>
      <c r="AA488" s="47">
        <f t="shared" si="85"/>
        <v>43513</v>
      </c>
      <c r="AB488" s="48">
        <f t="shared" si="86"/>
        <v>43513.625</v>
      </c>
      <c r="AC488" s="51">
        <v>43497</v>
      </c>
      <c r="AD488" s="72"/>
      <c r="AE488" s="49">
        <v>487</v>
      </c>
      <c r="AF488" s="52">
        <f t="shared" si="87"/>
        <v>35.519999999999975</v>
      </c>
      <c r="AG488" s="53">
        <f t="shared" si="88"/>
        <v>135.52000000000012</v>
      </c>
      <c r="AH488" s="53">
        <f>AG488-MAX($AG$1:AG487)</f>
        <v>-0.37999999999996703</v>
      </c>
    </row>
    <row r="489" spans="1:34" x14ac:dyDescent="0.25">
      <c r="A489">
        <v>488</v>
      </c>
      <c r="B489" t="s">
        <v>1076</v>
      </c>
      <c r="C489" t="s">
        <v>15</v>
      </c>
      <c r="D489" t="s">
        <v>54</v>
      </c>
      <c r="E489" t="s">
        <v>1077</v>
      </c>
      <c r="F489">
        <v>1</v>
      </c>
      <c r="G489" t="s">
        <v>80</v>
      </c>
      <c r="H489" t="s">
        <v>34</v>
      </c>
      <c r="I489" t="str">
        <f>"1-1"</f>
        <v>1-1</v>
      </c>
      <c r="J489" t="s">
        <v>20</v>
      </c>
      <c r="K489">
        <v>2.25</v>
      </c>
      <c r="L489">
        <v>1</v>
      </c>
      <c r="M489">
        <v>0</v>
      </c>
      <c r="N489" t="s">
        <v>21</v>
      </c>
      <c r="O489" t="s">
        <v>1075</v>
      </c>
      <c r="P489" s="15">
        <f t="shared" si="89"/>
        <v>36.119999999999976</v>
      </c>
      <c r="Q489" s="22">
        <v>43497</v>
      </c>
      <c r="R489" s="22"/>
      <c r="S489" s="50">
        <v>494</v>
      </c>
      <c r="T489" s="23" t="str">
        <f t="shared" si="79"/>
        <v>AH</v>
      </c>
      <c r="U489" t="s">
        <v>2512</v>
      </c>
      <c r="V489" s="46" t="str">
        <f t="shared" si="80"/>
        <v>17</v>
      </c>
      <c r="W489" s="46" t="str">
        <f t="shared" si="81"/>
        <v>Feb</v>
      </c>
      <c r="X489" s="46">
        <f t="shared" si="82"/>
        <v>2</v>
      </c>
      <c r="Y489" s="46" t="str">
        <f t="shared" si="83"/>
        <v>2019</v>
      </c>
      <c r="Z489" s="46" t="str">
        <f t="shared" si="84"/>
        <v>15:30</v>
      </c>
      <c r="AA489" s="47">
        <f t="shared" si="85"/>
        <v>43513</v>
      </c>
      <c r="AB489" s="48">
        <f t="shared" si="86"/>
        <v>43513.645833333336</v>
      </c>
      <c r="AC489" s="51">
        <v>43497</v>
      </c>
      <c r="AD489" s="72"/>
      <c r="AE489" s="49">
        <v>488</v>
      </c>
      <c r="AF489" s="52">
        <f t="shared" si="87"/>
        <v>35.519999999999975</v>
      </c>
      <c r="AG489" s="53">
        <f t="shared" si="88"/>
        <v>135.52000000000012</v>
      </c>
      <c r="AH489" s="53">
        <f>AG489-MAX($AG$1:AG488)</f>
        <v>-0.37999999999996703</v>
      </c>
    </row>
    <row r="490" spans="1:34" x14ac:dyDescent="0.25">
      <c r="A490">
        <v>489</v>
      </c>
      <c r="B490" t="s">
        <v>1089</v>
      </c>
      <c r="C490" t="s">
        <v>15</v>
      </c>
      <c r="D490" t="s">
        <v>24</v>
      </c>
      <c r="E490" t="s">
        <v>1090</v>
      </c>
      <c r="F490">
        <v>2.12</v>
      </c>
      <c r="G490" t="s">
        <v>18</v>
      </c>
      <c r="H490" t="s">
        <v>92</v>
      </c>
      <c r="I490" t="str">
        <f>"0-0"</f>
        <v>0-0</v>
      </c>
      <c r="J490" t="s">
        <v>20</v>
      </c>
      <c r="K490">
        <v>2.12</v>
      </c>
      <c r="L490">
        <v>1</v>
      </c>
      <c r="M490">
        <v>1.1200000000000001</v>
      </c>
      <c r="N490" t="s">
        <v>21</v>
      </c>
      <c r="O490" t="s">
        <v>1091</v>
      </c>
      <c r="P490" s="15">
        <f t="shared" si="89"/>
        <v>37.239999999999974</v>
      </c>
      <c r="Q490" s="22">
        <v>43497</v>
      </c>
      <c r="R490" s="22"/>
      <c r="S490" s="50">
        <v>519</v>
      </c>
      <c r="T490" s="23" t="str">
        <f t="shared" si="79"/>
        <v>AH</v>
      </c>
      <c r="U490" t="s">
        <v>2512</v>
      </c>
      <c r="V490" s="46" t="str">
        <f t="shared" si="80"/>
        <v>17</v>
      </c>
      <c r="W490" s="46" t="str">
        <f t="shared" si="81"/>
        <v>Feb</v>
      </c>
      <c r="X490" s="46">
        <f t="shared" si="82"/>
        <v>2</v>
      </c>
      <c r="Y490" s="46" t="str">
        <f t="shared" si="83"/>
        <v>2019</v>
      </c>
      <c r="Z490" s="46" t="str">
        <f t="shared" si="84"/>
        <v>16:15</v>
      </c>
      <c r="AA490" s="47">
        <f t="shared" si="85"/>
        <v>43513</v>
      </c>
      <c r="AB490" s="48">
        <f t="shared" si="86"/>
        <v>43513.677083333336</v>
      </c>
      <c r="AC490" s="51">
        <v>43497</v>
      </c>
      <c r="AD490" s="72"/>
      <c r="AE490" s="49">
        <v>489</v>
      </c>
      <c r="AF490" s="52">
        <f t="shared" si="87"/>
        <v>36.639999999999972</v>
      </c>
      <c r="AG490" s="53">
        <f t="shared" si="88"/>
        <v>136.64000000000013</v>
      </c>
      <c r="AH490" s="53">
        <f>AG490-MAX($AG$1:AG489)</f>
        <v>0.74000000000003752</v>
      </c>
    </row>
    <row r="491" spans="1:34" x14ac:dyDescent="0.25">
      <c r="A491">
        <v>490</v>
      </c>
      <c r="B491" t="s">
        <v>1071</v>
      </c>
      <c r="C491" t="s">
        <v>15</v>
      </c>
      <c r="D491" t="s">
        <v>100</v>
      </c>
      <c r="E491" t="s">
        <v>1072</v>
      </c>
      <c r="F491">
        <v>1.72</v>
      </c>
      <c r="G491" t="s">
        <v>18</v>
      </c>
      <c r="H491" t="s">
        <v>46</v>
      </c>
      <c r="I491" t="str">
        <f>"2-0"</f>
        <v>2-0</v>
      </c>
      <c r="J491" t="s">
        <v>20</v>
      </c>
      <c r="K491">
        <v>1.7190000000000001</v>
      </c>
      <c r="L491">
        <v>1</v>
      </c>
      <c r="M491">
        <v>0.72</v>
      </c>
      <c r="N491" t="s">
        <v>21</v>
      </c>
      <c r="O491" t="s">
        <v>1070</v>
      </c>
      <c r="P491" s="15">
        <f t="shared" si="89"/>
        <v>37.959999999999972</v>
      </c>
      <c r="Q491" s="22">
        <v>43497</v>
      </c>
      <c r="R491" s="22"/>
      <c r="S491" s="50">
        <v>515</v>
      </c>
      <c r="T491" s="23" t="str">
        <f t="shared" si="79"/>
        <v>AH</v>
      </c>
      <c r="U491" t="s">
        <v>2512</v>
      </c>
      <c r="V491" s="46" t="str">
        <f t="shared" si="80"/>
        <v>17</v>
      </c>
      <c r="W491" s="46" t="str">
        <f t="shared" si="81"/>
        <v>Feb</v>
      </c>
      <c r="X491" s="46">
        <f t="shared" si="82"/>
        <v>2</v>
      </c>
      <c r="Y491" s="46" t="str">
        <f t="shared" si="83"/>
        <v>2019</v>
      </c>
      <c r="Z491" s="46" t="str">
        <f t="shared" si="84"/>
        <v>17:00</v>
      </c>
      <c r="AA491" s="47">
        <f t="shared" si="85"/>
        <v>43513</v>
      </c>
      <c r="AB491" s="48">
        <f t="shared" si="86"/>
        <v>43513.708333333336</v>
      </c>
      <c r="AC491" s="51">
        <v>43497</v>
      </c>
      <c r="AD491" s="72"/>
      <c r="AE491" s="49">
        <v>490</v>
      </c>
      <c r="AF491" s="52">
        <f t="shared" si="87"/>
        <v>37.359999999999971</v>
      </c>
      <c r="AG491" s="53">
        <f t="shared" si="88"/>
        <v>137.36000000000013</v>
      </c>
      <c r="AH491" s="53">
        <f>AG491-MAX($AG$1:AG490)</f>
        <v>0.71999999999999886</v>
      </c>
    </row>
    <row r="492" spans="1:34" x14ac:dyDescent="0.25">
      <c r="A492">
        <v>491</v>
      </c>
      <c r="B492" t="s">
        <v>1073</v>
      </c>
      <c r="C492" t="s">
        <v>15</v>
      </c>
      <c r="D492" t="s">
        <v>16</v>
      </c>
      <c r="E492" t="s">
        <v>1081</v>
      </c>
      <c r="F492">
        <v>1</v>
      </c>
      <c r="G492" t="s">
        <v>80</v>
      </c>
      <c r="H492" t="s">
        <v>31</v>
      </c>
      <c r="I492" t="str">
        <f>"2-1"</f>
        <v>2-1</v>
      </c>
      <c r="J492" t="s">
        <v>20</v>
      </c>
      <c r="K492">
        <v>1.9</v>
      </c>
      <c r="L492">
        <v>1</v>
      </c>
      <c r="M492">
        <v>0</v>
      </c>
      <c r="N492" t="s">
        <v>21</v>
      </c>
      <c r="O492" t="s">
        <v>1080</v>
      </c>
      <c r="P492" s="15">
        <f t="shared" si="89"/>
        <v>37.959999999999972</v>
      </c>
      <c r="Q492" s="22">
        <v>43497</v>
      </c>
      <c r="R492" s="22"/>
      <c r="S492" s="50">
        <v>508</v>
      </c>
      <c r="T492" s="23" t="str">
        <f t="shared" si="79"/>
        <v>AH</v>
      </c>
      <c r="U492" t="s">
        <v>2512</v>
      </c>
      <c r="V492" s="46" t="str">
        <f t="shared" si="80"/>
        <v>17</v>
      </c>
      <c r="W492" s="46" t="str">
        <f t="shared" si="81"/>
        <v>Feb</v>
      </c>
      <c r="X492" s="46">
        <f t="shared" si="82"/>
        <v>2</v>
      </c>
      <c r="Y492" s="46" t="str">
        <f t="shared" si="83"/>
        <v>2019</v>
      </c>
      <c r="Z492" s="46" t="str">
        <f t="shared" si="84"/>
        <v>18:00</v>
      </c>
      <c r="AA492" s="47">
        <f t="shared" si="85"/>
        <v>43513</v>
      </c>
      <c r="AB492" s="48">
        <f t="shared" si="86"/>
        <v>43513.75</v>
      </c>
      <c r="AC492" s="51">
        <v>43497</v>
      </c>
      <c r="AD492" s="72"/>
      <c r="AE492" s="49">
        <v>491</v>
      </c>
      <c r="AF492" s="52">
        <f t="shared" si="87"/>
        <v>37.359999999999971</v>
      </c>
      <c r="AG492" s="53">
        <f t="shared" si="88"/>
        <v>137.36000000000013</v>
      </c>
      <c r="AH492" s="53">
        <f>AG492-MAX($AG$1:AG491)</f>
        <v>0</v>
      </c>
    </row>
    <row r="493" spans="1:34" x14ac:dyDescent="0.25">
      <c r="A493">
        <v>492</v>
      </c>
      <c r="B493" t="s">
        <v>1073</v>
      </c>
      <c r="C493" t="s">
        <v>15</v>
      </c>
      <c r="D493" t="s">
        <v>54</v>
      </c>
      <c r="E493" t="s">
        <v>1074</v>
      </c>
      <c r="F493">
        <v>1.71</v>
      </c>
      <c r="G493" t="s">
        <v>18</v>
      </c>
      <c r="H493" t="s">
        <v>50</v>
      </c>
      <c r="I493" t="str">
        <f>"2-0"</f>
        <v>2-0</v>
      </c>
      <c r="J493" t="s">
        <v>20</v>
      </c>
      <c r="K493">
        <v>1.7090000000000001</v>
      </c>
      <c r="L493">
        <v>1</v>
      </c>
      <c r="M493">
        <v>0.71</v>
      </c>
      <c r="N493" t="s">
        <v>21</v>
      </c>
      <c r="O493" t="s">
        <v>1075</v>
      </c>
      <c r="P493" s="15">
        <f t="shared" si="89"/>
        <v>38.669999999999973</v>
      </c>
      <c r="Q493" s="22">
        <v>43497</v>
      </c>
      <c r="R493" s="22"/>
      <c r="S493" s="50">
        <v>520</v>
      </c>
      <c r="T493" s="23" t="str">
        <f t="shared" si="79"/>
        <v>AH</v>
      </c>
      <c r="U493" t="s">
        <v>2512</v>
      </c>
      <c r="V493" s="46" t="str">
        <f t="shared" si="80"/>
        <v>17</v>
      </c>
      <c r="W493" s="46" t="str">
        <f t="shared" si="81"/>
        <v>Feb</v>
      </c>
      <c r="X493" s="46">
        <f t="shared" si="82"/>
        <v>2</v>
      </c>
      <c r="Y493" s="46" t="str">
        <f t="shared" si="83"/>
        <v>2019</v>
      </c>
      <c r="Z493" s="46" t="str">
        <f t="shared" si="84"/>
        <v>18:00</v>
      </c>
      <c r="AA493" s="47">
        <f t="shared" si="85"/>
        <v>43513</v>
      </c>
      <c r="AB493" s="48">
        <f t="shared" si="86"/>
        <v>43513.75</v>
      </c>
      <c r="AC493" s="51">
        <v>43497</v>
      </c>
      <c r="AD493" s="72"/>
      <c r="AE493" s="49">
        <v>492</v>
      </c>
      <c r="AF493" s="52">
        <f t="shared" si="87"/>
        <v>38.069999999999972</v>
      </c>
      <c r="AG493" s="53">
        <f t="shared" si="88"/>
        <v>138.07000000000014</v>
      </c>
      <c r="AH493" s="53">
        <f>AG493-MAX($AG$1:AG492)</f>
        <v>0.71000000000000796</v>
      </c>
    </row>
    <row r="494" spans="1:34" x14ac:dyDescent="0.25">
      <c r="A494">
        <v>493</v>
      </c>
      <c r="B494" t="s">
        <v>1087</v>
      </c>
      <c r="C494" t="s">
        <v>15</v>
      </c>
      <c r="D494" t="s">
        <v>24</v>
      </c>
      <c r="E494" t="s">
        <v>1088</v>
      </c>
      <c r="F494">
        <v>0</v>
      </c>
      <c r="G494" t="s">
        <v>26</v>
      </c>
      <c r="H494" t="s">
        <v>34</v>
      </c>
      <c r="I494" t="str">
        <f>"3-0"</f>
        <v>3-0</v>
      </c>
      <c r="J494" t="s">
        <v>20</v>
      </c>
      <c r="K494">
        <v>2.08</v>
      </c>
      <c r="L494">
        <v>1</v>
      </c>
      <c r="M494">
        <v>-1</v>
      </c>
      <c r="N494" t="s">
        <v>21</v>
      </c>
      <c r="O494" t="s">
        <v>1086</v>
      </c>
      <c r="P494" s="15">
        <f t="shared" si="89"/>
        <v>37.669999999999973</v>
      </c>
      <c r="Q494" s="22">
        <v>43497</v>
      </c>
      <c r="R494" s="22"/>
      <c r="S494" s="50">
        <v>507</v>
      </c>
      <c r="T494" s="23" t="str">
        <f t="shared" si="79"/>
        <v>AH</v>
      </c>
      <c r="U494" t="s">
        <v>2512</v>
      </c>
      <c r="V494" s="46" t="str">
        <f t="shared" si="80"/>
        <v>17</v>
      </c>
      <c r="W494" s="46" t="str">
        <f t="shared" si="81"/>
        <v>Feb</v>
      </c>
      <c r="X494" s="46">
        <f t="shared" si="82"/>
        <v>2</v>
      </c>
      <c r="Y494" s="46" t="str">
        <f t="shared" si="83"/>
        <v>2019</v>
      </c>
      <c r="Z494" s="46" t="str">
        <f t="shared" si="84"/>
        <v>18:30</v>
      </c>
      <c r="AA494" s="47">
        <f t="shared" si="85"/>
        <v>43513</v>
      </c>
      <c r="AB494" s="48">
        <f t="shared" si="86"/>
        <v>43513.770833333336</v>
      </c>
      <c r="AC494" s="51">
        <v>43497</v>
      </c>
      <c r="AD494" s="72"/>
      <c r="AE494" s="49">
        <v>493</v>
      </c>
      <c r="AF494" s="52">
        <f t="shared" si="87"/>
        <v>37.069999999999972</v>
      </c>
      <c r="AG494" s="53">
        <f t="shared" si="88"/>
        <v>137.07000000000014</v>
      </c>
      <c r="AH494" s="53">
        <f>AG494-MAX($AG$1:AG493)</f>
        <v>-1</v>
      </c>
    </row>
    <row r="495" spans="1:34" x14ac:dyDescent="0.25">
      <c r="A495">
        <v>494</v>
      </c>
      <c r="B495" t="s">
        <v>1078</v>
      </c>
      <c r="C495" t="s">
        <v>15</v>
      </c>
      <c r="D495" t="s">
        <v>16</v>
      </c>
      <c r="E495" t="s">
        <v>1079</v>
      </c>
      <c r="F495">
        <v>0</v>
      </c>
      <c r="G495" t="s">
        <v>26</v>
      </c>
      <c r="H495" t="s">
        <v>50</v>
      </c>
      <c r="I495" t="str">
        <f>"0-0"</f>
        <v>0-0</v>
      </c>
      <c r="J495" t="s">
        <v>20</v>
      </c>
      <c r="K495">
        <v>1.714</v>
      </c>
      <c r="L495">
        <v>1</v>
      </c>
      <c r="M495">
        <v>-1</v>
      </c>
      <c r="N495" t="s">
        <v>21</v>
      </c>
      <c r="O495" t="s">
        <v>1080</v>
      </c>
      <c r="P495" s="15">
        <f t="shared" si="89"/>
        <v>36.669999999999973</v>
      </c>
      <c r="Q495" s="22">
        <v>43497</v>
      </c>
      <c r="R495" s="22"/>
      <c r="S495" s="50">
        <v>506</v>
      </c>
      <c r="T495" s="23" t="str">
        <f t="shared" si="79"/>
        <v>AH</v>
      </c>
      <c r="U495" t="s">
        <v>2512</v>
      </c>
      <c r="V495" s="46" t="str">
        <f t="shared" si="80"/>
        <v>17</v>
      </c>
      <c r="W495" s="46" t="str">
        <f t="shared" si="81"/>
        <v>Feb</v>
      </c>
      <c r="X495" s="46">
        <f t="shared" si="82"/>
        <v>2</v>
      </c>
      <c r="Y495" s="46" t="str">
        <f t="shared" si="83"/>
        <v>2019</v>
      </c>
      <c r="Z495" s="46" t="str">
        <f t="shared" si="84"/>
        <v>20:30</v>
      </c>
      <c r="AA495" s="47">
        <f t="shared" si="85"/>
        <v>43513</v>
      </c>
      <c r="AB495" s="48">
        <f t="shared" si="86"/>
        <v>43513.854166666664</v>
      </c>
      <c r="AC495" s="51">
        <v>43497</v>
      </c>
      <c r="AD495" s="72"/>
      <c r="AE495" s="49">
        <v>494</v>
      </c>
      <c r="AF495" s="52">
        <f t="shared" si="87"/>
        <v>36.069999999999972</v>
      </c>
      <c r="AG495" s="53">
        <f t="shared" si="88"/>
        <v>136.07000000000014</v>
      </c>
      <c r="AH495" s="53">
        <f>AG495-MAX($AG$1:AG494)</f>
        <v>-2</v>
      </c>
    </row>
    <row r="496" spans="1:34" x14ac:dyDescent="0.25">
      <c r="A496">
        <v>495</v>
      </c>
      <c r="B496" t="s">
        <v>1084</v>
      </c>
      <c r="C496" t="s">
        <v>15</v>
      </c>
      <c r="D496" t="s">
        <v>24</v>
      </c>
      <c r="E496" t="s">
        <v>1085</v>
      </c>
      <c r="F496">
        <v>2.15</v>
      </c>
      <c r="G496" t="s">
        <v>18</v>
      </c>
      <c r="H496" t="s">
        <v>92</v>
      </c>
      <c r="I496" t="str">
        <f>"1-1"</f>
        <v>1-1</v>
      </c>
      <c r="J496" t="s">
        <v>20</v>
      </c>
      <c r="K496">
        <v>2.15</v>
      </c>
      <c r="L496">
        <v>1</v>
      </c>
      <c r="M496">
        <v>1.1499999999999999</v>
      </c>
      <c r="N496" t="s">
        <v>21</v>
      </c>
      <c r="O496" t="s">
        <v>1086</v>
      </c>
      <c r="P496" s="15">
        <f t="shared" si="89"/>
        <v>37.819999999999972</v>
      </c>
      <c r="Q496" s="22">
        <v>43497</v>
      </c>
      <c r="R496" s="22"/>
      <c r="S496" s="50">
        <v>505</v>
      </c>
      <c r="T496" s="23" t="str">
        <f t="shared" si="79"/>
        <v>AH</v>
      </c>
      <c r="U496" t="s">
        <v>2512</v>
      </c>
      <c r="V496" s="46" t="str">
        <f t="shared" si="80"/>
        <v>17</v>
      </c>
      <c r="W496" s="46" t="str">
        <f t="shared" si="81"/>
        <v>Feb</v>
      </c>
      <c r="X496" s="46">
        <f t="shared" si="82"/>
        <v>2</v>
      </c>
      <c r="Y496" s="46" t="str">
        <f t="shared" si="83"/>
        <v>2019</v>
      </c>
      <c r="Z496" s="46" t="str">
        <f t="shared" si="84"/>
        <v>20:45</v>
      </c>
      <c r="AA496" s="47">
        <f t="shared" si="85"/>
        <v>43513</v>
      </c>
      <c r="AB496" s="48">
        <f t="shared" si="86"/>
        <v>43513.864583333336</v>
      </c>
      <c r="AC496" s="51">
        <v>43497</v>
      </c>
      <c r="AD496" s="72"/>
      <c r="AE496" s="49">
        <v>495</v>
      </c>
      <c r="AF496" s="52">
        <f t="shared" si="87"/>
        <v>37.21999999999997</v>
      </c>
      <c r="AG496" s="53">
        <f t="shared" si="88"/>
        <v>137.22000000000014</v>
      </c>
      <c r="AH496" s="53">
        <f>AG496-MAX($AG$1:AG495)</f>
        <v>-0.84999999999999432</v>
      </c>
    </row>
    <row r="497" spans="1:34" x14ac:dyDescent="0.25">
      <c r="A497">
        <v>496</v>
      </c>
      <c r="B497" t="s">
        <v>1100</v>
      </c>
      <c r="C497" t="s">
        <v>15</v>
      </c>
      <c r="D497" t="s">
        <v>100</v>
      </c>
      <c r="E497" t="s">
        <v>1101</v>
      </c>
      <c r="F497">
        <v>1</v>
      </c>
      <c r="G497" t="s">
        <v>80</v>
      </c>
      <c r="H497" t="s">
        <v>109</v>
      </c>
      <c r="I497" t="str">
        <f>"0-1"</f>
        <v>0-1</v>
      </c>
      <c r="J497" t="s">
        <v>20</v>
      </c>
      <c r="K497">
        <v>1.8540000000000001</v>
      </c>
      <c r="L497">
        <v>1</v>
      </c>
      <c r="M497">
        <v>0</v>
      </c>
      <c r="N497" t="s">
        <v>21</v>
      </c>
      <c r="O497" t="s">
        <v>1099</v>
      </c>
      <c r="P497" s="15">
        <f t="shared" si="89"/>
        <v>37.819999999999972</v>
      </c>
      <c r="Q497" s="22">
        <v>43497</v>
      </c>
      <c r="R497" s="22"/>
      <c r="S497" s="50">
        <v>509</v>
      </c>
      <c r="T497" s="23" t="str">
        <f t="shared" si="79"/>
        <v>AH</v>
      </c>
      <c r="U497" t="s">
        <v>2512</v>
      </c>
      <c r="V497" s="46" t="str">
        <f t="shared" si="80"/>
        <v>17</v>
      </c>
      <c r="W497" s="46" t="str">
        <f t="shared" si="81"/>
        <v>Feb</v>
      </c>
      <c r="X497" s="46">
        <f t="shared" si="82"/>
        <v>2</v>
      </c>
      <c r="Y497" s="46" t="str">
        <f t="shared" si="83"/>
        <v>2019</v>
      </c>
      <c r="Z497" s="46" t="str">
        <f t="shared" si="84"/>
        <v>21:00</v>
      </c>
      <c r="AA497" s="47">
        <f t="shared" si="85"/>
        <v>43513</v>
      </c>
      <c r="AB497" s="48">
        <f t="shared" si="86"/>
        <v>43513.875</v>
      </c>
      <c r="AC497" s="51">
        <v>43497</v>
      </c>
      <c r="AD497" s="72"/>
      <c r="AE497" s="49">
        <v>496</v>
      </c>
      <c r="AF497" s="52">
        <f t="shared" si="87"/>
        <v>37.21999999999997</v>
      </c>
      <c r="AG497" s="53">
        <f t="shared" si="88"/>
        <v>137.22000000000014</v>
      </c>
      <c r="AH497" s="53">
        <f>AG497-MAX($AG$1:AG496)</f>
        <v>-0.84999999999999432</v>
      </c>
    </row>
    <row r="498" spans="1:34" x14ac:dyDescent="0.25">
      <c r="A498">
        <v>497</v>
      </c>
      <c r="B498" t="s">
        <v>1068</v>
      </c>
      <c r="C498" t="s">
        <v>15</v>
      </c>
      <c r="D498" t="s">
        <v>16</v>
      </c>
      <c r="E498" t="s">
        <v>1105</v>
      </c>
      <c r="F498">
        <v>1</v>
      </c>
      <c r="G498" t="s">
        <v>80</v>
      </c>
      <c r="H498" t="s">
        <v>50</v>
      </c>
      <c r="I498" t="str">
        <f>"2-1"</f>
        <v>2-1</v>
      </c>
      <c r="J498" t="s">
        <v>20</v>
      </c>
      <c r="K498">
        <v>1.7629999999999999</v>
      </c>
      <c r="L498">
        <v>1</v>
      </c>
      <c r="M498">
        <v>0</v>
      </c>
      <c r="N498" t="s">
        <v>21</v>
      </c>
      <c r="O498" t="s">
        <v>1106</v>
      </c>
      <c r="P498" s="15">
        <f t="shared" si="89"/>
        <v>37.819999999999972</v>
      </c>
      <c r="Q498" s="22">
        <v>43497</v>
      </c>
      <c r="R498" s="22"/>
      <c r="S498" s="50">
        <v>489</v>
      </c>
      <c r="T498" s="23" t="str">
        <f t="shared" si="79"/>
        <v>AH</v>
      </c>
      <c r="U498" t="s">
        <v>2512</v>
      </c>
      <c r="V498" s="46" t="str">
        <f t="shared" si="80"/>
        <v>18</v>
      </c>
      <c r="W498" s="46" t="str">
        <f t="shared" si="81"/>
        <v>Feb</v>
      </c>
      <c r="X498" s="46">
        <f t="shared" si="82"/>
        <v>2</v>
      </c>
      <c r="Y498" s="46" t="str">
        <f t="shared" si="83"/>
        <v>2019</v>
      </c>
      <c r="Z498" s="46" t="str">
        <f t="shared" si="84"/>
        <v>20:30</v>
      </c>
      <c r="AA498" s="47">
        <f t="shared" si="85"/>
        <v>43514</v>
      </c>
      <c r="AB498" s="48">
        <f t="shared" si="86"/>
        <v>43514.854166666664</v>
      </c>
      <c r="AC498" s="51">
        <v>43497</v>
      </c>
      <c r="AD498" s="72"/>
      <c r="AE498" s="49">
        <v>497</v>
      </c>
      <c r="AF498" s="52">
        <f t="shared" si="87"/>
        <v>37.21999999999997</v>
      </c>
      <c r="AG498" s="53">
        <f t="shared" si="88"/>
        <v>137.22000000000014</v>
      </c>
      <c r="AH498" s="53">
        <f>AG498-MAX($AG$1:AG497)</f>
        <v>-0.84999999999999432</v>
      </c>
    </row>
    <row r="499" spans="1:34" x14ac:dyDescent="0.25">
      <c r="A499">
        <v>498</v>
      </c>
      <c r="B499" t="s">
        <v>1068</v>
      </c>
      <c r="C499" t="s">
        <v>15</v>
      </c>
      <c r="D499" t="s">
        <v>54</v>
      </c>
      <c r="E499" t="s">
        <v>1095</v>
      </c>
      <c r="F499">
        <v>0</v>
      </c>
      <c r="G499" t="s">
        <v>26</v>
      </c>
      <c r="H499" t="s">
        <v>289</v>
      </c>
      <c r="I499" t="str">
        <f>"0-0"</f>
        <v>0-0</v>
      </c>
      <c r="J499" t="s">
        <v>20</v>
      </c>
      <c r="K499">
        <v>2.1800000000000002</v>
      </c>
      <c r="L499">
        <v>1</v>
      </c>
      <c r="M499">
        <v>-1</v>
      </c>
      <c r="N499" t="s">
        <v>21</v>
      </c>
      <c r="O499" t="s">
        <v>1096</v>
      </c>
      <c r="P499" s="15">
        <f t="shared" si="89"/>
        <v>36.819999999999972</v>
      </c>
      <c r="Q499" s="22">
        <v>43497</v>
      </c>
      <c r="R499" s="22"/>
      <c r="S499" s="50">
        <v>514</v>
      </c>
      <c r="T499" s="23" t="str">
        <f t="shared" si="79"/>
        <v>AH</v>
      </c>
      <c r="U499" t="s">
        <v>2512</v>
      </c>
      <c r="V499" s="46" t="str">
        <f t="shared" si="80"/>
        <v>18</v>
      </c>
      <c r="W499" s="46" t="str">
        <f t="shared" si="81"/>
        <v>Feb</v>
      </c>
      <c r="X499" s="46">
        <f t="shared" si="82"/>
        <v>2</v>
      </c>
      <c r="Y499" s="46" t="str">
        <f t="shared" si="83"/>
        <v>2019</v>
      </c>
      <c r="Z499" s="46" t="str">
        <f t="shared" si="84"/>
        <v>20:30</v>
      </c>
      <c r="AA499" s="47">
        <f t="shared" si="85"/>
        <v>43514</v>
      </c>
      <c r="AB499" s="48">
        <f t="shared" si="86"/>
        <v>43514.854166666664</v>
      </c>
      <c r="AC499" s="51">
        <v>43497</v>
      </c>
      <c r="AD499" s="72"/>
      <c r="AE499" s="49">
        <v>498</v>
      </c>
      <c r="AF499" s="52">
        <f t="shared" si="87"/>
        <v>36.21999999999997</v>
      </c>
      <c r="AG499" s="53">
        <f t="shared" si="88"/>
        <v>136.22000000000014</v>
      </c>
      <c r="AH499" s="53">
        <f>AG499-MAX($AG$1:AG498)</f>
        <v>-1.8499999999999943</v>
      </c>
    </row>
    <row r="500" spans="1:34" x14ac:dyDescent="0.25">
      <c r="A500">
        <v>499</v>
      </c>
      <c r="B500" t="s">
        <v>1068</v>
      </c>
      <c r="C500" t="s">
        <v>15</v>
      </c>
      <c r="D500" t="s">
        <v>399</v>
      </c>
      <c r="E500" t="s">
        <v>1069</v>
      </c>
      <c r="F500">
        <v>0</v>
      </c>
      <c r="G500" t="s">
        <v>26</v>
      </c>
      <c r="H500" t="s">
        <v>72</v>
      </c>
      <c r="I500" t="str">
        <f>"0-2"</f>
        <v>0-2</v>
      </c>
      <c r="J500" t="s">
        <v>20</v>
      </c>
      <c r="K500">
        <v>2.1</v>
      </c>
      <c r="L500">
        <v>1</v>
      </c>
      <c r="M500">
        <v>-1</v>
      </c>
      <c r="N500" t="s">
        <v>21</v>
      </c>
      <c r="O500" t="s">
        <v>1070</v>
      </c>
      <c r="P500" s="15">
        <f t="shared" si="89"/>
        <v>35.819999999999972</v>
      </c>
      <c r="Q500" s="22">
        <v>43497</v>
      </c>
      <c r="R500" s="22"/>
      <c r="S500" s="50">
        <v>521</v>
      </c>
      <c r="T500" s="23" t="str">
        <f t="shared" si="79"/>
        <v>1X2</v>
      </c>
      <c r="U500" t="s">
        <v>2512</v>
      </c>
      <c r="V500" s="46" t="str">
        <f t="shared" si="80"/>
        <v>18</v>
      </c>
      <c r="W500" s="46" t="str">
        <f t="shared" si="81"/>
        <v>Feb</v>
      </c>
      <c r="X500" s="46">
        <f t="shared" si="82"/>
        <v>2</v>
      </c>
      <c r="Y500" s="46" t="str">
        <f t="shared" si="83"/>
        <v>2019</v>
      </c>
      <c r="Z500" s="46" t="str">
        <f t="shared" si="84"/>
        <v>20:30</v>
      </c>
      <c r="AA500" s="47">
        <f t="shared" si="85"/>
        <v>43514</v>
      </c>
      <c r="AB500" s="48">
        <f t="shared" si="86"/>
        <v>43514.854166666664</v>
      </c>
      <c r="AC500" s="51">
        <v>43497</v>
      </c>
      <c r="AD500" s="72"/>
      <c r="AE500" s="49">
        <v>499</v>
      </c>
      <c r="AF500" s="52">
        <f t="shared" si="87"/>
        <v>35.21999999999997</v>
      </c>
      <c r="AG500" s="53">
        <f t="shared" si="88"/>
        <v>135.22000000000014</v>
      </c>
      <c r="AH500" s="53">
        <f>AG500-MAX($AG$1:AG499)</f>
        <v>-2.8499999999999943</v>
      </c>
    </row>
    <row r="501" spans="1:34" x14ac:dyDescent="0.25">
      <c r="A501">
        <v>500</v>
      </c>
      <c r="B501" t="s">
        <v>1112</v>
      </c>
      <c r="C501" t="s">
        <v>15</v>
      </c>
      <c r="D501" t="s">
        <v>24</v>
      </c>
      <c r="E501" t="s">
        <v>1113</v>
      </c>
      <c r="F501">
        <v>1.72</v>
      </c>
      <c r="G501" t="s">
        <v>18</v>
      </c>
      <c r="H501" t="s">
        <v>34</v>
      </c>
      <c r="I501" t="str">
        <f>"0-1"</f>
        <v>0-1</v>
      </c>
      <c r="J501" t="s">
        <v>20</v>
      </c>
      <c r="K501">
        <v>1.724</v>
      </c>
      <c r="L501">
        <v>1</v>
      </c>
      <c r="M501">
        <v>0.72</v>
      </c>
      <c r="N501" t="s">
        <v>21</v>
      </c>
      <c r="O501" t="s">
        <v>1114</v>
      </c>
      <c r="P501" s="15">
        <f t="shared" si="89"/>
        <v>36.539999999999971</v>
      </c>
      <c r="Q501" s="22">
        <v>43497</v>
      </c>
      <c r="R501" s="22"/>
      <c r="S501" s="50">
        <v>499</v>
      </c>
      <c r="T501" s="23" t="str">
        <f t="shared" si="79"/>
        <v>AH</v>
      </c>
      <c r="U501" t="s">
        <v>2512</v>
      </c>
      <c r="V501" s="46" t="str">
        <f t="shared" si="80"/>
        <v>18</v>
      </c>
      <c r="W501" s="46" t="str">
        <f t="shared" si="81"/>
        <v>Feb</v>
      </c>
      <c r="X501" s="46">
        <f t="shared" si="82"/>
        <v>2</v>
      </c>
      <c r="Y501" s="46" t="str">
        <f t="shared" si="83"/>
        <v>2019</v>
      </c>
      <c r="Z501" s="46" t="str">
        <f t="shared" si="84"/>
        <v>21:00</v>
      </c>
      <c r="AA501" s="47">
        <f t="shared" si="85"/>
        <v>43514</v>
      </c>
      <c r="AB501" s="48">
        <f t="shared" si="86"/>
        <v>43514.875</v>
      </c>
      <c r="AC501" s="51">
        <v>43497</v>
      </c>
      <c r="AD501" s="72"/>
      <c r="AE501" s="49">
        <v>500</v>
      </c>
      <c r="AF501" s="52">
        <f t="shared" si="87"/>
        <v>35.939999999999969</v>
      </c>
      <c r="AG501" s="53">
        <f t="shared" si="88"/>
        <v>135.94000000000014</v>
      </c>
      <c r="AH501" s="53">
        <f>AG501-MAX($AG$1:AG500)</f>
        <v>-2.1299999999999955</v>
      </c>
    </row>
    <row r="502" spans="1:34" x14ac:dyDescent="0.25">
      <c r="A502">
        <v>501</v>
      </c>
      <c r="B502" t="s">
        <v>1060</v>
      </c>
      <c r="C502" t="s">
        <v>15</v>
      </c>
      <c r="D502" t="s">
        <v>229</v>
      </c>
      <c r="E502" t="s">
        <v>1066</v>
      </c>
      <c r="F502">
        <v>0</v>
      </c>
      <c r="G502" t="s">
        <v>26</v>
      </c>
      <c r="H502" t="s">
        <v>72</v>
      </c>
      <c r="I502" t="str">
        <f>"0-0"</f>
        <v>0-0</v>
      </c>
      <c r="J502" t="s">
        <v>20</v>
      </c>
      <c r="K502">
        <v>1.97</v>
      </c>
      <c r="L502">
        <v>1</v>
      </c>
      <c r="M502">
        <v>-1</v>
      </c>
      <c r="N502" t="s">
        <v>21</v>
      </c>
      <c r="O502" t="s">
        <v>1067</v>
      </c>
      <c r="P502" s="15">
        <f t="shared" si="89"/>
        <v>35.539999999999971</v>
      </c>
      <c r="Q502" s="22">
        <v>43497</v>
      </c>
      <c r="R502" s="22"/>
      <c r="S502" s="50">
        <v>523</v>
      </c>
      <c r="T502" s="23" t="str">
        <f t="shared" si="79"/>
        <v>1X2</v>
      </c>
      <c r="U502" t="s">
        <v>2512</v>
      </c>
      <c r="V502" s="46" t="str">
        <f t="shared" si="80"/>
        <v>19</v>
      </c>
      <c r="W502" s="46" t="str">
        <f t="shared" si="81"/>
        <v>Feb</v>
      </c>
      <c r="X502" s="46">
        <f t="shared" si="82"/>
        <v>2</v>
      </c>
      <c r="Y502" s="46" t="str">
        <f t="shared" si="83"/>
        <v>2019</v>
      </c>
      <c r="Z502" s="46" t="str">
        <f t="shared" si="84"/>
        <v>21:00</v>
      </c>
      <c r="AA502" s="47">
        <f t="shared" si="85"/>
        <v>43515</v>
      </c>
      <c r="AB502" s="48">
        <f t="shared" si="86"/>
        <v>43515.875</v>
      </c>
      <c r="AC502" s="51">
        <v>43497</v>
      </c>
      <c r="AD502" s="72"/>
      <c r="AE502" s="49">
        <v>501</v>
      </c>
      <c r="AF502" s="52">
        <f t="shared" si="87"/>
        <v>34.939999999999969</v>
      </c>
      <c r="AG502" s="53">
        <f t="shared" si="88"/>
        <v>134.94000000000014</v>
      </c>
      <c r="AH502" s="53">
        <f>AG502-MAX($AG$1:AG501)</f>
        <v>-3.1299999999999955</v>
      </c>
    </row>
    <row r="503" spans="1:34" x14ac:dyDescent="0.25">
      <c r="A503">
        <v>502</v>
      </c>
      <c r="B503" t="s">
        <v>1060</v>
      </c>
      <c r="C503" t="s">
        <v>15</v>
      </c>
      <c r="D503" t="s">
        <v>229</v>
      </c>
      <c r="E503" t="s">
        <v>1061</v>
      </c>
      <c r="F503">
        <v>0</v>
      </c>
      <c r="G503" t="s">
        <v>26</v>
      </c>
      <c r="H503" t="s">
        <v>38</v>
      </c>
      <c r="I503" t="str">
        <f>"0-0"</f>
        <v>0-0</v>
      </c>
      <c r="J503" t="s">
        <v>20</v>
      </c>
      <c r="K503">
        <v>1.806</v>
      </c>
      <c r="L503">
        <v>1</v>
      </c>
      <c r="M503">
        <v>-1</v>
      </c>
      <c r="N503" t="s">
        <v>21</v>
      </c>
      <c r="O503" t="s">
        <v>1062</v>
      </c>
      <c r="P503" s="15">
        <f t="shared" si="89"/>
        <v>34.539999999999971</v>
      </c>
      <c r="Q503" s="22">
        <v>43497</v>
      </c>
      <c r="R503" s="22"/>
      <c r="S503" s="50">
        <v>533</v>
      </c>
      <c r="T503" s="23" t="str">
        <f t="shared" si="79"/>
        <v>1X2</v>
      </c>
      <c r="U503" t="s">
        <v>2512</v>
      </c>
      <c r="V503" s="46" t="str">
        <f t="shared" si="80"/>
        <v>19</v>
      </c>
      <c r="W503" s="46" t="str">
        <f t="shared" si="81"/>
        <v>Feb</v>
      </c>
      <c r="X503" s="46">
        <f t="shared" si="82"/>
        <v>2</v>
      </c>
      <c r="Y503" s="46" t="str">
        <f t="shared" si="83"/>
        <v>2019</v>
      </c>
      <c r="Z503" s="46" t="str">
        <f t="shared" si="84"/>
        <v>21:00</v>
      </c>
      <c r="AA503" s="47">
        <f t="shared" si="85"/>
        <v>43515</v>
      </c>
      <c r="AB503" s="48">
        <f t="shared" si="86"/>
        <v>43515.875</v>
      </c>
      <c r="AC503" s="51">
        <v>43497</v>
      </c>
      <c r="AD503" s="72"/>
      <c r="AE503" s="49">
        <v>502</v>
      </c>
      <c r="AF503" s="52">
        <f t="shared" si="87"/>
        <v>33.939999999999969</v>
      </c>
      <c r="AG503" s="53">
        <f t="shared" si="88"/>
        <v>133.94000000000014</v>
      </c>
      <c r="AH503" s="53">
        <f>AG503-MAX($AG$1:AG502)</f>
        <v>-4.1299999999999955</v>
      </c>
    </row>
    <row r="504" spans="1:34" x14ac:dyDescent="0.25">
      <c r="A504">
        <v>503</v>
      </c>
      <c r="B504" t="s">
        <v>1046</v>
      </c>
      <c r="C504" t="s">
        <v>15</v>
      </c>
      <c r="D504" t="s">
        <v>199</v>
      </c>
      <c r="E504" t="s">
        <v>1047</v>
      </c>
      <c r="F504">
        <v>1.77</v>
      </c>
      <c r="G504" t="s">
        <v>18</v>
      </c>
      <c r="H504" t="s">
        <v>72</v>
      </c>
      <c r="I504" t="str">
        <f>"2-0"</f>
        <v>2-0</v>
      </c>
      <c r="J504" t="s">
        <v>20</v>
      </c>
      <c r="K504">
        <v>1.7689999999999999</v>
      </c>
      <c r="L504">
        <v>1</v>
      </c>
      <c r="M504">
        <v>0.77</v>
      </c>
      <c r="N504" t="s">
        <v>21</v>
      </c>
      <c r="O504" t="s">
        <v>1048</v>
      </c>
      <c r="P504" s="15">
        <f t="shared" si="89"/>
        <v>35.309999999999974</v>
      </c>
      <c r="Q504" s="22">
        <v>43497</v>
      </c>
      <c r="R504" s="22"/>
      <c r="S504" s="50">
        <v>512</v>
      </c>
      <c r="T504" s="23" t="str">
        <f t="shared" si="79"/>
        <v>1X2</v>
      </c>
      <c r="U504" t="s">
        <v>2512</v>
      </c>
      <c r="V504" s="46" t="str">
        <f t="shared" si="80"/>
        <v>20</v>
      </c>
      <c r="W504" s="46" t="str">
        <f t="shared" si="81"/>
        <v>Feb</v>
      </c>
      <c r="X504" s="46">
        <f t="shared" si="82"/>
        <v>2</v>
      </c>
      <c r="Y504" s="46" t="str">
        <f t="shared" si="83"/>
        <v>2019</v>
      </c>
      <c r="Z504" s="46" t="str">
        <f t="shared" si="84"/>
        <v>18:00</v>
      </c>
      <c r="AA504" s="47">
        <f t="shared" si="85"/>
        <v>43516</v>
      </c>
      <c r="AB504" s="48">
        <f t="shared" si="86"/>
        <v>43516.75</v>
      </c>
      <c r="AC504" s="51">
        <v>43497</v>
      </c>
      <c r="AD504" s="72"/>
      <c r="AE504" s="49">
        <v>503</v>
      </c>
      <c r="AF504" s="52">
        <f t="shared" si="87"/>
        <v>34.709999999999972</v>
      </c>
      <c r="AG504" s="53">
        <f t="shared" si="88"/>
        <v>134.71000000000015</v>
      </c>
      <c r="AH504" s="53">
        <f>AG504-MAX($AG$1:AG503)</f>
        <v>-3.3599999999999852</v>
      </c>
    </row>
    <row r="505" spans="1:34" x14ac:dyDescent="0.25">
      <c r="A505">
        <v>504</v>
      </c>
      <c r="B505" t="s">
        <v>1032</v>
      </c>
      <c r="C505" t="s">
        <v>15</v>
      </c>
      <c r="D505" t="s">
        <v>229</v>
      </c>
      <c r="E505" t="s">
        <v>1059</v>
      </c>
      <c r="F505">
        <v>0</v>
      </c>
      <c r="G505" t="s">
        <v>26</v>
      </c>
      <c r="H505" t="s">
        <v>34</v>
      </c>
      <c r="I505" t="str">
        <f>"2-0"</f>
        <v>2-0</v>
      </c>
      <c r="J505" t="s">
        <v>20</v>
      </c>
      <c r="K505">
        <v>1.97</v>
      </c>
      <c r="L505">
        <v>1</v>
      </c>
      <c r="M505">
        <v>-1</v>
      </c>
      <c r="N505" t="s">
        <v>21</v>
      </c>
      <c r="O505" t="s">
        <v>1058</v>
      </c>
      <c r="P505" s="15">
        <f t="shared" si="89"/>
        <v>34.309999999999974</v>
      </c>
      <c r="Q505" s="22">
        <v>43497</v>
      </c>
      <c r="R505" s="22"/>
      <c r="S505" s="50">
        <v>525</v>
      </c>
      <c r="T505" s="23" t="str">
        <f t="shared" si="79"/>
        <v>AH</v>
      </c>
      <c r="U505" t="s">
        <v>2512</v>
      </c>
      <c r="V505" s="46" t="str">
        <f t="shared" si="80"/>
        <v>20</v>
      </c>
      <c r="W505" s="46" t="str">
        <f t="shared" si="81"/>
        <v>Feb</v>
      </c>
      <c r="X505" s="46">
        <f t="shared" si="82"/>
        <v>2</v>
      </c>
      <c r="Y505" s="46" t="str">
        <f t="shared" si="83"/>
        <v>2019</v>
      </c>
      <c r="Z505" s="46" t="str">
        <f t="shared" si="84"/>
        <v>21:00</v>
      </c>
      <c r="AA505" s="47">
        <f t="shared" si="85"/>
        <v>43516</v>
      </c>
      <c r="AB505" s="48">
        <f t="shared" si="86"/>
        <v>43516.875</v>
      </c>
      <c r="AC505" s="51">
        <v>43497</v>
      </c>
      <c r="AD505" s="72"/>
      <c r="AE505" s="49">
        <v>504</v>
      </c>
      <c r="AF505" s="52">
        <f t="shared" si="87"/>
        <v>33.709999999999972</v>
      </c>
      <c r="AG505" s="53">
        <f t="shared" si="88"/>
        <v>133.71000000000015</v>
      </c>
      <c r="AH505" s="53">
        <f>AG505-MAX($AG$1:AG504)</f>
        <v>-4.3599999999999852</v>
      </c>
    </row>
    <row r="506" spans="1:34" x14ac:dyDescent="0.25">
      <c r="A506">
        <v>505</v>
      </c>
      <c r="B506" t="s">
        <v>1032</v>
      </c>
      <c r="C506" t="s">
        <v>15</v>
      </c>
      <c r="D506" t="s">
        <v>229</v>
      </c>
      <c r="E506" t="s">
        <v>1057</v>
      </c>
      <c r="F506">
        <v>0</v>
      </c>
      <c r="G506" t="s">
        <v>26</v>
      </c>
      <c r="H506" t="s">
        <v>289</v>
      </c>
      <c r="I506" t="str">
        <f>"2-3"</f>
        <v>2-3</v>
      </c>
      <c r="J506" t="s">
        <v>20</v>
      </c>
      <c r="K506">
        <v>1.806</v>
      </c>
      <c r="L506">
        <v>1</v>
      </c>
      <c r="M506">
        <v>-1</v>
      </c>
      <c r="N506" t="s">
        <v>21</v>
      </c>
      <c r="O506" t="s">
        <v>1058</v>
      </c>
      <c r="P506" s="15">
        <f t="shared" si="89"/>
        <v>33.309999999999974</v>
      </c>
      <c r="Q506" s="22">
        <v>43497</v>
      </c>
      <c r="R506" s="22"/>
      <c r="S506" s="50">
        <v>517</v>
      </c>
      <c r="T506" s="23" t="str">
        <f t="shared" si="79"/>
        <v>AH</v>
      </c>
      <c r="U506" t="s">
        <v>2512</v>
      </c>
      <c r="V506" s="46" t="str">
        <f t="shared" si="80"/>
        <v>20</v>
      </c>
      <c r="W506" s="46" t="str">
        <f t="shared" si="81"/>
        <v>Feb</v>
      </c>
      <c r="X506" s="46">
        <f t="shared" si="82"/>
        <v>2</v>
      </c>
      <c r="Y506" s="46" t="str">
        <f t="shared" si="83"/>
        <v>2019</v>
      </c>
      <c r="Z506" s="46" t="str">
        <f t="shared" si="84"/>
        <v>21:00</v>
      </c>
      <c r="AA506" s="47">
        <f t="shared" si="85"/>
        <v>43516</v>
      </c>
      <c r="AB506" s="48">
        <f t="shared" si="86"/>
        <v>43516.875</v>
      </c>
      <c r="AC506" s="51">
        <v>43497</v>
      </c>
      <c r="AD506" s="72"/>
      <c r="AE506" s="49">
        <v>505</v>
      </c>
      <c r="AF506" s="52">
        <f t="shared" si="87"/>
        <v>32.709999999999972</v>
      </c>
      <c r="AG506" s="53">
        <f t="shared" si="88"/>
        <v>132.71000000000015</v>
      </c>
      <c r="AH506" s="53">
        <f>AG506-MAX($AG$1:AG505)</f>
        <v>-5.3599999999999852</v>
      </c>
    </row>
    <row r="507" spans="1:34" x14ac:dyDescent="0.25">
      <c r="A507">
        <v>506</v>
      </c>
      <c r="B507" t="s">
        <v>1032</v>
      </c>
      <c r="C507" t="s">
        <v>15</v>
      </c>
      <c r="D507" t="s">
        <v>100</v>
      </c>
      <c r="E507" t="s">
        <v>1033</v>
      </c>
      <c r="F507">
        <v>1.85</v>
      </c>
      <c r="G507" t="s">
        <v>18</v>
      </c>
      <c r="H507" t="s">
        <v>19</v>
      </c>
      <c r="I507" t="str">
        <f>"5-1"</f>
        <v>5-1</v>
      </c>
      <c r="J507" t="s">
        <v>20</v>
      </c>
      <c r="K507">
        <v>1.8540000000000001</v>
      </c>
      <c r="L507">
        <v>1</v>
      </c>
      <c r="M507">
        <v>0.85</v>
      </c>
      <c r="N507" t="s">
        <v>21</v>
      </c>
      <c r="O507" t="s">
        <v>1031</v>
      </c>
      <c r="P507" s="15">
        <f t="shared" si="89"/>
        <v>34.159999999999975</v>
      </c>
      <c r="Q507" s="22">
        <v>43497</v>
      </c>
      <c r="R507" s="22"/>
      <c r="S507" s="50">
        <v>470</v>
      </c>
      <c r="T507" s="23" t="str">
        <f t="shared" si="79"/>
        <v>AH</v>
      </c>
      <c r="U507" t="s">
        <v>2512</v>
      </c>
      <c r="V507" s="46" t="str">
        <f t="shared" si="80"/>
        <v>20</v>
      </c>
      <c r="W507" s="46" t="str">
        <f t="shared" si="81"/>
        <v>Feb</v>
      </c>
      <c r="X507" s="46">
        <f t="shared" si="82"/>
        <v>2</v>
      </c>
      <c r="Y507" s="46" t="str">
        <f t="shared" si="83"/>
        <v>2019</v>
      </c>
      <c r="Z507" s="46" t="str">
        <f t="shared" si="84"/>
        <v>21:00</v>
      </c>
      <c r="AA507" s="47">
        <f t="shared" si="85"/>
        <v>43516</v>
      </c>
      <c r="AB507" s="48">
        <f t="shared" si="86"/>
        <v>43516.875</v>
      </c>
      <c r="AC507" s="51">
        <v>43497</v>
      </c>
      <c r="AD507" s="72"/>
      <c r="AE507" s="49">
        <v>506</v>
      </c>
      <c r="AF507" s="52">
        <f t="shared" si="87"/>
        <v>33.559999999999974</v>
      </c>
      <c r="AG507" s="53">
        <f t="shared" si="88"/>
        <v>133.56000000000014</v>
      </c>
      <c r="AH507" s="53">
        <f>AG507-MAX($AG$1:AG506)</f>
        <v>-4.5099999999999909</v>
      </c>
    </row>
    <row r="508" spans="1:34" x14ac:dyDescent="0.25">
      <c r="A508">
        <v>507</v>
      </c>
      <c r="B508" t="s">
        <v>1039</v>
      </c>
      <c r="C508" t="s">
        <v>15</v>
      </c>
      <c r="D508" t="s">
        <v>199</v>
      </c>
      <c r="E508" t="s">
        <v>1065</v>
      </c>
      <c r="F508">
        <v>1.76</v>
      </c>
      <c r="G508" t="s">
        <v>18</v>
      </c>
      <c r="H508" t="s">
        <v>190</v>
      </c>
      <c r="I508" t="str">
        <f>"3-0"</f>
        <v>3-0</v>
      </c>
      <c r="J508" t="s">
        <v>20</v>
      </c>
      <c r="K508">
        <v>1.7629999999999999</v>
      </c>
      <c r="L508">
        <v>1</v>
      </c>
      <c r="M508">
        <v>0.76</v>
      </c>
      <c r="N508" t="s">
        <v>21</v>
      </c>
      <c r="O508" t="s">
        <v>1064</v>
      </c>
      <c r="P508" s="15">
        <f t="shared" si="89"/>
        <v>34.919999999999973</v>
      </c>
      <c r="Q508" s="22">
        <v>43497</v>
      </c>
      <c r="R508" s="22"/>
      <c r="S508" s="50">
        <v>511</v>
      </c>
      <c r="T508" s="23" t="str">
        <f t="shared" si="79"/>
        <v>AH</v>
      </c>
      <c r="U508" t="s">
        <v>2512</v>
      </c>
      <c r="V508" s="46" t="str">
        <f t="shared" si="80"/>
        <v>21</v>
      </c>
      <c r="W508" s="46" t="str">
        <f t="shared" si="81"/>
        <v>Feb</v>
      </c>
      <c r="X508" s="46">
        <f t="shared" si="82"/>
        <v>2</v>
      </c>
      <c r="Y508" s="46" t="str">
        <f t="shared" si="83"/>
        <v>2019</v>
      </c>
      <c r="Z508" s="46" t="str">
        <f t="shared" si="84"/>
        <v>18:55</v>
      </c>
      <c r="AA508" s="47">
        <f t="shared" si="85"/>
        <v>43517</v>
      </c>
      <c r="AB508" s="48">
        <f t="shared" si="86"/>
        <v>43517.788194444445</v>
      </c>
      <c r="AC508" s="51">
        <v>43497</v>
      </c>
      <c r="AD508" s="72"/>
      <c r="AE508" s="49">
        <v>507</v>
      </c>
      <c r="AF508" s="52">
        <f t="shared" si="87"/>
        <v>34.319999999999972</v>
      </c>
      <c r="AG508" s="53">
        <f t="shared" si="88"/>
        <v>134.32000000000014</v>
      </c>
      <c r="AH508" s="53">
        <f>AG508-MAX($AG$1:AG507)</f>
        <v>-3.75</v>
      </c>
    </row>
    <row r="509" spans="1:34" x14ac:dyDescent="0.25">
      <c r="A509">
        <v>508</v>
      </c>
      <c r="B509" t="s">
        <v>1039</v>
      </c>
      <c r="C509" t="s">
        <v>15</v>
      </c>
      <c r="D509" t="s">
        <v>199</v>
      </c>
      <c r="E509" t="s">
        <v>1044</v>
      </c>
      <c r="F509">
        <v>2.04</v>
      </c>
      <c r="G509" t="s">
        <v>18</v>
      </c>
      <c r="H509" t="s">
        <v>92</v>
      </c>
      <c r="I509" t="str">
        <f>"1-1"</f>
        <v>1-1</v>
      </c>
      <c r="J509" t="s">
        <v>20</v>
      </c>
      <c r="K509">
        <v>2.04</v>
      </c>
      <c r="L509">
        <v>1</v>
      </c>
      <c r="M509">
        <v>1.04</v>
      </c>
      <c r="N509" t="s">
        <v>21</v>
      </c>
      <c r="O509" t="s">
        <v>1045</v>
      </c>
      <c r="P509" s="15">
        <f t="shared" si="89"/>
        <v>35.959999999999972</v>
      </c>
      <c r="Q509" s="22">
        <v>43497</v>
      </c>
      <c r="R509" s="22"/>
      <c r="S509" s="50">
        <v>536</v>
      </c>
      <c r="T509" s="23" t="str">
        <f t="shared" si="79"/>
        <v>AH</v>
      </c>
      <c r="U509" t="s">
        <v>2512</v>
      </c>
      <c r="V509" s="46" t="str">
        <f t="shared" si="80"/>
        <v>21</v>
      </c>
      <c r="W509" s="46" t="str">
        <f t="shared" si="81"/>
        <v>Feb</v>
      </c>
      <c r="X509" s="46">
        <f t="shared" si="82"/>
        <v>2</v>
      </c>
      <c r="Y509" s="46" t="str">
        <f t="shared" si="83"/>
        <v>2019</v>
      </c>
      <c r="Z509" s="46" t="str">
        <f t="shared" si="84"/>
        <v>18:55</v>
      </c>
      <c r="AA509" s="47">
        <f t="shared" si="85"/>
        <v>43517</v>
      </c>
      <c r="AB509" s="48">
        <f t="shared" si="86"/>
        <v>43517.788194444445</v>
      </c>
      <c r="AC509" s="51">
        <v>43497</v>
      </c>
      <c r="AD509" s="72"/>
      <c r="AE509" s="49">
        <v>508</v>
      </c>
      <c r="AF509" s="52">
        <f t="shared" si="87"/>
        <v>35.359999999999971</v>
      </c>
      <c r="AG509" s="53">
        <f t="shared" si="88"/>
        <v>135.36000000000013</v>
      </c>
      <c r="AH509" s="53">
        <f>AG509-MAX($AG$1:AG508)</f>
        <v>-2.710000000000008</v>
      </c>
    </row>
    <row r="510" spans="1:34" x14ac:dyDescent="0.25">
      <c r="A510">
        <v>509</v>
      </c>
      <c r="B510" t="s">
        <v>1039</v>
      </c>
      <c r="C510" t="s">
        <v>15</v>
      </c>
      <c r="D510" t="s">
        <v>199</v>
      </c>
      <c r="E510" t="s">
        <v>1043</v>
      </c>
      <c r="F510">
        <v>1</v>
      </c>
      <c r="G510" t="s">
        <v>80</v>
      </c>
      <c r="H510" t="s">
        <v>177</v>
      </c>
      <c r="I510" t="str">
        <f>"2-0"</f>
        <v>2-0</v>
      </c>
      <c r="J510" t="s">
        <v>20</v>
      </c>
      <c r="K510">
        <v>1.8540000000000001</v>
      </c>
      <c r="L510">
        <v>1</v>
      </c>
      <c r="M510">
        <v>0</v>
      </c>
      <c r="N510" t="s">
        <v>21</v>
      </c>
      <c r="O510" t="s">
        <v>1041</v>
      </c>
      <c r="P510" s="15">
        <f t="shared" si="89"/>
        <v>35.959999999999972</v>
      </c>
      <c r="Q510" s="22">
        <v>43497</v>
      </c>
      <c r="R510" s="22"/>
      <c r="S510" s="50">
        <v>524</v>
      </c>
      <c r="T510" s="23" t="str">
        <f t="shared" si="79"/>
        <v>AH</v>
      </c>
      <c r="U510" t="s">
        <v>2512</v>
      </c>
      <c r="V510" s="46" t="str">
        <f t="shared" si="80"/>
        <v>21</v>
      </c>
      <c r="W510" s="46" t="str">
        <f t="shared" si="81"/>
        <v>Feb</v>
      </c>
      <c r="X510" s="46">
        <f t="shared" si="82"/>
        <v>2</v>
      </c>
      <c r="Y510" s="46" t="str">
        <f t="shared" si="83"/>
        <v>2019</v>
      </c>
      <c r="Z510" s="46" t="str">
        <f t="shared" si="84"/>
        <v>18:55</v>
      </c>
      <c r="AA510" s="47">
        <f t="shared" si="85"/>
        <v>43517</v>
      </c>
      <c r="AB510" s="48">
        <f t="shared" si="86"/>
        <v>43517.788194444445</v>
      </c>
      <c r="AC510" s="51">
        <v>43497</v>
      </c>
      <c r="AD510" s="72"/>
      <c r="AE510" s="49">
        <v>509</v>
      </c>
      <c r="AF510" s="52">
        <f t="shared" si="87"/>
        <v>35.359999999999971</v>
      </c>
      <c r="AG510" s="53">
        <f t="shared" si="88"/>
        <v>135.36000000000013</v>
      </c>
      <c r="AH510" s="53">
        <f>AG510-MAX($AG$1:AG509)</f>
        <v>-2.710000000000008</v>
      </c>
    </row>
    <row r="511" spans="1:34" x14ac:dyDescent="0.25">
      <c r="A511">
        <v>510</v>
      </c>
      <c r="B511" t="s">
        <v>1039</v>
      </c>
      <c r="C511" t="s">
        <v>15</v>
      </c>
      <c r="D511" t="s">
        <v>199</v>
      </c>
      <c r="E511" t="s">
        <v>1042</v>
      </c>
      <c r="F511">
        <v>1</v>
      </c>
      <c r="G511" t="s">
        <v>80</v>
      </c>
      <c r="H511" t="s">
        <v>31</v>
      </c>
      <c r="I511" t="str">
        <f>"1-0"</f>
        <v>1-0</v>
      </c>
      <c r="J511" t="s">
        <v>20</v>
      </c>
      <c r="K511">
        <v>1.869</v>
      </c>
      <c r="L511">
        <v>1</v>
      </c>
      <c r="M511">
        <v>0</v>
      </c>
      <c r="N511" t="s">
        <v>21</v>
      </c>
      <c r="O511" t="s">
        <v>1041</v>
      </c>
      <c r="P511" s="15">
        <f t="shared" si="89"/>
        <v>35.959999999999972</v>
      </c>
      <c r="Q511" s="22">
        <v>43497</v>
      </c>
      <c r="R511" s="22"/>
      <c r="S511" s="50">
        <v>496</v>
      </c>
      <c r="T511" s="23" t="str">
        <f t="shared" si="79"/>
        <v>AH</v>
      </c>
      <c r="U511" t="s">
        <v>2512</v>
      </c>
      <c r="V511" s="46" t="str">
        <f t="shared" si="80"/>
        <v>21</v>
      </c>
      <c r="W511" s="46" t="str">
        <f t="shared" si="81"/>
        <v>Feb</v>
      </c>
      <c r="X511" s="46">
        <f t="shared" si="82"/>
        <v>2</v>
      </c>
      <c r="Y511" s="46" t="str">
        <f t="shared" si="83"/>
        <v>2019</v>
      </c>
      <c r="Z511" s="46" t="str">
        <f t="shared" si="84"/>
        <v>18:55</v>
      </c>
      <c r="AA511" s="47">
        <f t="shared" si="85"/>
        <v>43517</v>
      </c>
      <c r="AB511" s="48">
        <f t="shared" si="86"/>
        <v>43517.788194444445</v>
      </c>
      <c r="AC511" s="51">
        <v>43497</v>
      </c>
      <c r="AD511" s="72"/>
      <c r="AE511" s="49">
        <v>510</v>
      </c>
      <c r="AF511" s="52">
        <f t="shared" si="87"/>
        <v>35.359999999999971</v>
      </c>
      <c r="AG511" s="53">
        <f t="shared" si="88"/>
        <v>135.36000000000013</v>
      </c>
      <c r="AH511" s="53">
        <f>AG511-MAX($AG$1:AG510)</f>
        <v>-2.710000000000008</v>
      </c>
    </row>
    <row r="512" spans="1:34" x14ac:dyDescent="0.25">
      <c r="A512">
        <v>511</v>
      </c>
      <c r="B512" t="s">
        <v>1039</v>
      </c>
      <c r="C512" t="s">
        <v>15</v>
      </c>
      <c r="D512" t="s">
        <v>199</v>
      </c>
      <c r="E512" t="s">
        <v>1040</v>
      </c>
      <c r="F512">
        <v>1.98</v>
      </c>
      <c r="G512" t="s">
        <v>18</v>
      </c>
      <c r="H512" t="s">
        <v>72</v>
      </c>
      <c r="I512" t="str">
        <f>"4-1"</f>
        <v>4-1</v>
      </c>
      <c r="J512" t="s">
        <v>20</v>
      </c>
      <c r="K512">
        <v>1.98</v>
      </c>
      <c r="L512">
        <v>1</v>
      </c>
      <c r="M512">
        <v>0.98</v>
      </c>
      <c r="N512" t="s">
        <v>21</v>
      </c>
      <c r="O512" t="s">
        <v>1041</v>
      </c>
      <c r="P512" s="15">
        <f t="shared" si="89"/>
        <v>36.939999999999969</v>
      </c>
      <c r="Q512" s="22">
        <v>43497</v>
      </c>
      <c r="R512" s="22"/>
      <c r="S512" s="50">
        <v>527</v>
      </c>
      <c r="T512" s="23" t="str">
        <f t="shared" si="79"/>
        <v>1X2</v>
      </c>
      <c r="U512" t="s">
        <v>2512</v>
      </c>
      <c r="V512" s="46" t="str">
        <f t="shared" si="80"/>
        <v>21</v>
      </c>
      <c r="W512" s="46" t="str">
        <f t="shared" si="81"/>
        <v>Feb</v>
      </c>
      <c r="X512" s="46">
        <f t="shared" si="82"/>
        <v>2</v>
      </c>
      <c r="Y512" s="46" t="str">
        <f t="shared" si="83"/>
        <v>2019</v>
      </c>
      <c r="Z512" s="46" t="str">
        <f t="shared" si="84"/>
        <v>18:55</v>
      </c>
      <c r="AA512" s="47">
        <f t="shared" si="85"/>
        <v>43517</v>
      </c>
      <c r="AB512" s="48">
        <f t="shared" si="86"/>
        <v>43517.788194444445</v>
      </c>
      <c r="AC512" s="51">
        <v>43497</v>
      </c>
      <c r="AD512" s="72"/>
      <c r="AE512" s="49">
        <v>511</v>
      </c>
      <c r="AF512" s="52">
        <f t="shared" si="87"/>
        <v>36.339999999999968</v>
      </c>
      <c r="AG512" s="53">
        <f t="shared" si="88"/>
        <v>136.34000000000012</v>
      </c>
      <c r="AH512" s="53">
        <f>AG512-MAX($AG$1:AG511)</f>
        <v>-1.7300000000000182</v>
      </c>
    </row>
    <row r="513" spans="1:34" x14ac:dyDescent="0.25">
      <c r="A513">
        <v>512</v>
      </c>
      <c r="B513" t="s">
        <v>1003</v>
      </c>
      <c r="C513" t="s">
        <v>15</v>
      </c>
      <c r="D513" t="s">
        <v>199</v>
      </c>
      <c r="E513" t="s">
        <v>1037</v>
      </c>
      <c r="F513">
        <v>0</v>
      </c>
      <c r="G513" t="s">
        <v>26</v>
      </c>
      <c r="H513" t="s">
        <v>85</v>
      </c>
      <c r="I513" t="str">
        <f>"4-0"</f>
        <v>4-0</v>
      </c>
      <c r="J513" t="s">
        <v>20</v>
      </c>
      <c r="K513">
        <v>1.869</v>
      </c>
      <c r="L513">
        <v>1</v>
      </c>
      <c r="M513">
        <v>-1</v>
      </c>
      <c r="N513" t="s">
        <v>21</v>
      </c>
      <c r="O513" t="s">
        <v>1038</v>
      </c>
      <c r="P513" s="15">
        <f t="shared" si="89"/>
        <v>35.939999999999969</v>
      </c>
      <c r="Q513" s="22">
        <v>43497</v>
      </c>
      <c r="R513" s="22"/>
      <c r="S513" s="50">
        <v>483</v>
      </c>
      <c r="T513" s="23" t="str">
        <f t="shared" si="79"/>
        <v>AH</v>
      </c>
      <c r="U513" t="s">
        <v>2512</v>
      </c>
      <c r="V513" s="46" t="str">
        <f t="shared" si="80"/>
        <v>21</v>
      </c>
      <c r="W513" s="46" t="str">
        <f t="shared" si="81"/>
        <v>Feb</v>
      </c>
      <c r="X513" s="46">
        <f t="shared" si="82"/>
        <v>2</v>
      </c>
      <c r="Y513" s="46" t="str">
        <f t="shared" si="83"/>
        <v>2019</v>
      </c>
      <c r="Z513" s="46" t="str">
        <f t="shared" si="84"/>
        <v>21:00</v>
      </c>
      <c r="AA513" s="47">
        <f t="shared" si="85"/>
        <v>43517</v>
      </c>
      <c r="AB513" s="48">
        <f t="shared" si="86"/>
        <v>43517.875</v>
      </c>
      <c r="AC513" s="51">
        <v>43497</v>
      </c>
      <c r="AD513" s="72"/>
      <c r="AE513" s="49">
        <v>512</v>
      </c>
      <c r="AF513" s="52">
        <f t="shared" si="87"/>
        <v>35.339999999999968</v>
      </c>
      <c r="AG513" s="53">
        <f t="shared" si="88"/>
        <v>135.34000000000012</v>
      </c>
      <c r="AH513" s="53">
        <f>AG513-MAX($AG$1:AG512)</f>
        <v>-2.7300000000000182</v>
      </c>
    </row>
    <row r="514" spans="1:34" x14ac:dyDescent="0.25">
      <c r="A514">
        <v>513</v>
      </c>
      <c r="B514" t="s">
        <v>1003</v>
      </c>
      <c r="C514" t="s">
        <v>15</v>
      </c>
      <c r="D514" t="s">
        <v>199</v>
      </c>
      <c r="E514" t="s">
        <v>1035</v>
      </c>
      <c r="F514">
        <v>1.68</v>
      </c>
      <c r="G514" t="s">
        <v>18</v>
      </c>
      <c r="H514" t="s">
        <v>85</v>
      </c>
      <c r="I514" t="str">
        <f>"1-1"</f>
        <v>1-1</v>
      </c>
      <c r="J514" t="s">
        <v>20</v>
      </c>
      <c r="K514">
        <v>1.6839999999999999</v>
      </c>
      <c r="L514">
        <v>1</v>
      </c>
      <c r="M514">
        <v>0.68</v>
      </c>
      <c r="N514" t="s">
        <v>21</v>
      </c>
      <c r="O514" t="s">
        <v>1036</v>
      </c>
      <c r="P514" s="15">
        <f t="shared" si="89"/>
        <v>36.619999999999969</v>
      </c>
      <c r="Q514" s="22">
        <v>43497</v>
      </c>
      <c r="R514" s="22"/>
      <c r="S514" s="50">
        <v>518</v>
      </c>
      <c r="T514" s="23" t="str">
        <f t="shared" ref="T514:T577" si="90">MID(H514,FIND("(",H514)+1,FIND(")",H514)-FIND("(",H514)-1)</f>
        <v>AH</v>
      </c>
      <c r="U514" t="s">
        <v>2512</v>
      </c>
      <c r="V514" s="46" t="str">
        <f t="shared" ref="V514:V577" si="91">MID(B514,2,2)</f>
        <v>21</v>
      </c>
      <c r="W514" s="46" t="str">
        <f t="shared" ref="W514:W577" si="92">MID(B514,5,3)</f>
        <v>Feb</v>
      </c>
      <c r="X514" s="46">
        <f t="shared" ref="X514:X577" si="93">INDEX($AK$2:$AL$13,MATCH(W514,$AL$2:$AL$13,0),1)</f>
        <v>2</v>
      </c>
      <c r="Y514" s="46" t="str">
        <f t="shared" ref="Y514:Y577" si="94">MID(B514,9,4)</f>
        <v>2019</v>
      </c>
      <c r="Z514" s="46" t="str">
        <f t="shared" ref="Z514:Z577" si="95">RIGHT(B514,5)</f>
        <v>21:00</v>
      </c>
      <c r="AA514" s="47">
        <f t="shared" ref="AA514:AA577" si="96">DATE(Y514,X514,V514)</f>
        <v>43517</v>
      </c>
      <c r="AB514" s="48">
        <f t="shared" ref="AB514:AB577" si="97">AA514+Z514</f>
        <v>43517.875</v>
      </c>
      <c r="AC514" s="51">
        <v>43497</v>
      </c>
      <c r="AD514" s="72"/>
      <c r="AE514" s="49">
        <v>513</v>
      </c>
      <c r="AF514" s="52">
        <f t="shared" si="87"/>
        <v>36.019999999999968</v>
      </c>
      <c r="AG514" s="53">
        <f t="shared" si="88"/>
        <v>136.02000000000012</v>
      </c>
      <c r="AH514" s="53">
        <f>AG514-MAX($AG$1:AG513)</f>
        <v>-2.0500000000000114</v>
      </c>
    </row>
    <row r="515" spans="1:34" x14ac:dyDescent="0.25">
      <c r="A515">
        <v>514</v>
      </c>
      <c r="B515" t="s">
        <v>1003</v>
      </c>
      <c r="C515" t="s">
        <v>15</v>
      </c>
      <c r="D515" t="s">
        <v>199</v>
      </c>
      <c r="E515" t="s">
        <v>1034</v>
      </c>
      <c r="F515">
        <v>0</v>
      </c>
      <c r="G515" t="s">
        <v>26</v>
      </c>
      <c r="H515" t="s">
        <v>50</v>
      </c>
      <c r="I515" t="str">
        <f>"1-3"</f>
        <v>1-3</v>
      </c>
      <c r="J515" t="s">
        <v>20</v>
      </c>
      <c r="K515">
        <v>2.27</v>
      </c>
      <c r="L515">
        <v>1</v>
      </c>
      <c r="M515">
        <v>-1</v>
      </c>
      <c r="N515" t="s">
        <v>21</v>
      </c>
      <c r="O515" t="s">
        <v>1031</v>
      </c>
      <c r="P515" s="15">
        <f t="shared" si="89"/>
        <v>35.619999999999969</v>
      </c>
      <c r="Q515" s="22">
        <v>43497</v>
      </c>
      <c r="R515" s="22"/>
      <c r="S515" s="50">
        <v>547</v>
      </c>
      <c r="T515" s="23" t="str">
        <f t="shared" si="90"/>
        <v>AH</v>
      </c>
      <c r="U515" t="s">
        <v>2512</v>
      </c>
      <c r="V515" s="46" t="str">
        <f t="shared" si="91"/>
        <v>21</v>
      </c>
      <c r="W515" s="46" t="str">
        <f t="shared" si="92"/>
        <v>Feb</v>
      </c>
      <c r="X515" s="46">
        <f t="shared" si="93"/>
        <v>2</v>
      </c>
      <c r="Y515" s="46" t="str">
        <f t="shared" si="94"/>
        <v>2019</v>
      </c>
      <c r="Z515" s="46" t="str">
        <f t="shared" si="95"/>
        <v>21:00</v>
      </c>
      <c r="AA515" s="47">
        <f t="shared" si="96"/>
        <v>43517</v>
      </c>
      <c r="AB515" s="48">
        <f t="shared" si="97"/>
        <v>43517.875</v>
      </c>
      <c r="AC515" s="51">
        <v>43497</v>
      </c>
      <c r="AD515" s="72"/>
      <c r="AE515" s="49">
        <v>514</v>
      </c>
      <c r="AF515" s="52">
        <f t="shared" ref="AF515:AF578" si="98">AF514+M515</f>
        <v>35.019999999999968</v>
      </c>
      <c r="AG515" s="53">
        <f t="shared" ref="AG515:AG578" si="99">AG514+M515</f>
        <v>135.02000000000012</v>
      </c>
      <c r="AH515" s="53">
        <f>AG515-MAX($AG$1:AG514)</f>
        <v>-3.0500000000000114</v>
      </c>
    </row>
    <row r="516" spans="1:34" x14ac:dyDescent="0.25">
      <c r="A516">
        <v>515</v>
      </c>
      <c r="B516" t="s">
        <v>1003</v>
      </c>
      <c r="C516" t="s">
        <v>15</v>
      </c>
      <c r="D516" t="s">
        <v>199</v>
      </c>
      <c r="E516" t="s">
        <v>1004</v>
      </c>
      <c r="F516">
        <v>0</v>
      </c>
      <c r="G516" t="s">
        <v>26</v>
      </c>
      <c r="H516" t="s">
        <v>177</v>
      </c>
      <c r="I516" t="str">
        <f>"3-0"</f>
        <v>3-0</v>
      </c>
      <c r="J516" t="s">
        <v>20</v>
      </c>
      <c r="K516">
        <v>1.6890000000000001</v>
      </c>
      <c r="L516">
        <v>1</v>
      </c>
      <c r="M516">
        <v>-1</v>
      </c>
      <c r="N516" t="s">
        <v>21</v>
      </c>
      <c r="O516" t="s">
        <v>1005</v>
      </c>
      <c r="P516" s="15">
        <f t="shared" si="89"/>
        <v>34.619999999999969</v>
      </c>
      <c r="Q516" s="22">
        <v>43497</v>
      </c>
      <c r="R516" s="22"/>
      <c r="S516" s="50">
        <v>532</v>
      </c>
      <c r="T516" s="23" t="str">
        <f t="shared" si="90"/>
        <v>AH</v>
      </c>
      <c r="U516" t="s">
        <v>2512</v>
      </c>
      <c r="V516" s="46" t="str">
        <f t="shared" si="91"/>
        <v>21</v>
      </c>
      <c r="W516" s="46" t="str">
        <f t="shared" si="92"/>
        <v>Feb</v>
      </c>
      <c r="X516" s="46">
        <f t="shared" si="93"/>
        <v>2</v>
      </c>
      <c r="Y516" s="46" t="str">
        <f t="shared" si="94"/>
        <v>2019</v>
      </c>
      <c r="Z516" s="46" t="str">
        <f t="shared" si="95"/>
        <v>21:00</v>
      </c>
      <c r="AA516" s="47">
        <f t="shared" si="96"/>
        <v>43517</v>
      </c>
      <c r="AB516" s="48">
        <f t="shared" si="97"/>
        <v>43517.875</v>
      </c>
      <c r="AC516" s="51">
        <v>43497</v>
      </c>
      <c r="AD516" s="72"/>
      <c r="AE516" s="49">
        <v>515</v>
      </c>
      <c r="AF516" s="52">
        <f t="shared" si="98"/>
        <v>34.019999999999968</v>
      </c>
      <c r="AG516" s="53">
        <f t="shared" si="99"/>
        <v>134.02000000000012</v>
      </c>
      <c r="AH516" s="53">
        <f>AG516-MAX($AG$1:AG515)</f>
        <v>-4.0500000000000114</v>
      </c>
    </row>
    <row r="517" spans="1:34" x14ac:dyDescent="0.25">
      <c r="A517">
        <v>516</v>
      </c>
      <c r="B517" t="s">
        <v>1029</v>
      </c>
      <c r="C517" t="s">
        <v>15</v>
      </c>
      <c r="D517" t="s">
        <v>100</v>
      </c>
      <c r="E517" t="s">
        <v>1030</v>
      </c>
      <c r="F517">
        <v>2.29</v>
      </c>
      <c r="G517" t="s">
        <v>18</v>
      </c>
      <c r="H517" t="s">
        <v>38</v>
      </c>
      <c r="I517" t="str">
        <f>"0-1"</f>
        <v>0-1</v>
      </c>
      <c r="J517" t="s">
        <v>20</v>
      </c>
      <c r="K517">
        <v>2.29</v>
      </c>
      <c r="L517">
        <v>1</v>
      </c>
      <c r="M517">
        <v>1.29</v>
      </c>
      <c r="N517" t="s">
        <v>21</v>
      </c>
      <c r="O517" t="s">
        <v>1031</v>
      </c>
      <c r="P517" s="15">
        <f t="shared" si="89"/>
        <v>35.909999999999968</v>
      </c>
      <c r="Q517" s="22">
        <v>43497</v>
      </c>
      <c r="R517" s="22"/>
      <c r="S517" s="50">
        <v>490</v>
      </c>
      <c r="T517" s="23" t="str">
        <f t="shared" si="90"/>
        <v>1X2</v>
      </c>
      <c r="U517" t="s">
        <v>2512</v>
      </c>
      <c r="V517" s="46" t="str">
        <f t="shared" si="91"/>
        <v>22</v>
      </c>
      <c r="W517" s="46" t="str">
        <f t="shared" si="92"/>
        <v>Feb</v>
      </c>
      <c r="X517" s="46">
        <f t="shared" si="93"/>
        <v>2</v>
      </c>
      <c r="Y517" s="46" t="str">
        <f t="shared" si="94"/>
        <v>2019</v>
      </c>
      <c r="Z517" s="46" t="str">
        <f t="shared" si="95"/>
        <v>19:00</v>
      </c>
      <c r="AA517" s="47">
        <f t="shared" si="96"/>
        <v>43518</v>
      </c>
      <c r="AB517" s="48">
        <f t="shared" si="97"/>
        <v>43518.791666666664</v>
      </c>
      <c r="AC517" s="51">
        <v>43497</v>
      </c>
      <c r="AD517" s="72"/>
      <c r="AE517" s="49">
        <v>516</v>
      </c>
      <c r="AF517" s="52">
        <f t="shared" si="98"/>
        <v>35.309999999999967</v>
      </c>
      <c r="AG517" s="53">
        <f t="shared" si="99"/>
        <v>135.31000000000012</v>
      </c>
      <c r="AH517" s="53">
        <f>AG517-MAX($AG$1:AG516)</f>
        <v>-2.7600000000000193</v>
      </c>
    </row>
    <row r="518" spans="1:34" x14ac:dyDescent="0.25">
      <c r="A518">
        <v>517</v>
      </c>
      <c r="B518" t="s">
        <v>1024</v>
      </c>
      <c r="C518" t="s">
        <v>15</v>
      </c>
      <c r="D518" t="s">
        <v>16</v>
      </c>
      <c r="E518" t="s">
        <v>1025</v>
      </c>
      <c r="F518">
        <v>0</v>
      </c>
      <c r="G518" t="s">
        <v>26</v>
      </c>
      <c r="H518" t="s">
        <v>85</v>
      </c>
      <c r="I518" t="str">
        <f>"3-0"</f>
        <v>3-0</v>
      </c>
      <c r="J518" t="s">
        <v>20</v>
      </c>
      <c r="K518">
        <v>1.7869999999999999</v>
      </c>
      <c r="L518">
        <v>1</v>
      </c>
      <c r="M518">
        <v>-1</v>
      </c>
      <c r="N518" t="s">
        <v>21</v>
      </c>
      <c r="O518" t="s">
        <v>1026</v>
      </c>
      <c r="P518" s="15">
        <f t="shared" si="89"/>
        <v>34.909999999999968</v>
      </c>
      <c r="Q518" s="22">
        <v>43497</v>
      </c>
      <c r="R518" s="22"/>
      <c r="S518" s="50">
        <v>487</v>
      </c>
      <c r="T518" s="23" t="str">
        <f t="shared" si="90"/>
        <v>AH</v>
      </c>
      <c r="U518" t="s">
        <v>2512</v>
      </c>
      <c r="V518" s="46" t="str">
        <f t="shared" si="91"/>
        <v>22</v>
      </c>
      <c r="W518" s="46" t="str">
        <f t="shared" si="92"/>
        <v>Feb</v>
      </c>
      <c r="X518" s="46">
        <f t="shared" si="93"/>
        <v>2</v>
      </c>
      <c r="Y518" s="46" t="str">
        <f t="shared" si="94"/>
        <v>2019</v>
      </c>
      <c r="Z518" s="46" t="str">
        <f t="shared" si="95"/>
        <v>20:30</v>
      </c>
      <c r="AA518" s="47">
        <f t="shared" si="96"/>
        <v>43518</v>
      </c>
      <c r="AB518" s="48">
        <f t="shared" si="97"/>
        <v>43518.854166666664</v>
      </c>
      <c r="AC518" s="51">
        <v>43497</v>
      </c>
      <c r="AD518" s="72"/>
      <c r="AE518" s="49">
        <v>517</v>
      </c>
      <c r="AF518" s="52">
        <f t="shared" si="98"/>
        <v>34.309999999999967</v>
      </c>
      <c r="AG518" s="53">
        <f t="shared" si="99"/>
        <v>134.31000000000012</v>
      </c>
      <c r="AH518" s="53">
        <f>AG518-MAX($AG$1:AG517)</f>
        <v>-3.7600000000000193</v>
      </c>
    </row>
    <row r="519" spans="1:34" x14ac:dyDescent="0.25">
      <c r="A519">
        <v>518</v>
      </c>
      <c r="B519" t="s">
        <v>1027</v>
      </c>
      <c r="C519" t="s">
        <v>15</v>
      </c>
      <c r="D519" t="s">
        <v>58</v>
      </c>
      <c r="E519" t="s">
        <v>1154</v>
      </c>
      <c r="F519">
        <v>1.86</v>
      </c>
      <c r="G519" t="s">
        <v>18</v>
      </c>
      <c r="H519" t="s">
        <v>72</v>
      </c>
      <c r="I519" t="str">
        <f>"3-1"</f>
        <v>3-1</v>
      </c>
      <c r="J519" t="s">
        <v>20</v>
      </c>
      <c r="K519">
        <v>1.8620000000000001</v>
      </c>
      <c r="L519">
        <v>1</v>
      </c>
      <c r="M519">
        <v>0.86</v>
      </c>
      <c r="N519" t="s">
        <v>21</v>
      </c>
      <c r="O519" t="s">
        <v>1155</v>
      </c>
      <c r="P519" s="15">
        <f t="shared" si="89"/>
        <v>35.769999999999968</v>
      </c>
      <c r="Q519" s="22">
        <v>43497</v>
      </c>
      <c r="R519" s="22"/>
      <c r="S519" s="50">
        <v>484</v>
      </c>
      <c r="T519" s="23" t="str">
        <f t="shared" si="90"/>
        <v>1X2</v>
      </c>
      <c r="U519" t="s">
        <v>2512</v>
      </c>
      <c r="V519" s="46" t="str">
        <f t="shared" si="91"/>
        <v>22</v>
      </c>
      <c r="W519" s="46" t="str">
        <f t="shared" si="92"/>
        <v>Feb</v>
      </c>
      <c r="X519" s="46">
        <f t="shared" si="93"/>
        <v>2</v>
      </c>
      <c r="Y519" s="46" t="str">
        <f t="shared" si="94"/>
        <v>2019</v>
      </c>
      <c r="Z519" s="46" t="str">
        <f t="shared" si="95"/>
        <v>20:45</v>
      </c>
      <c r="AA519" s="47">
        <f t="shared" si="96"/>
        <v>43518</v>
      </c>
      <c r="AB519" s="48">
        <f t="shared" si="97"/>
        <v>43518.864583333336</v>
      </c>
      <c r="AC519" s="51">
        <v>43497</v>
      </c>
      <c r="AD519" s="72"/>
      <c r="AE519" s="49">
        <v>518</v>
      </c>
      <c r="AF519" s="52">
        <f t="shared" si="98"/>
        <v>35.169999999999966</v>
      </c>
      <c r="AG519" s="53">
        <f t="shared" si="99"/>
        <v>135.17000000000013</v>
      </c>
      <c r="AH519" s="53">
        <f>AG519-MAX($AG$1:AG518)</f>
        <v>-2.9000000000000057</v>
      </c>
    </row>
    <row r="520" spans="1:34" x14ac:dyDescent="0.25">
      <c r="A520">
        <v>519</v>
      </c>
      <c r="B520" t="s">
        <v>1027</v>
      </c>
      <c r="C520" t="s">
        <v>15</v>
      </c>
      <c r="D520" t="s">
        <v>58</v>
      </c>
      <c r="E520" t="s">
        <v>1063</v>
      </c>
      <c r="F520">
        <v>0</v>
      </c>
      <c r="G520" t="s">
        <v>26</v>
      </c>
      <c r="H520" t="s">
        <v>46</v>
      </c>
      <c r="I520" t="str">
        <f>"1-5"</f>
        <v>1-5</v>
      </c>
      <c r="J520" t="s">
        <v>20</v>
      </c>
      <c r="K520">
        <v>2.2599999999999998</v>
      </c>
      <c r="L520">
        <v>1</v>
      </c>
      <c r="M520">
        <v>-1</v>
      </c>
      <c r="N520" t="s">
        <v>21</v>
      </c>
      <c r="O520" t="s">
        <v>1064</v>
      </c>
      <c r="P520" s="15">
        <f t="shared" si="89"/>
        <v>34.769999999999968</v>
      </c>
      <c r="Q520" s="22">
        <v>43497</v>
      </c>
      <c r="R520" s="22"/>
      <c r="S520" s="50">
        <v>466</v>
      </c>
      <c r="T520" s="23" t="str">
        <f t="shared" si="90"/>
        <v>AH</v>
      </c>
      <c r="U520" t="s">
        <v>2512</v>
      </c>
      <c r="V520" s="46" t="str">
        <f t="shared" si="91"/>
        <v>22</v>
      </c>
      <c r="W520" s="46" t="str">
        <f t="shared" si="92"/>
        <v>Feb</v>
      </c>
      <c r="X520" s="46">
        <f t="shared" si="93"/>
        <v>2</v>
      </c>
      <c r="Y520" s="46" t="str">
        <f t="shared" si="94"/>
        <v>2019</v>
      </c>
      <c r="Z520" s="46" t="str">
        <f t="shared" si="95"/>
        <v>20:45</v>
      </c>
      <c r="AA520" s="47">
        <f t="shared" si="96"/>
        <v>43518</v>
      </c>
      <c r="AB520" s="48">
        <f t="shared" si="97"/>
        <v>43518.864583333336</v>
      </c>
      <c r="AC520" s="51">
        <v>43497</v>
      </c>
      <c r="AD520" s="72"/>
      <c r="AE520" s="49">
        <v>519</v>
      </c>
      <c r="AF520" s="52">
        <f t="shared" si="98"/>
        <v>34.169999999999966</v>
      </c>
      <c r="AG520" s="53">
        <f t="shared" si="99"/>
        <v>134.17000000000013</v>
      </c>
      <c r="AH520" s="53">
        <f>AG520-MAX($AG$1:AG519)</f>
        <v>-3.9000000000000057</v>
      </c>
    </row>
    <row r="521" spans="1:34" x14ac:dyDescent="0.25">
      <c r="A521">
        <v>520</v>
      </c>
      <c r="B521" t="s">
        <v>1027</v>
      </c>
      <c r="C521" t="s">
        <v>15</v>
      </c>
      <c r="D521" t="s">
        <v>100</v>
      </c>
      <c r="E521" t="s">
        <v>1028</v>
      </c>
      <c r="F521">
        <v>1</v>
      </c>
      <c r="G521" t="s">
        <v>80</v>
      </c>
      <c r="H521" t="s">
        <v>34</v>
      </c>
      <c r="I521" t="str">
        <f>"1-1"</f>
        <v>1-1</v>
      </c>
      <c r="J521" t="s">
        <v>20</v>
      </c>
      <c r="K521">
        <v>2.02</v>
      </c>
      <c r="L521">
        <v>1</v>
      </c>
      <c r="M521">
        <v>0</v>
      </c>
      <c r="N521" t="s">
        <v>21</v>
      </c>
      <c r="O521" t="s">
        <v>1026</v>
      </c>
      <c r="P521" s="15">
        <f t="shared" si="89"/>
        <v>34.769999999999968</v>
      </c>
      <c r="Q521" s="22">
        <v>43497</v>
      </c>
      <c r="R521" s="22"/>
      <c r="S521" s="50">
        <v>553</v>
      </c>
      <c r="T521" s="23" t="str">
        <f t="shared" si="90"/>
        <v>AH</v>
      </c>
      <c r="U521" t="s">
        <v>2512</v>
      </c>
      <c r="V521" s="46" t="str">
        <f t="shared" si="91"/>
        <v>22</v>
      </c>
      <c r="W521" s="46" t="str">
        <f t="shared" si="92"/>
        <v>Feb</v>
      </c>
      <c r="X521" s="46">
        <f t="shared" si="93"/>
        <v>2</v>
      </c>
      <c r="Y521" s="46" t="str">
        <f t="shared" si="94"/>
        <v>2019</v>
      </c>
      <c r="Z521" s="46" t="str">
        <f t="shared" si="95"/>
        <v>20:45</v>
      </c>
      <c r="AA521" s="47">
        <f t="shared" si="96"/>
        <v>43518</v>
      </c>
      <c r="AB521" s="48">
        <f t="shared" si="97"/>
        <v>43518.864583333336</v>
      </c>
      <c r="AC521" s="51">
        <v>43497</v>
      </c>
      <c r="AD521" s="72"/>
      <c r="AE521" s="49">
        <v>520</v>
      </c>
      <c r="AF521" s="52">
        <f t="shared" si="98"/>
        <v>34.169999999999966</v>
      </c>
      <c r="AG521" s="53">
        <f t="shared" si="99"/>
        <v>134.17000000000013</v>
      </c>
      <c r="AH521" s="53">
        <f>AG521-MAX($AG$1:AG520)</f>
        <v>-3.9000000000000057</v>
      </c>
    </row>
    <row r="522" spans="1:34" x14ac:dyDescent="0.25">
      <c r="A522">
        <v>521</v>
      </c>
      <c r="B522" t="s">
        <v>1049</v>
      </c>
      <c r="C522" t="s">
        <v>15</v>
      </c>
      <c r="D522" t="s">
        <v>24</v>
      </c>
      <c r="E522" t="s">
        <v>1050</v>
      </c>
      <c r="F522">
        <v>1.77</v>
      </c>
      <c r="G522" t="s">
        <v>18</v>
      </c>
      <c r="H522" t="s">
        <v>72</v>
      </c>
      <c r="I522" t="str">
        <f>"2-1"</f>
        <v>2-1</v>
      </c>
      <c r="J522" t="s">
        <v>20</v>
      </c>
      <c r="K522">
        <v>1.7689999999999999</v>
      </c>
      <c r="L522">
        <v>1</v>
      </c>
      <c r="M522">
        <v>0.77</v>
      </c>
      <c r="N522" t="s">
        <v>21</v>
      </c>
      <c r="O522" t="s">
        <v>1051</v>
      </c>
      <c r="P522" s="15">
        <f t="shared" si="89"/>
        <v>35.539999999999971</v>
      </c>
      <c r="Q522" s="22">
        <v>43497</v>
      </c>
      <c r="R522" s="22"/>
      <c r="S522" s="50">
        <v>479</v>
      </c>
      <c r="T522" s="23" t="str">
        <f t="shared" si="90"/>
        <v>1X2</v>
      </c>
      <c r="U522" t="s">
        <v>2512</v>
      </c>
      <c r="V522" s="46" t="str">
        <f t="shared" si="91"/>
        <v>23</v>
      </c>
      <c r="W522" s="46" t="str">
        <f t="shared" si="92"/>
        <v>Feb</v>
      </c>
      <c r="X522" s="46">
        <f t="shared" si="93"/>
        <v>2</v>
      </c>
      <c r="Y522" s="46" t="str">
        <f t="shared" si="94"/>
        <v>2019</v>
      </c>
      <c r="Z522" s="46" t="str">
        <f t="shared" si="95"/>
        <v>13:00</v>
      </c>
      <c r="AA522" s="47">
        <f t="shared" si="96"/>
        <v>43519</v>
      </c>
      <c r="AB522" s="48">
        <f t="shared" si="97"/>
        <v>43519.541666666664</v>
      </c>
      <c r="AC522" s="51">
        <v>43497</v>
      </c>
      <c r="AD522" s="72"/>
      <c r="AE522" s="49">
        <v>521</v>
      </c>
      <c r="AF522" s="52">
        <f t="shared" si="98"/>
        <v>34.939999999999969</v>
      </c>
      <c r="AG522" s="53">
        <f t="shared" si="99"/>
        <v>134.94000000000014</v>
      </c>
      <c r="AH522" s="53">
        <f>AG522-MAX($AG$1:AG521)</f>
        <v>-3.1299999999999955</v>
      </c>
    </row>
    <row r="523" spans="1:34" x14ac:dyDescent="0.25">
      <c r="A523">
        <v>522</v>
      </c>
      <c r="B523" t="s">
        <v>1092</v>
      </c>
      <c r="C523" t="s">
        <v>15</v>
      </c>
      <c r="D523" t="s">
        <v>58</v>
      </c>
      <c r="E523" t="s">
        <v>1093</v>
      </c>
      <c r="F523">
        <v>0</v>
      </c>
      <c r="G523" t="s">
        <v>26</v>
      </c>
      <c r="H523" t="s">
        <v>38</v>
      </c>
      <c r="I523" t="str">
        <f>"2-1"</f>
        <v>2-1</v>
      </c>
      <c r="J523" t="s">
        <v>20</v>
      </c>
      <c r="K523">
        <v>1.68</v>
      </c>
      <c r="L523">
        <v>1</v>
      </c>
      <c r="M523">
        <v>-1</v>
      </c>
      <c r="N523" t="s">
        <v>21</v>
      </c>
      <c r="O523" t="s">
        <v>1094</v>
      </c>
      <c r="P523" s="15">
        <f t="shared" si="89"/>
        <v>34.539999999999971</v>
      </c>
      <c r="Q523" s="22">
        <v>43497</v>
      </c>
      <c r="R523" s="22"/>
      <c r="S523" s="50">
        <v>502</v>
      </c>
      <c r="T523" s="23" t="str">
        <f t="shared" si="90"/>
        <v>1X2</v>
      </c>
      <c r="U523" t="s">
        <v>2512</v>
      </c>
      <c r="V523" s="46" t="str">
        <f t="shared" si="91"/>
        <v>23</v>
      </c>
      <c r="W523" s="46" t="str">
        <f t="shared" si="92"/>
        <v>Feb</v>
      </c>
      <c r="X523" s="46">
        <f t="shared" si="93"/>
        <v>2</v>
      </c>
      <c r="Y523" s="46" t="str">
        <f t="shared" si="94"/>
        <v>2019</v>
      </c>
      <c r="Z523" s="46" t="str">
        <f t="shared" si="95"/>
        <v>13:30</v>
      </c>
      <c r="AA523" s="47">
        <f t="shared" si="96"/>
        <v>43519</v>
      </c>
      <c r="AB523" s="48">
        <f t="shared" si="97"/>
        <v>43519.5625</v>
      </c>
      <c r="AC523" s="51">
        <v>43497</v>
      </c>
      <c r="AD523" s="72"/>
      <c r="AE523" s="49">
        <v>522</v>
      </c>
      <c r="AF523" s="52">
        <f t="shared" si="98"/>
        <v>33.939999999999969</v>
      </c>
      <c r="AG523" s="53">
        <f t="shared" si="99"/>
        <v>133.94000000000014</v>
      </c>
      <c r="AH523" s="53">
        <f>AG523-MAX($AG$1:AG522)</f>
        <v>-4.1299999999999955</v>
      </c>
    </row>
    <row r="524" spans="1:34" x14ac:dyDescent="0.25">
      <c r="A524">
        <v>523</v>
      </c>
      <c r="B524" t="s">
        <v>1022</v>
      </c>
      <c r="C524" t="s">
        <v>15</v>
      </c>
      <c r="D524" t="s">
        <v>16</v>
      </c>
      <c r="E524" t="s">
        <v>1023</v>
      </c>
      <c r="F524">
        <v>1.72</v>
      </c>
      <c r="G524" t="s">
        <v>18</v>
      </c>
      <c r="H524" t="s">
        <v>112</v>
      </c>
      <c r="I524" t="str">
        <f>"2-0"</f>
        <v>2-0</v>
      </c>
      <c r="J524" t="s">
        <v>20</v>
      </c>
      <c r="K524">
        <v>1.7190000000000001</v>
      </c>
      <c r="L524">
        <v>1</v>
      </c>
      <c r="M524">
        <v>0.72</v>
      </c>
      <c r="N524" t="s">
        <v>21</v>
      </c>
      <c r="O524" t="s">
        <v>1021</v>
      </c>
      <c r="P524" s="15">
        <f t="shared" si="89"/>
        <v>35.25999999999997</v>
      </c>
      <c r="Q524" s="22">
        <v>43497</v>
      </c>
      <c r="R524" s="22"/>
      <c r="S524" s="50">
        <v>529</v>
      </c>
      <c r="T524" s="23" t="str">
        <f t="shared" si="90"/>
        <v>AH</v>
      </c>
      <c r="U524" t="s">
        <v>2512</v>
      </c>
      <c r="V524" s="46" t="str">
        <f t="shared" si="91"/>
        <v>23</v>
      </c>
      <c r="W524" s="46" t="str">
        <f t="shared" si="92"/>
        <v>Feb</v>
      </c>
      <c r="X524" s="46">
        <f t="shared" si="93"/>
        <v>2</v>
      </c>
      <c r="Y524" s="46" t="str">
        <f t="shared" si="94"/>
        <v>2019</v>
      </c>
      <c r="Z524" s="46" t="str">
        <f t="shared" si="95"/>
        <v>15:00</v>
      </c>
      <c r="AA524" s="47">
        <f t="shared" si="96"/>
        <v>43519</v>
      </c>
      <c r="AB524" s="48">
        <f t="shared" si="97"/>
        <v>43519.625</v>
      </c>
      <c r="AC524" s="51">
        <v>43497</v>
      </c>
      <c r="AD524" s="72"/>
      <c r="AE524" s="49">
        <v>523</v>
      </c>
      <c r="AF524" s="52">
        <f t="shared" si="98"/>
        <v>34.659999999999968</v>
      </c>
      <c r="AG524" s="53">
        <f t="shared" si="99"/>
        <v>134.66000000000014</v>
      </c>
      <c r="AH524" s="53">
        <f>AG524-MAX($AG$1:AG523)</f>
        <v>-3.4099999999999966</v>
      </c>
    </row>
    <row r="525" spans="1:34" x14ac:dyDescent="0.25">
      <c r="A525">
        <v>524</v>
      </c>
      <c r="B525" t="s">
        <v>981</v>
      </c>
      <c r="C525" t="s">
        <v>15</v>
      </c>
      <c r="D525" t="s">
        <v>54</v>
      </c>
      <c r="E525" t="s">
        <v>1006</v>
      </c>
      <c r="F525">
        <v>0</v>
      </c>
      <c r="G525" t="s">
        <v>26</v>
      </c>
      <c r="H525" t="s">
        <v>72</v>
      </c>
      <c r="I525" t="str">
        <f>"0-3"</f>
        <v>0-3</v>
      </c>
      <c r="J525" t="s">
        <v>20</v>
      </c>
      <c r="K525">
        <v>1.877</v>
      </c>
      <c r="L525">
        <v>1</v>
      </c>
      <c r="M525">
        <v>-1</v>
      </c>
      <c r="N525" t="s">
        <v>21</v>
      </c>
      <c r="O525" t="s">
        <v>1007</v>
      </c>
      <c r="P525" s="15">
        <f t="shared" si="89"/>
        <v>34.25999999999997</v>
      </c>
      <c r="Q525" s="22">
        <v>43497</v>
      </c>
      <c r="R525" s="22"/>
      <c r="S525" s="50">
        <v>497</v>
      </c>
      <c r="T525" s="23" t="str">
        <f t="shared" si="90"/>
        <v>1X2</v>
      </c>
      <c r="U525" t="s">
        <v>2512</v>
      </c>
      <c r="V525" s="46" t="str">
        <f t="shared" si="91"/>
        <v>23</v>
      </c>
      <c r="W525" s="46" t="str">
        <f t="shared" si="92"/>
        <v>Feb</v>
      </c>
      <c r="X525" s="46">
        <f t="shared" si="93"/>
        <v>2</v>
      </c>
      <c r="Y525" s="46" t="str">
        <f t="shared" si="94"/>
        <v>2019</v>
      </c>
      <c r="Z525" s="46" t="str">
        <f t="shared" si="95"/>
        <v>15:30</v>
      </c>
      <c r="AA525" s="47">
        <f t="shared" si="96"/>
        <v>43519</v>
      </c>
      <c r="AB525" s="48">
        <f t="shared" si="97"/>
        <v>43519.645833333336</v>
      </c>
      <c r="AC525" s="51">
        <v>43497</v>
      </c>
      <c r="AD525" s="72"/>
      <c r="AE525" s="49">
        <v>524</v>
      </c>
      <c r="AF525" s="52">
        <f t="shared" si="98"/>
        <v>33.659999999999968</v>
      </c>
      <c r="AG525" s="53">
        <f t="shared" si="99"/>
        <v>133.66000000000014</v>
      </c>
      <c r="AH525" s="53">
        <f>AG525-MAX($AG$1:AG524)</f>
        <v>-4.4099999999999966</v>
      </c>
    </row>
    <row r="526" spans="1:34" x14ac:dyDescent="0.25">
      <c r="A526">
        <v>525</v>
      </c>
      <c r="B526" t="s">
        <v>981</v>
      </c>
      <c r="C526" t="s">
        <v>15</v>
      </c>
      <c r="D526" t="s">
        <v>54</v>
      </c>
      <c r="E526" t="s">
        <v>995</v>
      </c>
      <c r="F526">
        <v>2</v>
      </c>
      <c r="G526" t="s">
        <v>18</v>
      </c>
      <c r="H526" t="s">
        <v>177</v>
      </c>
      <c r="I526" t="str">
        <f>"1-0"</f>
        <v>1-0</v>
      </c>
      <c r="J526" t="s">
        <v>20</v>
      </c>
      <c r="K526">
        <v>2</v>
      </c>
      <c r="L526">
        <v>1</v>
      </c>
      <c r="M526">
        <v>1</v>
      </c>
      <c r="N526" t="s">
        <v>21</v>
      </c>
      <c r="O526" t="s">
        <v>996</v>
      </c>
      <c r="P526" s="15">
        <f t="shared" si="89"/>
        <v>35.25999999999997</v>
      </c>
      <c r="Q526" s="22">
        <v>43497</v>
      </c>
      <c r="R526" s="22"/>
      <c r="S526" s="50">
        <v>541</v>
      </c>
      <c r="T526" s="23" t="str">
        <f t="shared" si="90"/>
        <v>AH</v>
      </c>
      <c r="U526" t="s">
        <v>2512</v>
      </c>
      <c r="V526" s="46" t="str">
        <f t="shared" si="91"/>
        <v>23</v>
      </c>
      <c r="W526" s="46" t="str">
        <f t="shared" si="92"/>
        <v>Feb</v>
      </c>
      <c r="X526" s="46">
        <f t="shared" si="93"/>
        <v>2</v>
      </c>
      <c r="Y526" s="46" t="str">
        <f t="shared" si="94"/>
        <v>2019</v>
      </c>
      <c r="Z526" s="46" t="str">
        <f t="shared" si="95"/>
        <v>15:30</v>
      </c>
      <c r="AA526" s="47">
        <f t="shared" si="96"/>
        <v>43519</v>
      </c>
      <c r="AB526" s="48">
        <f t="shared" si="97"/>
        <v>43519.645833333336</v>
      </c>
      <c r="AC526" s="51">
        <v>43497</v>
      </c>
      <c r="AD526" s="72"/>
      <c r="AE526" s="49">
        <v>525</v>
      </c>
      <c r="AF526" s="52">
        <f t="shared" si="98"/>
        <v>34.659999999999968</v>
      </c>
      <c r="AG526" s="53">
        <f t="shared" si="99"/>
        <v>134.66000000000014</v>
      </c>
      <c r="AH526" s="53">
        <f>AG526-MAX($AG$1:AG525)</f>
        <v>-3.4099999999999966</v>
      </c>
    </row>
    <row r="527" spans="1:34" x14ac:dyDescent="0.25">
      <c r="A527">
        <v>526</v>
      </c>
      <c r="B527" t="s">
        <v>981</v>
      </c>
      <c r="C527" t="s">
        <v>15</v>
      </c>
      <c r="D527" t="s">
        <v>54</v>
      </c>
      <c r="E527" t="s">
        <v>982</v>
      </c>
      <c r="F527">
        <v>2.06</v>
      </c>
      <c r="G527" t="s">
        <v>18</v>
      </c>
      <c r="H527" t="s">
        <v>46</v>
      </c>
      <c r="I527" t="str">
        <f>"3-0"</f>
        <v>3-0</v>
      </c>
      <c r="J527" t="s">
        <v>20</v>
      </c>
      <c r="K527">
        <v>2.06</v>
      </c>
      <c r="L527">
        <v>1</v>
      </c>
      <c r="M527">
        <v>1.06</v>
      </c>
      <c r="N527" t="s">
        <v>21</v>
      </c>
      <c r="O527" t="s">
        <v>983</v>
      </c>
      <c r="P527" s="15">
        <f t="shared" si="89"/>
        <v>36.319999999999972</v>
      </c>
      <c r="Q527" s="22">
        <v>43497</v>
      </c>
      <c r="R527" s="22"/>
      <c r="S527" s="50">
        <v>522</v>
      </c>
      <c r="T527" s="23" t="str">
        <f t="shared" si="90"/>
        <v>AH</v>
      </c>
      <c r="U527" t="s">
        <v>2512</v>
      </c>
      <c r="V527" s="46" t="str">
        <f t="shared" si="91"/>
        <v>23</v>
      </c>
      <c r="W527" s="46" t="str">
        <f t="shared" si="92"/>
        <v>Feb</v>
      </c>
      <c r="X527" s="46">
        <f t="shared" si="93"/>
        <v>2</v>
      </c>
      <c r="Y527" s="46" t="str">
        <f t="shared" si="94"/>
        <v>2019</v>
      </c>
      <c r="Z527" s="46" t="str">
        <f t="shared" si="95"/>
        <v>15:30</v>
      </c>
      <c r="AA527" s="47">
        <f t="shared" si="96"/>
        <v>43519</v>
      </c>
      <c r="AB527" s="48">
        <f t="shared" si="97"/>
        <v>43519.645833333336</v>
      </c>
      <c r="AC527" s="51">
        <v>43497</v>
      </c>
      <c r="AD527" s="72"/>
      <c r="AE527" s="49">
        <v>526</v>
      </c>
      <c r="AF527" s="52">
        <f t="shared" si="98"/>
        <v>35.71999999999997</v>
      </c>
      <c r="AG527" s="53">
        <f t="shared" si="99"/>
        <v>135.72000000000014</v>
      </c>
      <c r="AH527" s="53">
        <f>AG527-MAX($AG$1:AG526)</f>
        <v>-2.3499999999999943</v>
      </c>
    </row>
    <row r="528" spans="1:34" x14ac:dyDescent="0.25">
      <c r="A528">
        <v>527</v>
      </c>
      <c r="B528" t="s">
        <v>1011</v>
      </c>
      <c r="C528" t="s">
        <v>15</v>
      </c>
      <c r="D528" t="s">
        <v>58</v>
      </c>
      <c r="E528" t="s">
        <v>1107</v>
      </c>
      <c r="F528">
        <v>1.81</v>
      </c>
      <c r="G528" t="s">
        <v>18</v>
      </c>
      <c r="H528" t="s">
        <v>72</v>
      </c>
      <c r="I528" t="str">
        <f>"2-0"</f>
        <v>2-0</v>
      </c>
      <c r="J528" t="s">
        <v>20</v>
      </c>
      <c r="K528">
        <v>1.8129999999999999</v>
      </c>
      <c r="L528">
        <v>1</v>
      </c>
      <c r="M528">
        <v>0.81</v>
      </c>
      <c r="N528" t="s">
        <v>21</v>
      </c>
      <c r="O528" t="s">
        <v>1108</v>
      </c>
      <c r="P528" s="15">
        <f t="shared" si="89"/>
        <v>37.129999999999974</v>
      </c>
      <c r="Q528" s="22">
        <v>43497</v>
      </c>
      <c r="R528" s="22"/>
      <c r="S528" s="50">
        <v>485</v>
      </c>
      <c r="T528" s="23" t="str">
        <f t="shared" si="90"/>
        <v>1X2</v>
      </c>
      <c r="U528" t="s">
        <v>2512</v>
      </c>
      <c r="V528" s="46" t="str">
        <f t="shared" si="91"/>
        <v>23</v>
      </c>
      <c r="W528" s="46" t="str">
        <f t="shared" si="92"/>
        <v>Feb</v>
      </c>
      <c r="X528" s="46">
        <f t="shared" si="93"/>
        <v>2</v>
      </c>
      <c r="Y528" s="46" t="str">
        <f t="shared" si="94"/>
        <v>2019</v>
      </c>
      <c r="Z528" s="46" t="str">
        <f t="shared" si="95"/>
        <v>16:00</v>
      </c>
      <c r="AA528" s="47">
        <f t="shared" si="96"/>
        <v>43519</v>
      </c>
      <c r="AB528" s="48">
        <f t="shared" si="97"/>
        <v>43519.666666666664</v>
      </c>
      <c r="AC528" s="51">
        <v>43497</v>
      </c>
      <c r="AD528" s="72"/>
      <c r="AE528" s="49">
        <v>527</v>
      </c>
      <c r="AF528" s="52">
        <f t="shared" si="98"/>
        <v>36.529999999999973</v>
      </c>
      <c r="AG528" s="53">
        <f t="shared" si="99"/>
        <v>136.53000000000014</v>
      </c>
      <c r="AH528" s="53">
        <f>AG528-MAX($AG$1:AG527)</f>
        <v>-1.539999999999992</v>
      </c>
    </row>
    <row r="529" spans="1:34" x14ac:dyDescent="0.25">
      <c r="A529">
        <v>528</v>
      </c>
      <c r="B529" t="s">
        <v>1011</v>
      </c>
      <c r="C529" t="s">
        <v>15</v>
      </c>
      <c r="D529" t="s">
        <v>58</v>
      </c>
      <c r="E529" t="s">
        <v>1012</v>
      </c>
      <c r="F529">
        <v>1</v>
      </c>
      <c r="G529" t="s">
        <v>80</v>
      </c>
      <c r="H529" t="s">
        <v>34</v>
      </c>
      <c r="I529" t="str">
        <f>"1-1"</f>
        <v>1-1</v>
      </c>
      <c r="J529" t="s">
        <v>20</v>
      </c>
      <c r="K529">
        <v>1.877</v>
      </c>
      <c r="L529">
        <v>1</v>
      </c>
      <c r="M529">
        <v>0</v>
      </c>
      <c r="N529" t="s">
        <v>21</v>
      </c>
      <c r="O529" t="s">
        <v>1010</v>
      </c>
      <c r="P529" s="15">
        <f t="shared" ref="P529:P592" si="100">P528+M529</f>
        <v>37.129999999999974</v>
      </c>
      <c r="Q529" s="22">
        <v>43497</v>
      </c>
      <c r="R529" s="22"/>
      <c r="S529" s="50">
        <v>549</v>
      </c>
      <c r="T529" s="23" t="str">
        <f t="shared" si="90"/>
        <v>AH</v>
      </c>
      <c r="U529" t="s">
        <v>2512</v>
      </c>
      <c r="V529" s="46" t="str">
        <f t="shared" si="91"/>
        <v>23</v>
      </c>
      <c r="W529" s="46" t="str">
        <f t="shared" si="92"/>
        <v>Feb</v>
      </c>
      <c r="X529" s="46">
        <f t="shared" si="93"/>
        <v>2</v>
      </c>
      <c r="Y529" s="46" t="str">
        <f t="shared" si="94"/>
        <v>2019</v>
      </c>
      <c r="Z529" s="46" t="str">
        <f t="shared" si="95"/>
        <v>16:00</v>
      </c>
      <c r="AA529" s="47">
        <f t="shared" si="96"/>
        <v>43519</v>
      </c>
      <c r="AB529" s="48">
        <f t="shared" si="97"/>
        <v>43519.666666666664</v>
      </c>
      <c r="AC529" s="51">
        <v>43497</v>
      </c>
      <c r="AD529" s="72"/>
      <c r="AE529" s="49">
        <v>528</v>
      </c>
      <c r="AF529" s="52">
        <f t="shared" si="98"/>
        <v>36.529999999999973</v>
      </c>
      <c r="AG529" s="53">
        <f t="shared" si="99"/>
        <v>136.53000000000014</v>
      </c>
      <c r="AH529" s="53">
        <f>AG529-MAX($AG$1:AG528)</f>
        <v>-1.539999999999992</v>
      </c>
    </row>
    <row r="530" spans="1:34" x14ac:dyDescent="0.25">
      <c r="A530">
        <v>529</v>
      </c>
      <c r="B530" t="s">
        <v>984</v>
      </c>
      <c r="C530" t="s">
        <v>15</v>
      </c>
      <c r="D530" t="s">
        <v>24</v>
      </c>
      <c r="E530" t="s">
        <v>985</v>
      </c>
      <c r="F530">
        <v>2.02</v>
      </c>
      <c r="G530" t="s">
        <v>18</v>
      </c>
      <c r="H530" t="s">
        <v>38</v>
      </c>
      <c r="I530" t="str">
        <f>"2-4"</f>
        <v>2-4</v>
      </c>
      <c r="J530" t="s">
        <v>20</v>
      </c>
      <c r="K530">
        <v>2.02</v>
      </c>
      <c r="L530">
        <v>1</v>
      </c>
      <c r="M530">
        <v>1.02</v>
      </c>
      <c r="N530" t="s">
        <v>21</v>
      </c>
      <c r="O530" t="s">
        <v>986</v>
      </c>
      <c r="P530" s="15">
        <f t="shared" si="100"/>
        <v>38.149999999999977</v>
      </c>
      <c r="Q530" s="22">
        <v>43497</v>
      </c>
      <c r="R530" s="22"/>
      <c r="S530" s="50">
        <v>528</v>
      </c>
      <c r="T530" s="23" t="str">
        <f t="shared" si="90"/>
        <v>1X2</v>
      </c>
      <c r="U530" t="s">
        <v>2512</v>
      </c>
      <c r="V530" s="46" t="str">
        <f t="shared" si="91"/>
        <v>23</v>
      </c>
      <c r="W530" s="46" t="str">
        <f t="shared" si="92"/>
        <v>Feb</v>
      </c>
      <c r="X530" s="46">
        <f t="shared" si="93"/>
        <v>2</v>
      </c>
      <c r="Y530" s="46" t="str">
        <f t="shared" si="94"/>
        <v>2019</v>
      </c>
      <c r="Z530" s="46" t="str">
        <f t="shared" si="95"/>
        <v>16:15</v>
      </c>
      <c r="AA530" s="47">
        <f t="shared" si="96"/>
        <v>43519</v>
      </c>
      <c r="AB530" s="48">
        <f t="shared" si="97"/>
        <v>43519.677083333336</v>
      </c>
      <c r="AC530" s="51">
        <v>43497</v>
      </c>
      <c r="AD530" s="72"/>
      <c r="AE530" s="49">
        <v>529</v>
      </c>
      <c r="AF530" s="52">
        <f t="shared" si="98"/>
        <v>37.549999999999976</v>
      </c>
      <c r="AG530" s="53">
        <f t="shared" si="99"/>
        <v>137.55000000000015</v>
      </c>
      <c r="AH530" s="53">
        <f>AG530-MAX($AG$1:AG529)</f>
        <v>-0.51999999999998181</v>
      </c>
    </row>
    <row r="531" spans="1:34" x14ac:dyDescent="0.25">
      <c r="A531">
        <v>530</v>
      </c>
      <c r="B531" t="s">
        <v>989</v>
      </c>
      <c r="C531" t="s">
        <v>15</v>
      </c>
      <c r="D531" t="s">
        <v>100</v>
      </c>
      <c r="E531" t="s">
        <v>990</v>
      </c>
      <c r="F531">
        <v>0</v>
      </c>
      <c r="G531" t="s">
        <v>26</v>
      </c>
      <c r="H531" t="s">
        <v>177</v>
      </c>
      <c r="I531" t="str">
        <f>"3-0"</f>
        <v>3-0</v>
      </c>
      <c r="J531" t="s">
        <v>20</v>
      </c>
      <c r="K531">
        <v>1.84</v>
      </c>
      <c r="L531">
        <v>1</v>
      </c>
      <c r="M531">
        <v>-1</v>
      </c>
      <c r="N531" t="s">
        <v>21</v>
      </c>
      <c r="O531" t="s">
        <v>988</v>
      </c>
      <c r="P531" s="15">
        <f t="shared" si="100"/>
        <v>37.149999999999977</v>
      </c>
      <c r="Q531" s="22">
        <v>43497</v>
      </c>
      <c r="R531" s="22"/>
      <c r="S531" s="50">
        <v>551</v>
      </c>
      <c r="T531" s="23" t="str">
        <f t="shared" si="90"/>
        <v>AH</v>
      </c>
      <c r="U531" t="s">
        <v>2512</v>
      </c>
      <c r="V531" s="46" t="str">
        <f t="shared" si="91"/>
        <v>23</v>
      </c>
      <c r="W531" s="46" t="str">
        <f t="shared" si="92"/>
        <v>Feb</v>
      </c>
      <c r="X531" s="46">
        <f t="shared" si="93"/>
        <v>2</v>
      </c>
      <c r="Y531" s="46" t="str">
        <f t="shared" si="94"/>
        <v>2019</v>
      </c>
      <c r="Z531" s="46" t="str">
        <f t="shared" si="95"/>
        <v>17:00</v>
      </c>
      <c r="AA531" s="47">
        <f t="shared" si="96"/>
        <v>43519</v>
      </c>
      <c r="AB531" s="48">
        <f t="shared" si="97"/>
        <v>43519.708333333336</v>
      </c>
      <c r="AC531" s="51">
        <v>43497</v>
      </c>
      <c r="AD531" s="72"/>
      <c r="AE531" s="49">
        <v>530</v>
      </c>
      <c r="AF531" s="52">
        <f t="shared" si="98"/>
        <v>36.549999999999976</v>
      </c>
      <c r="AG531" s="53">
        <f t="shared" si="99"/>
        <v>136.55000000000015</v>
      </c>
      <c r="AH531" s="53">
        <f>AG531-MAX($AG$1:AG530)</f>
        <v>-1.5199999999999818</v>
      </c>
    </row>
    <row r="532" spans="1:34" x14ac:dyDescent="0.25">
      <c r="A532">
        <v>531</v>
      </c>
      <c r="B532" t="s">
        <v>1008</v>
      </c>
      <c r="C532" t="s">
        <v>15</v>
      </c>
      <c r="D532" t="s">
        <v>24</v>
      </c>
      <c r="E532" t="s">
        <v>1018</v>
      </c>
      <c r="F532">
        <v>1</v>
      </c>
      <c r="G532" t="s">
        <v>80</v>
      </c>
      <c r="H532" t="s">
        <v>46</v>
      </c>
      <c r="I532" t="str">
        <f>"0-0"</f>
        <v>0-0</v>
      </c>
      <c r="J532" t="s">
        <v>20</v>
      </c>
      <c r="K532">
        <v>1.7290000000000001</v>
      </c>
      <c r="L532">
        <v>1</v>
      </c>
      <c r="M532">
        <v>0</v>
      </c>
      <c r="N532" t="s">
        <v>21</v>
      </c>
      <c r="O532" t="s">
        <v>1015</v>
      </c>
      <c r="P532" s="15">
        <f t="shared" si="100"/>
        <v>37.149999999999977</v>
      </c>
      <c r="Q532" s="22">
        <v>43497</v>
      </c>
      <c r="R532" s="22"/>
      <c r="S532" s="50">
        <v>500</v>
      </c>
      <c r="T532" s="23" t="str">
        <f t="shared" si="90"/>
        <v>AH</v>
      </c>
      <c r="U532" t="s">
        <v>2512</v>
      </c>
      <c r="V532" s="46" t="str">
        <f t="shared" si="91"/>
        <v>23</v>
      </c>
      <c r="W532" s="46" t="str">
        <f t="shared" si="92"/>
        <v>Feb</v>
      </c>
      <c r="X532" s="46">
        <f t="shared" si="93"/>
        <v>2</v>
      </c>
      <c r="Y532" s="46" t="str">
        <f t="shared" si="94"/>
        <v>2019</v>
      </c>
      <c r="Z532" s="46" t="str">
        <f t="shared" si="95"/>
        <v>18:30</v>
      </c>
      <c r="AA532" s="47">
        <f t="shared" si="96"/>
        <v>43519</v>
      </c>
      <c r="AB532" s="48">
        <f t="shared" si="97"/>
        <v>43519.770833333336</v>
      </c>
      <c r="AC532" s="51">
        <v>43497</v>
      </c>
      <c r="AD532" s="72"/>
      <c r="AE532" s="49">
        <v>531</v>
      </c>
      <c r="AF532" s="52">
        <f t="shared" si="98"/>
        <v>36.549999999999976</v>
      </c>
      <c r="AG532" s="53">
        <f t="shared" si="99"/>
        <v>136.55000000000015</v>
      </c>
      <c r="AH532" s="53">
        <f>AG532-MAX($AG$1:AG531)</f>
        <v>-1.5199999999999818</v>
      </c>
    </row>
    <row r="533" spans="1:34" x14ac:dyDescent="0.25">
      <c r="A533">
        <v>532</v>
      </c>
      <c r="B533" t="s">
        <v>1008</v>
      </c>
      <c r="C533" t="s">
        <v>15</v>
      </c>
      <c r="D533" t="s">
        <v>58</v>
      </c>
      <c r="E533" t="s">
        <v>1009</v>
      </c>
      <c r="F533">
        <v>1.75</v>
      </c>
      <c r="G533" t="s">
        <v>18</v>
      </c>
      <c r="H533" t="s">
        <v>92</v>
      </c>
      <c r="I533" t="str">
        <f>"1-4"</f>
        <v>1-4</v>
      </c>
      <c r="J533" t="s">
        <v>20</v>
      </c>
      <c r="K533">
        <v>1.746</v>
      </c>
      <c r="L533">
        <v>1</v>
      </c>
      <c r="M533">
        <v>0.75</v>
      </c>
      <c r="N533" t="s">
        <v>21</v>
      </c>
      <c r="O533" t="s">
        <v>1010</v>
      </c>
      <c r="P533" s="15">
        <f t="shared" si="100"/>
        <v>37.899999999999977</v>
      </c>
      <c r="Q533" s="22">
        <v>43497</v>
      </c>
      <c r="R533" s="22"/>
      <c r="S533" s="50">
        <v>488</v>
      </c>
      <c r="T533" s="23" t="str">
        <f t="shared" si="90"/>
        <v>AH</v>
      </c>
      <c r="U533" t="s">
        <v>2512</v>
      </c>
      <c r="V533" s="46" t="str">
        <f t="shared" si="91"/>
        <v>23</v>
      </c>
      <c r="W533" s="46" t="str">
        <f t="shared" si="92"/>
        <v>Feb</v>
      </c>
      <c r="X533" s="46">
        <f t="shared" si="93"/>
        <v>2</v>
      </c>
      <c r="Y533" s="46" t="str">
        <f t="shared" si="94"/>
        <v>2019</v>
      </c>
      <c r="Z533" s="46" t="str">
        <f t="shared" si="95"/>
        <v>18:30</v>
      </c>
      <c r="AA533" s="47">
        <f t="shared" si="96"/>
        <v>43519</v>
      </c>
      <c r="AB533" s="48">
        <f t="shared" si="97"/>
        <v>43519.770833333336</v>
      </c>
      <c r="AC533" s="51">
        <v>43497</v>
      </c>
      <c r="AD533" s="72"/>
      <c r="AE533" s="49">
        <v>532</v>
      </c>
      <c r="AF533" s="52">
        <f t="shared" si="98"/>
        <v>37.299999999999976</v>
      </c>
      <c r="AG533" s="53">
        <f t="shared" si="99"/>
        <v>137.30000000000015</v>
      </c>
      <c r="AH533" s="53">
        <f>AG533-MAX($AG$1:AG532)</f>
        <v>-0.76999999999998181</v>
      </c>
    </row>
    <row r="534" spans="1:34" x14ac:dyDescent="0.25">
      <c r="A534">
        <v>533</v>
      </c>
      <c r="B534" t="s">
        <v>1052</v>
      </c>
      <c r="C534" t="s">
        <v>15</v>
      </c>
      <c r="D534" t="s">
        <v>100</v>
      </c>
      <c r="E534" t="s">
        <v>1053</v>
      </c>
      <c r="F534">
        <v>1.85</v>
      </c>
      <c r="G534" t="s">
        <v>18</v>
      </c>
      <c r="H534" t="s">
        <v>46</v>
      </c>
      <c r="I534" t="str">
        <f>"1-0"</f>
        <v>1-0</v>
      </c>
      <c r="J534" t="s">
        <v>20</v>
      </c>
      <c r="K534">
        <v>1.8540000000000001</v>
      </c>
      <c r="L534">
        <v>1</v>
      </c>
      <c r="M534">
        <v>0.85</v>
      </c>
      <c r="N534" t="s">
        <v>21</v>
      </c>
      <c r="O534" t="s">
        <v>1054</v>
      </c>
      <c r="P534" s="15">
        <f t="shared" si="100"/>
        <v>38.749999999999979</v>
      </c>
      <c r="Q534" s="22">
        <v>43497</v>
      </c>
      <c r="R534" s="22"/>
      <c r="S534" s="50">
        <v>531</v>
      </c>
      <c r="T534" s="23" t="str">
        <f t="shared" si="90"/>
        <v>AH</v>
      </c>
      <c r="U534" t="s">
        <v>2512</v>
      </c>
      <c r="V534" s="46" t="str">
        <f t="shared" si="91"/>
        <v>23</v>
      </c>
      <c r="W534" s="46" t="str">
        <f t="shared" si="92"/>
        <v>Feb</v>
      </c>
      <c r="X534" s="46">
        <f t="shared" si="93"/>
        <v>2</v>
      </c>
      <c r="Y534" s="46" t="str">
        <f t="shared" si="94"/>
        <v>2019</v>
      </c>
      <c r="Z534" s="46" t="str">
        <f t="shared" si="95"/>
        <v>20:00</v>
      </c>
      <c r="AA534" s="47">
        <f t="shared" si="96"/>
        <v>43519</v>
      </c>
      <c r="AB534" s="48">
        <f t="shared" si="97"/>
        <v>43519.833333333336</v>
      </c>
      <c r="AC534" s="51">
        <v>43497</v>
      </c>
      <c r="AD534" s="72"/>
      <c r="AE534" s="49">
        <v>533</v>
      </c>
      <c r="AF534" s="52">
        <f t="shared" si="98"/>
        <v>38.149999999999977</v>
      </c>
      <c r="AG534" s="53">
        <f t="shared" si="99"/>
        <v>138.15000000000015</v>
      </c>
      <c r="AH534" s="53">
        <f>AG534-MAX($AG$1:AG533)</f>
        <v>8.0000000000012506E-2</v>
      </c>
    </row>
    <row r="535" spans="1:34" x14ac:dyDescent="0.25">
      <c r="A535">
        <v>534</v>
      </c>
      <c r="B535" t="s">
        <v>997</v>
      </c>
      <c r="C535" t="s">
        <v>15</v>
      </c>
      <c r="D535" t="s">
        <v>16</v>
      </c>
      <c r="E535" t="s">
        <v>998</v>
      </c>
      <c r="F535">
        <v>1</v>
      </c>
      <c r="G535" t="s">
        <v>80</v>
      </c>
      <c r="H535" t="s">
        <v>27</v>
      </c>
      <c r="I535" t="str">
        <f>"2-3"</f>
        <v>2-3</v>
      </c>
      <c r="J535" t="s">
        <v>20</v>
      </c>
      <c r="K535">
        <v>1.7569999999999999</v>
      </c>
      <c r="L535">
        <v>1</v>
      </c>
      <c r="M535">
        <v>0</v>
      </c>
      <c r="N535" t="s">
        <v>21</v>
      </c>
      <c r="O535" t="s">
        <v>999</v>
      </c>
      <c r="P535" s="15">
        <f t="shared" si="100"/>
        <v>38.749999999999979</v>
      </c>
      <c r="Q535" s="22">
        <v>43497</v>
      </c>
      <c r="R535" s="22"/>
      <c r="S535" s="50">
        <v>535</v>
      </c>
      <c r="T535" s="23" t="str">
        <f t="shared" si="90"/>
        <v>AH</v>
      </c>
      <c r="U535" t="s">
        <v>2512</v>
      </c>
      <c r="V535" s="46" t="str">
        <f t="shared" si="91"/>
        <v>23</v>
      </c>
      <c r="W535" s="46" t="str">
        <f t="shared" si="92"/>
        <v>Feb</v>
      </c>
      <c r="X535" s="46">
        <f t="shared" si="93"/>
        <v>2</v>
      </c>
      <c r="Y535" s="46" t="str">
        <f t="shared" si="94"/>
        <v>2019</v>
      </c>
      <c r="Z535" s="46" t="str">
        <f t="shared" si="95"/>
        <v>20:30</v>
      </c>
      <c r="AA535" s="47">
        <f t="shared" si="96"/>
        <v>43519</v>
      </c>
      <c r="AB535" s="48">
        <f t="shared" si="97"/>
        <v>43519.854166666664</v>
      </c>
      <c r="AC535" s="51">
        <v>43497</v>
      </c>
      <c r="AD535" s="72"/>
      <c r="AE535" s="49">
        <v>534</v>
      </c>
      <c r="AF535" s="52">
        <f t="shared" si="98"/>
        <v>38.149999999999977</v>
      </c>
      <c r="AG535" s="53">
        <f t="shared" si="99"/>
        <v>138.15000000000015</v>
      </c>
      <c r="AH535" s="53">
        <f>AG535-MAX($AG$1:AG534)</f>
        <v>0</v>
      </c>
    </row>
    <row r="536" spans="1:34" x14ac:dyDescent="0.25">
      <c r="A536">
        <v>535</v>
      </c>
      <c r="B536" t="s">
        <v>1000</v>
      </c>
      <c r="C536" t="s">
        <v>15</v>
      </c>
      <c r="D536" t="s">
        <v>24</v>
      </c>
      <c r="E536" t="s">
        <v>1001</v>
      </c>
      <c r="F536">
        <v>2.12</v>
      </c>
      <c r="G536" t="s">
        <v>18</v>
      </c>
      <c r="H536" t="s">
        <v>72</v>
      </c>
      <c r="I536" t="str">
        <f>"1-0"</f>
        <v>1-0</v>
      </c>
      <c r="J536" t="s">
        <v>20</v>
      </c>
      <c r="K536">
        <v>2.12</v>
      </c>
      <c r="L536">
        <v>1</v>
      </c>
      <c r="M536">
        <v>1.1200000000000001</v>
      </c>
      <c r="N536" t="s">
        <v>21</v>
      </c>
      <c r="O536" t="s">
        <v>1002</v>
      </c>
      <c r="P536" s="15">
        <f t="shared" si="100"/>
        <v>39.869999999999976</v>
      </c>
      <c r="Q536" s="22">
        <v>43497</v>
      </c>
      <c r="R536" s="22"/>
      <c r="S536" s="50">
        <v>534</v>
      </c>
      <c r="T536" s="23" t="str">
        <f t="shared" si="90"/>
        <v>1X2</v>
      </c>
      <c r="U536" t="s">
        <v>2512</v>
      </c>
      <c r="V536" s="46" t="str">
        <f t="shared" si="91"/>
        <v>23</v>
      </c>
      <c r="W536" s="46" t="str">
        <f t="shared" si="92"/>
        <v>Feb</v>
      </c>
      <c r="X536" s="46">
        <f t="shared" si="93"/>
        <v>2</v>
      </c>
      <c r="Y536" s="46" t="str">
        <f t="shared" si="94"/>
        <v>2019</v>
      </c>
      <c r="Z536" s="46" t="str">
        <f t="shared" si="95"/>
        <v>20:45</v>
      </c>
      <c r="AA536" s="47">
        <f t="shared" si="96"/>
        <v>43519</v>
      </c>
      <c r="AB536" s="48">
        <f t="shared" si="97"/>
        <v>43519.864583333336</v>
      </c>
      <c r="AC536" s="51">
        <v>43497</v>
      </c>
      <c r="AD536" s="72"/>
      <c r="AE536" s="49">
        <v>535</v>
      </c>
      <c r="AF536" s="52">
        <f t="shared" si="98"/>
        <v>39.269999999999975</v>
      </c>
      <c r="AG536" s="53">
        <f t="shared" si="99"/>
        <v>139.27000000000015</v>
      </c>
      <c r="AH536" s="53">
        <f>AG536-MAX($AG$1:AG535)</f>
        <v>1.1200000000000045</v>
      </c>
    </row>
    <row r="537" spans="1:34" x14ac:dyDescent="0.25">
      <c r="A537">
        <v>536</v>
      </c>
      <c r="B537" t="s">
        <v>967</v>
      </c>
      <c r="C537" t="s">
        <v>15</v>
      </c>
      <c r="D537" t="s">
        <v>24</v>
      </c>
      <c r="E537" t="s">
        <v>968</v>
      </c>
      <c r="F537">
        <v>1</v>
      </c>
      <c r="G537" t="s">
        <v>80</v>
      </c>
      <c r="H537" t="s">
        <v>34</v>
      </c>
      <c r="I537" t="str">
        <f>"1-1"</f>
        <v>1-1</v>
      </c>
      <c r="J537" t="s">
        <v>20</v>
      </c>
      <c r="K537">
        <v>1.9339999999999999</v>
      </c>
      <c r="L537">
        <v>1</v>
      </c>
      <c r="M537">
        <v>0</v>
      </c>
      <c r="N537" t="s">
        <v>21</v>
      </c>
      <c r="O537" t="s">
        <v>966</v>
      </c>
      <c r="P537" s="15">
        <f t="shared" si="100"/>
        <v>39.869999999999976</v>
      </c>
      <c r="Q537" s="22">
        <v>43497</v>
      </c>
      <c r="R537" s="22"/>
      <c r="S537" s="50">
        <v>544</v>
      </c>
      <c r="T537" s="23" t="str">
        <f t="shared" si="90"/>
        <v>AH</v>
      </c>
      <c r="U537" t="s">
        <v>2512</v>
      </c>
      <c r="V537" s="46" t="str">
        <f t="shared" si="91"/>
        <v>24</v>
      </c>
      <c r="W537" s="46" t="str">
        <f t="shared" si="92"/>
        <v>Feb</v>
      </c>
      <c r="X537" s="46">
        <f t="shared" si="93"/>
        <v>2</v>
      </c>
      <c r="Y537" s="46" t="str">
        <f t="shared" si="94"/>
        <v>2019</v>
      </c>
      <c r="Z537" s="46" t="str">
        <f t="shared" si="95"/>
        <v>12:00</v>
      </c>
      <c r="AA537" s="47">
        <f t="shared" si="96"/>
        <v>43520</v>
      </c>
      <c r="AB537" s="48">
        <f t="shared" si="97"/>
        <v>43520.5</v>
      </c>
      <c r="AC537" s="51">
        <v>43497</v>
      </c>
      <c r="AD537" s="72"/>
      <c r="AE537" s="49">
        <v>536</v>
      </c>
      <c r="AF537" s="52">
        <f t="shared" si="98"/>
        <v>39.269999999999975</v>
      </c>
      <c r="AG537" s="53">
        <f t="shared" si="99"/>
        <v>139.27000000000015</v>
      </c>
      <c r="AH537" s="53">
        <f>AG537-MAX($AG$1:AG536)</f>
        <v>0</v>
      </c>
    </row>
    <row r="538" spans="1:34" x14ac:dyDescent="0.25">
      <c r="A538">
        <v>537</v>
      </c>
      <c r="B538" t="s">
        <v>1019</v>
      </c>
      <c r="C538" t="s">
        <v>15</v>
      </c>
      <c r="D538" t="s">
        <v>16</v>
      </c>
      <c r="E538" t="s">
        <v>1020</v>
      </c>
      <c r="F538">
        <v>1.88</v>
      </c>
      <c r="G538" t="s">
        <v>18</v>
      </c>
      <c r="H538" t="s">
        <v>72</v>
      </c>
      <c r="I538" t="str">
        <f>"1-0"</f>
        <v>1-0</v>
      </c>
      <c r="J538" t="s">
        <v>20</v>
      </c>
      <c r="K538">
        <v>1.877</v>
      </c>
      <c r="L538">
        <v>1</v>
      </c>
      <c r="M538">
        <v>0.88</v>
      </c>
      <c r="N538" t="s">
        <v>21</v>
      </c>
      <c r="O538" t="s">
        <v>1021</v>
      </c>
      <c r="P538" s="15">
        <f t="shared" si="100"/>
        <v>40.749999999999979</v>
      </c>
      <c r="Q538" s="22">
        <v>43497</v>
      </c>
      <c r="R538" s="22"/>
      <c r="S538" s="50">
        <v>516</v>
      </c>
      <c r="T538" s="23" t="str">
        <f t="shared" si="90"/>
        <v>1X2</v>
      </c>
      <c r="U538" t="s">
        <v>2512</v>
      </c>
      <c r="V538" s="46" t="str">
        <f t="shared" si="91"/>
        <v>24</v>
      </c>
      <c r="W538" s="46" t="str">
        <f t="shared" si="92"/>
        <v>Feb</v>
      </c>
      <c r="X538" s="46">
        <f t="shared" si="93"/>
        <v>2</v>
      </c>
      <c r="Y538" s="46" t="str">
        <f t="shared" si="94"/>
        <v>2019</v>
      </c>
      <c r="Z538" s="46" t="str">
        <f t="shared" si="95"/>
        <v>12:30</v>
      </c>
      <c r="AA538" s="47">
        <f t="shared" si="96"/>
        <v>43520</v>
      </c>
      <c r="AB538" s="48">
        <f t="shared" si="97"/>
        <v>43520.520833333336</v>
      </c>
      <c r="AC538" s="51">
        <v>43497</v>
      </c>
      <c r="AD538" s="72"/>
      <c r="AE538" s="49">
        <v>537</v>
      </c>
      <c r="AF538" s="52">
        <f t="shared" si="98"/>
        <v>40.149999999999977</v>
      </c>
      <c r="AG538" s="53">
        <f t="shared" si="99"/>
        <v>140.15000000000015</v>
      </c>
      <c r="AH538" s="53">
        <f>AG538-MAX($AG$1:AG537)</f>
        <v>0.87999999999999545</v>
      </c>
    </row>
    <row r="539" spans="1:34" x14ac:dyDescent="0.25">
      <c r="A539">
        <v>538</v>
      </c>
      <c r="B539" t="s">
        <v>978</v>
      </c>
      <c r="C539" t="s">
        <v>15</v>
      </c>
      <c r="D539" t="s">
        <v>100</v>
      </c>
      <c r="E539" t="s">
        <v>987</v>
      </c>
      <c r="F539">
        <v>1.72</v>
      </c>
      <c r="G539" t="s">
        <v>18</v>
      </c>
      <c r="H539" t="s">
        <v>92</v>
      </c>
      <c r="I539" t="str">
        <f>"2-4"</f>
        <v>2-4</v>
      </c>
      <c r="J539" t="s">
        <v>20</v>
      </c>
      <c r="K539">
        <v>1.7190000000000001</v>
      </c>
      <c r="L539">
        <v>1</v>
      </c>
      <c r="M539">
        <v>0.72</v>
      </c>
      <c r="N539" t="s">
        <v>21</v>
      </c>
      <c r="O539" t="s">
        <v>988</v>
      </c>
      <c r="P539" s="15">
        <f t="shared" si="100"/>
        <v>41.469999999999978</v>
      </c>
      <c r="Q539" s="22">
        <v>43497</v>
      </c>
      <c r="R539" s="22"/>
      <c r="S539" s="50">
        <v>552</v>
      </c>
      <c r="T539" s="23" t="str">
        <f t="shared" si="90"/>
        <v>AH</v>
      </c>
      <c r="U539" t="s">
        <v>2512</v>
      </c>
      <c r="V539" s="46" t="str">
        <f t="shared" si="91"/>
        <v>24</v>
      </c>
      <c r="W539" s="46" t="str">
        <f t="shared" si="92"/>
        <v>Feb</v>
      </c>
      <c r="X539" s="46">
        <f t="shared" si="93"/>
        <v>2</v>
      </c>
      <c r="Y539" s="46" t="str">
        <f t="shared" si="94"/>
        <v>2019</v>
      </c>
      <c r="Z539" s="46" t="str">
        <f t="shared" si="95"/>
        <v>15:00</v>
      </c>
      <c r="AA539" s="47">
        <f t="shared" si="96"/>
        <v>43520</v>
      </c>
      <c r="AB539" s="48">
        <f t="shared" si="97"/>
        <v>43520.625</v>
      </c>
      <c r="AC539" s="51">
        <v>43497</v>
      </c>
      <c r="AD539" s="72"/>
      <c r="AE539" s="49">
        <v>538</v>
      </c>
      <c r="AF539" s="52">
        <f t="shared" si="98"/>
        <v>40.869999999999976</v>
      </c>
      <c r="AG539" s="53">
        <f t="shared" si="99"/>
        <v>140.87000000000015</v>
      </c>
      <c r="AH539" s="53">
        <f>AG539-MAX($AG$1:AG538)</f>
        <v>0.71999999999999886</v>
      </c>
    </row>
    <row r="540" spans="1:34" x14ac:dyDescent="0.25">
      <c r="A540">
        <v>539</v>
      </c>
      <c r="B540" t="s">
        <v>978</v>
      </c>
      <c r="C540" t="s">
        <v>15</v>
      </c>
      <c r="D540" t="s">
        <v>16</v>
      </c>
      <c r="E540" t="s">
        <v>979</v>
      </c>
      <c r="F540">
        <v>1</v>
      </c>
      <c r="G540" t="s">
        <v>80</v>
      </c>
      <c r="H540" t="s">
        <v>109</v>
      </c>
      <c r="I540" t="str">
        <f>"0-1"</f>
        <v>0-1</v>
      </c>
      <c r="J540" t="s">
        <v>20</v>
      </c>
      <c r="K540">
        <v>2.1</v>
      </c>
      <c r="L540">
        <v>1</v>
      </c>
      <c r="M540">
        <v>0</v>
      </c>
      <c r="N540" t="s">
        <v>21</v>
      </c>
      <c r="O540" t="s">
        <v>980</v>
      </c>
      <c r="P540" s="15">
        <f t="shared" si="100"/>
        <v>41.469999999999978</v>
      </c>
      <c r="Q540" s="22">
        <v>43497</v>
      </c>
      <c r="R540" s="22"/>
      <c r="S540" s="50">
        <v>538</v>
      </c>
      <c r="T540" s="23" t="str">
        <f t="shared" si="90"/>
        <v>AH</v>
      </c>
      <c r="U540" t="s">
        <v>2512</v>
      </c>
      <c r="V540" s="46" t="str">
        <f t="shared" si="91"/>
        <v>24</v>
      </c>
      <c r="W540" s="46" t="str">
        <f t="shared" si="92"/>
        <v>Feb</v>
      </c>
      <c r="X540" s="46">
        <f t="shared" si="93"/>
        <v>2</v>
      </c>
      <c r="Y540" s="46" t="str">
        <f t="shared" si="94"/>
        <v>2019</v>
      </c>
      <c r="Z540" s="46" t="str">
        <f t="shared" si="95"/>
        <v>15:00</v>
      </c>
      <c r="AA540" s="47">
        <f t="shared" si="96"/>
        <v>43520</v>
      </c>
      <c r="AB540" s="48">
        <f t="shared" si="97"/>
        <v>43520.625</v>
      </c>
      <c r="AC540" s="51">
        <v>43497</v>
      </c>
      <c r="AD540" s="72"/>
      <c r="AE540" s="49">
        <v>539</v>
      </c>
      <c r="AF540" s="52">
        <f t="shared" si="98"/>
        <v>40.869999999999976</v>
      </c>
      <c r="AG540" s="53">
        <f t="shared" si="99"/>
        <v>140.87000000000015</v>
      </c>
      <c r="AH540" s="53">
        <f>AG540-MAX($AG$1:AG539)</f>
        <v>0</v>
      </c>
    </row>
    <row r="541" spans="1:34" x14ac:dyDescent="0.25">
      <c r="A541">
        <v>540</v>
      </c>
      <c r="B541" t="s">
        <v>975</v>
      </c>
      <c r="C541" t="s">
        <v>15</v>
      </c>
      <c r="D541" t="s">
        <v>58</v>
      </c>
      <c r="E541" t="s">
        <v>994</v>
      </c>
      <c r="F541">
        <v>1.68</v>
      </c>
      <c r="G541" t="s">
        <v>18</v>
      </c>
      <c r="H541" t="s">
        <v>112</v>
      </c>
      <c r="I541" t="str">
        <f>"0-0"</f>
        <v>0-0</v>
      </c>
      <c r="J541" t="s">
        <v>20</v>
      </c>
      <c r="K541">
        <v>1.68</v>
      </c>
      <c r="L541">
        <v>1</v>
      </c>
      <c r="M541">
        <v>0.68</v>
      </c>
      <c r="N541" t="s">
        <v>21</v>
      </c>
      <c r="O541" t="s">
        <v>993</v>
      </c>
      <c r="P541" s="15">
        <f t="shared" si="100"/>
        <v>42.149999999999977</v>
      </c>
      <c r="Q541" s="22">
        <v>43497</v>
      </c>
      <c r="R541" s="22"/>
      <c r="S541" s="50">
        <v>510</v>
      </c>
      <c r="T541" s="23" t="str">
        <f t="shared" si="90"/>
        <v>AH</v>
      </c>
      <c r="U541" t="s">
        <v>2512</v>
      </c>
      <c r="V541" s="46" t="str">
        <f t="shared" si="91"/>
        <v>24</v>
      </c>
      <c r="W541" s="46" t="str">
        <f t="shared" si="92"/>
        <v>Feb</v>
      </c>
      <c r="X541" s="46">
        <f t="shared" si="93"/>
        <v>2</v>
      </c>
      <c r="Y541" s="46" t="str">
        <f t="shared" si="94"/>
        <v>2019</v>
      </c>
      <c r="Z541" s="46" t="str">
        <f t="shared" si="95"/>
        <v>15:05</v>
      </c>
      <c r="AA541" s="47">
        <f t="shared" si="96"/>
        <v>43520</v>
      </c>
      <c r="AB541" s="48">
        <f t="shared" si="97"/>
        <v>43520.628472222219</v>
      </c>
      <c r="AC541" s="51">
        <v>43497</v>
      </c>
      <c r="AD541" s="72"/>
      <c r="AE541" s="49">
        <v>540</v>
      </c>
      <c r="AF541" s="52">
        <f t="shared" si="98"/>
        <v>41.549999999999976</v>
      </c>
      <c r="AG541" s="53">
        <f t="shared" si="99"/>
        <v>141.55000000000015</v>
      </c>
      <c r="AH541" s="53">
        <f>AG541-MAX($AG$1:AG540)</f>
        <v>0.68000000000000682</v>
      </c>
    </row>
    <row r="542" spans="1:34" x14ac:dyDescent="0.25">
      <c r="A542">
        <v>541</v>
      </c>
      <c r="B542" t="s">
        <v>975</v>
      </c>
      <c r="C542" t="s">
        <v>15</v>
      </c>
      <c r="D542" t="s">
        <v>58</v>
      </c>
      <c r="E542" t="s">
        <v>976</v>
      </c>
      <c r="F542">
        <v>1.85</v>
      </c>
      <c r="G542" t="s">
        <v>18</v>
      </c>
      <c r="H542" t="s">
        <v>50</v>
      </c>
      <c r="I542" t="str">
        <f>"2-0"</f>
        <v>2-0</v>
      </c>
      <c r="J542" t="s">
        <v>20</v>
      </c>
      <c r="K542">
        <v>1.847</v>
      </c>
      <c r="L542">
        <v>1</v>
      </c>
      <c r="M542">
        <v>0.85</v>
      </c>
      <c r="N542" t="s">
        <v>21</v>
      </c>
      <c r="O542" t="s">
        <v>977</v>
      </c>
      <c r="P542" s="15">
        <f t="shared" si="100"/>
        <v>42.999999999999979</v>
      </c>
      <c r="Q542" s="22">
        <v>43497</v>
      </c>
      <c r="R542" s="22"/>
      <c r="S542" s="50">
        <v>530</v>
      </c>
      <c r="T542" s="23" t="str">
        <f t="shared" si="90"/>
        <v>AH</v>
      </c>
      <c r="U542" t="s">
        <v>2512</v>
      </c>
      <c r="V542" s="46" t="str">
        <f t="shared" si="91"/>
        <v>24</v>
      </c>
      <c r="W542" s="46" t="str">
        <f t="shared" si="92"/>
        <v>Feb</v>
      </c>
      <c r="X542" s="46">
        <f t="shared" si="93"/>
        <v>2</v>
      </c>
      <c r="Y542" s="46" t="str">
        <f t="shared" si="94"/>
        <v>2019</v>
      </c>
      <c r="Z542" s="46" t="str">
        <f t="shared" si="95"/>
        <v>15:05</v>
      </c>
      <c r="AA542" s="47">
        <f t="shared" si="96"/>
        <v>43520</v>
      </c>
      <c r="AB542" s="48">
        <f t="shared" si="97"/>
        <v>43520.628472222219</v>
      </c>
      <c r="AC542" s="51">
        <v>43497</v>
      </c>
      <c r="AD542" s="72"/>
      <c r="AE542" s="49">
        <v>541</v>
      </c>
      <c r="AF542" s="52">
        <f t="shared" si="98"/>
        <v>42.399999999999977</v>
      </c>
      <c r="AG542" s="53">
        <f t="shared" si="99"/>
        <v>142.40000000000015</v>
      </c>
      <c r="AH542" s="53">
        <f>AG542-MAX($AG$1:AG541)</f>
        <v>0.84999999999999432</v>
      </c>
    </row>
    <row r="543" spans="1:34" x14ac:dyDescent="0.25">
      <c r="A543">
        <v>542</v>
      </c>
      <c r="B543" t="s">
        <v>955</v>
      </c>
      <c r="C543" t="s">
        <v>15</v>
      </c>
      <c r="D543" t="s">
        <v>54</v>
      </c>
      <c r="E543" t="s">
        <v>956</v>
      </c>
      <c r="F543">
        <v>1.82</v>
      </c>
      <c r="G543" t="s">
        <v>18</v>
      </c>
      <c r="H543" t="s">
        <v>38</v>
      </c>
      <c r="I543" t="str">
        <f>"0-3"</f>
        <v>0-3</v>
      </c>
      <c r="J543" t="s">
        <v>20</v>
      </c>
      <c r="K543">
        <v>1.819</v>
      </c>
      <c r="L543">
        <v>1</v>
      </c>
      <c r="M543">
        <v>0.82</v>
      </c>
      <c r="N543" t="s">
        <v>21</v>
      </c>
      <c r="O543" t="s">
        <v>957</v>
      </c>
      <c r="P543" s="15">
        <f t="shared" si="100"/>
        <v>43.819999999999979</v>
      </c>
      <c r="Q543" s="22">
        <v>43497</v>
      </c>
      <c r="R543" s="22"/>
      <c r="S543" s="50">
        <v>493</v>
      </c>
      <c r="T543" s="23" t="str">
        <f t="shared" si="90"/>
        <v>1X2</v>
      </c>
      <c r="U543" t="s">
        <v>2512</v>
      </c>
      <c r="V543" s="46" t="str">
        <f t="shared" si="91"/>
        <v>24</v>
      </c>
      <c r="W543" s="46" t="str">
        <f t="shared" si="92"/>
        <v>Feb</v>
      </c>
      <c r="X543" s="46">
        <f t="shared" si="93"/>
        <v>2</v>
      </c>
      <c r="Y543" s="46" t="str">
        <f t="shared" si="94"/>
        <v>2019</v>
      </c>
      <c r="Z543" s="46" t="str">
        <f t="shared" si="95"/>
        <v>15:30</v>
      </c>
      <c r="AA543" s="47">
        <f t="shared" si="96"/>
        <v>43520</v>
      </c>
      <c r="AB543" s="48">
        <f t="shared" si="97"/>
        <v>43520.645833333336</v>
      </c>
      <c r="AC543" s="51">
        <v>43497</v>
      </c>
      <c r="AD543" s="72"/>
      <c r="AE543" s="49">
        <v>542</v>
      </c>
      <c r="AF543" s="52">
        <f t="shared" si="98"/>
        <v>43.219999999999978</v>
      </c>
      <c r="AG543" s="53">
        <f t="shared" si="99"/>
        <v>143.22000000000014</v>
      </c>
      <c r="AH543" s="53">
        <f>AG543-MAX($AG$1:AG542)</f>
        <v>0.81999999999999318</v>
      </c>
    </row>
    <row r="544" spans="1:34" x14ac:dyDescent="0.25">
      <c r="A544">
        <v>543</v>
      </c>
      <c r="B544" t="s">
        <v>964</v>
      </c>
      <c r="C544" t="s">
        <v>15</v>
      </c>
      <c r="D544" t="s">
        <v>24</v>
      </c>
      <c r="E544" t="s">
        <v>965</v>
      </c>
      <c r="F544">
        <v>2.0699999999999998</v>
      </c>
      <c r="G544" t="s">
        <v>18</v>
      </c>
      <c r="H544" t="s">
        <v>50</v>
      </c>
      <c r="I544" t="str">
        <f>"2-0"</f>
        <v>2-0</v>
      </c>
      <c r="J544" t="s">
        <v>20</v>
      </c>
      <c r="K544">
        <v>2.0699999999999998</v>
      </c>
      <c r="L544">
        <v>1</v>
      </c>
      <c r="M544">
        <v>1.07</v>
      </c>
      <c r="N544" t="s">
        <v>21</v>
      </c>
      <c r="O544" t="s">
        <v>966</v>
      </c>
      <c r="P544" s="15">
        <f t="shared" si="100"/>
        <v>44.889999999999979</v>
      </c>
      <c r="Q544" s="22">
        <v>43497</v>
      </c>
      <c r="R544" s="22"/>
      <c r="S544" s="50">
        <v>540</v>
      </c>
      <c r="T544" s="23" t="str">
        <f t="shared" si="90"/>
        <v>AH</v>
      </c>
      <c r="U544" t="s">
        <v>2512</v>
      </c>
      <c r="V544" s="46" t="str">
        <f t="shared" si="91"/>
        <v>24</v>
      </c>
      <c r="W544" s="46" t="str">
        <f t="shared" si="92"/>
        <v>Feb</v>
      </c>
      <c r="X544" s="46">
        <f t="shared" si="93"/>
        <v>2</v>
      </c>
      <c r="Y544" s="46" t="str">
        <f t="shared" si="94"/>
        <v>2019</v>
      </c>
      <c r="Z544" s="46" t="str">
        <f t="shared" si="95"/>
        <v>16:15</v>
      </c>
      <c r="AA544" s="47">
        <f t="shared" si="96"/>
        <v>43520</v>
      </c>
      <c r="AB544" s="48">
        <f t="shared" si="97"/>
        <v>43520.677083333336</v>
      </c>
      <c r="AC544" s="51">
        <v>43497</v>
      </c>
      <c r="AD544" s="72"/>
      <c r="AE544" s="49">
        <v>543</v>
      </c>
      <c r="AF544" s="52">
        <f t="shared" si="98"/>
        <v>44.289999999999978</v>
      </c>
      <c r="AG544" s="53">
        <f t="shared" si="99"/>
        <v>144.29000000000013</v>
      </c>
      <c r="AH544" s="53">
        <f>AG544-MAX($AG$1:AG543)</f>
        <v>1.0699999999999932</v>
      </c>
    </row>
    <row r="545" spans="1:34" x14ac:dyDescent="0.25">
      <c r="A545">
        <v>544</v>
      </c>
      <c r="B545" t="s">
        <v>969</v>
      </c>
      <c r="C545" t="s">
        <v>15</v>
      </c>
      <c r="D545" t="s">
        <v>100</v>
      </c>
      <c r="E545" t="s">
        <v>970</v>
      </c>
      <c r="F545">
        <v>1</v>
      </c>
      <c r="G545" t="s">
        <v>80</v>
      </c>
      <c r="H545" t="s">
        <v>34</v>
      </c>
      <c r="I545" t="str">
        <f>"1-1"</f>
        <v>1-1</v>
      </c>
      <c r="J545" t="s">
        <v>20</v>
      </c>
      <c r="K545">
        <v>1.819</v>
      </c>
      <c r="L545">
        <v>1</v>
      </c>
      <c r="M545">
        <v>0</v>
      </c>
      <c r="N545" t="s">
        <v>21</v>
      </c>
      <c r="O545" t="s">
        <v>971</v>
      </c>
      <c r="P545" s="15">
        <f t="shared" si="100"/>
        <v>44.889999999999979</v>
      </c>
      <c r="Q545" s="22">
        <v>43497</v>
      </c>
      <c r="R545" s="22"/>
      <c r="S545" s="50">
        <v>539</v>
      </c>
      <c r="T545" s="23" t="str">
        <f t="shared" si="90"/>
        <v>AH</v>
      </c>
      <c r="U545" t="s">
        <v>2512</v>
      </c>
      <c r="V545" s="46" t="str">
        <f t="shared" si="91"/>
        <v>24</v>
      </c>
      <c r="W545" s="46" t="str">
        <f t="shared" si="92"/>
        <v>Feb</v>
      </c>
      <c r="X545" s="46">
        <f t="shared" si="93"/>
        <v>2</v>
      </c>
      <c r="Y545" s="46" t="str">
        <f t="shared" si="94"/>
        <v>2019</v>
      </c>
      <c r="Z545" s="46" t="str">
        <f t="shared" si="95"/>
        <v>17:00</v>
      </c>
      <c r="AA545" s="47">
        <f t="shared" si="96"/>
        <v>43520</v>
      </c>
      <c r="AB545" s="48">
        <f t="shared" si="97"/>
        <v>43520.708333333336</v>
      </c>
      <c r="AC545" s="51">
        <v>43497</v>
      </c>
      <c r="AD545" s="72"/>
      <c r="AE545" s="49">
        <v>544</v>
      </c>
      <c r="AF545" s="52">
        <f t="shared" si="98"/>
        <v>44.289999999999978</v>
      </c>
      <c r="AG545" s="53">
        <f t="shared" si="99"/>
        <v>144.29000000000013</v>
      </c>
      <c r="AH545" s="53">
        <f>AG545-MAX($AG$1:AG544)</f>
        <v>0</v>
      </c>
    </row>
    <row r="546" spans="1:34" x14ac:dyDescent="0.25">
      <c r="A546">
        <v>545</v>
      </c>
      <c r="B546" t="s">
        <v>972</v>
      </c>
      <c r="C546" t="s">
        <v>15</v>
      </c>
      <c r="D546" t="s">
        <v>973</v>
      </c>
      <c r="E546" t="s">
        <v>974</v>
      </c>
      <c r="F546">
        <v>0</v>
      </c>
      <c r="G546" t="s">
        <v>26</v>
      </c>
      <c r="H546" t="s">
        <v>50</v>
      </c>
      <c r="I546" t="str">
        <f>"0-0"</f>
        <v>0-0</v>
      </c>
      <c r="J546" t="s">
        <v>20</v>
      </c>
      <c r="K546">
        <v>1.98</v>
      </c>
      <c r="L546">
        <v>1</v>
      </c>
      <c r="M546">
        <v>-1</v>
      </c>
      <c r="N546" t="s">
        <v>21</v>
      </c>
      <c r="O546" t="s">
        <v>971</v>
      </c>
      <c r="P546" s="15">
        <f t="shared" si="100"/>
        <v>43.889999999999979</v>
      </c>
      <c r="Q546" s="22">
        <v>43497</v>
      </c>
      <c r="R546" s="22"/>
      <c r="S546" s="50">
        <v>545</v>
      </c>
      <c r="T546" s="23" t="str">
        <f t="shared" si="90"/>
        <v>AH</v>
      </c>
      <c r="U546" t="s">
        <v>2512</v>
      </c>
      <c r="V546" s="46" t="str">
        <f t="shared" si="91"/>
        <v>24</v>
      </c>
      <c r="W546" s="46" t="str">
        <f t="shared" si="92"/>
        <v>Feb</v>
      </c>
      <c r="X546" s="46">
        <f t="shared" si="93"/>
        <v>2</v>
      </c>
      <c r="Y546" s="46" t="str">
        <f t="shared" si="94"/>
        <v>2019</v>
      </c>
      <c r="Z546" s="46" t="str">
        <f t="shared" si="95"/>
        <v>17:30</v>
      </c>
      <c r="AA546" s="47">
        <f t="shared" si="96"/>
        <v>43520</v>
      </c>
      <c r="AB546" s="48">
        <f t="shared" si="97"/>
        <v>43520.729166666664</v>
      </c>
      <c r="AC546" s="51">
        <v>43497</v>
      </c>
      <c r="AD546" s="72"/>
      <c r="AE546" s="49">
        <v>545</v>
      </c>
      <c r="AF546" s="52">
        <f t="shared" si="98"/>
        <v>43.289999999999978</v>
      </c>
      <c r="AG546" s="53">
        <f t="shared" si="99"/>
        <v>143.29000000000013</v>
      </c>
      <c r="AH546" s="53">
        <f>AG546-MAX($AG$1:AG545)</f>
        <v>-1</v>
      </c>
    </row>
    <row r="547" spans="1:34" x14ac:dyDescent="0.25">
      <c r="A547">
        <v>546</v>
      </c>
      <c r="B547" t="s">
        <v>952</v>
      </c>
      <c r="C547" t="s">
        <v>15</v>
      </c>
      <c r="D547" t="s">
        <v>16</v>
      </c>
      <c r="E547" t="s">
        <v>960</v>
      </c>
      <c r="F547">
        <v>0</v>
      </c>
      <c r="G547" t="s">
        <v>26</v>
      </c>
      <c r="H547" t="s">
        <v>128</v>
      </c>
      <c r="I547" t="str">
        <f>"0-4"</f>
        <v>0-4</v>
      </c>
      <c r="J547" t="s">
        <v>20</v>
      </c>
      <c r="K547">
        <v>1.671</v>
      </c>
      <c r="L547">
        <v>1</v>
      </c>
      <c r="M547">
        <v>-1</v>
      </c>
      <c r="N547" t="s">
        <v>21</v>
      </c>
      <c r="O547" t="s">
        <v>961</v>
      </c>
      <c r="P547" s="15">
        <f t="shared" si="100"/>
        <v>42.889999999999979</v>
      </c>
      <c r="Q547" s="22">
        <v>43497</v>
      </c>
      <c r="R547" s="22"/>
      <c r="S547" s="50">
        <v>543</v>
      </c>
      <c r="T547" s="23" t="str">
        <f t="shared" si="90"/>
        <v>AH</v>
      </c>
      <c r="U547" t="s">
        <v>2512</v>
      </c>
      <c r="V547" s="46" t="str">
        <f t="shared" si="91"/>
        <v>24</v>
      </c>
      <c r="W547" s="46" t="str">
        <f t="shared" si="92"/>
        <v>Feb</v>
      </c>
      <c r="X547" s="46">
        <f t="shared" si="93"/>
        <v>2</v>
      </c>
      <c r="Y547" s="46" t="str">
        <f t="shared" si="94"/>
        <v>2019</v>
      </c>
      <c r="Z547" s="46" t="str">
        <f t="shared" si="95"/>
        <v>18:00</v>
      </c>
      <c r="AA547" s="47">
        <f t="shared" si="96"/>
        <v>43520</v>
      </c>
      <c r="AB547" s="48">
        <f t="shared" si="97"/>
        <v>43520.75</v>
      </c>
      <c r="AC547" s="51">
        <v>43497</v>
      </c>
      <c r="AD547" s="72"/>
      <c r="AE547" s="49">
        <v>546</v>
      </c>
      <c r="AF547" s="52">
        <f t="shared" si="98"/>
        <v>42.289999999999978</v>
      </c>
      <c r="AG547" s="53">
        <f t="shared" si="99"/>
        <v>142.29000000000013</v>
      </c>
      <c r="AH547" s="53">
        <f>AG547-MAX($AG$1:AG546)</f>
        <v>-2</v>
      </c>
    </row>
    <row r="548" spans="1:34" x14ac:dyDescent="0.25">
      <c r="A548">
        <v>547</v>
      </c>
      <c r="B548" t="s">
        <v>952</v>
      </c>
      <c r="C548" t="s">
        <v>15</v>
      </c>
      <c r="D548" t="s">
        <v>54</v>
      </c>
      <c r="E548" t="s">
        <v>953</v>
      </c>
      <c r="F548">
        <v>0</v>
      </c>
      <c r="G548" t="s">
        <v>26</v>
      </c>
      <c r="H548" t="s">
        <v>92</v>
      </c>
      <c r="I548" t="str">
        <f>"3-2"</f>
        <v>3-2</v>
      </c>
      <c r="J548" t="s">
        <v>20</v>
      </c>
      <c r="K548">
        <v>2.02</v>
      </c>
      <c r="L548">
        <v>1</v>
      </c>
      <c r="M548">
        <v>-1</v>
      </c>
      <c r="N548" t="s">
        <v>21</v>
      </c>
      <c r="O548" t="s">
        <v>954</v>
      </c>
      <c r="P548" s="15">
        <f t="shared" si="100"/>
        <v>41.889999999999979</v>
      </c>
      <c r="Q548" s="22">
        <v>43497</v>
      </c>
      <c r="R548" s="22"/>
      <c r="S548" s="50">
        <v>546</v>
      </c>
      <c r="T548" s="23" t="str">
        <f t="shared" si="90"/>
        <v>AH</v>
      </c>
      <c r="U548" t="s">
        <v>2512</v>
      </c>
      <c r="V548" s="46" t="str">
        <f t="shared" si="91"/>
        <v>24</v>
      </c>
      <c r="W548" s="46" t="str">
        <f t="shared" si="92"/>
        <v>Feb</v>
      </c>
      <c r="X548" s="46">
        <f t="shared" si="93"/>
        <v>2</v>
      </c>
      <c r="Y548" s="46" t="str">
        <f t="shared" si="94"/>
        <v>2019</v>
      </c>
      <c r="Z548" s="46" t="str">
        <f t="shared" si="95"/>
        <v>18:00</v>
      </c>
      <c r="AA548" s="47">
        <f t="shared" si="96"/>
        <v>43520</v>
      </c>
      <c r="AB548" s="48">
        <f t="shared" si="97"/>
        <v>43520.75</v>
      </c>
      <c r="AC548" s="51">
        <v>43497</v>
      </c>
      <c r="AD548" s="72"/>
      <c r="AE548" s="49">
        <v>547</v>
      </c>
      <c r="AF548" s="52">
        <f t="shared" si="98"/>
        <v>41.289999999999978</v>
      </c>
      <c r="AG548" s="53">
        <f t="shared" si="99"/>
        <v>141.29000000000013</v>
      </c>
      <c r="AH548" s="53">
        <f>AG548-MAX($AG$1:AG547)</f>
        <v>-3</v>
      </c>
    </row>
    <row r="549" spans="1:34" x14ac:dyDescent="0.25">
      <c r="A549">
        <v>548</v>
      </c>
      <c r="B549" t="s">
        <v>962</v>
      </c>
      <c r="C549" t="s">
        <v>15</v>
      </c>
      <c r="D549" t="s">
        <v>24</v>
      </c>
      <c r="E549" t="s">
        <v>963</v>
      </c>
      <c r="F549">
        <v>0</v>
      </c>
      <c r="G549" t="s">
        <v>26</v>
      </c>
      <c r="H549" t="s">
        <v>46</v>
      </c>
      <c r="I549" t="str">
        <f>"0-2"</f>
        <v>0-2</v>
      </c>
      <c r="J549" t="s">
        <v>20</v>
      </c>
      <c r="K549">
        <v>1.8839999999999999</v>
      </c>
      <c r="L549">
        <v>1</v>
      </c>
      <c r="M549">
        <v>-1</v>
      </c>
      <c r="N549" t="s">
        <v>21</v>
      </c>
      <c r="O549" t="s">
        <v>961</v>
      </c>
      <c r="P549" s="15">
        <f t="shared" si="100"/>
        <v>40.889999999999979</v>
      </c>
      <c r="Q549" s="22">
        <v>43497</v>
      </c>
      <c r="R549" s="22"/>
      <c r="S549" s="50">
        <v>537</v>
      </c>
      <c r="T549" s="23" t="str">
        <f t="shared" si="90"/>
        <v>AH</v>
      </c>
      <c r="U549" t="s">
        <v>2512</v>
      </c>
      <c r="V549" s="46" t="str">
        <f t="shared" si="91"/>
        <v>24</v>
      </c>
      <c r="W549" s="46" t="str">
        <f t="shared" si="92"/>
        <v>Feb</v>
      </c>
      <c r="X549" s="46">
        <f t="shared" si="93"/>
        <v>2</v>
      </c>
      <c r="Y549" s="46" t="str">
        <f t="shared" si="94"/>
        <v>2019</v>
      </c>
      <c r="Z549" s="46" t="str">
        <f t="shared" si="95"/>
        <v>18:30</v>
      </c>
      <c r="AA549" s="47">
        <f t="shared" si="96"/>
        <v>43520</v>
      </c>
      <c r="AB549" s="48">
        <f t="shared" si="97"/>
        <v>43520.770833333336</v>
      </c>
      <c r="AC549" s="51">
        <v>43497</v>
      </c>
      <c r="AD549" s="72"/>
      <c r="AE549" s="49">
        <v>548</v>
      </c>
      <c r="AF549" s="52">
        <f t="shared" si="98"/>
        <v>40.289999999999978</v>
      </c>
      <c r="AG549" s="53">
        <f t="shared" si="99"/>
        <v>140.29000000000013</v>
      </c>
      <c r="AH549" s="53">
        <f>AG549-MAX($AG$1:AG548)</f>
        <v>-4</v>
      </c>
    </row>
    <row r="550" spans="1:34" x14ac:dyDescent="0.25">
      <c r="A550">
        <v>549</v>
      </c>
      <c r="B550" t="s">
        <v>958</v>
      </c>
      <c r="C550" t="s">
        <v>15</v>
      </c>
      <c r="D550" t="s">
        <v>16</v>
      </c>
      <c r="E550" t="s">
        <v>959</v>
      </c>
      <c r="F550">
        <v>1</v>
      </c>
      <c r="G550" t="s">
        <v>80</v>
      </c>
      <c r="H550" t="s">
        <v>34</v>
      </c>
      <c r="I550" t="str">
        <f>"3-3"</f>
        <v>3-3</v>
      </c>
      <c r="J550" t="s">
        <v>20</v>
      </c>
      <c r="K550">
        <v>1.925</v>
      </c>
      <c r="L550">
        <v>1</v>
      </c>
      <c r="M550">
        <v>0</v>
      </c>
      <c r="N550" t="s">
        <v>21</v>
      </c>
      <c r="O550" t="s">
        <v>957</v>
      </c>
      <c r="P550" s="15">
        <f t="shared" si="100"/>
        <v>40.889999999999979</v>
      </c>
      <c r="Q550" s="22">
        <v>43497</v>
      </c>
      <c r="R550" s="22"/>
      <c r="S550" s="50">
        <v>526</v>
      </c>
      <c r="T550" s="23" t="str">
        <f t="shared" si="90"/>
        <v>AH</v>
      </c>
      <c r="U550" t="s">
        <v>2512</v>
      </c>
      <c r="V550" s="46" t="str">
        <f t="shared" si="91"/>
        <v>24</v>
      </c>
      <c r="W550" s="46" t="str">
        <f t="shared" si="92"/>
        <v>Feb</v>
      </c>
      <c r="X550" s="46">
        <f t="shared" si="93"/>
        <v>2</v>
      </c>
      <c r="Y550" s="46" t="str">
        <f t="shared" si="94"/>
        <v>2019</v>
      </c>
      <c r="Z550" s="46" t="str">
        <f t="shared" si="95"/>
        <v>20:30</v>
      </c>
      <c r="AA550" s="47">
        <f t="shared" si="96"/>
        <v>43520</v>
      </c>
      <c r="AB550" s="48">
        <f t="shared" si="97"/>
        <v>43520.854166666664</v>
      </c>
      <c r="AC550" s="51">
        <v>43497</v>
      </c>
      <c r="AD550" s="72"/>
      <c r="AE550" s="49">
        <v>549</v>
      </c>
      <c r="AF550" s="52">
        <f t="shared" si="98"/>
        <v>40.289999999999978</v>
      </c>
      <c r="AG550" s="53">
        <f t="shared" si="99"/>
        <v>140.29000000000013</v>
      </c>
      <c r="AH550" s="53">
        <f>AG550-MAX($AG$1:AG549)</f>
        <v>-4</v>
      </c>
    </row>
    <row r="551" spans="1:34" x14ac:dyDescent="0.25">
      <c r="A551">
        <v>550</v>
      </c>
      <c r="B551" t="s">
        <v>1016</v>
      </c>
      <c r="C551" t="s">
        <v>15</v>
      </c>
      <c r="D551" t="s">
        <v>24</v>
      </c>
      <c r="E551" t="s">
        <v>1017</v>
      </c>
      <c r="F551">
        <v>1</v>
      </c>
      <c r="G551" t="s">
        <v>80</v>
      </c>
      <c r="H551" t="s">
        <v>109</v>
      </c>
      <c r="I551" t="str">
        <f>"1-2"</f>
        <v>1-2</v>
      </c>
      <c r="J551" t="s">
        <v>20</v>
      </c>
      <c r="K551">
        <v>1.99</v>
      </c>
      <c r="L551">
        <v>1</v>
      </c>
      <c r="M551">
        <v>0</v>
      </c>
      <c r="N551" t="s">
        <v>21</v>
      </c>
      <c r="O551" t="s">
        <v>1015</v>
      </c>
      <c r="P551" s="15">
        <f t="shared" si="100"/>
        <v>40.889999999999979</v>
      </c>
      <c r="Q551" s="22">
        <v>43497</v>
      </c>
      <c r="R551" s="22"/>
      <c r="S551" s="50">
        <v>548</v>
      </c>
      <c r="T551" s="23" t="str">
        <f t="shared" si="90"/>
        <v>AH</v>
      </c>
      <c r="U551" t="s">
        <v>2512</v>
      </c>
      <c r="V551" s="46" t="str">
        <f t="shared" si="91"/>
        <v>24</v>
      </c>
      <c r="W551" s="46" t="str">
        <f t="shared" si="92"/>
        <v>Feb</v>
      </c>
      <c r="X551" s="46">
        <f t="shared" si="93"/>
        <v>2</v>
      </c>
      <c r="Y551" s="46" t="str">
        <f t="shared" si="94"/>
        <v>2019</v>
      </c>
      <c r="Z551" s="46" t="str">
        <f t="shared" si="95"/>
        <v>20:45</v>
      </c>
      <c r="AA551" s="47">
        <f t="shared" si="96"/>
        <v>43520</v>
      </c>
      <c r="AB551" s="48">
        <f t="shared" si="97"/>
        <v>43520.864583333336</v>
      </c>
      <c r="AC551" s="51">
        <v>43497</v>
      </c>
      <c r="AD551" s="72"/>
      <c r="AE551" s="49">
        <v>550</v>
      </c>
      <c r="AF551" s="52">
        <f t="shared" si="98"/>
        <v>40.289999999999978</v>
      </c>
      <c r="AG551" s="53">
        <f t="shared" si="99"/>
        <v>140.29000000000013</v>
      </c>
      <c r="AH551" s="53">
        <f>AG551-MAX($AG$1:AG550)</f>
        <v>-4</v>
      </c>
    </row>
    <row r="552" spans="1:34" x14ac:dyDescent="0.25">
      <c r="A552">
        <v>551</v>
      </c>
      <c r="B552" t="s">
        <v>991</v>
      </c>
      <c r="C552" t="s">
        <v>15</v>
      </c>
      <c r="D552" t="s">
        <v>100</v>
      </c>
      <c r="E552" t="s">
        <v>992</v>
      </c>
      <c r="F552">
        <v>0</v>
      </c>
      <c r="G552" t="s">
        <v>26</v>
      </c>
      <c r="H552" t="s">
        <v>38</v>
      </c>
      <c r="I552" t="str">
        <f>"2-0"</f>
        <v>2-0</v>
      </c>
      <c r="J552" t="s">
        <v>20</v>
      </c>
      <c r="K552">
        <v>2.17</v>
      </c>
      <c r="L552">
        <v>1</v>
      </c>
      <c r="M552">
        <v>-1</v>
      </c>
      <c r="N552" t="s">
        <v>21</v>
      </c>
      <c r="O552" t="s">
        <v>993</v>
      </c>
      <c r="P552" s="15">
        <f t="shared" si="100"/>
        <v>39.889999999999979</v>
      </c>
      <c r="Q552" s="22">
        <v>43497</v>
      </c>
      <c r="R552" s="22"/>
      <c r="S552" s="50">
        <v>542</v>
      </c>
      <c r="T552" s="23" t="str">
        <f t="shared" si="90"/>
        <v>1X2</v>
      </c>
      <c r="U552" t="s">
        <v>2512</v>
      </c>
      <c r="V552" s="46" t="str">
        <f t="shared" si="91"/>
        <v>24</v>
      </c>
      <c r="W552" s="46" t="str">
        <f t="shared" si="92"/>
        <v>Feb</v>
      </c>
      <c r="X552" s="46">
        <f t="shared" si="93"/>
        <v>2</v>
      </c>
      <c r="Y552" s="46" t="str">
        <f t="shared" si="94"/>
        <v>2019</v>
      </c>
      <c r="Z552" s="46" t="str">
        <f t="shared" si="95"/>
        <v>21:00</v>
      </c>
      <c r="AA552" s="47">
        <f t="shared" si="96"/>
        <v>43520</v>
      </c>
      <c r="AB552" s="48">
        <f t="shared" si="97"/>
        <v>43520.875</v>
      </c>
      <c r="AC552" s="51">
        <v>43497</v>
      </c>
      <c r="AD552" s="72"/>
      <c r="AE552" s="49">
        <v>551</v>
      </c>
      <c r="AF552" s="52">
        <f t="shared" si="98"/>
        <v>39.289999999999978</v>
      </c>
      <c r="AG552" s="53">
        <f t="shared" si="99"/>
        <v>139.29000000000013</v>
      </c>
      <c r="AH552" s="53">
        <f>AG552-MAX($AG$1:AG551)</f>
        <v>-5</v>
      </c>
    </row>
    <row r="553" spans="1:34" x14ac:dyDescent="0.25">
      <c r="A553">
        <v>552</v>
      </c>
      <c r="B553" t="s">
        <v>1055</v>
      </c>
      <c r="C553" t="s">
        <v>15</v>
      </c>
      <c r="D553" t="s">
        <v>54</v>
      </c>
      <c r="E553" t="s">
        <v>1056</v>
      </c>
      <c r="F553">
        <v>0</v>
      </c>
      <c r="G553" t="s">
        <v>26</v>
      </c>
      <c r="H553" t="s">
        <v>72</v>
      </c>
      <c r="I553" t="str">
        <f>"1-1"</f>
        <v>1-1</v>
      </c>
      <c r="J553" t="s">
        <v>20</v>
      </c>
      <c r="K553">
        <v>1.8839999999999999</v>
      </c>
      <c r="L553">
        <v>1</v>
      </c>
      <c r="M553">
        <v>-1</v>
      </c>
      <c r="N553" t="s">
        <v>21</v>
      </c>
      <c r="O553" t="s">
        <v>1054</v>
      </c>
      <c r="P553" s="15">
        <f t="shared" si="100"/>
        <v>38.889999999999979</v>
      </c>
      <c r="Q553" s="22">
        <v>43497</v>
      </c>
      <c r="R553" s="22"/>
      <c r="S553" s="50">
        <v>495</v>
      </c>
      <c r="T553" s="23" t="str">
        <f t="shared" si="90"/>
        <v>1X2</v>
      </c>
      <c r="U553" t="s">
        <v>2512</v>
      </c>
      <c r="V553" s="46" t="str">
        <f t="shared" si="91"/>
        <v>25</v>
      </c>
      <c r="W553" s="46" t="str">
        <f t="shared" si="92"/>
        <v>Feb</v>
      </c>
      <c r="X553" s="46">
        <f t="shared" si="93"/>
        <v>2</v>
      </c>
      <c r="Y553" s="46" t="str">
        <f t="shared" si="94"/>
        <v>2019</v>
      </c>
      <c r="Z553" s="46" t="str">
        <f t="shared" si="95"/>
        <v>20:30</v>
      </c>
      <c r="AA553" s="47">
        <f t="shared" si="96"/>
        <v>43521</v>
      </c>
      <c r="AB553" s="48">
        <f t="shared" si="97"/>
        <v>43521.854166666664</v>
      </c>
      <c r="AC553" s="51">
        <v>43497</v>
      </c>
      <c r="AD553" s="72"/>
      <c r="AE553" s="49">
        <v>552</v>
      </c>
      <c r="AF553" s="52">
        <f t="shared" si="98"/>
        <v>38.289999999999978</v>
      </c>
      <c r="AG553" s="53">
        <f t="shared" si="99"/>
        <v>138.29000000000013</v>
      </c>
      <c r="AH553" s="53">
        <f>AG553-MAX($AG$1:AG552)</f>
        <v>-6</v>
      </c>
    </row>
    <row r="554" spans="1:34" x14ac:dyDescent="0.25">
      <c r="A554">
        <v>553</v>
      </c>
      <c r="B554" t="s">
        <v>1013</v>
      </c>
      <c r="C554" t="s">
        <v>15</v>
      </c>
      <c r="D554" t="s">
        <v>24</v>
      </c>
      <c r="E554" t="s">
        <v>1014</v>
      </c>
      <c r="F554">
        <v>1</v>
      </c>
      <c r="G554" t="s">
        <v>80</v>
      </c>
      <c r="H554" t="s">
        <v>46</v>
      </c>
      <c r="I554" t="str">
        <f>"0-0"</f>
        <v>0-0</v>
      </c>
      <c r="J554" t="s">
        <v>20</v>
      </c>
      <c r="K554">
        <v>1.9</v>
      </c>
      <c r="L554">
        <v>1</v>
      </c>
      <c r="M554">
        <v>0</v>
      </c>
      <c r="N554" t="s">
        <v>21</v>
      </c>
      <c r="O554" t="s">
        <v>1015</v>
      </c>
      <c r="P554" s="15">
        <f t="shared" si="100"/>
        <v>38.889999999999979</v>
      </c>
      <c r="Q554" s="22">
        <v>43497</v>
      </c>
      <c r="R554" s="22"/>
      <c r="S554" s="50">
        <v>550</v>
      </c>
      <c r="T554" s="23" t="str">
        <f t="shared" si="90"/>
        <v>AH</v>
      </c>
      <c r="U554" t="s">
        <v>2512</v>
      </c>
      <c r="V554" s="46" t="str">
        <f t="shared" si="91"/>
        <v>25</v>
      </c>
      <c r="W554" s="46" t="str">
        <f t="shared" si="92"/>
        <v>Feb</v>
      </c>
      <c r="X554" s="46">
        <f t="shared" si="93"/>
        <v>2</v>
      </c>
      <c r="Y554" s="46" t="str">
        <f t="shared" si="94"/>
        <v>2019</v>
      </c>
      <c r="Z554" s="46" t="str">
        <f t="shared" si="95"/>
        <v>21:00</v>
      </c>
      <c r="AA554" s="47">
        <f t="shared" si="96"/>
        <v>43521</v>
      </c>
      <c r="AB554" s="48">
        <f t="shared" si="97"/>
        <v>43521.875</v>
      </c>
      <c r="AC554" s="51">
        <v>43497</v>
      </c>
      <c r="AD554" s="72"/>
      <c r="AE554" s="49">
        <v>553</v>
      </c>
      <c r="AF554" s="52">
        <f t="shared" si="98"/>
        <v>38.289999999999978</v>
      </c>
      <c r="AG554" s="53">
        <f t="shared" si="99"/>
        <v>138.29000000000013</v>
      </c>
      <c r="AH554" s="53">
        <f>AG554-MAX($AG$1:AG553)</f>
        <v>-6</v>
      </c>
    </row>
    <row r="555" spans="1:34" x14ac:dyDescent="0.25">
      <c r="A555">
        <v>554</v>
      </c>
      <c r="B555" t="s">
        <v>945</v>
      </c>
      <c r="C555" t="s">
        <v>15</v>
      </c>
      <c r="D555" t="s">
        <v>58</v>
      </c>
      <c r="E555" t="s">
        <v>949</v>
      </c>
      <c r="F555">
        <v>0</v>
      </c>
      <c r="G555" t="s">
        <v>26</v>
      </c>
      <c r="H555" t="s">
        <v>112</v>
      </c>
      <c r="I555" t="str">
        <f>"0-3"</f>
        <v>0-3</v>
      </c>
      <c r="J555" t="s">
        <v>20</v>
      </c>
      <c r="K555">
        <v>1.7809999999999999</v>
      </c>
      <c r="L555">
        <v>1</v>
      </c>
      <c r="M555">
        <v>-1</v>
      </c>
      <c r="N555" t="s">
        <v>21</v>
      </c>
      <c r="O555" t="s">
        <v>950</v>
      </c>
      <c r="P555" s="15">
        <f t="shared" si="100"/>
        <v>37.889999999999979</v>
      </c>
      <c r="Q555" s="22">
        <v>43497</v>
      </c>
      <c r="R555" s="22"/>
      <c r="S555" s="50">
        <v>555</v>
      </c>
      <c r="T555" s="23" t="str">
        <f t="shared" si="90"/>
        <v>AH</v>
      </c>
      <c r="U555" t="s">
        <v>2512</v>
      </c>
      <c r="V555" s="46" t="str">
        <f t="shared" si="91"/>
        <v>26</v>
      </c>
      <c r="W555" s="46" t="str">
        <f t="shared" si="92"/>
        <v>Feb</v>
      </c>
      <c r="X555" s="46">
        <f t="shared" si="93"/>
        <v>2</v>
      </c>
      <c r="Y555" s="46" t="str">
        <f t="shared" si="94"/>
        <v>2019</v>
      </c>
      <c r="Z555" s="46" t="str">
        <f t="shared" si="95"/>
        <v>20:45</v>
      </c>
      <c r="AA555" s="47">
        <f t="shared" si="96"/>
        <v>43522</v>
      </c>
      <c r="AB555" s="48">
        <f t="shared" si="97"/>
        <v>43522.864583333336</v>
      </c>
      <c r="AC555" s="51">
        <v>43497</v>
      </c>
      <c r="AD555" s="72"/>
      <c r="AE555" s="49">
        <v>554</v>
      </c>
      <c r="AF555" s="52">
        <f t="shared" si="98"/>
        <v>37.289999999999978</v>
      </c>
      <c r="AG555" s="53">
        <f t="shared" si="99"/>
        <v>137.29000000000013</v>
      </c>
      <c r="AH555" s="53">
        <f>AG555-MAX($AG$1:AG554)</f>
        <v>-7</v>
      </c>
    </row>
    <row r="556" spans="1:34" x14ac:dyDescent="0.25">
      <c r="A556">
        <v>555</v>
      </c>
      <c r="B556" t="s">
        <v>945</v>
      </c>
      <c r="C556" t="s">
        <v>15</v>
      </c>
      <c r="D556" t="s">
        <v>58</v>
      </c>
      <c r="E556" t="s">
        <v>948</v>
      </c>
      <c r="F556">
        <v>0</v>
      </c>
      <c r="G556" t="s">
        <v>26</v>
      </c>
      <c r="H556" t="s">
        <v>38</v>
      </c>
      <c r="I556" t="str">
        <f>"1-0"</f>
        <v>1-0</v>
      </c>
      <c r="J556" t="s">
        <v>20</v>
      </c>
      <c r="K556">
        <v>1.819</v>
      </c>
      <c r="L556">
        <v>1</v>
      </c>
      <c r="M556">
        <v>-1</v>
      </c>
      <c r="N556" t="s">
        <v>21</v>
      </c>
      <c r="O556" t="s">
        <v>947</v>
      </c>
      <c r="P556" s="15">
        <f t="shared" si="100"/>
        <v>36.889999999999979</v>
      </c>
      <c r="Q556" s="22">
        <v>43497</v>
      </c>
      <c r="R556" s="22"/>
      <c r="S556" s="50">
        <v>556</v>
      </c>
      <c r="T556" s="23" t="str">
        <f t="shared" si="90"/>
        <v>1X2</v>
      </c>
      <c r="U556" t="s">
        <v>2512</v>
      </c>
      <c r="V556" s="46" t="str">
        <f t="shared" si="91"/>
        <v>26</v>
      </c>
      <c r="W556" s="46" t="str">
        <f t="shared" si="92"/>
        <v>Feb</v>
      </c>
      <c r="X556" s="46">
        <f t="shared" si="93"/>
        <v>2</v>
      </c>
      <c r="Y556" s="46" t="str">
        <f t="shared" si="94"/>
        <v>2019</v>
      </c>
      <c r="Z556" s="46" t="str">
        <f t="shared" si="95"/>
        <v>20:45</v>
      </c>
      <c r="AA556" s="47">
        <f t="shared" si="96"/>
        <v>43522</v>
      </c>
      <c r="AB556" s="48">
        <f t="shared" si="97"/>
        <v>43522.864583333336</v>
      </c>
      <c r="AC556" s="51">
        <v>43497</v>
      </c>
      <c r="AD556" s="72"/>
      <c r="AE556" s="49">
        <v>555</v>
      </c>
      <c r="AF556" s="52">
        <f t="shared" si="98"/>
        <v>36.289999999999978</v>
      </c>
      <c r="AG556" s="53">
        <f t="shared" si="99"/>
        <v>136.29000000000013</v>
      </c>
      <c r="AH556" s="53">
        <f>AG556-MAX($AG$1:AG555)</f>
        <v>-8</v>
      </c>
    </row>
    <row r="557" spans="1:34" x14ac:dyDescent="0.25">
      <c r="A557">
        <v>556</v>
      </c>
      <c r="B557" t="s">
        <v>945</v>
      </c>
      <c r="C557" t="s">
        <v>15</v>
      </c>
      <c r="D557" t="s">
        <v>58</v>
      </c>
      <c r="E557" t="s">
        <v>946</v>
      </c>
      <c r="F557">
        <v>1.89</v>
      </c>
      <c r="G557" t="s">
        <v>18</v>
      </c>
      <c r="H557" t="s">
        <v>72</v>
      </c>
      <c r="I557" t="str">
        <f>"2-1"</f>
        <v>2-1</v>
      </c>
      <c r="J557" t="s">
        <v>20</v>
      </c>
      <c r="K557">
        <v>1.8919999999999999</v>
      </c>
      <c r="L557">
        <v>1</v>
      </c>
      <c r="M557">
        <v>0.89</v>
      </c>
      <c r="N557" t="s">
        <v>21</v>
      </c>
      <c r="O557" t="s">
        <v>947</v>
      </c>
      <c r="P557" s="15">
        <f t="shared" si="100"/>
        <v>37.77999999999998</v>
      </c>
      <c r="Q557" s="22">
        <v>43497</v>
      </c>
      <c r="R557" s="22"/>
      <c r="S557" s="50">
        <v>557</v>
      </c>
      <c r="T557" s="23" t="str">
        <f t="shared" si="90"/>
        <v>1X2</v>
      </c>
      <c r="U557" t="s">
        <v>2512</v>
      </c>
      <c r="V557" s="46" t="str">
        <f t="shared" si="91"/>
        <v>26</v>
      </c>
      <c r="W557" s="46" t="str">
        <f t="shared" si="92"/>
        <v>Feb</v>
      </c>
      <c r="X557" s="46">
        <f t="shared" si="93"/>
        <v>2</v>
      </c>
      <c r="Y557" s="46" t="str">
        <f t="shared" si="94"/>
        <v>2019</v>
      </c>
      <c r="Z557" s="46" t="str">
        <f t="shared" si="95"/>
        <v>20:45</v>
      </c>
      <c r="AA557" s="47">
        <f t="shared" si="96"/>
        <v>43522</v>
      </c>
      <c r="AB557" s="48">
        <f t="shared" si="97"/>
        <v>43522.864583333336</v>
      </c>
      <c r="AC557" s="51">
        <v>43497</v>
      </c>
      <c r="AD557" s="72"/>
      <c r="AE557" s="49">
        <v>556</v>
      </c>
      <c r="AF557" s="52">
        <f t="shared" si="98"/>
        <v>37.179999999999978</v>
      </c>
      <c r="AG557" s="53">
        <f t="shared" si="99"/>
        <v>137.18000000000012</v>
      </c>
      <c r="AH557" s="53">
        <f>AG557-MAX($AG$1:AG556)</f>
        <v>-7.1100000000000136</v>
      </c>
    </row>
    <row r="558" spans="1:34" x14ac:dyDescent="0.25">
      <c r="A558">
        <v>557</v>
      </c>
      <c r="B558" t="s">
        <v>943</v>
      </c>
      <c r="C558" t="s">
        <v>15</v>
      </c>
      <c r="D558" t="s">
        <v>90</v>
      </c>
      <c r="E558" t="s">
        <v>951</v>
      </c>
      <c r="F558">
        <v>1</v>
      </c>
      <c r="G558" t="s">
        <v>80</v>
      </c>
      <c r="H558" t="s">
        <v>34</v>
      </c>
      <c r="I558" t="str">
        <f>"0-0"</f>
        <v>0-0</v>
      </c>
      <c r="J558" t="s">
        <v>20</v>
      </c>
      <c r="K558">
        <v>2.0099999999999998</v>
      </c>
      <c r="L558">
        <v>1</v>
      </c>
      <c r="M558">
        <v>0</v>
      </c>
      <c r="N558" t="s">
        <v>21</v>
      </c>
      <c r="O558" t="s">
        <v>950</v>
      </c>
      <c r="P558" s="15">
        <f t="shared" si="100"/>
        <v>37.77999999999998</v>
      </c>
      <c r="Q558" s="22">
        <v>43497</v>
      </c>
      <c r="R558" s="22"/>
      <c r="S558" s="50">
        <v>554</v>
      </c>
      <c r="T558" s="23" t="str">
        <f t="shared" si="90"/>
        <v>AH</v>
      </c>
      <c r="U558" t="s">
        <v>2512</v>
      </c>
      <c r="V558" s="46" t="str">
        <f t="shared" si="91"/>
        <v>26</v>
      </c>
      <c r="W558" s="46" t="str">
        <f t="shared" si="92"/>
        <v>Feb</v>
      </c>
      <c r="X558" s="46">
        <f t="shared" si="93"/>
        <v>2</v>
      </c>
      <c r="Y558" s="46" t="str">
        <f t="shared" si="94"/>
        <v>2019</v>
      </c>
      <c r="Z558" s="46" t="str">
        <f t="shared" si="95"/>
        <v>21:00</v>
      </c>
      <c r="AA558" s="47">
        <f t="shared" si="96"/>
        <v>43522</v>
      </c>
      <c r="AB558" s="48">
        <f t="shared" si="97"/>
        <v>43522.875</v>
      </c>
      <c r="AC558" s="51">
        <v>43497</v>
      </c>
      <c r="AD558" s="72"/>
      <c r="AE558" s="49">
        <v>557</v>
      </c>
      <c r="AF558" s="52">
        <f t="shared" si="98"/>
        <v>37.179999999999978</v>
      </c>
      <c r="AG558" s="53">
        <f t="shared" si="99"/>
        <v>137.18000000000012</v>
      </c>
      <c r="AH558" s="53">
        <f>AG558-MAX($AG$1:AG557)</f>
        <v>-7.1100000000000136</v>
      </c>
    </row>
    <row r="559" spans="1:34" x14ac:dyDescent="0.25">
      <c r="A559">
        <v>558</v>
      </c>
      <c r="B559" t="s">
        <v>943</v>
      </c>
      <c r="C559" t="s">
        <v>15</v>
      </c>
      <c r="D559" t="s">
        <v>58</v>
      </c>
      <c r="E559" t="s">
        <v>944</v>
      </c>
      <c r="F559">
        <v>0</v>
      </c>
      <c r="G559" t="s">
        <v>26</v>
      </c>
      <c r="H559" t="s">
        <v>92</v>
      </c>
      <c r="I559" t="str">
        <f>"2-0"</f>
        <v>2-0</v>
      </c>
      <c r="J559" t="s">
        <v>20</v>
      </c>
      <c r="K559">
        <v>1.833</v>
      </c>
      <c r="L559">
        <v>1</v>
      </c>
      <c r="M559">
        <v>-1</v>
      </c>
      <c r="N559" t="s">
        <v>21</v>
      </c>
      <c r="O559" t="s">
        <v>942</v>
      </c>
      <c r="P559" s="15">
        <f t="shared" si="100"/>
        <v>36.77999999999998</v>
      </c>
      <c r="Q559" s="22">
        <v>43497</v>
      </c>
      <c r="R559" s="22"/>
      <c r="S559" s="50">
        <v>558</v>
      </c>
      <c r="T559" s="23" t="str">
        <f t="shared" si="90"/>
        <v>AH</v>
      </c>
      <c r="U559" t="s">
        <v>2512</v>
      </c>
      <c r="V559" s="46" t="str">
        <f t="shared" si="91"/>
        <v>26</v>
      </c>
      <c r="W559" s="46" t="str">
        <f t="shared" si="92"/>
        <v>Feb</v>
      </c>
      <c r="X559" s="46">
        <f t="shared" si="93"/>
        <v>2</v>
      </c>
      <c r="Y559" s="46" t="str">
        <f t="shared" si="94"/>
        <v>2019</v>
      </c>
      <c r="Z559" s="46" t="str">
        <f t="shared" si="95"/>
        <v>21:00</v>
      </c>
      <c r="AA559" s="47">
        <f t="shared" si="96"/>
        <v>43522</v>
      </c>
      <c r="AB559" s="48">
        <f t="shared" si="97"/>
        <v>43522.875</v>
      </c>
      <c r="AC559" s="51">
        <v>43497</v>
      </c>
      <c r="AD559" s="72"/>
      <c r="AE559" s="49">
        <v>558</v>
      </c>
      <c r="AF559" s="52">
        <f t="shared" si="98"/>
        <v>36.179999999999978</v>
      </c>
      <c r="AG559" s="53">
        <f t="shared" si="99"/>
        <v>136.18000000000012</v>
      </c>
      <c r="AH559" s="53">
        <f>AG559-MAX($AG$1:AG558)</f>
        <v>-8.1100000000000136</v>
      </c>
    </row>
    <row r="560" spans="1:34" x14ac:dyDescent="0.25">
      <c r="A560">
        <v>559</v>
      </c>
      <c r="B560" t="s">
        <v>940</v>
      </c>
      <c r="C560" t="s">
        <v>15</v>
      </c>
      <c r="D560" t="s">
        <v>95</v>
      </c>
      <c r="E560" t="s">
        <v>941</v>
      </c>
      <c r="F560">
        <v>2.1</v>
      </c>
      <c r="G560" t="s">
        <v>18</v>
      </c>
      <c r="H560" t="s">
        <v>464</v>
      </c>
      <c r="I560" t="str">
        <f>"3-0"</f>
        <v>3-0</v>
      </c>
      <c r="J560" t="s">
        <v>20</v>
      </c>
      <c r="K560">
        <v>2.1</v>
      </c>
      <c r="L560">
        <v>1</v>
      </c>
      <c r="M560">
        <v>1.1000000000000001</v>
      </c>
      <c r="N560" t="s">
        <v>21</v>
      </c>
      <c r="O560" t="s">
        <v>942</v>
      </c>
      <c r="P560" s="15">
        <f t="shared" si="100"/>
        <v>37.879999999999981</v>
      </c>
      <c r="Q560" s="22">
        <v>43497</v>
      </c>
      <c r="R560" s="22"/>
      <c r="S560" s="50">
        <v>559</v>
      </c>
      <c r="T560" s="23" t="str">
        <f t="shared" si="90"/>
        <v>AH</v>
      </c>
      <c r="U560" t="s">
        <v>2512</v>
      </c>
      <c r="V560" s="46" t="str">
        <f t="shared" si="91"/>
        <v>26</v>
      </c>
      <c r="W560" s="46" t="str">
        <f t="shared" si="92"/>
        <v>Feb</v>
      </c>
      <c r="X560" s="46">
        <f t="shared" si="93"/>
        <v>2</v>
      </c>
      <c r="Y560" s="46" t="str">
        <f t="shared" si="94"/>
        <v>2019</v>
      </c>
      <c r="Z560" s="46" t="str">
        <f t="shared" si="95"/>
        <v>21:10</v>
      </c>
      <c r="AA560" s="47">
        <f t="shared" si="96"/>
        <v>43522</v>
      </c>
      <c r="AB560" s="48">
        <f t="shared" si="97"/>
        <v>43522.881944444445</v>
      </c>
      <c r="AC560" s="51">
        <v>43497</v>
      </c>
      <c r="AD560" s="72"/>
      <c r="AE560" s="49">
        <v>559</v>
      </c>
      <c r="AF560" s="52">
        <f t="shared" si="98"/>
        <v>37.27999999999998</v>
      </c>
      <c r="AG560" s="53">
        <f t="shared" si="99"/>
        <v>137.28000000000011</v>
      </c>
      <c r="AH560" s="53">
        <f>AG560-MAX($AG$1:AG559)</f>
        <v>-7.0100000000000193</v>
      </c>
    </row>
    <row r="561" spans="1:34" x14ac:dyDescent="0.25">
      <c r="A561">
        <v>560</v>
      </c>
      <c r="B561" t="s">
        <v>926</v>
      </c>
      <c r="C561" t="s">
        <v>15</v>
      </c>
      <c r="D561" t="s">
        <v>58</v>
      </c>
      <c r="E561" t="s">
        <v>928</v>
      </c>
      <c r="F561">
        <v>0</v>
      </c>
      <c r="G561" t="s">
        <v>26</v>
      </c>
      <c r="H561" t="s">
        <v>85</v>
      </c>
      <c r="I561" t="str">
        <f>"5-1"</f>
        <v>5-1</v>
      </c>
      <c r="J561" t="s">
        <v>20</v>
      </c>
      <c r="K561">
        <v>1.7509999999999999</v>
      </c>
      <c r="L561">
        <v>1</v>
      </c>
      <c r="M561">
        <v>-1</v>
      </c>
      <c r="N561" t="s">
        <v>21</v>
      </c>
      <c r="O561" t="s">
        <v>929</v>
      </c>
      <c r="P561" s="15">
        <f t="shared" si="100"/>
        <v>36.879999999999981</v>
      </c>
      <c r="Q561" s="22">
        <v>43497</v>
      </c>
      <c r="R561" s="22"/>
      <c r="S561" s="50">
        <v>563</v>
      </c>
      <c r="T561" s="23" t="str">
        <f t="shared" si="90"/>
        <v>AH</v>
      </c>
      <c r="U561" t="s">
        <v>2512</v>
      </c>
      <c r="V561" s="46" t="str">
        <f t="shared" si="91"/>
        <v>27</v>
      </c>
      <c r="W561" s="46" t="str">
        <f t="shared" si="92"/>
        <v>Feb</v>
      </c>
      <c r="X561" s="46">
        <f t="shared" si="93"/>
        <v>2</v>
      </c>
      <c r="Y561" s="46" t="str">
        <f t="shared" si="94"/>
        <v>2019</v>
      </c>
      <c r="Z561" s="46" t="str">
        <f t="shared" si="95"/>
        <v>20:45</v>
      </c>
      <c r="AA561" s="47">
        <f t="shared" si="96"/>
        <v>43523</v>
      </c>
      <c r="AB561" s="48">
        <f t="shared" si="97"/>
        <v>43523.864583333336</v>
      </c>
      <c r="AC561" s="51">
        <v>43497</v>
      </c>
      <c r="AD561" s="72"/>
      <c r="AE561" s="49">
        <v>560</v>
      </c>
      <c r="AF561" s="52">
        <f t="shared" si="98"/>
        <v>36.27999999999998</v>
      </c>
      <c r="AG561" s="53">
        <f t="shared" si="99"/>
        <v>136.28000000000011</v>
      </c>
      <c r="AH561" s="53">
        <f>AG561-MAX($AG$1:AG560)</f>
        <v>-8.0100000000000193</v>
      </c>
    </row>
    <row r="562" spans="1:34" x14ac:dyDescent="0.25">
      <c r="A562">
        <v>561</v>
      </c>
      <c r="B562" t="s">
        <v>926</v>
      </c>
      <c r="C562" t="s">
        <v>15</v>
      </c>
      <c r="D562" t="s">
        <v>58</v>
      </c>
      <c r="E562" t="s">
        <v>927</v>
      </c>
      <c r="F562">
        <v>1.94</v>
      </c>
      <c r="G562" t="s">
        <v>18</v>
      </c>
      <c r="H562" t="s">
        <v>72</v>
      </c>
      <c r="I562" t="str">
        <f>"2-0"</f>
        <v>2-0</v>
      </c>
      <c r="J562" t="s">
        <v>20</v>
      </c>
      <c r="K562">
        <v>1.9430000000000001</v>
      </c>
      <c r="L562">
        <v>1</v>
      </c>
      <c r="M562">
        <v>0.94</v>
      </c>
      <c r="N562" t="s">
        <v>21</v>
      </c>
      <c r="O562" t="s">
        <v>925</v>
      </c>
      <c r="P562" s="15">
        <f t="shared" si="100"/>
        <v>37.819999999999979</v>
      </c>
      <c r="Q562" s="22">
        <v>43497</v>
      </c>
      <c r="R562" s="22"/>
      <c r="S562" s="50">
        <v>583</v>
      </c>
      <c r="T562" s="23" t="str">
        <f t="shared" si="90"/>
        <v>1X2</v>
      </c>
      <c r="U562" t="s">
        <v>2512</v>
      </c>
      <c r="V562" s="46" t="str">
        <f t="shared" si="91"/>
        <v>27</v>
      </c>
      <c r="W562" s="46" t="str">
        <f t="shared" si="92"/>
        <v>Feb</v>
      </c>
      <c r="X562" s="46">
        <f t="shared" si="93"/>
        <v>2</v>
      </c>
      <c r="Y562" s="46" t="str">
        <f t="shared" si="94"/>
        <v>2019</v>
      </c>
      <c r="Z562" s="46" t="str">
        <f t="shared" si="95"/>
        <v>20:45</v>
      </c>
      <c r="AA562" s="47">
        <f t="shared" si="96"/>
        <v>43523</v>
      </c>
      <c r="AB562" s="48">
        <f t="shared" si="97"/>
        <v>43523.864583333336</v>
      </c>
      <c r="AC562" s="51">
        <v>43497</v>
      </c>
      <c r="AD562" s="72"/>
      <c r="AE562" s="49">
        <v>561</v>
      </c>
      <c r="AF562" s="52">
        <f t="shared" si="98"/>
        <v>37.219999999999978</v>
      </c>
      <c r="AG562" s="53">
        <f t="shared" si="99"/>
        <v>137.22000000000011</v>
      </c>
      <c r="AH562" s="53">
        <f>AG562-MAX($AG$1:AG561)</f>
        <v>-7.0700000000000216</v>
      </c>
    </row>
    <row r="563" spans="1:34" x14ac:dyDescent="0.25">
      <c r="A563">
        <v>562</v>
      </c>
      <c r="B563" t="s">
        <v>916</v>
      </c>
      <c r="C563" t="s">
        <v>15</v>
      </c>
      <c r="D563" t="s">
        <v>58</v>
      </c>
      <c r="E563" t="s">
        <v>924</v>
      </c>
      <c r="F563">
        <v>0</v>
      </c>
      <c r="G563" t="s">
        <v>26</v>
      </c>
      <c r="H563" t="s">
        <v>46</v>
      </c>
      <c r="I563" t="str">
        <f>"1-3"</f>
        <v>1-3</v>
      </c>
      <c r="J563" t="s">
        <v>20</v>
      </c>
      <c r="K563">
        <v>2.2999999999999998</v>
      </c>
      <c r="L563">
        <v>1</v>
      </c>
      <c r="M563">
        <v>-1</v>
      </c>
      <c r="N563" t="s">
        <v>21</v>
      </c>
      <c r="O563" t="s">
        <v>925</v>
      </c>
      <c r="P563" s="15">
        <f t="shared" si="100"/>
        <v>36.819999999999979</v>
      </c>
      <c r="Q563" s="22">
        <v>43497</v>
      </c>
      <c r="R563" s="22"/>
      <c r="S563" s="50">
        <v>573</v>
      </c>
      <c r="T563" s="23" t="str">
        <f t="shared" si="90"/>
        <v>AH</v>
      </c>
      <c r="U563" t="s">
        <v>2512</v>
      </c>
      <c r="V563" s="46" t="str">
        <f t="shared" si="91"/>
        <v>27</v>
      </c>
      <c r="W563" s="46" t="str">
        <f t="shared" si="92"/>
        <v>Feb</v>
      </c>
      <c r="X563" s="46">
        <f t="shared" si="93"/>
        <v>2</v>
      </c>
      <c r="Y563" s="46" t="str">
        <f t="shared" si="94"/>
        <v>2019</v>
      </c>
      <c r="Z563" s="46" t="str">
        <f t="shared" si="95"/>
        <v>21:00</v>
      </c>
      <c r="AA563" s="47">
        <f t="shared" si="96"/>
        <v>43523</v>
      </c>
      <c r="AB563" s="48">
        <f t="shared" si="97"/>
        <v>43523.875</v>
      </c>
      <c r="AC563" s="51">
        <v>43497</v>
      </c>
      <c r="AD563" s="72"/>
      <c r="AE563" s="49">
        <v>562</v>
      </c>
      <c r="AF563" s="52">
        <f t="shared" si="98"/>
        <v>36.219999999999978</v>
      </c>
      <c r="AG563" s="53">
        <f t="shared" si="99"/>
        <v>136.22000000000011</v>
      </c>
      <c r="AH563" s="53">
        <f>AG563-MAX($AG$1:AG562)</f>
        <v>-8.0700000000000216</v>
      </c>
    </row>
    <row r="564" spans="1:34" x14ac:dyDescent="0.25">
      <c r="A564">
        <v>563</v>
      </c>
      <c r="B564" t="s">
        <v>916</v>
      </c>
      <c r="C564" t="s">
        <v>15</v>
      </c>
      <c r="D564" t="s">
        <v>58</v>
      </c>
      <c r="E564" t="s">
        <v>923</v>
      </c>
      <c r="F564">
        <v>0</v>
      </c>
      <c r="G564" t="s">
        <v>26</v>
      </c>
      <c r="H564" t="s">
        <v>34</v>
      </c>
      <c r="I564" t="str">
        <f>"2-0"</f>
        <v>2-0</v>
      </c>
      <c r="J564" t="s">
        <v>20</v>
      </c>
      <c r="K564">
        <v>2.17</v>
      </c>
      <c r="L564">
        <v>1</v>
      </c>
      <c r="M564">
        <v>-1</v>
      </c>
      <c r="N564" t="s">
        <v>21</v>
      </c>
      <c r="O564" t="s">
        <v>921</v>
      </c>
      <c r="P564" s="15">
        <f t="shared" si="100"/>
        <v>35.819999999999979</v>
      </c>
      <c r="Q564" s="22">
        <v>43497</v>
      </c>
      <c r="R564" s="22"/>
      <c r="S564" s="50">
        <v>574</v>
      </c>
      <c r="T564" s="23" t="str">
        <f t="shared" si="90"/>
        <v>AH</v>
      </c>
      <c r="U564" t="s">
        <v>2512</v>
      </c>
      <c r="V564" s="46" t="str">
        <f t="shared" si="91"/>
        <v>27</v>
      </c>
      <c r="W564" s="46" t="str">
        <f t="shared" si="92"/>
        <v>Feb</v>
      </c>
      <c r="X564" s="46">
        <f t="shared" si="93"/>
        <v>2</v>
      </c>
      <c r="Y564" s="46" t="str">
        <f t="shared" si="94"/>
        <v>2019</v>
      </c>
      <c r="Z564" s="46" t="str">
        <f t="shared" si="95"/>
        <v>21:00</v>
      </c>
      <c r="AA564" s="47">
        <f t="shared" si="96"/>
        <v>43523</v>
      </c>
      <c r="AB564" s="48">
        <f t="shared" si="97"/>
        <v>43523.875</v>
      </c>
      <c r="AC564" s="51">
        <v>43497</v>
      </c>
      <c r="AD564" s="72"/>
      <c r="AE564" s="49">
        <v>563</v>
      </c>
      <c r="AF564" s="52">
        <f t="shared" si="98"/>
        <v>35.219999999999978</v>
      </c>
      <c r="AG564" s="53">
        <f t="shared" si="99"/>
        <v>135.22000000000011</v>
      </c>
      <c r="AH564" s="53">
        <f>AG564-MAX($AG$1:AG563)</f>
        <v>-9.0700000000000216</v>
      </c>
    </row>
    <row r="565" spans="1:34" x14ac:dyDescent="0.25">
      <c r="A565">
        <v>564</v>
      </c>
      <c r="B565" t="s">
        <v>916</v>
      </c>
      <c r="C565" t="s">
        <v>15</v>
      </c>
      <c r="D565" t="s">
        <v>58</v>
      </c>
      <c r="E565" t="s">
        <v>922</v>
      </c>
      <c r="F565">
        <v>0</v>
      </c>
      <c r="G565" t="s">
        <v>26</v>
      </c>
      <c r="H565" t="s">
        <v>85</v>
      </c>
      <c r="I565" t="str">
        <f>"5-0"</f>
        <v>5-0</v>
      </c>
      <c r="J565" t="s">
        <v>20</v>
      </c>
      <c r="K565">
        <v>2.13</v>
      </c>
      <c r="L565">
        <v>1</v>
      </c>
      <c r="M565">
        <v>-1</v>
      </c>
      <c r="N565" t="s">
        <v>21</v>
      </c>
      <c r="O565" t="s">
        <v>921</v>
      </c>
      <c r="P565" s="15">
        <f t="shared" si="100"/>
        <v>34.819999999999979</v>
      </c>
      <c r="Q565" s="22">
        <v>43497</v>
      </c>
      <c r="R565" s="22"/>
      <c r="S565" s="50">
        <v>560</v>
      </c>
      <c r="T565" s="23" t="str">
        <f t="shared" si="90"/>
        <v>AH</v>
      </c>
      <c r="U565" t="s">
        <v>2512</v>
      </c>
      <c r="V565" s="46" t="str">
        <f t="shared" si="91"/>
        <v>27</v>
      </c>
      <c r="W565" s="46" t="str">
        <f t="shared" si="92"/>
        <v>Feb</v>
      </c>
      <c r="X565" s="46">
        <f t="shared" si="93"/>
        <v>2</v>
      </c>
      <c r="Y565" s="46" t="str">
        <f t="shared" si="94"/>
        <v>2019</v>
      </c>
      <c r="Z565" s="46" t="str">
        <f t="shared" si="95"/>
        <v>21:00</v>
      </c>
      <c r="AA565" s="47">
        <f t="shared" si="96"/>
        <v>43523</v>
      </c>
      <c r="AB565" s="48">
        <f t="shared" si="97"/>
        <v>43523.875</v>
      </c>
      <c r="AC565" s="51">
        <v>43497</v>
      </c>
      <c r="AD565" s="72"/>
      <c r="AE565" s="49">
        <v>564</v>
      </c>
      <c r="AF565" s="52">
        <f t="shared" si="98"/>
        <v>34.219999999999978</v>
      </c>
      <c r="AG565" s="53">
        <f t="shared" si="99"/>
        <v>134.22000000000011</v>
      </c>
      <c r="AH565" s="53">
        <f>AG565-MAX($AG$1:AG564)</f>
        <v>-10.070000000000022</v>
      </c>
    </row>
    <row r="566" spans="1:34" x14ac:dyDescent="0.25">
      <c r="A566">
        <v>565</v>
      </c>
      <c r="B566" t="s">
        <v>916</v>
      </c>
      <c r="C566" t="s">
        <v>15</v>
      </c>
      <c r="D566" t="s">
        <v>58</v>
      </c>
      <c r="E566" t="s">
        <v>920</v>
      </c>
      <c r="F566">
        <v>1.68</v>
      </c>
      <c r="G566" t="s">
        <v>18</v>
      </c>
      <c r="H566" t="s">
        <v>401</v>
      </c>
      <c r="I566" t="str">
        <f>"1-0"</f>
        <v>1-0</v>
      </c>
      <c r="J566" t="s">
        <v>20</v>
      </c>
      <c r="K566">
        <v>1.6839999999999999</v>
      </c>
      <c r="L566">
        <v>1</v>
      </c>
      <c r="M566">
        <v>0.68</v>
      </c>
      <c r="N566" t="s">
        <v>21</v>
      </c>
      <c r="O566" t="s">
        <v>921</v>
      </c>
      <c r="P566" s="15">
        <f t="shared" si="100"/>
        <v>35.499999999999979</v>
      </c>
      <c r="Q566" s="22">
        <v>43525</v>
      </c>
      <c r="R566" s="22"/>
      <c r="S566" s="50">
        <v>608</v>
      </c>
      <c r="T566" s="23" t="str">
        <f t="shared" si="90"/>
        <v>AH</v>
      </c>
      <c r="U566" t="s">
        <v>2512</v>
      </c>
      <c r="V566" s="46" t="str">
        <f t="shared" si="91"/>
        <v>27</v>
      </c>
      <c r="W566" s="46" t="str">
        <f t="shared" si="92"/>
        <v>Feb</v>
      </c>
      <c r="X566" s="46">
        <f t="shared" si="93"/>
        <v>2</v>
      </c>
      <c r="Y566" s="46" t="str">
        <f t="shared" si="94"/>
        <v>2019</v>
      </c>
      <c r="Z566" s="46" t="str">
        <f t="shared" si="95"/>
        <v>21:00</v>
      </c>
      <c r="AA566" s="47">
        <f t="shared" si="96"/>
        <v>43523</v>
      </c>
      <c r="AB566" s="48">
        <f t="shared" si="97"/>
        <v>43523.875</v>
      </c>
      <c r="AC566" s="51">
        <v>43497</v>
      </c>
      <c r="AD566" s="72"/>
      <c r="AE566" s="49">
        <v>565</v>
      </c>
      <c r="AF566" s="52">
        <f t="shared" si="98"/>
        <v>34.899999999999977</v>
      </c>
      <c r="AG566" s="53">
        <f t="shared" si="99"/>
        <v>134.90000000000012</v>
      </c>
      <c r="AH566" s="53">
        <f>AG566-MAX($AG$1:AG565)</f>
        <v>-9.3900000000000148</v>
      </c>
    </row>
    <row r="567" spans="1:34" x14ac:dyDescent="0.25">
      <c r="A567">
        <v>566</v>
      </c>
      <c r="B567" t="s">
        <v>916</v>
      </c>
      <c r="C567" t="s">
        <v>15</v>
      </c>
      <c r="D567" t="s">
        <v>95</v>
      </c>
      <c r="E567" t="s">
        <v>919</v>
      </c>
      <c r="F567">
        <v>2</v>
      </c>
      <c r="G567" t="s">
        <v>18</v>
      </c>
      <c r="H567" t="s">
        <v>19</v>
      </c>
      <c r="I567" t="str">
        <f>"3-1"</f>
        <v>3-1</v>
      </c>
      <c r="J567" t="s">
        <v>20</v>
      </c>
      <c r="K567">
        <v>2</v>
      </c>
      <c r="L567">
        <v>1</v>
      </c>
      <c r="M567">
        <v>1</v>
      </c>
      <c r="N567" t="s">
        <v>21</v>
      </c>
      <c r="O567" t="s">
        <v>918</v>
      </c>
      <c r="P567" s="15">
        <f t="shared" si="100"/>
        <v>36.499999999999979</v>
      </c>
      <c r="Q567" s="22">
        <v>43497</v>
      </c>
      <c r="R567" s="22"/>
      <c r="S567" s="50">
        <v>569</v>
      </c>
      <c r="T567" s="23" t="str">
        <f t="shared" si="90"/>
        <v>AH</v>
      </c>
      <c r="U567" t="s">
        <v>2512</v>
      </c>
      <c r="V567" s="46" t="str">
        <f t="shared" si="91"/>
        <v>27</v>
      </c>
      <c r="W567" s="46" t="str">
        <f t="shared" si="92"/>
        <v>Feb</v>
      </c>
      <c r="X567" s="46">
        <f t="shared" si="93"/>
        <v>2</v>
      </c>
      <c r="Y567" s="46" t="str">
        <f t="shared" si="94"/>
        <v>2019</v>
      </c>
      <c r="Z567" s="46" t="str">
        <f t="shared" si="95"/>
        <v>21:00</v>
      </c>
      <c r="AA567" s="47">
        <f t="shared" si="96"/>
        <v>43523</v>
      </c>
      <c r="AB567" s="48">
        <f t="shared" si="97"/>
        <v>43523.875</v>
      </c>
      <c r="AC567" s="51">
        <v>43497</v>
      </c>
      <c r="AD567" s="72"/>
      <c r="AE567" s="49">
        <v>566</v>
      </c>
      <c r="AF567" s="52">
        <f t="shared" si="98"/>
        <v>35.899999999999977</v>
      </c>
      <c r="AG567" s="53">
        <f t="shared" si="99"/>
        <v>135.90000000000012</v>
      </c>
      <c r="AH567" s="53">
        <f>AG567-MAX($AG$1:AG566)</f>
        <v>-8.3900000000000148</v>
      </c>
    </row>
    <row r="568" spans="1:34" x14ac:dyDescent="0.25">
      <c r="A568">
        <v>567</v>
      </c>
      <c r="B568" t="s">
        <v>916</v>
      </c>
      <c r="C568" t="s">
        <v>15</v>
      </c>
      <c r="D568" t="s">
        <v>90</v>
      </c>
      <c r="E568" t="s">
        <v>917</v>
      </c>
      <c r="F568">
        <v>1</v>
      </c>
      <c r="G568" t="s">
        <v>80</v>
      </c>
      <c r="H568" t="s">
        <v>46</v>
      </c>
      <c r="I568" t="str">
        <f>"3-3"</f>
        <v>3-3</v>
      </c>
      <c r="J568" t="s">
        <v>20</v>
      </c>
      <c r="K568">
        <v>1.8620000000000001</v>
      </c>
      <c r="L568">
        <v>1</v>
      </c>
      <c r="M568">
        <v>0</v>
      </c>
      <c r="N568" t="s">
        <v>21</v>
      </c>
      <c r="O568" t="s">
        <v>918</v>
      </c>
      <c r="P568" s="15">
        <f t="shared" si="100"/>
        <v>36.499999999999979</v>
      </c>
      <c r="Q568" s="22">
        <v>43497</v>
      </c>
      <c r="R568" s="22"/>
      <c r="S568" s="50">
        <v>601</v>
      </c>
      <c r="T568" s="23" t="str">
        <f t="shared" si="90"/>
        <v>AH</v>
      </c>
      <c r="U568" t="s">
        <v>2512</v>
      </c>
      <c r="V568" s="46" t="str">
        <f t="shared" si="91"/>
        <v>27</v>
      </c>
      <c r="W568" s="46" t="str">
        <f t="shared" si="92"/>
        <v>Feb</v>
      </c>
      <c r="X568" s="46">
        <f t="shared" si="93"/>
        <v>2</v>
      </c>
      <c r="Y568" s="46" t="str">
        <f t="shared" si="94"/>
        <v>2019</v>
      </c>
      <c r="Z568" s="46" t="str">
        <f t="shared" si="95"/>
        <v>21:00</v>
      </c>
      <c r="AA568" s="47">
        <f t="shared" si="96"/>
        <v>43523</v>
      </c>
      <c r="AB568" s="48">
        <f t="shared" si="97"/>
        <v>43523.875</v>
      </c>
      <c r="AC568" s="51">
        <v>43497</v>
      </c>
      <c r="AD568" s="72"/>
      <c r="AE568" s="49">
        <v>567</v>
      </c>
      <c r="AF568" s="52">
        <f t="shared" si="98"/>
        <v>35.899999999999977</v>
      </c>
      <c r="AG568" s="53">
        <f t="shared" si="99"/>
        <v>135.90000000000012</v>
      </c>
      <c r="AH568" s="53">
        <f>AG568-MAX($AG$1:AG567)</f>
        <v>-8.3900000000000148</v>
      </c>
    </row>
    <row r="569" spans="1:34" x14ac:dyDescent="0.25">
      <c r="A569">
        <v>568</v>
      </c>
      <c r="B569" t="s">
        <v>916</v>
      </c>
      <c r="C569" t="s">
        <v>15</v>
      </c>
      <c r="D569" t="s">
        <v>913</v>
      </c>
      <c r="E569" t="s">
        <v>870</v>
      </c>
      <c r="F569">
        <v>1.85</v>
      </c>
      <c r="G569" t="s">
        <v>18</v>
      </c>
      <c r="H569" t="s">
        <v>34</v>
      </c>
      <c r="I569" t="str">
        <f>"0-3"</f>
        <v>0-3</v>
      </c>
      <c r="J569" t="s">
        <v>20</v>
      </c>
      <c r="K569">
        <v>1.847</v>
      </c>
      <c r="L569">
        <v>1</v>
      </c>
      <c r="M569">
        <v>0.85</v>
      </c>
      <c r="N569" t="s">
        <v>21</v>
      </c>
      <c r="O569" t="s">
        <v>915</v>
      </c>
      <c r="P569" s="15">
        <f t="shared" si="100"/>
        <v>37.34999999999998</v>
      </c>
      <c r="Q569" s="22">
        <v>43497</v>
      </c>
      <c r="R569" s="22"/>
      <c r="S569" s="50">
        <v>598</v>
      </c>
      <c r="T569" s="23" t="str">
        <f t="shared" si="90"/>
        <v>AH</v>
      </c>
      <c r="U569" t="s">
        <v>2512</v>
      </c>
      <c r="V569" s="46" t="str">
        <f t="shared" si="91"/>
        <v>27</v>
      </c>
      <c r="W569" s="46" t="str">
        <f t="shared" si="92"/>
        <v>Feb</v>
      </c>
      <c r="X569" s="46">
        <f t="shared" si="93"/>
        <v>2</v>
      </c>
      <c r="Y569" s="46" t="str">
        <f t="shared" si="94"/>
        <v>2019</v>
      </c>
      <c r="Z569" s="46" t="str">
        <f t="shared" si="95"/>
        <v>21:00</v>
      </c>
      <c r="AA569" s="47">
        <f t="shared" si="96"/>
        <v>43523</v>
      </c>
      <c r="AB569" s="48">
        <f t="shared" si="97"/>
        <v>43523.875</v>
      </c>
      <c r="AC569" s="51">
        <v>43497</v>
      </c>
      <c r="AD569" s="72"/>
      <c r="AE569" s="49">
        <v>568</v>
      </c>
      <c r="AF569" s="52">
        <f t="shared" si="98"/>
        <v>36.749999999999979</v>
      </c>
      <c r="AG569" s="53">
        <f t="shared" si="99"/>
        <v>136.75000000000011</v>
      </c>
      <c r="AH569" s="53">
        <f>AG569-MAX($AG$1:AG568)</f>
        <v>-7.5400000000000205</v>
      </c>
    </row>
    <row r="570" spans="1:34" x14ac:dyDescent="0.25">
      <c r="A570">
        <v>569</v>
      </c>
      <c r="B570" t="s">
        <v>912</v>
      </c>
      <c r="C570" t="s">
        <v>15</v>
      </c>
      <c r="D570" t="s">
        <v>913</v>
      </c>
      <c r="E570" t="s">
        <v>914</v>
      </c>
      <c r="F570">
        <v>0</v>
      </c>
      <c r="G570" t="s">
        <v>26</v>
      </c>
      <c r="H570" t="s">
        <v>92</v>
      </c>
      <c r="I570" t="str">
        <f>"1-0"</f>
        <v>1-0</v>
      </c>
      <c r="J570" t="s">
        <v>20</v>
      </c>
      <c r="K570">
        <v>2.14</v>
      </c>
      <c r="L570">
        <v>1</v>
      </c>
      <c r="M570">
        <v>-1</v>
      </c>
      <c r="N570" t="s">
        <v>21</v>
      </c>
      <c r="O570" t="s">
        <v>915</v>
      </c>
      <c r="P570" s="15">
        <f t="shared" si="100"/>
        <v>36.34999999999998</v>
      </c>
      <c r="Q570" s="22">
        <v>43497</v>
      </c>
      <c r="R570" s="22"/>
      <c r="S570" s="50">
        <v>561</v>
      </c>
      <c r="T570" s="23" t="str">
        <f t="shared" si="90"/>
        <v>AH</v>
      </c>
      <c r="U570" t="s">
        <v>2512</v>
      </c>
      <c r="V570" s="46" t="str">
        <f t="shared" si="91"/>
        <v>28</v>
      </c>
      <c r="W570" s="46" t="str">
        <f t="shared" si="92"/>
        <v>Feb</v>
      </c>
      <c r="X570" s="46">
        <f t="shared" si="93"/>
        <v>2</v>
      </c>
      <c r="Y570" s="46" t="str">
        <f t="shared" si="94"/>
        <v>2019</v>
      </c>
      <c r="Z570" s="46" t="str">
        <f t="shared" si="95"/>
        <v>21:00</v>
      </c>
      <c r="AA570" s="47">
        <f t="shared" si="96"/>
        <v>43524</v>
      </c>
      <c r="AB570" s="48">
        <f t="shared" si="97"/>
        <v>43524.875</v>
      </c>
      <c r="AC570" s="51">
        <v>43497</v>
      </c>
      <c r="AD570" s="72"/>
      <c r="AE570" s="49">
        <v>569</v>
      </c>
      <c r="AF570" s="52">
        <f t="shared" si="98"/>
        <v>35.749999999999979</v>
      </c>
      <c r="AG570" s="53">
        <f t="shared" si="99"/>
        <v>135.75000000000011</v>
      </c>
      <c r="AH570" s="53">
        <f>AG570-MAX($AG$1:AG569)</f>
        <v>-8.5400000000000205</v>
      </c>
    </row>
    <row r="571" spans="1:34" x14ac:dyDescent="0.25">
      <c r="A571">
        <v>570</v>
      </c>
      <c r="B571" t="s">
        <v>899</v>
      </c>
      <c r="C571" t="s">
        <v>15</v>
      </c>
      <c r="D571" t="s">
        <v>54</v>
      </c>
      <c r="E571" t="s">
        <v>911</v>
      </c>
      <c r="F571">
        <v>0</v>
      </c>
      <c r="G571" t="s">
        <v>26</v>
      </c>
      <c r="H571" t="s">
        <v>38</v>
      </c>
      <c r="I571" t="str">
        <f>"2-1"</f>
        <v>2-1</v>
      </c>
      <c r="J571" t="s">
        <v>20</v>
      </c>
      <c r="K571">
        <v>1.7190000000000001</v>
      </c>
      <c r="L571">
        <v>1</v>
      </c>
      <c r="M571">
        <v>-1</v>
      </c>
      <c r="N571" t="s">
        <v>21</v>
      </c>
      <c r="O571" t="s">
        <v>910</v>
      </c>
      <c r="P571" s="15">
        <f t="shared" si="100"/>
        <v>35.34999999999998</v>
      </c>
      <c r="Q571" s="22">
        <v>43497</v>
      </c>
      <c r="R571" s="22"/>
      <c r="S571" s="50">
        <v>566</v>
      </c>
      <c r="T571" s="23" t="str">
        <f t="shared" si="90"/>
        <v>1X2</v>
      </c>
      <c r="U571" t="s">
        <v>2512</v>
      </c>
      <c r="V571" s="46" t="str">
        <f t="shared" si="91"/>
        <v>01</v>
      </c>
      <c r="W571" s="46" t="str">
        <f t="shared" si="92"/>
        <v>Mar</v>
      </c>
      <c r="X571" s="46">
        <f t="shared" si="93"/>
        <v>3</v>
      </c>
      <c r="Y571" s="46" t="str">
        <f t="shared" si="94"/>
        <v>2019</v>
      </c>
      <c r="Z571" s="46" t="str">
        <f t="shared" si="95"/>
        <v>20:30</v>
      </c>
      <c r="AA571" s="47">
        <f t="shared" si="96"/>
        <v>43525</v>
      </c>
      <c r="AB571" s="48">
        <f t="shared" si="97"/>
        <v>43525.854166666664</v>
      </c>
      <c r="AC571" s="51">
        <v>43525</v>
      </c>
      <c r="AD571" s="72">
        <v>43525</v>
      </c>
      <c r="AE571" s="49">
        <v>570</v>
      </c>
      <c r="AF571" s="52">
        <f t="shared" si="98"/>
        <v>34.749999999999979</v>
      </c>
      <c r="AG571" s="53">
        <f t="shared" si="99"/>
        <v>134.75000000000011</v>
      </c>
      <c r="AH571" s="53">
        <f>AG571-MAX($AG$1:AG570)</f>
        <v>-9.5400000000000205</v>
      </c>
    </row>
    <row r="572" spans="1:34" x14ac:dyDescent="0.25">
      <c r="A572">
        <v>571</v>
      </c>
      <c r="B572" t="s">
        <v>899</v>
      </c>
      <c r="C572" t="s">
        <v>15</v>
      </c>
      <c r="D572" t="s">
        <v>16</v>
      </c>
      <c r="E572" t="s">
        <v>900</v>
      </c>
      <c r="F572">
        <v>0</v>
      </c>
      <c r="G572" t="s">
        <v>26</v>
      </c>
      <c r="H572" t="s">
        <v>38</v>
      </c>
      <c r="I572" t="str">
        <f>"2-1"</f>
        <v>2-1</v>
      </c>
      <c r="J572" t="s">
        <v>20</v>
      </c>
      <c r="K572">
        <v>1.819</v>
      </c>
      <c r="L572">
        <v>1</v>
      </c>
      <c r="M572">
        <v>-1</v>
      </c>
      <c r="N572" t="s">
        <v>21</v>
      </c>
      <c r="O572" t="s">
        <v>896</v>
      </c>
      <c r="P572" s="15">
        <f t="shared" si="100"/>
        <v>34.34999999999998</v>
      </c>
      <c r="Q572" s="22">
        <v>43497</v>
      </c>
      <c r="R572" s="22"/>
      <c r="S572" s="50">
        <v>581</v>
      </c>
      <c r="T572" s="23" t="str">
        <f t="shared" si="90"/>
        <v>1X2</v>
      </c>
      <c r="U572" t="s">
        <v>2512</v>
      </c>
      <c r="V572" s="46" t="str">
        <f t="shared" si="91"/>
        <v>01</v>
      </c>
      <c r="W572" s="46" t="str">
        <f t="shared" si="92"/>
        <v>Mar</v>
      </c>
      <c r="X572" s="46">
        <f t="shared" si="93"/>
        <v>3</v>
      </c>
      <c r="Y572" s="46" t="str">
        <f t="shared" si="94"/>
        <v>2019</v>
      </c>
      <c r="Z572" s="46" t="str">
        <f t="shared" si="95"/>
        <v>20:30</v>
      </c>
      <c r="AA572" s="47">
        <f t="shared" si="96"/>
        <v>43525</v>
      </c>
      <c r="AB572" s="48">
        <f t="shared" si="97"/>
        <v>43525.854166666664</v>
      </c>
      <c r="AC572" s="51">
        <v>43525</v>
      </c>
      <c r="AD572" s="72"/>
      <c r="AE572" s="49">
        <v>571</v>
      </c>
      <c r="AF572" s="52">
        <f t="shared" si="98"/>
        <v>33.749999999999979</v>
      </c>
      <c r="AG572" s="53">
        <f t="shared" si="99"/>
        <v>133.75000000000011</v>
      </c>
      <c r="AH572" s="53">
        <f>AG572-MAX($AG$1:AG571)</f>
        <v>-10.54000000000002</v>
      </c>
    </row>
    <row r="573" spans="1:34" x14ac:dyDescent="0.25">
      <c r="A573">
        <v>572</v>
      </c>
      <c r="B573" t="s">
        <v>908</v>
      </c>
      <c r="C573" t="s">
        <v>15</v>
      </c>
      <c r="D573" t="s">
        <v>100</v>
      </c>
      <c r="E573" t="s">
        <v>837</v>
      </c>
      <c r="F573">
        <v>1</v>
      </c>
      <c r="G573" t="s">
        <v>80</v>
      </c>
      <c r="H573" t="s">
        <v>34</v>
      </c>
      <c r="I573" t="str">
        <f>"Postponed"</f>
        <v>Postponed</v>
      </c>
      <c r="J573" t="s">
        <v>20</v>
      </c>
      <c r="K573">
        <v>2.1</v>
      </c>
      <c r="L573">
        <v>1</v>
      </c>
      <c r="M573">
        <v>0</v>
      </c>
      <c r="N573" t="s">
        <v>21</v>
      </c>
      <c r="O573" t="s">
        <v>907</v>
      </c>
      <c r="P573" s="15">
        <f t="shared" si="100"/>
        <v>34.34999999999998</v>
      </c>
      <c r="Q573" s="22">
        <v>43497</v>
      </c>
      <c r="R573" s="22"/>
      <c r="S573" s="50">
        <v>575</v>
      </c>
      <c r="T573" s="23" t="str">
        <f t="shared" si="90"/>
        <v>AH</v>
      </c>
      <c r="U573" t="s">
        <v>2512</v>
      </c>
      <c r="V573" s="46" t="str">
        <f t="shared" si="91"/>
        <v>01</v>
      </c>
      <c r="W573" s="46" t="str">
        <f t="shared" si="92"/>
        <v>Mar</v>
      </c>
      <c r="X573" s="46">
        <f t="shared" si="93"/>
        <v>3</v>
      </c>
      <c r="Y573" s="46" t="str">
        <f t="shared" si="94"/>
        <v>2019</v>
      </c>
      <c r="Z573" s="46" t="str">
        <f t="shared" si="95"/>
        <v>20:45</v>
      </c>
      <c r="AA573" s="47">
        <f t="shared" si="96"/>
        <v>43525</v>
      </c>
      <c r="AB573" s="48">
        <f t="shared" si="97"/>
        <v>43525.864583333336</v>
      </c>
      <c r="AC573" s="51">
        <v>43525</v>
      </c>
      <c r="AD573" s="72"/>
      <c r="AE573" s="49">
        <v>572</v>
      </c>
      <c r="AF573" s="52">
        <f t="shared" si="98"/>
        <v>33.749999999999979</v>
      </c>
      <c r="AG573" s="53">
        <f t="shared" si="99"/>
        <v>133.75000000000011</v>
      </c>
      <c r="AH573" s="53">
        <f>AG573-MAX($AG$1:AG572)</f>
        <v>-10.54000000000002</v>
      </c>
    </row>
    <row r="574" spans="1:34" x14ac:dyDescent="0.25">
      <c r="A574">
        <v>573</v>
      </c>
      <c r="B574" t="s">
        <v>862</v>
      </c>
      <c r="C574" t="s">
        <v>15</v>
      </c>
      <c r="D574" t="s">
        <v>58</v>
      </c>
      <c r="E574" t="s">
        <v>863</v>
      </c>
      <c r="F574">
        <v>1.83</v>
      </c>
      <c r="G574" t="s">
        <v>18</v>
      </c>
      <c r="H574" t="s">
        <v>92</v>
      </c>
      <c r="I574" t="str">
        <f>"1-1"</f>
        <v>1-1</v>
      </c>
      <c r="J574" t="s">
        <v>20</v>
      </c>
      <c r="K574">
        <v>1.8260000000000001</v>
      </c>
      <c r="L574">
        <v>1</v>
      </c>
      <c r="M574">
        <v>0.83</v>
      </c>
      <c r="N574" t="s">
        <v>21</v>
      </c>
      <c r="O574" t="s">
        <v>861</v>
      </c>
      <c r="P574" s="15">
        <f t="shared" si="100"/>
        <v>35.179999999999978</v>
      </c>
      <c r="Q574" s="22">
        <v>43497</v>
      </c>
      <c r="R574" s="22"/>
      <c r="S574" s="50">
        <v>597</v>
      </c>
      <c r="T574" s="23" t="str">
        <f t="shared" si="90"/>
        <v>AH</v>
      </c>
      <c r="U574" t="s">
        <v>2512</v>
      </c>
      <c r="V574" s="46" t="str">
        <f t="shared" si="91"/>
        <v>02</v>
      </c>
      <c r="W574" s="46" t="str">
        <f t="shared" si="92"/>
        <v>Mar</v>
      </c>
      <c r="X574" s="46">
        <f t="shared" si="93"/>
        <v>3</v>
      </c>
      <c r="Y574" s="46" t="str">
        <f t="shared" si="94"/>
        <v>2019</v>
      </c>
      <c r="Z574" s="46" t="str">
        <f t="shared" si="95"/>
        <v>13:30</v>
      </c>
      <c r="AA574" s="47">
        <f t="shared" si="96"/>
        <v>43526</v>
      </c>
      <c r="AB574" s="48">
        <f t="shared" si="97"/>
        <v>43526.5625</v>
      </c>
      <c r="AC574" s="51">
        <v>43525</v>
      </c>
      <c r="AD574" s="72"/>
      <c r="AE574" s="49">
        <v>573</v>
      </c>
      <c r="AF574" s="52">
        <f t="shared" si="98"/>
        <v>34.579999999999977</v>
      </c>
      <c r="AG574" s="53">
        <f t="shared" si="99"/>
        <v>134.58000000000013</v>
      </c>
      <c r="AH574" s="53">
        <f>AG574-MAX($AG$1:AG573)</f>
        <v>-9.710000000000008</v>
      </c>
    </row>
    <row r="575" spans="1:34" x14ac:dyDescent="0.25">
      <c r="A575">
        <v>574</v>
      </c>
      <c r="B575" t="s">
        <v>886</v>
      </c>
      <c r="C575" t="s">
        <v>15</v>
      </c>
      <c r="D575" t="s">
        <v>54</v>
      </c>
      <c r="E575" t="s">
        <v>937</v>
      </c>
      <c r="F575">
        <v>0</v>
      </c>
      <c r="G575" t="s">
        <v>26</v>
      </c>
      <c r="H575" t="s">
        <v>92</v>
      </c>
      <c r="I575" t="str">
        <f>"2-1"</f>
        <v>2-1</v>
      </c>
      <c r="J575" t="s">
        <v>20</v>
      </c>
      <c r="K575">
        <v>2.11</v>
      </c>
      <c r="L575">
        <v>1</v>
      </c>
      <c r="M575">
        <v>-1</v>
      </c>
      <c r="N575" t="s">
        <v>21</v>
      </c>
      <c r="O575" t="s">
        <v>936</v>
      </c>
      <c r="P575" s="15">
        <f t="shared" si="100"/>
        <v>34.179999999999978</v>
      </c>
      <c r="Q575" s="22">
        <v>43497</v>
      </c>
      <c r="R575" s="22"/>
      <c r="S575" s="50">
        <v>594</v>
      </c>
      <c r="T575" s="23" t="str">
        <f t="shared" si="90"/>
        <v>AH</v>
      </c>
      <c r="U575" t="s">
        <v>2512</v>
      </c>
      <c r="V575" s="46" t="str">
        <f t="shared" si="91"/>
        <v>02</v>
      </c>
      <c r="W575" s="46" t="str">
        <f t="shared" si="92"/>
        <v>Mar</v>
      </c>
      <c r="X575" s="46">
        <f t="shared" si="93"/>
        <v>3</v>
      </c>
      <c r="Y575" s="46" t="str">
        <f t="shared" si="94"/>
        <v>2019</v>
      </c>
      <c r="Z575" s="46" t="str">
        <f t="shared" si="95"/>
        <v>15:30</v>
      </c>
      <c r="AA575" s="47">
        <f t="shared" si="96"/>
        <v>43526</v>
      </c>
      <c r="AB575" s="48">
        <f t="shared" si="97"/>
        <v>43526.645833333336</v>
      </c>
      <c r="AC575" s="51">
        <v>43525</v>
      </c>
      <c r="AD575" s="72"/>
      <c r="AE575" s="49">
        <v>574</v>
      </c>
      <c r="AF575" s="52">
        <f t="shared" si="98"/>
        <v>33.579999999999977</v>
      </c>
      <c r="AG575" s="53">
        <f t="shared" si="99"/>
        <v>133.58000000000013</v>
      </c>
      <c r="AH575" s="53">
        <f>AG575-MAX($AG$1:AG574)</f>
        <v>-10.710000000000008</v>
      </c>
    </row>
    <row r="576" spans="1:34" x14ac:dyDescent="0.25">
      <c r="A576">
        <v>575</v>
      </c>
      <c r="B576" t="s">
        <v>886</v>
      </c>
      <c r="C576" t="s">
        <v>15</v>
      </c>
      <c r="D576" t="s">
        <v>54</v>
      </c>
      <c r="E576" t="s">
        <v>935</v>
      </c>
      <c r="F576">
        <v>2.1</v>
      </c>
      <c r="G576" t="s">
        <v>18</v>
      </c>
      <c r="H576" t="s">
        <v>92</v>
      </c>
      <c r="I576" t="str">
        <f>"0-4"</f>
        <v>0-4</v>
      </c>
      <c r="J576" t="s">
        <v>20</v>
      </c>
      <c r="K576">
        <v>2.1</v>
      </c>
      <c r="L576">
        <v>1</v>
      </c>
      <c r="M576">
        <v>1.1000000000000001</v>
      </c>
      <c r="N576" t="s">
        <v>21</v>
      </c>
      <c r="O576" t="s">
        <v>936</v>
      </c>
      <c r="P576" s="15">
        <f t="shared" si="100"/>
        <v>35.27999999999998</v>
      </c>
      <c r="Q576" s="22">
        <v>43497</v>
      </c>
      <c r="R576" s="22"/>
      <c r="S576" s="50">
        <v>567</v>
      </c>
      <c r="T576" s="23" t="str">
        <f t="shared" si="90"/>
        <v>AH</v>
      </c>
      <c r="U576" t="s">
        <v>2512</v>
      </c>
      <c r="V576" s="46" t="str">
        <f t="shared" si="91"/>
        <v>02</v>
      </c>
      <c r="W576" s="46" t="str">
        <f t="shared" si="92"/>
        <v>Mar</v>
      </c>
      <c r="X576" s="46">
        <f t="shared" si="93"/>
        <v>3</v>
      </c>
      <c r="Y576" s="46" t="str">
        <f t="shared" si="94"/>
        <v>2019</v>
      </c>
      <c r="Z576" s="46" t="str">
        <f t="shared" si="95"/>
        <v>15:30</v>
      </c>
      <c r="AA576" s="47">
        <f t="shared" si="96"/>
        <v>43526</v>
      </c>
      <c r="AB576" s="48">
        <f t="shared" si="97"/>
        <v>43526.645833333336</v>
      </c>
      <c r="AC576" s="51">
        <v>43525</v>
      </c>
      <c r="AD576" s="72"/>
      <c r="AE576" s="49">
        <v>575</v>
      </c>
      <c r="AF576" s="52">
        <f t="shared" si="98"/>
        <v>34.679999999999978</v>
      </c>
      <c r="AG576" s="53">
        <f t="shared" si="99"/>
        <v>134.68000000000012</v>
      </c>
      <c r="AH576" s="53">
        <f>AG576-MAX($AG$1:AG575)</f>
        <v>-9.6100000000000136</v>
      </c>
    </row>
    <row r="577" spans="1:34" x14ac:dyDescent="0.25">
      <c r="A577">
        <v>576</v>
      </c>
      <c r="B577" t="s">
        <v>886</v>
      </c>
      <c r="C577" t="s">
        <v>15</v>
      </c>
      <c r="D577" t="s">
        <v>54</v>
      </c>
      <c r="E577" t="s">
        <v>909</v>
      </c>
      <c r="F577">
        <v>1.68</v>
      </c>
      <c r="G577" t="s">
        <v>18</v>
      </c>
      <c r="H577" t="s">
        <v>50</v>
      </c>
      <c r="I577" t="str">
        <f>"2-0"</f>
        <v>2-0</v>
      </c>
      <c r="J577" t="s">
        <v>20</v>
      </c>
      <c r="K577">
        <v>1.6839999999999999</v>
      </c>
      <c r="L577">
        <v>1</v>
      </c>
      <c r="M577">
        <v>0.68</v>
      </c>
      <c r="N577" t="s">
        <v>21</v>
      </c>
      <c r="O577" t="s">
        <v>910</v>
      </c>
      <c r="P577" s="15">
        <f t="shared" si="100"/>
        <v>35.95999999999998</v>
      </c>
      <c r="Q577" s="22">
        <v>43497</v>
      </c>
      <c r="R577" s="22"/>
      <c r="S577" s="50">
        <v>572</v>
      </c>
      <c r="T577" s="23" t="str">
        <f t="shared" si="90"/>
        <v>AH</v>
      </c>
      <c r="U577" t="s">
        <v>2512</v>
      </c>
      <c r="V577" s="46" t="str">
        <f t="shared" si="91"/>
        <v>02</v>
      </c>
      <c r="W577" s="46" t="str">
        <f t="shared" si="92"/>
        <v>Mar</v>
      </c>
      <c r="X577" s="46">
        <f t="shared" si="93"/>
        <v>3</v>
      </c>
      <c r="Y577" s="46" t="str">
        <f t="shared" si="94"/>
        <v>2019</v>
      </c>
      <c r="Z577" s="46" t="str">
        <f t="shared" si="95"/>
        <v>15:30</v>
      </c>
      <c r="AA577" s="47">
        <f t="shared" si="96"/>
        <v>43526</v>
      </c>
      <c r="AB577" s="48">
        <f t="shared" si="97"/>
        <v>43526.645833333336</v>
      </c>
      <c r="AC577" s="51">
        <v>43525</v>
      </c>
      <c r="AD577" s="72"/>
      <c r="AE577" s="49">
        <v>576</v>
      </c>
      <c r="AF577" s="52">
        <f t="shared" si="98"/>
        <v>35.359999999999978</v>
      </c>
      <c r="AG577" s="53">
        <f t="shared" si="99"/>
        <v>135.36000000000013</v>
      </c>
      <c r="AH577" s="53">
        <f>AG577-MAX($AG$1:AG576)</f>
        <v>-8.9300000000000068</v>
      </c>
    </row>
    <row r="578" spans="1:34" x14ac:dyDescent="0.25">
      <c r="A578">
        <v>577</v>
      </c>
      <c r="B578" t="s">
        <v>886</v>
      </c>
      <c r="C578" t="s">
        <v>15</v>
      </c>
      <c r="D578" t="s">
        <v>54</v>
      </c>
      <c r="E578" t="s">
        <v>889</v>
      </c>
      <c r="F578">
        <v>1.68</v>
      </c>
      <c r="G578" t="s">
        <v>18</v>
      </c>
      <c r="H578" t="s">
        <v>171</v>
      </c>
      <c r="I578" t="str">
        <f>"3-2"</f>
        <v>3-2</v>
      </c>
      <c r="J578" t="s">
        <v>20</v>
      </c>
      <c r="K578">
        <v>1.675</v>
      </c>
      <c r="L578">
        <v>1</v>
      </c>
      <c r="M578">
        <v>0.68</v>
      </c>
      <c r="N578" t="s">
        <v>21</v>
      </c>
      <c r="O578" t="s">
        <v>888</v>
      </c>
      <c r="P578" s="15">
        <f t="shared" si="100"/>
        <v>36.639999999999979</v>
      </c>
      <c r="Q578" s="22">
        <v>43497</v>
      </c>
      <c r="R578" s="22"/>
      <c r="S578" s="50">
        <v>578</v>
      </c>
      <c r="T578" s="23" t="str">
        <f t="shared" ref="T578:T641" si="101">MID(H578,FIND("(",H578)+1,FIND(")",H578)-FIND("(",H578)-1)</f>
        <v>O/U</v>
      </c>
      <c r="U578" t="s">
        <v>2512</v>
      </c>
      <c r="V578" s="46" t="str">
        <f t="shared" ref="V578:V641" si="102">MID(B578,2,2)</f>
        <v>02</v>
      </c>
      <c r="W578" s="46" t="str">
        <f t="shared" ref="W578:W641" si="103">MID(B578,5,3)</f>
        <v>Mar</v>
      </c>
      <c r="X578" s="46">
        <f t="shared" ref="X578:X641" si="104">INDEX($AK$2:$AL$13,MATCH(W578,$AL$2:$AL$13,0),1)</f>
        <v>3</v>
      </c>
      <c r="Y578" s="46" t="str">
        <f t="shared" ref="Y578:Y641" si="105">MID(B578,9,4)</f>
        <v>2019</v>
      </c>
      <c r="Z578" s="46" t="str">
        <f t="shared" ref="Z578:Z641" si="106">RIGHT(B578,5)</f>
        <v>15:30</v>
      </c>
      <c r="AA578" s="47">
        <f t="shared" ref="AA578:AA641" si="107">DATE(Y578,X578,V578)</f>
        <v>43526</v>
      </c>
      <c r="AB578" s="48">
        <f t="shared" ref="AB578:AB641" si="108">AA578+Z578</f>
        <v>43526.645833333336</v>
      </c>
      <c r="AC578" s="51">
        <v>43525</v>
      </c>
      <c r="AD578" s="72"/>
      <c r="AE578" s="49">
        <v>577</v>
      </c>
      <c r="AF578" s="52">
        <f t="shared" si="98"/>
        <v>36.039999999999978</v>
      </c>
      <c r="AG578" s="53">
        <f t="shared" si="99"/>
        <v>136.04000000000013</v>
      </c>
      <c r="AH578" s="53">
        <f>AG578-MAX($AG$1:AG577)</f>
        <v>-8.25</v>
      </c>
    </row>
    <row r="579" spans="1:34" x14ac:dyDescent="0.25">
      <c r="A579">
        <v>578</v>
      </c>
      <c r="B579" t="s">
        <v>886</v>
      </c>
      <c r="C579" t="s">
        <v>15</v>
      </c>
      <c r="D579" t="s">
        <v>54</v>
      </c>
      <c r="E579" t="s">
        <v>887</v>
      </c>
      <c r="F579">
        <v>1</v>
      </c>
      <c r="G579" t="s">
        <v>80</v>
      </c>
      <c r="H579" t="s">
        <v>27</v>
      </c>
      <c r="I579" t="str">
        <f>"0-1"</f>
        <v>0-1</v>
      </c>
      <c r="J579" t="s">
        <v>20</v>
      </c>
      <c r="K579">
        <v>1.9610000000000001</v>
      </c>
      <c r="L579">
        <v>1</v>
      </c>
      <c r="M579">
        <v>0</v>
      </c>
      <c r="N579" t="s">
        <v>21</v>
      </c>
      <c r="O579" t="s">
        <v>888</v>
      </c>
      <c r="P579" s="15">
        <f t="shared" si="100"/>
        <v>36.639999999999979</v>
      </c>
      <c r="Q579" s="22">
        <v>43497</v>
      </c>
      <c r="R579" s="22"/>
      <c r="S579" s="50">
        <v>562</v>
      </c>
      <c r="T579" s="23" t="str">
        <f t="shared" si="101"/>
        <v>AH</v>
      </c>
      <c r="U579" t="s">
        <v>2512</v>
      </c>
      <c r="V579" s="46" t="str">
        <f t="shared" si="102"/>
        <v>02</v>
      </c>
      <c r="W579" s="46" t="str">
        <f t="shared" si="103"/>
        <v>Mar</v>
      </c>
      <c r="X579" s="46">
        <f t="shared" si="104"/>
        <v>3</v>
      </c>
      <c r="Y579" s="46" t="str">
        <f t="shared" si="105"/>
        <v>2019</v>
      </c>
      <c r="Z579" s="46" t="str">
        <f t="shared" si="106"/>
        <v>15:30</v>
      </c>
      <c r="AA579" s="47">
        <f t="shared" si="107"/>
        <v>43526</v>
      </c>
      <c r="AB579" s="48">
        <f t="shared" si="108"/>
        <v>43526.645833333336</v>
      </c>
      <c r="AC579" s="51">
        <v>43525</v>
      </c>
      <c r="AD579" s="72"/>
      <c r="AE579" s="49">
        <v>578</v>
      </c>
      <c r="AF579" s="52">
        <f t="shared" ref="AF579:AF642" si="109">AF578+M579</f>
        <v>36.039999999999978</v>
      </c>
      <c r="AG579" s="53">
        <f t="shared" ref="AG579:AG642" si="110">AG578+M579</f>
        <v>136.04000000000013</v>
      </c>
      <c r="AH579" s="53">
        <f>AG579-MAX($AG$1:AG578)</f>
        <v>-8.25</v>
      </c>
    </row>
    <row r="580" spans="1:34" x14ac:dyDescent="0.25">
      <c r="A580">
        <v>579</v>
      </c>
      <c r="B580" t="s">
        <v>857</v>
      </c>
      <c r="C580" t="s">
        <v>15</v>
      </c>
      <c r="D580" t="s">
        <v>58</v>
      </c>
      <c r="E580" t="s">
        <v>881</v>
      </c>
      <c r="F580">
        <v>1.8</v>
      </c>
      <c r="G580" t="s">
        <v>18</v>
      </c>
      <c r="H580" t="s">
        <v>72</v>
      </c>
      <c r="I580" t="str">
        <f>"1-0"</f>
        <v>1-0</v>
      </c>
      <c r="J580" t="s">
        <v>20</v>
      </c>
      <c r="K580">
        <v>1.8</v>
      </c>
      <c r="L580">
        <v>1</v>
      </c>
      <c r="M580">
        <v>0.8</v>
      </c>
      <c r="N580" t="s">
        <v>21</v>
      </c>
      <c r="O580" t="s">
        <v>882</v>
      </c>
      <c r="P580" s="15">
        <f t="shared" si="100"/>
        <v>37.439999999999976</v>
      </c>
      <c r="Q580" s="22">
        <v>43497</v>
      </c>
      <c r="R580" s="22"/>
      <c r="S580" s="50">
        <v>590</v>
      </c>
      <c r="T580" s="23" t="str">
        <f t="shared" si="101"/>
        <v>1X2</v>
      </c>
      <c r="U580" t="s">
        <v>2512</v>
      </c>
      <c r="V580" s="46" t="str">
        <f t="shared" si="102"/>
        <v>02</v>
      </c>
      <c r="W580" s="46" t="str">
        <f t="shared" si="103"/>
        <v>Mar</v>
      </c>
      <c r="X580" s="46">
        <f t="shared" si="104"/>
        <v>3</v>
      </c>
      <c r="Y580" s="46" t="str">
        <f t="shared" si="105"/>
        <v>2019</v>
      </c>
      <c r="Z580" s="46" t="str">
        <f t="shared" si="106"/>
        <v>16:00</v>
      </c>
      <c r="AA580" s="47">
        <f t="shared" si="107"/>
        <v>43526</v>
      </c>
      <c r="AB580" s="48">
        <f t="shared" si="108"/>
        <v>43526.666666666664</v>
      </c>
      <c r="AC580" s="51">
        <v>43525</v>
      </c>
      <c r="AD580" s="72"/>
      <c r="AE580" s="49">
        <v>579</v>
      </c>
      <c r="AF580" s="52">
        <f t="shared" si="109"/>
        <v>36.839999999999975</v>
      </c>
      <c r="AG580" s="53">
        <f t="shared" si="110"/>
        <v>136.84000000000015</v>
      </c>
      <c r="AH580" s="53">
        <f>AG580-MAX($AG$1:AG579)</f>
        <v>-7.4499999999999886</v>
      </c>
    </row>
    <row r="581" spans="1:34" x14ac:dyDescent="0.25">
      <c r="A581">
        <v>580</v>
      </c>
      <c r="B581" t="s">
        <v>857</v>
      </c>
      <c r="C581" t="s">
        <v>15</v>
      </c>
      <c r="D581" t="s">
        <v>58</v>
      </c>
      <c r="E581" t="s">
        <v>880</v>
      </c>
      <c r="F581">
        <v>1.88</v>
      </c>
      <c r="G581" t="s">
        <v>18</v>
      </c>
      <c r="H581" t="s">
        <v>50</v>
      </c>
      <c r="I581" t="str">
        <f>"2-0"</f>
        <v>2-0</v>
      </c>
      <c r="J581" t="s">
        <v>20</v>
      </c>
      <c r="K581">
        <v>1.8839999999999999</v>
      </c>
      <c r="L581">
        <v>1</v>
      </c>
      <c r="M581">
        <v>0.88</v>
      </c>
      <c r="N581" t="s">
        <v>21</v>
      </c>
      <c r="O581" t="s">
        <v>879</v>
      </c>
      <c r="P581" s="15">
        <f t="shared" si="100"/>
        <v>38.319999999999979</v>
      </c>
      <c r="Q581" s="22">
        <v>43497</v>
      </c>
      <c r="R581" s="22"/>
      <c r="S581" s="50">
        <v>591</v>
      </c>
      <c r="T581" s="23" t="str">
        <f t="shared" si="101"/>
        <v>AH</v>
      </c>
      <c r="U581" t="s">
        <v>2512</v>
      </c>
      <c r="V581" s="46" t="str">
        <f t="shared" si="102"/>
        <v>02</v>
      </c>
      <c r="W581" s="46" t="str">
        <f t="shared" si="103"/>
        <v>Mar</v>
      </c>
      <c r="X581" s="46">
        <f t="shared" si="104"/>
        <v>3</v>
      </c>
      <c r="Y581" s="46" t="str">
        <f t="shared" si="105"/>
        <v>2019</v>
      </c>
      <c r="Z581" s="46" t="str">
        <f t="shared" si="106"/>
        <v>16:00</v>
      </c>
      <c r="AA581" s="47">
        <f t="shared" si="107"/>
        <v>43526</v>
      </c>
      <c r="AB581" s="48">
        <f t="shared" si="108"/>
        <v>43526.666666666664</v>
      </c>
      <c r="AC581" s="51">
        <v>43525</v>
      </c>
      <c r="AD581" s="72"/>
      <c r="AE581" s="49">
        <v>580</v>
      </c>
      <c r="AF581" s="52">
        <f t="shared" si="109"/>
        <v>37.719999999999978</v>
      </c>
      <c r="AG581" s="53">
        <f t="shared" si="110"/>
        <v>137.72000000000014</v>
      </c>
      <c r="AH581" s="53">
        <f>AG581-MAX($AG$1:AG580)</f>
        <v>-6.5699999999999932</v>
      </c>
    </row>
    <row r="582" spans="1:34" x14ac:dyDescent="0.25">
      <c r="A582">
        <v>581</v>
      </c>
      <c r="B582" t="s">
        <v>857</v>
      </c>
      <c r="C582" t="s">
        <v>15</v>
      </c>
      <c r="D582" t="s">
        <v>58</v>
      </c>
      <c r="E582" t="s">
        <v>860</v>
      </c>
      <c r="F582">
        <v>0</v>
      </c>
      <c r="G582" t="s">
        <v>26</v>
      </c>
      <c r="H582" t="s">
        <v>56</v>
      </c>
      <c r="I582" t="str">
        <f>"0-0"</f>
        <v>0-0</v>
      </c>
      <c r="J582" t="s">
        <v>20</v>
      </c>
      <c r="K582">
        <v>2.44</v>
      </c>
      <c r="L582">
        <v>1</v>
      </c>
      <c r="M582">
        <v>-1</v>
      </c>
      <c r="N582" t="s">
        <v>21</v>
      </c>
      <c r="O582" t="s">
        <v>861</v>
      </c>
      <c r="P582" s="15">
        <f t="shared" si="100"/>
        <v>37.319999999999979</v>
      </c>
      <c r="Q582" s="22">
        <v>43497</v>
      </c>
      <c r="R582" s="22"/>
      <c r="S582" s="50">
        <v>596</v>
      </c>
      <c r="T582" s="23" t="str">
        <f t="shared" si="101"/>
        <v>AH</v>
      </c>
      <c r="U582" t="s">
        <v>2512</v>
      </c>
      <c r="V582" s="46" t="str">
        <f t="shared" si="102"/>
        <v>02</v>
      </c>
      <c r="W582" s="46" t="str">
        <f t="shared" si="103"/>
        <v>Mar</v>
      </c>
      <c r="X582" s="46">
        <f t="shared" si="104"/>
        <v>3</v>
      </c>
      <c r="Y582" s="46" t="str">
        <f t="shared" si="105"/>
        <v>2019</v>
      </c>
      <c r="Z582" s="46" t="str">
        <f t="shared" si="106"/>
        <v>16:00</v>
      </c>
      <c r="AA582" s="47">
        <f t="shared" si="107"/>
        <v>43526</v>
      </c>
      <c r="AB582" s="48">
        <f t="shared" si="108"/>
        <v>43526.666666666664</v>
      </c>
      <c r="AC582" s="51">
        <v>43525</v>
      </c>
      <c r="AD582" s="72"/>
      <c r="AE582" s="49">
        <v>581</v>
      </c>
      <c r="AF582" s="52">
        <f t="shared" si="109"/>
        <v>36.719999999999978</v>
      </c>
      <c r="AG582" s="53">
        <f t="shared" si="110"/>
        <v>136.72000000000014</v>
      </c>
      <c r="AH582" s="53">
        <f>AG582-MAX($AG$1:AG581)</f>
        <v>-7.5699999999999932</v>
      </c>
    </row>
    <row r="583" spans="1:34" x14ac:dyDescent="0.25">
      <c r="A583">
        <v>582</v>
      </c>
      <c r="B583" t="s">
        <v>857</v>
      </c>
      <c r="C583" t="s">
        <v>15</v>
      </c>
      <c r="D583" t="s">
        <v>58</v>
      </c>
      <c r="E583" t="s">
        <v>859</v>
      </c>
      <c r="F583">
        <v>0</v>
      </c>
      <c r="G583" t="s">
        <v>26</v>
      </c>
      <c r="H583" t="s">
        <v>46</v>
      </c>
      <c r="I583" t="str">
        <f>"1-3"</f>
        <v>1-3</v>
      </c>
      <c r="J583" t="s">
        <v>20</v>
      </c>
      <c r="K583">
        <v>2.0099999999999998</v>
      </c>
      <c r="L583">
        <v>1</v>
      </c>
      <c r="M583">
        <v>-1</v>
      </c>
      <c r="N583" t="s">
        <v>21</v>
      </c>
      <c r="O583" t="s">
        <v>856</v>
      </c>
      <c r="P583" s="15">
        <f t="shared" si="100"/>
        <v>36.319999999999979</v>
      </c>
      <c r="Q583" s="22">
        <v>43497</v>
      </c>
      <c r="R583" s="22"/>
      <c r="S583" s="50">
        <v>599</v>
      </c>
      <c r="T583" s="23" t="str">
        <f t="shared" si="101"/>
        <v>AH</v>
      </c>
      <c r="U583" t="s">
        <v>2512</v>
      </c>
      <c r="V583" s="46" t="str">
        <f t="shared" si="102"/>
        <v>02</v>
      </c>
      <c r="W583" s="46" t="str">
        <f t="shared" si="103"/>
        <v>Mar</v>
      </c>
      <c r="X583" s="46">
        <f t="shared" si="104"/>
        <v>3</v>
      </c>
      <c r="Y583" s="46" t="str">
        <f t="shared" si="105"/>
        <v>2019</v>
      </c>
      <c r="Z583" s="46" t="str">
        <f t="shared" si="106"/>
        <v>16:00</v>
      </c>
      <c r="AA583" s="47">
        <f t="shared" si="107"/>
        <v>43526</v>
      </c>
      <c r="AB583" s="48">
        <f t="shared" si="108"/>
        <v>43526.666666666664</v>
      </c>
      <c r="AC583" s="51">
        <v>43525</v>
      </c>
      <c r="AD583" s="72"/>
      <c r="AE583" s="49">
        <v>582</v>
      </c>
      <c r="AF583" s="52">
        <f t="shared" si="109"/>
        <v>35.719999999999978</v>
      </c>
      <c r="AG583" s="53">
        <f t="shared" si="110"/>
        <v>135.72000000000014</v>
      </c>
      <c r="AH583" s="53">
        <f>AG583-MAX($AG$1:AG582)</f>
        <v>-8.5699999999999932</v>
      </c>
    </row>
    <row r="584" spans="1:34" x14ac:dyDescent="0.25">
      <c r="A584">
        <v>583</v>
      </c>
      <c r="B584" t="s">
        <v>857</v>
      </c>
      <c r="C584" t="s">
        <v>15</v>
      </c>
      <c r="D584" t="s">
        <v>58</v>
      </c>
      <c r="E584" t="s">
        <v>858</v>
      </c>
      <c r="F584">
        <v>1</v>
      </c>
      <c r="G584" t="s">
        <v>80</v>
      </c>
      <c r="H584" t="s">
        <v>31</v>
      </c>
      <c r="I584" t="str">
        <f>"3-2"</f>
        <v>3-2</v>
      </c>
      <c r="J584" t="s">
        <v>20</v>
      </c>
      <c r="K584">
        <v>2.11</v>
      </c>
      <c r="L584">
        <v>1</v>
      </c>
      <c r="M584">
        <v>0</v>
      </c>
      <c r="N584" t="s">
        <v>21</v>
      </c>
      <c r="O584" t="s">
        <v>856</v>
      </c>
      <c r="P584" s="15">
        <f t="shared" si="100"/>
        <v>36.319999999999979</v>
      </c>
      <c r="Q584" s="22">
        <v>43497</v>
      </c>
      <c r="R584" s="22"/>
      <c r="S584" s="50">
        <v>592</v>
      </c>
      <c r="T584" s="23" t="str">
        <f t="shared" si="101"/>
        <v>AH</v>
      </c>
      <c r="U584" t="s">
        <v>2512</v>
      </c>
      <c r="V584" s="46" t="str">
        <f t="shared" si="102"/>
        <v>02</v>
      </c>
      <c r="W584" s="46" t="str">
        <f t="shared" si="103"/>
        <v>Mar</v>
      </c>
      <c r="X584" s="46">
        <f t="shared" si="104"/>
        <v>3</v>
      </c>
      <c r="Y584" s="46" t="str">
        <f t="shared" si="105"/>
        <v>2019</v>
      </c>
      <c r="Z584" s="46" t="str">
        <f t="shared" si="106"/>
        <v>16:00</v>
      </c>
      <c r="AA584" s="47">
        <f t="shared" si="107"/>
        <v>43526</v>
      </c>
      <c r="AB584" s="48">
        <f t="shared" si="108"/>
        <v>43526.666666666664</v>
      </c>
      <c r="AC584" s="51">
        <v>43525</v>
      </c>
      <c r="AD584" s="72"/>
      <c r="AE584" s="49">
        <v>583</v>
      </c>
      <c r="AF584" s="52">
        <f t="shared" si="109"/>
        <v>35.719999999999978</v>
      </c>
      <c r="AG584" s="53">
        <f t="shared" si="110"/>
        <v>135.72000000000014</v>
      </c>
      <c r="AH584" s="53">
        <f>AG584-MAX($AG$1:AG583)</f>
        <v>-8.5699999999999932</v>
      </c>
    </row>
    <row r="585" spans="1:34" x14ac:dyDescent="0.25">
      <c r="A585">
        <v>584</v>
      </c>
      <c r="B585" t="s">
        <v>890</v>
      </c>
      <c r="C585" t="s">
        <v>15</v>
      </c>
      <c r="D585" t="s">
        <v>24</v>
      </c>
      <c r="E585" t="s">
        <v>891</v>
      </c>
      <c r="F585">
        <v>0</v>
      </c>
      <c r="G585" t="s">
        <v>26</v>
      </c>
      <c r="H585" t="s">
        <v>72</v>
      </c>
      <c r="I585" t="str">
        <f>"1-2"</f>
        <v>1-2</v>
      </c>
      <c r="J585" t="s">
        <v>20</v>
      </c>
      <c r="K585">
        <v>1.7929999999999999</v>
      </c>
      <c r="L585">
        <v>1</v>
      </c>
      <c r="M585">
        <v>-1</v>
      </c>
      <c r="N585" t="s">
        <v>21</v>
      </c>
      <c r="O585" t="s">
        <v>892</v>
      </c>
      <c r="P585" s="15">
        <f t="shared" si="100"/>
        <v>35.319999999999979</v>
      </c>
      <c r="Q585" s="22">
        <v>43497</v>
      </c>
      <c r="R585" s="22"/>
      <c r="S585" s="50">
        <v>603</v>
      </c>
      <c r="T585" s="23" t="str">
        <f t="shared" si="101"/>
        <v>1X2</v>
      </c>
      <c r="U585" t="s">
        <v>2512</v>
      </c>
      <c r="V585" s="46" t="str">
        <f t="shared" si="102"/>
        <v>02</v>
      </c>
      <c r="W585" s="46" t="str">
        <f t="shared" si="103"/>
        <v>Mar</v>
      </c>
      <c r="X585" s="46">
        <f t="shared" si="104"/>
        <v>3</v>
      </c>
      <c r="Y585" s="46" t="str">
        <f t="shared" si="105"/>
        <v>2019</v>
      </c>
      <c r="Z585" s="46" t="str">
        <f t="shared" si="106"/>
        <v>16:15</v>
      </c>
      <c r="AA585" s="47">
        <f t="shared" si="107"/>
        <v>43526</v>
      </c>
      <c r="AB585" s="48">
        <f t="shared" si="108"/>
        <v>43526.677083333336</v>
      </c>
      <c r="AC585" s="51">
        <v>43525</v>
      </c>
      <c r="AD585" s="72"/>
      <c r="AE585" s="49">
        <v>584</v>
      </c>
      <c r="AF585" s="52">
        <f t="shared" si="109"/>
        <v>34.719999999999978</v>
      </c>
      <c r="AG585" s="53">
        <f t="shared" si="110"/>
        <v>134.72000000000014</v>
      </c>
      <c r="AH585" s="53">
        <f>AG585-MAX($AG$1:AG584)</f>
        <v>-9.5699999999999932</v>
      </c>
    </row>
    <row r="586" spans="1:34" x14ac:dyDescent="0.25">
      <c r="A586">
        <v>585</v>
      </c>
      <c r="B586" t="s">
        <v>867</v>
      </c>
      <c r="C586" t="s">
        <v>15</v>
      </c>
      <c r="D586" t="s">
        <v>100</v>
      </c>
      <c r="E586" t="s">
        <v>868</v>
      </c>
      <c r="F586">
        <v>0</v>
      </c>
      <c r="G586" t="s">
        <v>26</v>
      </c>
      <c r="H586" t="s">
        <v>289</v>
      </c>
      <c r="I586" t="str">
        <f>"1-2"</f>
        <v>1-2</v>
      </c>
      <c r="J586" t="s">
        <v>20</v>
      </c>
      <c r="K586">
        <v>1.7929999999999999</v>
      </c>
      <c r="L586">
        <v>1</v>
      </c>
      <c r="M586">
        <v>-1</v>
      </c>
      <c r="N586" t="s">
        <v>21</v>
      </c>
      <c r="O586" t="s">
        <v>866</v>
      </c>
      <c r="P586" s="15">
        <f t="shared" si="100"/>
        <v>34.319999999999979</v>
      </c>
      <c r="Q586" s="22">
        <v>43497</v>
      </c>
      <c r="R586" s="22"/>
      <c r="S586" s="50">
        <v>600</v>
      </c>
      <c r="T586" s="23" t="str">
        <f t="shared" si="101"/>
        <v>AH</v>
      </c>
      <c r="U586" t="s">
        <v>2512</v>
      </c>
      <c r="V586" s="46" t="str">
        <f t="shared" si="102"/>
        <v>02</v>
      </c>
      <c r="W586" s="46" t="str">
        <f t="shared" si="103"/>
        <v>Mar</v>
      </c>
      <c r="X586" s="46">
        <f t="shared" si="104"/>
        <v>3</v>
      </c>
      <c r="Y586" s="46" t="str">
        <f t="shared" si="105"/>
        <v>2019</v>
      </c>
      <c r="Z586" s="46" t="str">
        <f t="shared" si="106"/>
        <v>17:00</v>
      </c>
      <c r="AA586" s="47">
        <f t="shared" si="107"/>
        <v>43526</v>
      </c>
      <c r="AB586" s="48">
        <f t="shared" si="108"/>
        <v>43526.708333333336</v>
      </c>
      <c r="AC586" s="51">
        <v>43525</v>
      </c>
      <c r="AD586" s="72"/>
      <c r="AE586" s="49">
        <v>585</v>
      </c>
      <c r="AF586" s="52">
        <f t="shared" si="109"/>
        <v>33.719999999999978</v>
      </c>
      <c r="AG586" s="53">
        <f t="shared" si="110"/>
        <v>133.72000000000014</v>
      </c>
      <c r="AH586" s="53">
        <f>AG586-MAX($AG$1:AG585)</f>
        <v>-10.569999999999993</v>
      </c>
    </row>
    <row r="587" spans="1:34" x14ac:dyDescent="0.25">
      <c r="A587">
        <v>586</v>
      </c>
      <c r="B587" t="s">
        <v>877</v>
      </c>
      <c r="C587" t="s">
        <v>15</v>
      </c>
      <c r="D587" t="s">
        <v>16</v>
      </c>
      <c r="E587" t="s">
        <v>878</v>
      </c>
      <c r="F587">
        <v>1</v>
      </c>
      <c r="G587" t="s">
        <v>80</v>
      </c>
      <c r="H587" t="s">
        <v>50</v>
      </c>
      <c r="I587" t="str">
        <f>"1-0"</f>
        <v>1-0</v>
      </c>
      <c r="J587" t="s">
        <v>20</v>
      </c>
      <c r="K587">
        <v>1.833</v>
      </c>
      <c r="L587">
        <v>1</v>
      </c>
      <c r="M587">
        <v>0</v>
      </c>
      <c r="N587" t="s">
        <v>21</v>
      </c>
      <c r="O587" t="s">
        <v>879</v>
      </c>
      <c r="P587" s="15">
        <f t="shared" si="100"/>
        <v>34.319999999999979</v>
      </c>
      <c r="Q587" s="22">
        <v>43497</v>
      </c>
      <c r="R587" s="22"/>
      <c r="S587" s="50">
        <v>564</v>
      </c>
      <c r="T587" s="23" t="str">
        <f t="shared" si="101"/>
        <v>AH</v>
      </c>
      <c r="U587" t="s">
        <v>2512</v>
      </c>
      <c r="V587" s="46" t="str">
        <f t="shared" si="102"/>
        <v>02</v>
      </c>
      <c r="W587" s="46" t="str">
        <f t="shared" si="103"/>
        <v>Mar</v>
      </c>
      <c r="X587" s="46">
        <f t="shared" si="104"/>
        <v>3</v>
      </c>
      <c r="Y587" s="46" t="str">
        <f t="shared" si="105"/>
        <v>2019</v>
      </c>
      <c r="Z587" s="46" t="str">
        <f t="shared" si="106"/>
        <v>18:00</v>
      </c>
      <c r="AA587" s="47">
        <f t="shared" si="107"/>
        <v>43526</v>
      </c>
      <c r="AB587" s="48">
        <f t="shared" si="108"/>
        <v>43526.75</v>
      </c>
      <c r="AC587" s="51">
        <v>43525</v>
      </c>
      <c r="AD587" s="72"/>
      <c r="AE587" s="49">
        <v>586</v>
      </c>
      <c r="AF587" s="52">
        <f t="shared" si="109"/>
        <v>33.719999999999978</v>
      </c>
      <c r="AG587" s="53">
        <f t="shared" si="110"/>
        <v>133.72000000000014</v>
      </c>
      <c r="AH587" s="53">
        <f>AG587-MAX($AG$1:AG586)</f>
        <v>-10.569999999999993</v>
      </c>
    </row>
    <row r="588" spans="1:34" x14ac:dyDescent="0.25">
      <c r="A588">
        <v>587</v>
      </c>
      <c r="B588" t="s">
        <v>854</v>
      </c>
      <c r="C588" t="s">
        <v>15</v>
      </c>
      <c r="D588" t="s">
        <v>24</v>
      </c>
      <c r="E588" t="s">
        <v>938</v>
      </c>
      <c r="F588">
        <v>1.88</v>
      </c>
      <c r="G588" t="s">
        <v>18</v>
      </c>
      <c r="H588" t="s">
        <v>112</v>
      </c>
      <c r="I588" t="str">
        <f>"2-1"</f>
        <v>2-1</v>
      </c>
      <c r="J588" t="s">
        <v>20</v>
      </c>
      <c r="K588">
        <v>1.877</v>
      </c>
      <c r="L588">
        <v>1</v>
      </c>
      <c r="M588">
        <v>0.88</v>
      </c>
      <c r="N588" t="s">
        <v>21</v>
      </c>
      <c r="O588" t="s">
        <v>939</v>
      </c>
      <c r="P588" s="15">
        <f t="shared" si="100"/>
        <v>35.199999999999982</v>
      </c>
      <c r="Q588" s="22">
        <v>43497</v>
      </c>
      <c r="R588" s="22"/>
      <c r="S588" s="50">
        <v>588</v>
      </c>
      <c r="T588" s="23" t="str">
        <f t="shared" si="101"/>
        <v>AH</v>
      </c>
      <c r="U588" t="s">
        <v>2512</v>
      </c>
      <c r="V588" s="46" t="str">
        <f t="shared" si="102"/>
        <v>02</v>
      </c>
      <c r="W588" s="46" t="str">
        <f t="shared" si="103"/>
        <v>Mar</v>
      </c>
      <c r="X588" s="46">
        <f t="shared" si="104"/>
        <v>3</v>
      </c>
      <c r="Y588" s="46" t="str">
        <f t="shared" si="105"/>
        <v>2019</v>
      </c>
      <c r="Z588" s="46" t="str">
        <f t="shared" si="106"/>
        <v>18:30</v>
      </c>
      <c r="AA588" s="47">
        <f t="shared" si="107"/>
        <v>43526</v>
      </c>
      <c r="AB588" s="48">
        <f t="shared" si="108"/>
        <v>43526.770833333336</v>
      </c>
      <c r="AC588" s="51">
        <v>43525</v>
      </c>
      <c r="AD588" s="72"/>
      <c r="AE588" s="49">
        <v>587</v>
      </c>
      <c r="AF588" s="52">
        <f t="shared" si="109"/>
        <v>34.59999999999998</v>
      </c>
      <c r="AG588" s="53">
        <f t="shared" si="110"/>
        <v>134.60000000000014</v>
      </c>
      <c r="AH588" s="53">
        <f>AG588-MAX($AG$1:AG587)</f>
        <v>-9.6899999999999977</v>
      </c>
    </row>
    <row r="589" spans="1:34" x14ac:dyDescent="0.25">
      <c r="A589">
        <v>588</v>
      </c>
      <c r="B589" t="s">
        <v>854</v>
      </c>
      <c r="C589" t="s">
        <v>15</v>
      </c>
      <c r="D589" t="s">
        <v>54</v>
      </c>
      <c r="E589" t="s">
        <v>934</v>
      </c>
      <c r="F589">
        <v>0</v>
      </c>
      <c r="G589" t="s">
        <v>26</v>
      </c>
      <c r="H589" t="s">
        <v>109</v>
      </c>
      <c r="I589" t="str">
        <f>"1-5"</f>
        <v>1-5</v>
      </c>
      <c r="J589" t="s">
        <v>20</v>
      </c>
      <c r="K589">
        <v>2</v>
      </c>
      <c r="L589">
        <v>1</v>
      </c>
      <c r="M589">
        <v>-1</v>
      </c>
      <c r="N589" t="s">
        <v>21</v>
      </c>
      <c r="O589" t="s">
        <v>933</v>
      </c>
      <c r="P589" s="15">
        <f t="shared" si="100"/>
        <v>34.199999999999982</v>
      </c>
      <c r="Q589" s="22">
        <v>43497</v>
      </c>
      <c r="R589" s="22"/>
      <c r="S589" s="50">
        <v>568</v>
      </c>
      <c r="T589" s="23" t="str">
        <f t="shared" si="101"/>
        <v>AH</v>
      </c>
      <c r="U589" t="s">
        <v>2512</v>
      </c>
      <c r="V589" s="46" t="str">
        <f t="shared" si="102"/>
        <v>02</v>
      </c>
      <c r="W589" s="46" t="str">
        <f t="shared" si="103"/>
        <v>Mar</v>
      </c>
      <c r="X589" s="46">
        <f t="shared" si="104"/>
        <v>3</v>
      </c>
      <c r="Y589" s="46" t="str">
        <f t="shared" si="105"/>
        <v>2019</v>
      </c>
      <c r="Z589" s="46" t="str">
        <f t="shared" si="106"/>
        <v>18:30</v>
      </c>
      <c r="AA589" s="47">
        <f t="shared" si="107"/>
        <v>43526</v>
      </c>
      <c r="AB589" s="48">
        <f t="shared" si="108"/>
        <v>43526.770833333336</v>
      </c>
      <c r="AC589" s="51">
        <v>43525</v>
      </c>
      <c r="AD589" s="72"/>
      <c r="AE589" s="49">
        <v>588</v>
      </c>
      <c r="AF589" s="52">
        <f t="shared" si="109"/>
        <v>33.59999999999998</v>
      </c>
      <c r="AG589" s="53">
        <f t="shared" si="110"/>
        <v>133.60000000000014</v>
      </c>
      <c r="AH589" s="53">
        <f>AG589-MAX($AG$1:AG588)</f>
        <v>-10.689999999999998</v>
      </c>
    </row>
    <row r="590" spans="1:34" x14ac:dyDescent="0.25">
      <c r="A590">
        <v>589</v>
      </c>
      <c r="B590" t="s">
        <v>854</v>
      </c>
      <c r="C590" t="s">
        <v>15</v>
      </c>
      <c r="D590" t="s">
        <v>58</v>
      </c>
      <c r="E590" t="s">
        <v>855</v>
      </c>
      <c r="F590">
        <v>0</v>
      </c>
      <c r="G590" t="s">
        <v>26</v>
      </c>
      <c r="H590" t="s">
        <v>92</v>
      </c>
      <c r="I590" t="str">
        <f>"2-0"</f>
        <v>2-0</v>
      </c>
      <c r="J590" t="s">
        <v>20</v>
      </c>
      <c r="K590">
        <v>1.847</v>
      </c>
      <c r="L590">
        <v>1</v>
      </c>
      <c r="M590">
        <v>-1</v>
      </c>
      <c r="N590" t="s">
        <v>21</v>
      </c>
      <c r="O590" t="s">
        <v>856</v>
      </c>
      <c r="P590" s="15">
        <f t="shared" si="100"/>
        <v>33.199999999999982</v>
      </c>
      <c r="Q590" s="22">
        <v>43497</v>
      </c>
      <c r="R590" s="22"/>
      <c r="S590" s="50">
        <v>605</v>
      </c>
      <c r="T590" s="23" t="str">
        <f t="shared" si="101"/>
        <v>AH</v>
      </c>
      <c r="U590" t="s">
        <v>2512</v>
      </c>
      <c r="V590" s="46" t="str">
        <f t="shared" si="102"/>
        <v>02</v>
      </c>
      <c r="W590" s="46" t="str">
        <f t="shared" si="103"/>
        <v>Mar</v>
      </c>
      <c r="X590" s="46">
        <f t="shared" si="104"/>
        <v>3</v>
      </c>
      <c r="Y590" s="46" t="str">
        <f t="shared" si="105"/>
        <v>2019</v>
      </c>
      <c r="Z590" s="46" t="str">
        <f t="shared" si="106"/>
        <v>18:30</v>
      </c>
      <c r="AA590" s="47">
        <f t="shared" si="107"/>
        <v>43526</v>
      </c>
      <c r="AB590" s="48">
        <f t="shared" si="108"/>
        <v>43526.770833333336</v>
      </c>
      <c r="AC590" s="51">
        <v>43525</v>
      </c>
      <c r="AD590" s="72"/>
      <c r="AE590" s="49">
        <v>589</v>
      </c>
      <c r="AF590" s="52">
        <f t="shared" si="109"/>
        <v>32.59999999999998</v>
      </c>
      <c r="AG590" s="53">
        <f t="shared" si="110"/>
        <v>132.60000000000014</v>
      </c>
      <c r="AH590" s="53">
        <f>AG590-MAX($AG$1:AG589)</f>
        <v>-11.689999999999998</v>
      </c>
    </row>
    <row r="591" spans="1:34" x14ac:dyDescent="0.25">
      <c r="A591">
        <v>590</v>
      </c>
      <c r="B591" t="s">
        <v>904</v>
      </c>
      <c r="C591" t="s">
        <v>15</v>
      </c>
      <c r="D591" t="s">
        <v>100</v>
      </c>
      <c r="E591" t="s">
        <v>906</v>
      </c>
      <c r="F591">
        <v>1.7</v>
      </c>
      <c r="G591" t="s">
        <v>18</v>
      </c>
      <c r="H591" t="s">
        <v>112</v>
      </c>
      <c r="I591" t="str">
        <f>"2-2"</f>
        <v>2-2</v>
      </c>
      <c r="J591" t="s">
        <v>20</v>
      </c>
      <c r="K591">
        <v>1.6990000000000001</v>
      </c>
      <c r="L591">
        <v>1</v>
      </c>
      <c r="M591">
        <v>0.7</v>
      </c>
      <c r="N591" t="s">
        <v>21</v>
      </c>
      <c r="O591" t="s">
        <v>907</v>
      </c>
      <c r="P591" s="15">
        <f t="shared" si="100"/>
        <v>33.899999999999984</v>
      </c>
      <c r="Q591" s="22">
        <v>43497</v>
      </c>
      <c r="R591" s="22"/>
      <c r="S591" s="50">
        <v>579</v>
      </c>
      <c r="T591" s="23" t="str">
        <f t="shared" si="101"/>
        <v>AH</v>
      </c>
      <c r="U591" t="s">
        <v>2512</v>
      </c>
      <c r="V591" s="46" t="str">
        <f t="shared" si="102"/>
        <v>02</v>
      </c>
      <c r="W591" s="46" t="str">
        <f t="shared" si="103"/>
        <v>Mar</v>
      </c>
      <c r="X591" s="46">
        <f t="shared" si="104"/>
        <v>3</v>
      </c>
      <c r="Y591" s="46" t="str">
        <f t="shared" si="105"/>
        <v>2019</v>
      </c>
      <c r="Z591" s="46" t="str">
        <f t="shared" si="106"/>
        <v>20:00</v>
      </c>
      <c r="AA591" s="47">
        <f t="shared" si="107"/>
        <v>43526</v>
      </c>
      <c r="AB591" s="48">
        <f t="shared" si="108"/>
        <v>43526.833333333336</v>
      </c>
      <c r="AC591" s="51">
        <v>43525</v>
      </c>
      <c r="AD591" s="72"/>
      <c r="AE591" s="49">
        <v>590</v>
      </c>
      <c r="AF591" s="52">
        <f t="shared" si="109"/>
        <v>33.299999999999983</v>
      </c>
      <c r="AG591" s="53">
        <f t="shared" si="110"/>
        <v>133.30000000000013</v>
      </c>
      <c r="AH591" s="53">
        <f>AG591-MAX($AG$1:AG590)</f>
        <v>-10.990000000000009</v>
      </c>
    </row>
    <row r="592" spans="1:34" x14ac:dyDescent="0.25">
      <c r="A592">
        <v>591</v>
      </c>
      <c r="B592" t="s">
        <v>904</v>
      </c>
      <c r="C592" t="s">
        <v>15</v>
      </c>
      <c r="D592" t="s">
        <v>100</v>
      </c>
      <c r="E592" t="s">
        <v>905</v>
      </c>
      <c r="F592">
        <v>2.09</v>
      </c>
      <c r="G592" t="s">
        <v>18</v>
      </c>
      <c r="H592" t="s">
        <v>92</v>
      </c>
      <c r="I592" t="str">
        <f>"2-2"</f>
        <v>2-2</v>
      </c>
      <c r="J592" t="s">
        <v>20</v>
      </c>
      <c r="K592">
        <v>2.09</v>
      </c>
      <c r="L592">
        <v>1</v>
      </c>
      <c r="M592">
        <v>1.0900000000000001</v>
      </c>
      <c r="N592" t="s">
        <v>21</v>
      </c>
      <c r="O592" t="s">
        <v>903</v>
      </c>
      <c r="P592" s="15">
        <f t="shared" si="100"/>
        <v>34.989999999999988</v>
      </c>
      <c r="Q592" s="22">
        <v>43497</v>
      </c>
      <c r="R592" s="22"/>
      <c r="S592" s="50">
        <v>580</v>
      </c>
      <c r="T592" s="23" t="str">
        <f t="shared" si="101"/>
        <v>AH</v>
      </c>
      <c r="U592" t="s">
        <v>2512</v>
      </c>
      <c r="V592" s="46" t="str">
        <f t="shared" si="102"/>
        <v>02</v>
      </c>
      <c r="W592" s="46" t="str">
        <f t="shared" si="103"/>
        <v>Mar</v>
      </c>
      <c r="X592" s="46">
        <f t="shared" si="104"/>
        <v>3</v>
      </c>
      <c r="Y592" s="46" t="str">
        <f t="shared" si="105"/>
        <v>2019</v>
      </c>
      <c r="Z592" s="46" t="str">
        <f t="shared" si="106"/>
        <v>20:00</v>
      </c>
      <c r="AA592" s="47">
        <f t="shared" si="107"/>
        <v>43526</v>
      </c>
      <c r="AB592" s="48">
        <f t="shared" si="108"/>
        <v>43526.833333333336</v>
      </c>
      <c r="AC592" s="51">
        <v>43525</v>
      </c>
      <c r="AD592" s="72"/>
      <c r="AE592" s="49">
        <v>591</v>
      </c>
      <c r="AF592" s="52">
        <f t="shared" si="109"/>
        <v>34.389999999999986</v>
      </c>
      <c r="AG592" s="53">
        <f t="shared" si="110"/>
        <v>134.39000000000013</v>
      </c>
      <c r="AH592" s="53">
        <f>AG592-MAX($AG$1:AG591)</f>
        <v>-9.9000000000000057</v>
      </c>
    </row>
    <row r="593" spans="1:34" x14ac:dyDescent="0.25">
      <c r="A593">
        <v>592</v>
      </c>
      <c r="B593" t="s">
        <v>875</v>
      </c>
      <c r="C593" t="s">
        <v>15</v>
      </c>
      <c r="D593" t="s">
        <v>16</v>
      </c>
      <c r="E593" t="s">
        <v>876</v>
      </c>
      <c r="F593">
        <v>0</v>
      </c>
      <c r="G593" t="s">
        <v>26</v>
      </c>
      <c r="H593" t="s">
        <v>34</v>
      </c>
      <c r="I593" t="str">
        <f>"3-0"</f>
        <v>3-0</v>
      </c>
      <c r="J593" t="s">
        <v>20</v>
      </c>
      <c r="K593">
        <v>2.06</v>
      </c>
      <c r="L593">
        <v>1</v>
      </c>
      <c r="M593">
        <v>-1</v>
      </c>
      <c r="N593" t="s">
        <v>21</v>
      </c>
      <c r="O593" t="s">
        <v>874</v>
      </c>
      <c r="P593" s="15">
        <f t="shared" ref="P593:P656" si="111">P592+M593</f>
        <v>33.989999999999988</v>
      </c>
      <c r="Q593" s="22">
        <v>43497</v>
      </c>
      <c r="R593" s="22"/>
      <c r="S593" s="50">
        <v>570</v>
      </c>
      <c r="T593" s="23" t="str">
        <f t="shared" si="101"/>
        <v>AH</v>
      </c>
      <c r="U593" t="s">
        <v>2512</v>
      </c>
      <c r="V593" s="46" t="str">
        <f t="shared" si="102"/>
        <v>02</v>
      </c>
      <c r="W593" s="46" t="str">
        <f t="shared" si="103"/>
        <v>Mar</v>
      </c>
      <c r="X593" s="46">
        <f t="shared" si="104"/>
        <v>3</v>
      </c>
      <c r="Y593" s="46" t="str">
        <f t="shared" si="105"/>
        <v>2019</v>
      </c>
      <c r="Z593" s="46" t="str">
        <f t="shared" si="106"/>
        <v>20:30</v>
      </c>
      <c r="AA593" s="47">
        <f t="shared" si="107"/>
        <v>43526</v>
      </c>
      <c r="AB593" s="48">
        <f t="shared" si="108"/>
        <v>43526.854166666664</v>
      </c>
      <c r="AC593" s="51">
        <v>43525</v>
      </c>
      <c r="AD593" s="72"/>
      <c r="AE593" s="49">
        <v>592</v>
      </c>
      <c r="AF593" s="52">
        <f t="shared" si="109"/>
        <v>33.389999999999986</v>
      </c>
      <c r="AG593" s="53">
        <f t="shared" si="110"/>
        <v>133.39000000000013</v>
      </c>
      <c r="AH593" s="53">
        <f>AG593-MAX($AG$1:AG592)</f>
        <v>-10.900000000000006</v>
      </c>
    </row>
    <row r="594" spans="1:34" x14ac:dyDescent="0.25">
      <c r="A594">
        <v>593</v>
      </c>
      <c r="B594" t="s">
        <v>869</v>
      </c>
      <c r="C594" t="s">
        <v>15</v>
      </c>
      <c r="D594" t="s">
        <v>24</v>
      </c>
      <c r="E594" t="s">
        <v>870</v>
      </c>
      <c r="F594">
        <v>1.79</v>
      </c>
      <c r="G594" t="s">
        <v>18</v>
      </c>
      <c r="H594" t="s">
        <v>34</v>
      </c>
      <c r="I594" t="str">
        <f>"0-1"</f>
        <v>0-1</v>
      </c>
      <c r="J594" t="s">
        <v>20</v>
      </c>
      <c r="K594">
        <v>1.7929999999999999</v>
      </c>
      <c r="L594">
        <v>1</v>
      </c>
      <c r="M594">
        <v>0.79</v>
      </c>
      <c r="N594" t="s">
        <v>21</v>
      </c>
      <c r="O594" t="s">
        <v>871</v>
      </c>
      <c r="P594" s="15">
        <f t="shared" si="111"/>
        <v>34.779999999999987</v>
      </c>
      <c r="Q594" s="22">
        <v>43497</v>
      </c>
      <c r="R594" s="22"/>
      <c r="S594" s="50">
        <v>576</v>
      </c>
      <c r="T594" s="23" t="str">
        <f t="shared" si="101"/>
        <v>AH</v>
      </c>
      <c r="U594" t="s">
        <v>2512</v>
      </c>
      <c r="V594" s="46" t="str">
        <f t="shared" si="102"/>
        <v>02</v>
      </c>
      <c r="W594" s="46" t="str">
        <f t="shared" si="103"/>
        <v>Mar</v>
      </c>
      <c r="X594" s="46">
        <f t="shared" si="104"/>
        <v>3</v>
      </c>
      <c r="Y594" s="46" t="str">
        <f t="shared" si="105"/>
        <v>2019</v>
      </c>
      <c r="Z594" s="46" t="str">
        <f t="shared" si="106"/>
        <v>20:45</v>
      </c>
      <c r="AA594" s="47">
        <f t="shared" si="107"/>
        <v>43526</v>
      </c>
      <c r="AB594" s="48">
        <f t="shared" si="108"/>
        <v>43526.864583333336</v>
      </c>
      <c r="AC594" s="51">
        <v>43525</v>
      </c>
      <c r="AD594" s="72"/>
      <c r="AE594" s="49">
        <v>593</v>
      </c>
      <c r="AF594" s="52">
        <f t="shared" si="109"/>
        <v>34.179999999999986</v>
      </c>
      <c r="AG594" s="53">
        <f t="shared" si="110"/>
        <v>134.18000000000012</v>
      </c>
      <c r="AH594" s="53">
        <f>AG594-MAX($AG$1:AG593)</f>
        <v>-10.110000000000014</v>
      </c>
    </row>
    <row r="595" spans="1:34" x14ac:dyDescent="0.25">
      <c r="A595">
        <v>594</v>
      </c>
      <c r="B595" t="s">
        <v>897</v>
      </c>
      <c r="C595" t="s">
        <v>15</v>
      </c>
      <c r="D595" t="s">
        <v>16</v>
      </c>
      <c r="E595" t="s">
        <v>898</v>
      </c>
      <c r="F595">
        <v>0</v>
      </c>
      <c r="G595" t="s">
        <v>26</v>
      </c>
      <c r="H595" t="s">
        <v>85</v>
      </c>
      <c r="I595" t="str">
        <f>"3-0"</f>
        <v>3-0</v>
      </c>
      <c r="J595" t="s">
        <v>20</v>
      </c>
      <c r="K595">
        <v>1.694</v>
      </c>
      <c r="L595">
        <v>1</v>
      </c>
      <c r="M595">
        <v>-1</v>
      </c>
      <c r="N595" t="s">
        <v>21</v>
      </c>
      <c r="O595" t="s">
        <v>896</v>
      </c>
      <c r="P595" s="15">
        <f t="shared" si="111"/>
        <v>33.779999999999987</v>
      </c>
      <c r="Q595" s="22">
        <v>43497</v>
      </c>
      <c r="R595" s="22"/>
      <c r="S595" s="50">
        <v>586</v>
      </c>
      <c r="T595" s="23" t="str">
        <f t="shared" si="101"/>
        <v>AH</v>
      </c>
      <c r="U595" t="s">
        <v>2512</v>
      </c>
      <c r="V595" s="46" t="str">
        <f t="shared" si="102"/>
        <v>03</v>
      </c>
      <c r="W595" s="46" t="str">
        <f t="shared" si="103"/>
        <v>Mar</v>
      </c>
      <c r="X595" s="46">
        <f t="shared" si="104"/>
        <v>3</v>
      </c>
      <c r="Y595" s="46" t="str">
        <f t="shared" si="105"/>
        <v>2019</v>
      </c>
      <c r="Z595" s="46" t="str">
        <f t="shared" si="106"/>
        <v>12:30</v>
      </c>
      <c r="AA595" s="47">
        <f t="shared" si="107"/>
        <v>43527</v>
      </c>
      <c r="AB595" s="48">
        <f t="shared" si="108"/>
        <v>43527.520833333336</v>
      </c>
      <c r="AC595" s="51">
        <v>43525</v>
      </c>
      <c r="AD595" s="72"/>
      <c r="AE595" s="49">
        <v>594</v>
      </c>
      <c r="AF595" s="52">
        <f t="shared" si="109"/>
        <v>33.179999999999986</v>
      </c>
      <c r="AG595" s="53">
        <f t="shared" si="110"/>
        <v>133.18000000000012</v>
      </c>
      <c r="AH595" s="53">
        <f>AG595-MAX($AG$1:AG594)</f>
        <v>-11.110000000000014</v>
      </c>
    </row>
    <row r="596" spans="1:34" x14ac:dyDescent="0.25">
      <c r="A596">
        <v>595</v>
      </c>
      <c r="B596" t="s">
        <v>852</v>
      </c>
      <c r="C596" t="s">
        <v>15</v>
      </c>
      <c r="D596" t="s">
        <v>58</v>
      </c>
      <c r="E596" t="s">
        <v>853</v>
      </c>
      <c r="F596">
        <v>1.81</v>
      </c>
      <c r="G596" t="s">
        <v>18</v>
      </c>
      <c r="H596" t="s">
        <v>46</v>
      </c>
      <c r="I596" t="str">
        <f>"2-1"</f>
        <v>2-1</v>
      </c>
      <c r="J596" t="s">
        <v>20</v>
      </c>
      <c r="K596">
        <v>1.8129999999999999</v>
      </c>
      <c r="L596">
        <v>1</v>
      </c>
      <c r="M596">
        <v>0.81</v>
      </c>
      <c r="N596" t="s">
        <v>21</v>
      </c>
      <c r="O596" t="s">
        <v>849</v>
      </c>
      <c r="P596" s="15">
        <f t="shared" si="111"/>
        <v>34.589999999999989</v>
      </c>
      <c r="Q596" s="22">
        <v>43497</v>
      </c>
      <c r="R596" s="22"/>
      <c r="S596" s="50">
        <v>577</v>
      </c>
      <c r="T596" s="23" t="str">
        <f t="shared" si="101"/>
        <v>AH</v>
      </c>
      <c r="U596" t="s">
        <v>2512</v>
      </c>
      <c r="V596" s="46" t="str">
        <f t="shared" si="102"/>
        <v>03</v>
      </c>
      <c r="W596" s="46" t="str">
        <f t="shared" si="103"/>
        <v>Mar</v>
      </c>
      <c r="X596" s="46">
        <f t="shared" si="104"/>
        <v>3</v>
      </c>
      <c r="Y596" s="46" t="str">
        <f t="shared" si="105"/>
        <v>2019</v>
      </c>
      <c r="Z596" s="46" t="str">
        <f t="shared" si="106"/>
        <v>13:00</v>
      </c>
      <c r="AA596" s="47">
        <f t="shared" si="107"/>
        <v>43527</v>
      </c>
      <c r="AB596" s="48">
        <f t="shared" si="108"/>
        <v>43527.541666666664</v>
      </c>
      <c r="AC596" s="51">
        <v>43525</v>
      </c>
      <c r="AD596" s="72"/>
      <c r="AE596" s="49">
        <v>595</v>
      </c>
      <c r="AF596" s="52">
        <f t="shared" si="109"/>
        <v>33.989999999999988</v>
      </c>
      <c r="AG596" s="53">
        <f t="shared" si="110"/>
        <v>133.99000000000012</v>
      </c>
      <c r="AH596" s="53">
        <f>AG596-MAX($AG$1:AG595)</f>
        <v>-10.300000000000011</v>
      </c>
    </row>
    <row r="597" spans="1:34" x14ac:dyDescent="0.25">
      <c r="A597">
        <v>596</v>
      </c>
      <c r="B597" t="s">
        <v>872</v>
      </c>
      <c r="C597" t="s">
        <v>15</v>
      </c>
      <c r="D597" t="s">
        <v>100</v>
      </c>
      <c r="E597" t="s">
        <v>930</v>
      </c>
      <c r="F597">
        <v>0</v>
      </c>
      <c r="G597" t="s">
        <v>26</v>
      </c>
      <c r="H597" t="s">
        <v>34</v>
      </c>
      <c r="I597" t="str">
        <f>"1-0"</f>
        <v>1-0</v>
      </c>
      <c r="J597" t="s">
        <v>20</v>
      </c>
      <c r="K597">
        <v>2.1</v>
      </c>
      <c r="L597">
        <v>1</v>
      </c>
      <c r="M597">
        <v>-1</v>
      </c>
      <c r="N597" t="s">
        <v>21</v>
      </c>
      <c r="O597" t="s">
        <v>931</v>
      </c>
      <c r="P597" s="15">
        <f t="shared" si="111"/>
        <v>33.589999999999989</v>
      </c>
      <c r="Q597" s="22">
        <v>43525</v>
      </c>
      <c r="R597" s="22">
        <v>43525</v>
      </c>
      <c r="S597" s="50">
        <v>607</v>
      </c>
      <c r="T597" s="23" t="str">
        <f t="shared" si="101"/>
        <v>AH</v>
      </c>
      <c r="U597" t="s">
        <v>2512</v>
      </c>
      <c r="V597" s="46" t="str">
        <f t="shared" si="102"/>
        <v>03</v>
      </c>
      <c r="W597" s="46" t="str">
        <f t="shared" si="103"/>
        <v>Mar</v>
      </c>
      <c r="X597" s="46">
        <f t="shared" si="104"/>
        <v>3</v>
      </c>
      <c r="Y597" s="46" t="str">
        <f t="shared" si="105"/>
        <v>2019</v>
      </c>
      <c r="Z597" s="46" t="str">
        <f t="shared" si="106"/>
        <v>15:00</v>
      </c>
      <c r="AA597" s="47">
        <f t="shared" si="107"/>
        <v>43527</v>
      </c>
      <c r="AB597" s="48">
        <f t="shared" si="108"/>
        <v>43527.625</v>
      </c>
      <c r="AC597" s="51">
        <v>43525</v>
      </c>
      <c r="AD597" s="72"/>
      <c r="AE597" s="49">
        <v>596</v>
      </c>
      <c r="AF597" s="52">
        <f t="shared" si="109"/>
        <v>32.989999999999988</v>
      </c>
      <c r="AG597" s="53">
        <f t="shared" si="110"/>
        <v>132.99000000000012</v>
      </c>
      <c r="AH597" s="53">
        <f>AG597-MAX($AG$1:AG596)</f>
        <v>-11.300000000000011</v>
      </c>
    </row>
    <row r="598" spans="1:34" x14ac:dyDescent="0.25">
      <c r="A598">
        <v>597</v>
      </c>
      <c r="B598" t="s">
        <v>872</v>
      </c>
      <c r="C598" t="s">
        <v>15</v>
      </c>
      <c r="D598" t="s">
        <v>16</v>
      </c>
      <c r="E598" t="s">
        <v>895</v>
      </c>
      <c r="F598">
        <v>0</v>
      </c>
      <c r="G598" t="s">
        <v>26</v>
      </c>
      <c r="H598" t="s">
        <v>46</v>
      </c>
      <c r="I598" t="str">
        <f>"1-2"</f>
        <v>1-2</v>
      </c>
      <c r="J598" t="s">
        <v>20</v>
      </c>
      <c r="K598">
        <v>1.917</v>
      </c>
      <c r="L598">
        <v>1</v>
      </c>
      <c r="M598">
        <v>-1</v>
      </c>
      <c r="N598" t="s">
        <v>21</v>
      </c>
      <c r="O598" t="s">
        <v>896</v>
      </c>
      <c r="P598" s="15">
        <f t="shared" si="111"/>
        <v>32.589999999999989</v>
      </c>
      <c r="Q598" s="22">
        <v>43497</v>
      </c>
      <c r="R598" s="22"/>
      <c r="S598" s="50">
        <v>595</v>
      </c>
      <c r="T598" s="23" t="str">
        <f t="shared" si="101"/>
        <v>AH</v>
      </c>
      <c r="U598" t="s">
        <v>2512</v>
      </c>
      <c r="V598" s="46" t="str">
        <f t="shared" si="102"/>
        <v>03</v>
      </c>
      <c r="W598" s="46" t="str">
        <f t="shared" si="103"/>
        <v>Mar</v>
      </c>
      <c r="X598" s="46">
        <f t="shared" si="104"/>
        <v>3</v>
      </c>
      <c r="Y598" s="46" t="str">
        <f t="shared" si="105"/>
        <v>2019</v>
      </c>
      <c r="Z598" s="46" t="str">
        <f t="shared" si="106"/>
        <v>15:00</v>
      </c>
      <c r="AA598" s="47">
        <f t="shared" si="107"/>
        <v>43527</v>
      </c>
      <c r="AB598" s="48">
        <f t="shared" si="108"/>
        <v>43527.625</v>
      </c>
      <c r="AC598" s="51">
        <v>43525</v>
      </c>
      <c r="AD598" s="72"/>
      <c r="AE598" s="49">
        <v>597</v>
      </c>
      <c r="AF598" s="52">
        <f t="shared" si="109"/>
        <v>31.989999999999988</v>
      </c>
      <c r="AG598" s="53">
        <f t="shared" si="110"/>
        <v>131.99000000000012</v>
      </c>
      <c r="AH598" s="53">
        <f>AG598-MAX($AG$1:AG597)</f>
        <v>-12.300000000000011</v>
      </c>
    </row>
    <row r="599" spans="1:34" x14ac:dyDescent="0.25">
      <c r="A599">
        <v>598</v>
      </c>
      <c r="B599" t="s">
        <v>872</v>
      </c>
      <c r="C599" t="s">
        <v>15</v>
      </c>
      <c r="D599" t="s">
        <v>100</v>
      </c>
      <c r="E599" t="s">
        <v>873</v>
      </c>
      <c r="F599">
        <v>1</v>
      </c>
      <c r="G599" t="s">
        <v>80</v>
      </c>
      <c r="H599" t="s">
        <v>50</v>
      </c>
      <c r="I599" t="str">
        <f>"1-0"</f>
        <v>1-0</v>
      </c>
      <c r="J599" t="s">
        <v>20</v>
      </c>
      <c r="K599">
        <v>1.9339999999999999</v>
      </c>
      <c r="L599">
        <v>1</v>
      </c>
      <c r="M599">
        <v>0</v>
      </c>
      <c r="N599" t="s">
        <v>21</v>
      </c>
      <c r="O599" t="s">
        <v>874</v>
      </c>
      <c r="P599" s="15">
        <f t="shared" si="111"/>
        <v>32.589999999999989</v>
      </c>
      <c r="Q599" s="22">
        <v>43497</v>
      </c>
      <c r="R599" s="22"/>
      <c r="S599" s="50">
        <v>584</v>
      </c>
      <c r="T599" s="23" t="str">
        <f t="shared" si="101"/>
        <v>AH</v>
      </c>
      <c r="U599" t="s">
        <v>2512</v>
      </c>
      <c r="V599" s="46" t="str">
        <f t="shared" si="102"/>
        <v>03</v>
      </c>
      <c r="W599" s="46" t="str">
        <f t="shared" si="103"/>
        <v>Mar</v>
      </c>
      <c r="X599" s="46">
        <f t="shared" si="104"/>
        <v>3</v>
      </c>
      <c r="Y599" s="46" t="str">
        <f t="shared" si="105"/>
        <v>2019</v>
      </c>
      <c r="Z599" s="46" t="str">
        <f t="shared" si="106"/>
        <v>15:00</v>
      </c>
      <c r="AA599" s="47">
        <f t="shared" si="107"/>
        <v>43527</v>
      </c>
      <c r="AB599" s="48">
        <f t="shared" si="108"/>
        <v>43527.625</v>
      </c>
      <c r="AC599" s="51">
        <v>43525</v>
      </c>
      <c r="AD599" s="72"/>
      <c r="AE599" s="49">
        <v>598</v>
      </c>
      <c r="AF599" s="52">
        <f t="shared" si="109"/>
        <v>31.989999999999988</v>
      </c>
      <c r="AG599" s="53">
        <f t="shared" si="110"/>
        <v>131.99000000000012</v>
      </c>
      <c r="AH599" s="53">
        <f>AG599-MAX($AG$1:AG598)</f>
        <v>-12.300000000000011</v>
      </c>
    </row>
    <row r="600" spans="1:34" x14ac:dyDescent="0.25">
      <c r="A600">
        <v>599</v>
      </c>
      <c r="B600" t="s">
        <v>850</v>
      </c>
      <c r="C600" t="s">
        <v>15</v>
      </c>
      <c r="D600" t="s">
        <v>58</v>
      </c>
      <c r="E600" t="s">
        <v>851</v>
      </c>
      <c r="F600">
        <v>1</v>
      </c>
      <c r="G600" t="s">
        <v>80</v>
      </c>
      <c r="H600" t="s">
        <v>27</v>
      </c>
      <c r="I600" t="str">
        <f>"1-2"</f>
        <v>1-2</v>
      </c>
      <c r="J600" t="s">
        <v>20</v>
      </c>
      <c r="K600">
        <v>1.8919999999999999</v>
      </c>
      <c r="L600">
        <v>1</v>
      </c>
      <c r="M600">
        <v>0</v>
      </c>
      <c r="N600" t="s">
        <v>21</v>
      </c>
      <c r="O600" t="s">
        <v>849</v>
      </c>
      <c r="P600" s="15">
        <f t="shared" si="111"/>
        <v>32.589999999999989</v>
      </c>
      <c r="Q600" s="22">
        <v>43497</v>
      </c>
      <c r="R600" s="22"/>
      <c r="S600" s="50">
        <v>565</v>
      </c>
      <c r="T600" s="23" t="str">
        <f t="shared" si="101"/>
        <v>AH</v>
      </c>
      <c r="U600" t="s">
        <v>2512</v>
      </c>
      <c r="V600" s="46" t="str">
        <f t="shared" si="102"/>
        <v>03</v>
      </c>
      <c r="W600" s="46" t="str">
        <f t="shared" si="103"/>
        <v>Mar</v>
      </c>
      <c r="X600" s="46">
        <f t="shared" si="104"/>
        <v>3</v>
      </c>
      <c r="Y600" s="46" t="str">
        <f t="shared" si="105"/>
        <v>2019</v>
      </c>
      <c r="Z600" s="46" t="str">
        <f t="shared" si="106"/>
        <v>15:05</v>
      </c>
      <c r="AA600" s="47">
        <f t="shared" si="107"/>
        <v>43527</v>
      </c>
      <c r="AB600" s="48">
        <f t="shared" si="108"/>
        <v>43527.628472222219</v>
      </c>
      <c r="AC600" s="51">
        <v>43525</v>
      </c>
      <c r="AD600" s="72"/>
      <c r="AE600" s="49">
        <v>599</v>
      </c>
      <c r="AF600" s="52">
        <f t="shared" si="109"/>
        <v>31.989999999999988</v>
      </c>
      <c r="AG600" s="53">
        <f t="shared" si="110"/>
        <v>131.99000000000012</v>
      </c>
      <c r="AH600" s="53">
        <f>AG600-MAX($AG$1:AG599)</f>
        <v>-12.300000000000011</v>
      </c>
    </row>
    <row r="601" spans="1:34" x14ac:dyDescent="0.25">
      <c r="A601">
        <v>600</v>
      </c>
      <c r="B601" t="s">
        <v>842</v>
      </c>
      <c r="C601" t="s">
        <v>15</v>
      </c>
      <c r="D601" t="s">
        <v>24</v>
      </c>
      <c r="E601" t="s">
        <v>843</v>
      </c>
      <c r="F601">
        <v>2.4700000000000002</v>
      </c>
      <c r="G601" t="s">
        <v>18</v>
      </c>
      <c r="H601" t="s">
        <v>34</v>
      </c>
      <c r="I601" t="str">
        <f>"1-2"</f>
        <v>1-2</v>
      </c>
      <c r="J601" t="s">
        <v>20</v>
      </c>
      <c r="K601">
        <v>2.4700000000000002</v>
      </c>
      <c r="L601">
        <v>1</v>
      </c>
      <c r="M601">
        <v>1.47</v>
      </c>
      <c r="N601" t="s">
        <v>21</v>
      </c>
      <c r="O601" t="s">
        <v>844</v>
      </c>
      <c r="P601" s="15">
        <f t="shared" si="111"/>
        <v>34.059999999999988</v>
      </c>
      <c r="Q601" s="22">
        <v>43497</v>
      </c>
      <c r="R601" s="22"/>
      <c r="S601" s="50">
        <v>604</v>
      </c>
      <c r="T601" s="23" t="str">
        <f t="shared" si="101"/>
        <v>AH</v>
      </c>
      <c r="U601" t="s">
        <v>2512</v>
      </c>
      <c r="V601" s="46" t="str">
        <f t="shared" si="102"/>
        <v>03</v>
      </c>
      <c r="W601" s="46" t="str">
        <f t="shared" si="103"/>
        <v>Mar</v>
      </c>
      <c r="X601" s="46">
        <f t="shared" si="104"/>
        <v>3</v>
      </c>
      <c r="Y601" s="46" t="str">
        <f t="shared" si="105"/>
        <v>2019</v>
      </c>
      <c r="Z601" s="46" t="str">
        <f t="shared" si="106"/>
        <v>16:15</v>
      </c>
      <c r="AA601" s="47">
        <f t="shared" si="107"/>
        <v>43527</v>
      </c>
      <c r="AB601" s="48">
        <f t="shared" si="108"/>
        <v>43527.677083333336</v>
      </c>
      <c r="AC601" s="51">
        <v>43525</v>
      </c>
      <c r="AD601" s="72"/>
      <c r="AE601" s="49">
        <v>600</v>
      </c>
      <c r="AF601" s="52">
        <f t="shared" si="109"/>
        <v>33.459999999999987</v>
      </c>
      <c r="AG601" s="53">
        <f t="shared" si="110"/>
        <v>133.46000000000012</v>
      </c>
      <c r="AH601" s="53">
        <f>AG601-MAX($AG$1:AG600)</f>
        <v>-10.830000000000013</v>
      </c>
    </row>
    <row r="602" spans="1:34" x14ac:dyDescent="0.25">
      <c r="A602">
        <v>601</v>
      </c>
      <c r="B602" t="s">
        <v>864</v>
      </c>
      <c r="C602" t="s">
        <v>15</v>
      </c>
      <c r="D602" t="s">
        <v>100</v>
      </c>
      <c r="E602" t="s">
        <v>865</v>
      </c>
      <c r="F602">
        <v>0</v>
      </c>
      <c r="G602" t="s">
        <v>26</v>
      </c>
      <c r="H602" t="s">
        <v>85</v>
      </c>
      <c r="I602" t="str">
        <f>"5-1"</f>
        <v>5-1</v>
      </c>
      <c r="J602" t="s">
        <v>20</v>
      </c>
      <c r="K602">
        <v>2.02</v>
      </c>
      <c r="L602">
        <v>1</v>
      </c>
      <c r="M602">
        <v>-1</v>
      </c>
      <c r="N602" t="s">
        <v>21</v>
      </c>
      <c r="O602" t="s">
        <v>866</v>
      </c>
      <c r="P602" s="15">
        <f t="shared" si="111"/>
        <v>33.059999999999988</v>
      </c>
      <c r="Q602" s="22">
        <v>43497</v>
      </c>
      <c r="R602" s="22"/>
      <c r="S602" s="50">
        <v>593</v>
      </c>
      <c r="T602" s="23" t="str">
        <f t="shared" si="101"/>
        <v>AH</v>
      </c>
      <c r="U602" t="s">
        <v>2512</v>
      </c>
      <c r="V602" s="46" t="str">
        <f t="shared" si="102"/>
        <v>03</v>
      </c>
      <c r="W602" s="46" t="str">
        <f t="shared" si="103"/>
        <v>Mar</v>
      </c>
      <c r="X602" s="46">
        <f t="shared" si="104"/>
        <v>3</v>
      </c>
      <c r="Y602" s="46" t="str">
        <f t="shared" si="105"/>
        <v>2019</v>
      </c>
      <c r="Z602" s="46" t="str">
        <f t="shared" si="106"/>
        <v>17:00</v>
      </c>
      <c r="AA602" s="47">
        <f t="shared" si="107"/>
        <v>43527</v>
      </c>
      <c r="AB602" s="48">
        <f t="shared" si="108"/>
        <v>43527.708333333336</v>
      </c>
      <c r="AC602" s="51">
        <v>43525</v>
      </c>
      <c r="AD602" s="72"/>
      <c r="AE602" s="49">
        <v>601</v>
      </c>
      <c r="AF602" s="52">
        <f t="shared" si="109"/>
        <v>32.459999999999987</v>
      </c>
      <c r="AG602" s="53">
        <f t="shared" si="110"/>
        <v>132.46000000000012</v>
      </c>
      <c r="AH602" s="53">
        <f>AG602-MAX($AG$1:AG601)</f>
        <v>-11.830000000000013</v>
      </c>
    </row>
    <row r="603" spans="1:34" x14ac:dyDescent="0.25">
      <c r="A603">
        <v>602</v>
      </c>
      <c r="B603" t="s">
        <v>847</v>
      </c>
      <c r="C603" t="s">
        <v>15</v>
      </c>
      <c r="D603" t="s">
        <v>58</v>
      </c>
      <c r="E603" t="s">
        <v>848</v>
      </c>
      <c r="F603">
        <v>0</v>
      </c>
      <c r="G603" t="s">
        <v>26</v>
      </c>
      <c r="H603" t="s">
        <v>27</v>
      </c>
      <c r="I603" t="str">
        <f>"0-0"</f>
        <v>0-0</v>
      </c>
      <c r="J603" t="s">
        <v>20</v>
      </c>
      <c r="K603">
        <v>2.09</v>
      </c>
      <c r="L603">
        <v>1</v>
      </c>
      <c r="M603">
        <v>-1</v>
      </c>
      <c r="N603" t="s">
        <v>21</v>
      </c>
      <c r="O603" t="s">
        <v>849</v>
      </c>
      <c r="P603" s="15">
        <f t="shared" si="111"/>
        <v>32.059999999999988</v>
      </c>
      <c r="Q603" s="22">
        <v>43497</v>
      </c>
      <c r="R603" s="22"/>
      <c r="S603" s="50">
        <v>589</v>
      </c>
      <c r="T603" s="23" t="str">
        <f t="shared" si="101"/>
        <v>AH</v>
      </c>
      <c r="U603" t="s">
        <v>2512</v>
      </c>
      <c r="V603" s="46" t="str">
        <f t="shared" si="102"/>
        <v>03</v>
      </c>
      <c r="W603" s="46" t="str">
        <f t="shared" si="103"/>
        <v>Mar</v>
      </c>
      <c r="X603" s="46">
        <f t="shared" si="104"/>
        <v>3</v>
      </c>
      <c r="Y603" s="46" t="str">
        <f t="shared" si="105"/>
        <v>2019</v>
      </c>
      <c r="Z603" s="46" t="str">
        <f t="shared" si="106"/>
        <v>17:15</v>
      </c>
      <c r="AA603" s="47">
        <f t="shared" si="107"/>
        <v>43527</v>
      </c>
      <c r="AB603" s="48">
        <f t="shared" si="108"/>
        <v>43527.71875</v>
      </c>
      <c r="AC603" s="51">
        <v>43525</v>
      </c>
      <c r="AD603" s="72"/>
      <c r="AE603" s="49">
        <v>602</v>
      </c>
      <c r="AF603" s="52">
        <f t="shared" si="109"/>
        <v>31.459999999999987</v>
      </c>
      <c r="AG603" s="53">
        <f t="shared" si="110"/>
        <v>131.46000000000012</v>
      </c>
      <c r="AH603" s="53">
        <f>AG603-MAX($AG$1:AG602)</f>
        <v>-12.830000000000013</v>
      </c>
    </row>
    <row r="604" spans="1:34" x14ac:dyDescent="0.25">
      <c r="A604">
        <v>603</v>
      </c>
      <c r="B604" t="s">
        <v>845</v>
      </c>
      <c r="C604" t="s">
        <v>15</v>
      </c>
      <c r="D604" t="s">
        <v>54</v>
      </c>
      <c r="E604" t="s">
        <v>932</v>
      </c>
      <c r="F604">
        <v>0</v>
      </c>
      <c r="G604" t="s">
        <v>26</v>
      </c>
      <c r="H604" t="s">
        <v>72</v>
      </c>
      <c r="I604" t="str">
        <f>"1-1"</f>
        <v>1-1</v>
      </c>
      <c r="J604" t="s">
        <v>20</v>
      </c>
      <c r="K604">
        <v>2.23</v>
      </c>
      <c r="L604">
        <v>1</v>
      </c>
      <c r="M604">
        <v>-1</v>
      </c>
      <c r="N604" t="s">
        <v>21</v>
      </c>
      <c r="O604" t="s">
        <v>933</v>
      </c>
      <c r="P604" s="15">
        <f t="shared" si="111"/>
        <v>31.059999999999988</v>
      </c>
      <c r="Q604" s="22">
        <v>43497</v>
      </c>
      <c r="R604" s="22"/>
      <c r="S604" s="50">
        <v>587</v>
      </c>
      <c r="T604" s="23" t="str">
        <f t="shared" si="101"/>
        <v>1X2</v>
      </c>
      <c r="U604" t="s">
        <v>2512</v>
      </c>
      <c r="V604" s="46" t="str">
        <f t="shared" si="102"/>
        <v>03</v>
      </c>
      <c r="W604" s="46" t="str">
        <f t="shared" si="103"/>
        <v>Mar</v>
      </c>
      <c r="X604" s="46">
        <f t="shared" si="104"/>
        <v>3</v>
      </c>
      <c r="Y604" s="46" t="str">
        <f t="shared" si="105"/>
        <v>2019</v>
      </c>
      <c r="Z604" s="46" t="str">
        <f t="shared" si="106"/>
        <v>18:00</v>
      </c>
      <c r="AA604" s="47">
        <f t="shared" si="107"/>
        <v>43527</v>
      </c>
      <c r="AB604" s="48">
        <f t="shared" si="108"/>
        <v>43527.75</v>
      </c>
      <c r="AC604" s="51">
        <v>43525</v>
      </c>
      <c r="AD604" s="72"/>
      <c r="AE604" s="49">
        <v>603</v>
      </c>
      <c r="AF604" s="52">
        <f t="shared" si="109"/>
        <v>30.459999999999987</v>
      </c>
      <c r="AG604" s="53">
        <f t="shared" si="110"/>
        <v>130.46000000000012</v>
      </c>
      <c r="AH604" s="53">
        <f>AG604-MAX($AG$1:AG603)</f>
        <v>-13.830000000000013</v>
      </c>
    </row>
    <row r="605" spans="1:34" x14ac:dyDescent="0.25">
      <c r="A605">
        <v>604</v>
      </c>
      <c r="B605" t="s">
        <v>845</v>
      </c>
      <c r="C605" t="s">
        <v>15</v>
      </c>
      <c r="D605" t="s">
        <v>16</v>
      </c>
      <c r="E605" t="s">
        <v>91</v>
      </c>
      <c r="F605">
        <v>1.9</v>
      </c>
      <c r="G605" t="s">
        <v>18</v>
      </c>
      <c r="H605" t="s">
        <v>72</v>
      </c>
      <c r="I605" t="str">
        <f>"3-1"</f>
        <v>3-1</v>
      </c>
      <c r="J605" t="s">
        <v>20</v>
      </c>
      <c r="K605">
        <v>1.9</v>
      </c>
      <c r="L605">
        <v>1</v>
      </c>
      <c r="M605">
        <v>0.9</v>
      </c>
      <c r="N605" t="s">
        <v>21</v>
      </c>
      <c r="O605" t="s">
        <v>846</v>
      </c>
      <c r="P605" s="15">
        <f t="shared" si="111"/>
        <v>31.959999999999987</v>
      </c>
      <c r="Q605" s="22">
        <v>43497</v>
      </c>
      <c r="R605" s="22"/>
      <c r="S605" s="50">
        <v>571</v>
      </c>
      <c r="T605" s="23" t="str">
        <f t="shared" si="101"/>
        <v>1X2</v>
      </c>
      <c r="U605" t="s">
        <v>2512</v>
      </c>
      <c r="V605" s="46" t="str">
        <f t="shared" si="102"/>
        <v>03</v>
      </c>
      <c r="W605" s="46" t="str">
        <f t="shared" si="103"/>
        <v>Mar</v>
      </c>
      <c r="X605" s="46">
        <f t="shared" si="104"/>
        <v>3</v>
      </c>
      <c r="Y605" s="46" t="str">
        <f t="shared" si="105"/>
        <v>2019</v>
      </c>
      <c r="Z605" s="46" t="str">
        <f t="shared" si="106"/>
        <v>18:00</v>
      </c>
      <c r="AA605" s="47">
        <f t="shared" si="107"/>
        <v>43527</v>
      </c>
      <c r="AB605" s="48">
        <f t="shared" si="108"/>
        <v>43527.75</v>
      </c>
      <c r="AC605" s="51">
        <v>43525</v>
      </c>
      <c r="AD605" s="72"/>
      <c r="AE605" s="49">
        <v>604</v>
      </c>
      <c r="AF605" s="52">
        <f t="shared" si="109"/>
        <v>31.359999999999985</v>
      </c>
      <c r="AG605" s="53">
        <f t="shared" si="110"/>
        <v>131.36000000000013</v>
      </c>
      <c r="AH605" s="53">
        <f>AG605-MAX($AG$1:AG604)</f>
        <v>-12.930000000000007</v>
      </c>
    </row>
    <row r="606" spans="1:34" x14ac:dyDescent="0.25">
      <c r="A606">
        <v>605</v>
      </c>
      <c r="B606" t="s">
        <v>883</v>
      </c>
      <c r="C606" t="s">
        <v>15</v>
      </c>
      <c r="D606" t="s">
        <v>24</v>
      </c>
      <c r="E606" t="s">
        <v>884</v>
      </c>
      <c r="F606">
        <v>2.23</v>
      </c>
      <c r="G606" t="s">
        <v>18</v>
      </c>
      <c r="H606" t="s">
        <v>38</v>
      </c>
      <c r="I606" t="str">
        <f>"0-2"</f>
        <v>0-2</v>
      </c>
      <c r="J606" t="s">
        <v>20</v>
      </c>
      <c r="K606">
        <v>2.23</v>
      </c>
      <c r="L606">
        <v>1</v>
      </c>
      <c r="M606">
        <v>1.23</v>
      </c>
      <c r="N606" t="s">
        <v>21</v>
      </c>
      <c r="O606" t="s">
        <v>885</v>
      </c>
      <c r="P606" s="15">
        <f t="shared" si="111"/>
        <v>33.189999999999984</v>
      </c>
      <c r="Q606" s="22">
        <v>43497</v>
      </c>
      <c r="R606" s="22"/>
      <c r="S606" s="50">
        <v>602</v>
      </c>
      <c r="T606" s="23" t="str">
        <f t="shared" si="101"/>
        <v>1X2</v>
      </c>
      <c r="U606" t="s">
        <v>2512</v>
      </c>
      <c r="V606" s="46" t="str">
        <f t="shared" si="102"/>
        <v>03</v>
      </c>
      <c r="W606" s="46" t="str">
        <f t="shared" si="103"/>
        <v>Mar</v>
      </c>
      <c r="X606" s="46">
        <f t="shared" si="104"/>
        <v>3</v>
      </c>
      <c r="Y606" s="46" t="str">
        <f t="shared" si="105"/>
        <v>2019</v>
      </c>
      <c r="Z606" s="46" t="str">
        <f t="shared" si="106"/>
        <v>18:30</v>
      </c>
      <c r="AA606" s="47">
        <f t="shared" si="107"/>
        <v>43527</v>
      </c>
      <c r="AB606" s="48">
        <f t="shared" si="108"/>
        <v>43527.770833333336</v>
      </c>
      <c r="AC606" s="51">
        <v>43525</v>
      </c>
      <c r="AD606" s="72"/>
      <c r="AE606" s="49">
        <v>605</v>
      </c>
      <c r="AF606" s="52">
        <f t="shared" si="109"/>
        <v>32.589999999999982</v>
      </c>
      <c r="AG606" s="53">
        <f t="shared" si="110"/>
        <v>132.59000000000012</v>
      </c>
      <c r="AH606" s="53">
        <f>AG606-MAX($AG$1:AG605)</f>
        <v>-11.700000000000017</v>
      </c>
    </row>
    <row r="607" spans="1:34" x14ac:dyDescent="0.25">
      <c r="A607">
        <v>606</v>
      </c>
      <c r="B607" t="s">
        <v>893</v>
      </c>
      <c r="C607" t="s">
        <v>15</v>
      </c>
      <c r="D607" t="s">
        <v>16</v>
      </c>
      <c r="E607" t="s">
        <v>894</v>
      </c>
      <c r="F607">
        <v>1.97</v>
      </c>
      <c r="G607" t="s">
        <v>18</v>
      </c>
      <c r="H607" t="s">
        <v>34</v>
      </c>
      <c r="I607" t="str">
        <f>"1-2"</f>
        <v>1-2</v>
      </c>
      <c r="J607" t="s">
        <v>20</v>
      </c>
      <c r="K607">
        <v>1.97</v>
      </c>
      <c r="L607">
        <v>1</v>
      </c>
      <c r="M607">
        <v>0.97</v>
      </c>
      <c r="N607" t="s">
        <v>21</v>
      </c>
      <c r="O607" t="s">
        <v>892</v>
      </c>
      <c r="P607" s="15">
        <f t="shared" si="111"/>
        <v>34.159999999999982</v>
      </c>
      <c r="Q607" s="22">
        <v>43497</v>
      </c>
      <c r="R607" s="22"/>
      <c r="S607" s="50">
        <v>582</v>
      </c>
      <c r="T607" s="23" t="str">
        <f t="shared" si="101"/>
        <v>AH</v>
      </c>
      <c r="U607" t="s">
        <v>2512</v>
      </c>
      <c r="V607" s="46" t="str">
        <f t="shared" si="102"/>
        <v>03</v>
      </c>
      <c r="W607" s="46" t="str">
        <f t="shared" si="103"/>
        <v>Mar</v>
      </c>
      <c r="X607" s="46">
        <f t="shared" si="104"/>
        <v>3</v>
      </c>
      <c r="Y607" s="46" t="str">
        <f t="shared" si="105"/>
        <v>2019</v>
      </c>
      <c r="Z607" s="46" t="str">
        <f t="shared" si="106"/>
        <v>20:30</v>
      </c>
      <c r="AA607" s="47">
        <f t="shared" si="107"/>
        <v>43527</v>
      </c>
      <c r="AB607" s="48">
        <f t="shared" si="108"/>
        <v>43527.854166666664</v>
      </c>
      <c r="AC607" s="51">
        <v>43525</v>
      </c>
      <c r="AD607" s="72"/>
      <c r="AE607" s="49">
        <v>606</v>
      </c>
      <c r="AF607" s="52">
        <f t="shared" si="109"/>
        <v>33.559999999999981</v>
      </c>
      <c r="AG607" s="53">
        <f t="shared" si="110"/>
        <v>133.56000000000012</v>
      </c>
      <c r="AH607" s="53">
        <f>AG607-MAX($AG$1:AG606)</f>
        <v>-10.730000000000018</v>
      </c>
    </row>
    <row r="608" spans="1:34" x14ac:dyDescent="0.25">
      <c r="A608">
        <v>607</v>
      </c>
      <c r="B608" t="s">
        <v>839</v>
      </c>
      <c r="C608" t="s">
        <v>15</v>
      </c>
      <c r="D608" t="s">
        <v>24</v>
      </c>
      <c r="E608" t="s">
        <v>840</v>
      </c>
      <c r="F608">
        <v>0</v>
      </c>
      <c r="G608" t="s">
        <v>26</v>
      </c>
      <c r="H608" t="s">
        <v>92</v>
      </c>
      <c r="I608" t="str">
        <f>"2-0"</f>
        <v>2-0</v>
      </c>
      <c r="J608" t="s">
        <v>20</v>
      </c>
      <c r="K608">
        <v>1.917</v>
      </c>
      <c r="L608">
        <v>1</v>
      </c>
      <c r="M608">
        <v>-1</v>
      </c>
      <c r="N608" t="s">
        <v>21</v>
      </c>
      <c r="O608" t="s">
        <v>841</v>
      </c>
      <c r="P608" s="15">
        <f t="shared" si="111"/>
        <v>33.159999999999982</v>
      </c>
      <c r="Q608" s="22">
        <v>43497</v>
      </c>
      <c r="R608" s="22"/>
      <c r="S608" s="50">
        <v>606</v>
      </c>
      <c r="T608" s="23" t="str">
        <f t="shared" si="101"/>
        <v>AH</v>
      </c>
      <c r="U608" t="s">
        <v>2512</v>
      </c>
      <c r="V608" s="46" t="str">
        <f t="shared" si="102"/>
        <v>03</v>
      </c>
      <c r="W608" s="46" t="str">
        <f t="shared" si="103"/>
        <v>Mar</v>
      </c>
      <c r="X608" s="46">
        <f t="shared" si="104"/>
        <v>3</v>
      </c>
      <c r="Y608" s="46" t="str">
        <f t="shared" si="105"/>
        <v>2019</v>
      </c>
      <c r="Z608" s="46" t="str">
        <f t="shared" si="106"/>
        <v>20:45</v>
      </c>
      <c r="AA608" s="47">
        <f t="shared" si="107"/>
        <v>43527</v>
      </c>
      <c r="AB608" s="48">
        <f t="shared" si="108"/>
        <v>43527.864583333336</v>
      </c>
      <c r="AC608" s="51">
        <v>43525</v>
      </c>
      <c r="AD608" s="72"/>
      <c r="AE608" s="49">
        <v>607</v>
      </c>
      <c r="AF608" s="52">
        <f t="shared" si="109"/>
        <v>32.559999999999981</v>
      </c>
      <c r="AG608" s="53">
        <f t="shared" si="110"/>
        <v>132.56000000000012</v>
      </c>
      <c r="AH608" s="53">
        <f>AG608-MAX($AG$1:AG607)</f>
        <v>-11.730000000000018</v>
      </c>
    </row>
    <row r="609" spans="1:34" x14ac:dyDescent="0.25">
      <c r="A609">
        <v>608</v>
      </c>
      <c r="B609" t="s">
        <v>901</v>
      </c>
      <c r="C609" t="s">
        <v>15</v>
      </c>
      <c r="D609" t="s">
        <v>100</v>
      </c>
      <c r="E609" t="s">
        <v>902</v>
      </c>
      <c r="F609">
        <v>1.86</v>
      </c>
      <c r="G609" t="s">
        <v>18</v>
      </c>
      <c r="H609" t="s">
        <v>72</v>
      </c>
      <c r="I609" t="str">
        <f>"2-0"</f>
        <v>2-0</v>
      </c>
      <c r="J609" t="s">
        <v>20</v>
      </c>
      <c r="K609">
        <v>1.8620000000000001</v>
      </c>
      <c r="L609">
        <v>1</v>
      </c>
      <c r="M609">
        <v>0.86</v>
      </c>
      <c r="N609" t="s">
        <v>21</v>
      </c>
      <c r="O609" t="s">
        <v>903</v>
      </c>
      <c r="P609" s="15">
        <f t="shared" si="111"/>
        <v>34.019999999999982</v>
      </c>
      <c r="Q609" s="22">
        <v>43497</v>
      </c>
      <c r="R609" s="22"/>
      <c r="S609" s="50">
        <v>585</v>
      </c>
      <c r="T609" s="23" t="str">
        <f t="shared" si="101"/>
        <v>1X2</v>
      </c>
      <c r="U609" t="s">
        <v>2512</v>
      </c>
      <c r="V609" s="46" t="str">
        <f t="shared" si="102"/>
        <v>03</v>
      </c>
      <c r="W609" s="46" t="str">
        <f t="shared" si="103"/>
        <v>Mar</v>
      </c>
      <c r="X609" s="46">
        <f t="shared" si="104"/>
        <v>3</v>
      </c>
      <c r="Y609" s="46" t="str">
        <f t="shared" si="105"/>
        <v>2019</v>
      </c>
      <c r="Z609" s="46" t="str">
        <f t="shared" si="106"/>
        <v>21:00</v>
      </c>
      <c r="AA609" s="47">
        <f t="shared" si="107"/>
        <v>43527</v>
      </c>
      <c r="AB609" s="48">
        <f t="shared" si="108"/>
        <v>43527.875</v>
      </c>
      <c r="AC609" s="51">
        <v>43525</v>
      </c>
      <c r="AD609" s="72"/>
      <c r="AE609" s="49">
        <v>608</v>
      </c>
      <c r="AF609" s="52">
        <f t="shared" si="109"/>
        <v>33.41999999999998</v>
      </c>
      <c r="AG609" s="53">
        <f t="shared" si="110"/>
        <v>133.42000000000013</v>
      </c>
      <c r="AH609" s="53">
        <f>AG609-MAX($AG$1:AG608)</f>
        <v>-10.870000000000005</v>
      </c>
    </row>
    <row r="610" spans="1:34" x14ac:dyDescent="0.25">
      <c r="A610">
        <v>609</v>
      </c>
      <c r="B610" t="s">
        <v>836</v>
      </c>
      <c r="C610" t="s">
        <v>15</v>
      </c>
      <c r="D610" t="s">
        <v>100</v>
      </c>
      <c r="E610" t="s">
        <v>837</v>
      </c>
      <c r="F610">
        <v>2.2599999999999998</v>
      </c>
      <c r="G610" t="s">
        <v>18</v>
      </c>
      <c r="H610" t="s">
        <v>34</v>
      </c>
      <c r="I610" t="str">
        <f>"1-2"</f>
        <v>1-2</v>
      </c>
      <c r="J610" t="s">
        <v>20</v>
      </c>
      <c r="K610">
        <v>2.2599999999999998</v>
      </c>
      <c r="L610">
        <v>1</v>
      </c>
      <c r="M610">
        <v>1.26</v>
      </c>
      <c r="N610" t="s">
        <v>21</v>
      </c>
      <c r="O610" t="s">
        <v>838</v>
      </c>
      <c r="P610" s="15">
        <f t="shared" si="111"/>
        <v>35.27999999999998</v>
      </c>
      <c r="Q610" s="22">
        <v>43525</v>
      </c>
      <c r="R610" s="22"/>
      <c r="S610" s="50">
        <v>609</v>
      </c>
      <c r="T610" s="23" t="str">
        <f t="shared" si="101"/>
        <v>AH</v>
      </c>
      <c r="U610" t="s">
        <v>2512</v>
      </c>
      <c r="V610" s="46" t="str">
        <f t="shared" si="102"/>
        <v>05</v>
      </c>
      <c r="W610" s="46" t="str">
        <f t="shared" si="103"/>
        <v>Mar</v>
      </c>
      <c r="X610" s="46">
        <f t="shared" si="104"/>
        <v>3</v>
      </c>
      <c r="Y610" s="46" t="str">
        <f t="shared" si="105"/>
        <v>2019</v>
      </c>
      <c r="Z610" s="46" t="str">
        <f t="shared" si="106"/>
        <v>19:00</v>
      </c>
      <c r="AA610" s="47">
        <f t="shared" si="107"/>
        <v>43529</v>
      </c>
      <c r="AB610" s="48">
        <f t="shared" si="108"/>
        <v>43529.791666666664</v>
      </c>
      <c r="AC610" s="51">
        <v>43525</v>
      </c>
      <c r="AD610" s="72"/>
      <c r="AE610" s="49">
        <v>609</v>
      </c>
      <c r="AF610" s="52">
        <f t="shared" si="109"/>
        <v>34.679999999999978</v>
      </c>
      <c r="AG610" s="53">
        <f t="shared" si="110"/>
        <v>134.68000000000012</v>
      </c>
      <c r="AH610" s="53">
        <f>AG610-MAX($AG$1:AG609)</f>
        <v>-9.6100000000000136</v>
      </c>
    </row>
    <row r="611" spans="1:34" x14ac:dyDescent="0.25">
      <c r="A611">
        <v>610</v>
      </c>
      <c r="B611" t="s">
        <v>833</v>
      </c>
      <c r="C611" t="s">
        <v>15</v>
      </c>
      <c r="D611" t="s">
        <v>229</v>
      </c>
      <c r="E611" t="s">
        <v>835</v>
      </c>
      <c r="F611">
        <v>1.96</v>
      </c>
      <c r="G611" t="s">
        <v>18</v>
      </c>
      <c r="H611" t="s">
        <v>92</v>
      </c>
      <c r="I611" t="str">
        <f>"0-1"</f>
        <v>0-1</v>
      </c>
      <c r="J611" t="s">
        <v>20</v>
      </c>
      <c r="K611">
        <v>1.9610000000000001</v>
      </c>
      <c r="L611">
        <v>1</v>
      </c>
      <c r="M611">
        <v>0.96</v>
      </c>
      <c r="N611" t="s">
        <v>21</v>
      </c>
      <c r="O611" t="s">
        <v>832</v>
      </c>
      <c r="P611" s="15">
        <f t="shared" si="111"/>
        <v>36.239999999999981</v>
      </c>
      <c r="Q611" s="22">
        <v>43525</v>
      </c>
      <c r="R611" s="22"/>
      <c r="S611" s="50">
        <v>610</v>
      </c>
      <c r="T611" s="23" t="str">
        <f t="shared" si="101"/>
        <v>AH</v>
      </c>
      <c r="U611" t="s">
        <v>2512</v>
      </c>
      <c r="V611" s="46" t="str">
        <f t="shared" si="102"/>
        <v>05</v>
      </c>
      <c r="W611" s="46" t="str">
        <f t="shared" si="103"/>
        <v>Mar</v>
      </c>
      <c r="X611" s="46">
        <f t="shared" si="104"/>
        <v>3</v>
      </c>
      <c r="Y611" s="46" t="str">
        <f t="shared" si="105"/>
        <v>2019</v>
      </c>
      <c r="Z611" s="46" t="str">
        <f t="shared" si="106"/>
        <v>21:00</v>
      </c>
      <c r="AA611" s="47">
        <f t="shared" si="107"/>
        <v>43529</v>
      </c>
      <c r="AB611" s="48">
        <f t="shared" si="108"/>
        <v>43529.875</v>
      </c>
      <c r="AC611" s="51">
        <v>43525</v>
      </c>
      <c r="AD611" s="72"/>
      <c r="AE611" s="49">
        <v>610</v>
      </c>
      <c r="AF611" s="52">
        <f t="shared" si="109"/>
        <v>35.639999999999979</v>
      </c>
      <c r="AG611" s="53">
        <f t="shared" si="110"/>
        <v>135.64000000000013</v>
      </c>
      <c r="AH611" s="53">
        <f>AG611-MAX($AG$1:AG610)</f>
        <v>-8.6500000000000057</v>
      </c>
    </row>
    <row r="612" spans="1:34" x14ac:dyDescent="0.25">
      <c r="A612">
        <v>611</v>
      </c>
      <c r="B612" t="s">
        <v>833</v>
      </c>
      <c r="C612" t="s">
        <v>15</v>
      </c>
      <c r="D612" t="s">
        <v>229</v>
      </c>
      <c r="E612" t="s">
        <v>834</v>
      </c>
      <c r="F612">
        <v>1.85</v>
      </c>
      <c r="G612" t="s">
        <v>18</v>
      </c>
      <c r="H612" t="s">
        <v>31</v>
      </c>
      <c r="I612" t="str">
        <f>"1-4"</f>
        <v>1-4</v>
      </c>
      <c r="J612" t="s">
        <v>20</v>
      </c>
      <c r="K612">
        <v>1.8540000000000001</v>
      </c>
      <c r="L612">
        <v>1</v>
      </c>
      <c r="M612">
        <v>0.85</v>
      </c>
      <c r="N612" t="s">
        <v>21</v>
      </c>
      <c r="O612" t="s">
        <v>832</v>
      </c>
      <c r="P612" s="15">
        <f t="shared" si="111"/>
        <v>37.089999999999982</v>
      </c>
      <c r="Q612" s="22">
        <v>43525</v>
      </c>
      <c r="R612" s="22"/>
      <c r="S612" s="50">
        <v>611</v>
      </c>
      <c r="T612" s="23" t="str">
        <f t="shared" si="101"/>
        <v>AH</v>
      </c>
      <c r="U612" t="s">
        <v>2512</v>
      </c>
      <c r="V612" s="46" t="str">
        <f t="shared" si="102"/>
        <v>05</v>
      </c>
      <c r="W612" s="46" t="str">
        <f t="shared" si="103"/>
        <v>Mar</v>
      </c>
      <c r="X612" s="46">
        <f t="shared" si="104"/>
        <v>3</v>
      </c>
      <c r="Y612" s="46" t="str">
        <f t="shared" si="105"/>
        <v>2019</v>
      </c>
      <c r="Z612" s="46" t="str">
        <f t="shared" si="106"/>
        <v>21:00</v>
      </c>
      <c r="AA612" s="47">
        <f t="shared" si="107"/>
        <v>43529</v>
      </c>
      <c r="AB612" s="48">
        <f t="shared" si="108"/>
        <v>43529.875</v>
      </c>
      <c r="AC612" s="51">
        <v>43525</v>
      </c>
      <c r="AD612" s="72"/>
      <c r="AE612" s="49">
        <v>611</v>
      </c>
      <c r="AF612" s="52">
        <f t="shared" si="109"/>
        <v>36.489999999999981</v>
      </c>
      <c r="AG612" s="53">
        <f t="shared" si="110"/>
        <v>136.49000000000012</v>
      </c>
      <c r="AH612" s="53">
        <f>AG612-MAX($AG$1:AG611)</f>
        <v>-7.8000000000000114</v>
      </c>
    </row>
    <row r="613" spans="1:34" x14ac:dyDescent="0.25">
      <c r="A613">
        <v>612</v>
      </c>
      <c r="B613" t="s">
        <v>829</v>
      </c>
      <c r="C613" t="s">
        <v>15</v>
      </c>
      <c r="D613" t="s">
        <v>229</v>
      </c>
      <c r="E613" t="s">
        <v>831</v>
      </c>
      <c r="F613">
        <v>2.0699999999999998</v>
      </c>
      <c r="G613" t="s">
        <v>18</v>
      </c>
      <c r="H613" t="s">
        <v>31</v>
      </c>
      <c r="I613" t="str">
        <f>"1-3"</f>
        <v>1-3</v>
      </c>
      <c r="J613" t="s">
        <v>20</v>
      </c>
      <c r="K613">
        <v>2.0699999999999998</v>
      </c>
      <c r="L613">
        <v>1</v>
      </c>
      <c r="M613">
        <v>1.07</v>
      </c>
      <c r="N613" t="s">
        <v>21</v>
      </c>
      <c r="O613" t="s">
        <v>832</v>
      </c>
      <c r="P613" s="15">
        <f t="shared" si="111"/>
        <v>38.159999999999982</v>
      </c>
      <c r="Q613" s="22">
        <v>43525</v>
      </c>
      <c r="R613" s="22"/>
      <c r="S613" s="50">
        <v>612</v>
      </c>
      <c r="T613" s="23" t="str">
        <f t="shared" si="101"/>
        <v>AH</v>
      </c>
      <c r="U613" t="s">
        <v>2512</v>
      </c>
      <c r="V613" s="46" t="str">
        <f t="shared" si="102"/>
        <v>06</v>
      </c>
      <c r="W613" s="46" t="str">
        <f t="shared" si="103"/>
        <v>Mar</v>
      </c>
      <c r="X613" s="46">
        <f t="shared" si="104"/>
        <v>3</v>
      </c>
      <c r="Y613" s="46" t="str">
        <f t="shared" si="105"/>
        <v>2019</v>
      </c>
      <c r="Z613" s="46" t="str">
        <f t="shared" si="106"/>
        <v>21:00</v>
      </c>
      <c r="AA613" s="47">
        <f t="shared" si="107"/>
        <v>43530</v>
      </c>
      <c r="AB613" s="48">
        <f t="shared" si="108"/>
        <v>43530.875</v>
      </c>
      <c r="AC613" s="51">
        <v>43525</v>
      </c>
      <c r="AD613" s="72"/>
      <c r="AE613" s="49">
        <v>612</v>
      </c>
      <c r="AF613" s="52">
        <f t="shared" si="109"/>
        <v>37.559999999999981</v>
      </c>
      <c r="AG613" s="53">
        <f t="shared" si="110"/>
        <v>137.56000000000012</v>
      </c>
      <c r="AH613" s="53">
        <f>AG613-MAX($AG$1:AG612)</f>
        <v>-6.7300000000000182</v>
      </c>
    </row>
    <row r="614" spans="1:34" x14ac:dyDescent="0.25">
      <c r="A614">
        <v>613</v>
      </c>
      <c r="B614" t="s">
        <v>829</v>
      </c>
      <c r="C614" t="s">
        <v>15</v>
      </c>
      <c r="D614" t="s">
        <v>229</v>
      </c>
      <c r="E614" t="s">
        <v>830</v>
      </c>
      <c r="F614">
        <v>2.0699999999999998</v>
      </c>
      <c r="G614" t="s">
        <v>18</v>
      </c>
      <c r="H614" t="s">
        <v>72</v>
      </c>
      <c r="I614" t="str">
        <f>"2-1"</f>
        <v>2-1</v>
      </c>
      <c r="J614" t="s">
        <v>20</v>
      </c>
      <c r="K614">
        <v>2.0699999999999998</v>
      </c>
      <c r="L614">
        <v>1</v>
      </c>
      <c r="M614">
        <v>1.07</v>
      </c>
      <c r="N614" t="s">
        <v>21</v>
      </c>
      <c r="O614" t="s">
        <v>827</v>
      </c>
      <c r="P614" s="15">
        <f t="shared" si="111"/>
        <v>39.229999999999983</v>
      </c>
      <c r="Q614" s="22">
        <v>43525</v>
      </c>
      <c r="R614" s="22"/>
      <c r="S614" s="50">
        <v>613</v>
      </c>
      <c r="T614" s="23" t="str">
        <f t="shared" si="101"/>
        <v>1X2</v>
      </c>
      <c r="U614" t="s">
        <v>2512</v>
      </c>
      <c r="V614" s="46" t="str">
        <f t="shared" si="102"/>
        <v>06</v>
      </c>
      <c r="W614" s="46" t="str">
        <f t="shared" si="103"/>
        <v>Mar</v>
      </c>
      <c r="X614" s="46">
        <f t="shared" si="104"/>
        <v>3</v>
      </c>
      <c r="Y614" s="46" t="str">
        <f t="shared" si="105"/>
        <v>2019</v>
      </c>
      <c r="Z614" s="46" t="str">
        <f t="shared" si="106"/>
        <v>21:00</v>
      </c>
      <c r="AA614" s="47">
        <f t="shared" si="107"/>
        <v>43530</v>
      </c>
      <c r="AB614" s="48">
        <f t="shared" si="108"/>
        <v>43530.875</v>
      </c>
      <c r="AC614" s="51">
        <v>43525</v>
      </c>
      <c r="AD614" s="72"/>
      <c r="AE614" s="49">
        <v>613</v>
      </c>
      <c r="AF614" s="52">
        <f t="shared" si="109"/>
        <v>38.629999999999981</v>
      </c>
      <c r="AG614" s="53">
        <f t="shared" si="110"/>
        <v>138.63000000000011</v>
      </c>
      <c r="AH614" s="53">
        <f>AG614-MAX($AG$1:AG613)</f>
        <v>-5.660000000000025</v>
      </c>
    </row>
    <row r="615" spans="1:34" x14ac:dyDescent="0.25">
      <c r="A615">
        <v>614</v>
      </c>
      <c r="B615" t="s">
        <v>810</v>
      </c>
      <c r="C615" t="s">
        <v>15</v>
      </c>
      <c r="D615" t="s">
        <v>199</v>
      </c>
      <c r="E615" t="s">
        <v>828</v>
      </c>
      <c r="F615">
        <v>1</v>
      </c>
      <c r="G615" t="s">
        <v>80</v>
      </c>
      <c r="H615" t="s">
        <v>46</v>
      </c>
      <c r="I615" t="str">
        <f>"0-0"</f>
        <v>0-0</v>
      </c>
      <c r="J615" t="s">
        <v>20</v>
      </c>
      <c r="K615">
        <v>1.7809999999999999</v>
      </c>
      <c r="L615">
        <v>1</v>
      </c>
      <c r="M615">
        <v>0</v>
      </c>
      <c r="N615" t="s">
        <v>21</v>
      </c>
      <c r="O615" t="s">
        <v>827</v>
      </c>
      <c r="P615" s="15">
        <f t="shared" si="111"/>
        <v>39.229999999999983</v>
      </c>
      <c r="Q615" s="22">
        <v>43525</v>
      </c>
      <c r="R615" s="22"/>
      <c r="S615" s="50">
        <v>614</v>
      </c>
      <c r="T615" s="23" t="str">
        <f t="shared" si="101"/>
        <v>AH</v>
      </c>
      <c r="U615" t="s">
        <v>2512</v>
      </c>
      <c r="V615" s="46" t="str">
        <f t="shared" si="102"/>
        <v>07</v>
      </c>
      <c r="W615" s="46" t="str">
        <f t="shared" si="103"/>
        <v>Mar</v>
      </c>
      <c r="X615" s="46">
        <f t="shared" si="104"/>
        <v>3</v>
      </c>
      <c r="Y615" s="46" t="str">
        <f t="shared" si="105"/>
        <v>2019</v>
      </c>
      <c r="Z615" s="46" t="str">
        <f t="shared" si="106"/>
        <v>18:55</v>
      </c>
      <c r="AA615" s="47">
        <f t="shared" si="107"/>
        <v>43531</v>
      </c>
      <c r="AB615" s="48">
        <f t="shared" si="108"/>
        <v>43531.788194444445</v>
      </c>
      <c r="AC615" s="51">
        <v>43525</v>
      </c>
      <c r="AD615" s="72"/>
      <c r="AE615" s="49">
        <v>614</v>
      </c>
      <c r="AF615" s="52">
        <f t="shared" si="109"/>
        <v>38.629999999999981</v>
      </c>
      <c r="AG615" s="53">
        <f t="shared" si="110"/>
        <v>138.63000000000011</v>
      </c>
      <c r="AH615" s="53">
        <f>AG615-MAX($AG$1:AG614)</f>
        <v>-5.660000000000025</v>
      </c>
    </row>
    <row r="616" spans="1:34" x14ac:dyDescent="0.25">
      <c r="A616">
        <v>615</v>
      </c>
      <c r="B616" t="s">
        <v>810</v>
      </c>
      <c r="C616" t="s">
        <v>15</v>
      </c>
      <c r="D616" t="s">
        <v>199</v>
      </c>
      <c r="E616" t="s">
        <v>826</v>
      </c>
      <c r="F616">
        <v>1.88</v>
      </c>
      <c r="G616" t="s">
        <v>18</v>
      </c>
      <c r="H616" t="s">
        <v>112</v>
      </c>
      <c r="I616" t="str">
        <f>"3-1"</f>
        <v>3-1</v>
      </c>
      <c r="J616" t="s">
        <v>20</v>
      </c>
      <c r="K616">
        <v>1.877</v>
      </c>
      <c r="L616">
        <v>1</v>
      </c>
      <c r="M616">
        <v>0.88</v>
      </c>
      <c r="N616" t="s">
        <v>21</v>
      </c>
      <c r="O616" t="s">
        <v>827</v>
      </c>
      <c r="P616" s="15">
        <f t="shared" si="111"/>
        <v>40.109999999999985</v>
      </c>
      <c r="Q616" s="22">
        <v>43525</v>
      </c>
      <c r="R616" s="22"/>
      <c r="S616" s="50">
        <v>615</v>
      </c>
      <c r="T616" s="23" t="str">
        <f t="shared" si="101"/>
        <v>AH</v>
      </c>
      <c r="U616" t="s">
        <v>2512</v>
      </c>
      <c r="V616" s="46" t="str">
        <f t="shared" si="102"/>
        <v>07</v>
      </c>
      <c r="W616" s="46" t="str">
        <f t="shared" si="103"/>
        <v>Mar</v>
      </c>
      <c r="X616" s="46">
        <f t="shared" si="104"/>
        <v>3</v>
      </c>
      <c r="Y616" s="46" t="str">
        <f t="shared" si="105"/>
        <v>2019</v>
      </c>
      <c r="Z616" s="46" t="str">
        <f t="shared" si="106"/>
        <v>18:55</v>
      </c>
      <c r="AA616" s="47">
        <f t="shared" si="107"/>
        <v>43531</v>
      </c>
      <c r="AB616" s="48">
        <f t="shared" si="108"/>
        <v>43531.788194444445</v>
      </c>
      <c r="AC616" s="51">
        <v>43525</v>
      </c>
      <c r="AD616" s="72"/>
      <c r="AE616" s="49">
        <v>615</v>
      </c>
      <c r="AF616" s="52">
        <f t="shared" si="109"/>
        <v>39.509999999999984</v>
      </c>
      <c r="AG616" s="53">
        <f t="shared" si="110"/>
        <v>139.5100000000001</v>
      </c>
      <c r="AH616" s="53">
        <f>AG616-MAX($AG$1:AG615)</f>
        <v>-4.7800000000000296</v>
      </c>
    </row>
    <row r="617" spans="1:34" x14ac:dyDescent="0.25">
      <c r="A617">
        <v>616</v>
      </c>
      <c r="B617" t="s">
        <v>810</v>
      </c>
      <c r="C617" t="s">
        <v>15</v>
      </c>
      <c r="D617" t="s">
        <v>199</v>
      </c>
      <c r="E617" t="s">
        <v>825</v>
      </c>
      <c r="F617">
        <v>0</v>
      </c>
      <c r="G617" t="s">
        <v>26</v>
      </c>
      <c r="H617" t="s">
        <v>72</v>
      </c>
      <c r="I617" t="str">
        <f>"1-3"</f>
        <v>1-3</v>
      </c>
      <c r="J617" t="s">
        <v>20</v>
      </c>
      <c r="K617">
        <v>2.0299999999999998</v>
      </c>
      <c r="L617">
        <v>1</v>
      </c>
      <c r="M617">
        <v>-1</v>
      </c>
      <c r="N617" t="s">
        <v>21</v>
      </c>
      <c r="O617" t="s">
        <v>824</v>
      </c>
      <c r="P617" s="15">
        <f t="shared" si="111"/>
        <v>39.109999999999985</v>
      </c>
      <c r="Q617" s="22">
        <v>43525</v>
      </c>
      <c r="R617" s="22"/>
      <c r="S617" s="50">
        <v>616</v>
      </c>
      <c r="T617" s="23" t="str">
        <f t="shared" si="101"/>
        <v>1X2</v>
      </c>
      <c r="U617" t="s">
        <v>2512</v>
      </c>
      <c r="V617" s="46" t="str">
        <f t="shared" si="102"/>
        <v>07</v>
      </c>
      <c r="W617" s="46" t="str">
        <f t="shared" si="103"/>
        <v>Mar</v>
      </c>
      <c r="X617" s="46">
        <f t="shared" si="104"/>
        <v>3</v>
      </c>
      <c r="Y617" s="46" t="str">
        <f t="shared" si="105"/>
        <v>2019</v>
      </c>
      <c r="Z617" s="46" t="str">
        <f t="shared" si="106"/>
        <v>18:55</v>
      </c>
      <c r="AA617" s="47">
        <f t="shared" si="107"/>
        <v>43531</v>
      </c>
      <c r="AB617" s="48">
        <f t="shared" si="108"/>
        <v>43531.788194444445</v>
      </c>
      <c r="AC617" s="51">
        <v>43525</v>
      </c>
      <c r="AD617" s="72"/>
      <c r="AE617" s="49">
        <v>616</v>
      </c>
      <c r="AF617" s="52">
        <f t="shared" si="109"/>
        <v>38.509999999999984</v>
      </c>
      <c r="AG617" s="53">
        <f t="shared" si="110"/>
        <v>138.5100000000001</v>
      </c>
      <c r="AH617" s="53">
        <f>AG617-MAX($AG$1:AG616)</f>
        <v>-5.7800000000000296</v>
      </c>
    </row>
    <row r="618" spans="1:34" x14ac:dyDescent="0.25">
      <c r="A618">
        <v>617</v>
      </c>
      <c r="B618" t="s">
        <v>810</v>
      </c>
      <c r="C618" t="s">
        <v>15</v>
      </c>
      <c r="D618" t="s">
        <v>199</v>
      </c>
      <c r="E618" t="s">
        <v>811</v>
      </c>
      <c r="F618">
        <v>1.82</v>
      </c>
      <c r="G618" t="s">
        <v>18</v>
      </c>
      <c r="H618" t="s">
        <v>85</v>
      </c>
      <c r="I618" t="str">
        <f>"2-2"</f>
        <v>2-2</v>
      </c>
      <c r="J618" t="s">
        <v>20</v>
      </c>
      <c r="K618">
        <v>1.819</v>
      </c>
      <c r="L618">
        <v>1</v>
      </c>
      <c r="M618">
        <v>0.82</v>
      </c>
      <c r="N618" t="s">
        <v>21</v>
      </c>
      <c r="O618" t="s">
        <v>809</v>
      </c>
      <c r="P618" s="15">
        <f t="shared" si="111"/>
        <v>39.929999999999986</v>
      </c>
      <c r="Q618" s="22">
        <v>43525</v>
      </c>
      <c r="R618" s="22"/>
      <c r="S618" s="50">
        <v>623</v>
      </c>
      <c r="T618" s="23" t="str">
        <f t="shared" si="101"/>
        <v>AH</v>
      </c>
      <c r="U618" t="s">
        <v>2512</v>
      </c>
      <c r="V618" s="46" t="str">
        <f t="shared" si="102"/>
        <v>07</v>
      </c>
      <c r="W618" s="46" t="str">
        <f t="shared" si="103"/>
        <v>Mar</v>
      </c>
      <c r="X618" s="46">
        <f t="shared" si="104"/>
        <v>3</v>
      </c>
      <c r="Y618" s="46" t="str">
        <f t="shared" si="105"/>
        <v>2019</v>
      </c>
      <c r="Z618" s="46" t="str">
        <f t="shared" si="106"/>
        <v>18:55</v>
      </c>
      <c r="AA618" s="47">
        <f t="shared" si="107"/>
        <v>43531</v>
      </c>
      <c r="AB618" s="48">
        <f t="shared" si="108"/>
        <v>43531.788194444445</v>
      </c>
      <c r="AC618" s="51">
        <v>43525</v>
      </c>
      <c r="AD618" s="72"/>
      <c r="AE618" s="49">
        <v>617</v>
      </c>
      <c r="AF618" s="52">
        <f t="shared" si="109"/>
        <v>39.329999999999984</v>
      </c>
      <c r="AG618" s="53">
        <f t="shared" si="110"/>
        <v>139.3300000000001</v>
      </c>
      <c r="AH618" s="53">
        <f>AG618-MAX($AG$1:AG617)</f>
        <v>-4.9600000000000364</v>
      </c>
    </row>
    <row r="619" spans="1:34" x14ac:dyDescent="0.25">
      <c r="A619">
        <v>618</v>
      </c>
      <c r="B619" t="s">
        <v>804</v>
      </c>
      <c r="C619" t="s">
        <v>15</v>
      </c>
      <c r="D619" t="s">
        <v>199</v>
      </c>
      <c r="E619" t="s">
        <v>808</v>
      </c>
      <c r="F619">
        <v>0</v>
      </c>
      <c r="G619" t="s">
        <v>26</v>
      </c>
      <c r="H619" t="s">
        <v>85</v>
      </c>
      <c r="I619" t="str">
        <f>"3-0"</f>
        <v>3-0</v>
      </c>
      <c r="J619" t="s">
        <v>20</v>
      </c>
      <c r="K619">
        <v>1.925</v>
      </c>
      <c r="L619">
        <v>1</v>
      </c>
      <c r="M619">
        <v>-1</v>
      </c>
      <c r="N619" t="s">
        <v>21</v>
      </c>
      <c r="O619" t="s">
        <v>809</v>
      </c>
      <c r="P619" s="15">
        <f t="shared" si="111"/>
        <v>38.929999999999986</v>
      </c>
      <c r="Q619" s="22">
        <v>43525</v>
      </c>
      <c r="R619" s="22"/>
      <c r="S619" s="50">
        <v>649</v>
      </c>
      <c r="T619" s="23" t="str">
        <f t="shared" si="101"/>
        <v>AH</v>
      </c>
      <c r="U619" t="s">
        <v>2512</v>
      </c>
      <c r="V619" s="46" t="str">
        <f t="shared" si="102"/>
        <v>07</v>
      </c>
      <c r="W619" s="46" t="str">
        <f t="shared" si="103"/>
        <v>Mar</v>
      </c>
      <c r="X619" s="46">
        <f t="shared" si="104"/>
        <v>3</v>
      </c>
      <c r="Y619" s="46" t="str">
        <f t="shared" si="105"/>
        <v>2019</v>
      </c>
      <c r="Z619" s="46" t="str">
        <f t="shared" si="106"/>
        <v>21:00</v>
      </c>
      <c r="AA619" s="47">
        <f t="shared" si="107"/>
        <v>43531</v>
      </c>
      <c r="AB619" s="48">
        <f t="shared" si="108"/>
        <v>43531.875</v>
      </c>
      <c r="AC619" s="51">
        <v>43525</v>
      </c>
      <c r="AD619" s="72"/>
      <c r="AE619" s="49">
        <v>618</v>
      </c>
      <c r="AF619" s="52">
        <f t="shared" si="109"/>
        <v>38.329999999999984</v>
      </c>
      <c r="AG619" s="53">
        <f t="shared" si="110"/>
        <v>138.3300000000001</v>
      </c>
      <c r="AH619" s="53">
        <f>AG619-MAX($AG$1:AG618)</f>
        <v>-5.9600000000000364</v>
      </c>
    </row>
    <row r="620" spans="1:34" x14ac:dyDescent="0.25">
      <c r="A620">
        <v>619</v>
      </c>
      <c r="B620" t="s">
        <v>804</v>
      </c>
      <c r="C620" t="s">
        <v>15</v>
      </c>
      <c r="D620" t="s">
        <v>199</v>
      </c>
      <c r="E620" t="s">
        <v>807</v>
      </c>
      <c r="F620">
        <v>0</v>
      </c>
      <c r="G620" t="s">
        <v>26</v>
      </c>
      <c r="H620" t="s">
        <v>31</v>
      </c>
      <c r="I620" t="str">
        <f>"3-0"</f>
        <v>3-0</v>
      </c>
      <c r="J620" t="s">
        <v>20</v>
      </c>
      <c r="K620">
        <v>2.12</v>
      </c>
      <c r="L620">
        <v>1</v>
      </c>
      <c r="M620">
        <v>-1</v>
      </c>
      <c r="N620" t="s">
        <v>21</v>
      </c>
      <c r="O620" t="s">
        <v>806</v>
      </c>
      <c r="P620" s="15">
        <f t="shared" si="111"/>
        <v>37.929999999999986</v>
      </c>
      <c r="Q620" s="22">
        <v>43525</v>
      </c>
      <c r="R620" s="22"/>
      <c r="S620" s="50">
        <v>632</v>
      </c>
      <c r="T620" s="23" t="str">
        <f t="shared" si="101"/>
        <v>AH</v>
      </c>
      <c r="U620" t="s">
        <v>2512</v>
      </c>
      <c r="V620" s="46" t="str">
        <f t="shared" si="102"/>
        <v>07</v>
      </c>
      <c r="W620" s="46" t="str">
        <f t="shared" si="103"/>
        <v>Mar</v>
      </c>
      <c r="X620" s="46">
        <f t="shared" si="104"/>
        <v>3</v>
      </c>
      <c r="Y620" s="46" t="str">
        <f t="shared" si="105"/>
        <v>2019</v>
      </c>
      <c r="Z620" s="46" t="str">
        <f t="shared" si="106"/>
        <v>21:00</v>
      </c>
      <c r="AA620" s="47">
        <f t="shared" si="107"/>
        <v>43531</v>
      </c>
      <c r="AB620" s="48">
        <f t="shared" si="108"/>
        <v>43531.875</v>
      </c>
      <c r="AC620" s="51">
        <v>43525</v>
      </c>
      <c r="AD620" s="72"/>
      <c r="AE620" s="49">
        <v>619</v>
      </c>
      <c r="AF620" s="52">
        <f t="shared" si="109"/>
        <v>37.329999999999984</v>
      </c>
      <c r="AG620" s="53">
        <f t="shared" si="110"/>
        <v>137.3300000000001</v>
      </c>
      <c r="AH620" s="53">
        <f>AG620-MAX($AG$1:AG619)</f>
        <v>-6.9600000000000364</v>
      </c>
    </row>
    <row r="621" spans="1:34" x14ac:dyDescent="0.25">
      <c r="A621">
        <v>620</v>
      </c>
      <c r="B621" t="s">
        <v>804</v>
      </c>
      <c r="C621" t="s">
        <v>15</v>
      </c>
      <c r="D621" t="s">
        <v>199</v>
      </c>
      <c r="E621" t="s">
        <v>805</v>
      </c>
      <c r="F621">
        <v>1</v>
      </c>
      <c r="G621" t="s">
        <v>80</v>
      </c>
      <c r="H621" t="s">
        <v>31</v>
      </c>
      <c r="I621" t="str">
        <f>"2-1"</f>
        <v>2-1</v>
      </c>
      <c r="J621" t="s">
        <v>20</v>
      </c>
      <c r="K621">
        <v>2.21</v>
      </c>
      <c r="L621">
        <v>1</v>
      </c>
      <c r="M621">
        <v>0</v>
      </c>
      <c r="N621" t="s">
        <v>21</v>
      </c>
      <c r="O621" t="s">
        <v>806</v>
      </c>
      <c r="P621" s="15">
        <f t="shared" si="111"/>
        <v>37.929999999999986</v>
      </c>
      <c r="Q621" s="22">
        <v>43525</v>
      </c>
      <c r="R621" s="22"/>
      <c r="S621" s="50">
        <v>645</v>
      </c>
      <c r="T621" s="23" t="str">
        <f t="shared" si="101"/>
        <v>AH</v>
      </c>
      <c r="U621" t="s">
        <v>2512</v>
      </c>
      <c r="V621" s="46" t="str">
        <f t="shared" si="102"/>
        <v>07</v>
      </c>
      <c r="W621" s="46" t="str">
        <f t="shared" si="103"/>
        <v>Mar</v>
      </c>
      <c r="X621" s="46">
        <f t="shared" si="104"/>
        <v>3</v>
      </c>
      <c r="Y621" s="46" t="str">
        <f t="shared" si="105"/>
        <v>2019</v>
      </c>
      <c r="Z621" s="46" t="str">
        <f t="shared" si="106"/>
        <v>21:00</v>
      </c>
      <c r="AA621" s="47">
        <f t="shared" si="107"/>
        <v>43531</v>
      </c>
      <c r="AB621" s="48">
        <f t="shared" si="108"/>
        <v>43531.875</v>
      </c>
      <c r="AC621" s="51">
        <v>43525</v>
      </c>
      <c r="AD621" s="72"/>
      <c r="AE621" s="49">
        <v>620</v>
      </c>
      <c r="AF621" s="52">
        <f t="shared" si="109"/>
        <v>37.329999999999984</v>
      </c>
      <c r="AG621" s="53">
        <f t="shared" si="110"/>
        <v>137.3300000000001</v>
      </c>
      <c r="AH621" s="53">
        <f>AG621-MAX($AG$1:AG620)</f>
        <v>-6.9600000000000364</v>
      </c>
    </row>
    <row r="622" spans="1:34" x14ac:dyDescent="0.25">
      <c r="A622">
        <v>621</v>
      </c>
      <c r="B622" t="s">
        <v>783</v>
      </c>
      <c r="C622" t="s">
        <v>15</v>
      </c>
      <c r="D622" t="s">
        <v>16</v>
      </c>
      <c r="E622" t="s">
        <v>793</v>
      </c>
      <c r="F622">
        <v>1.82</v>
      </c>
      <c r="G622" t="s">
        <v>18</v>
      </c>
      <c r="H622" t="s">
        <v>598</v>
      </c>
      <c r="I622" t="str">
        <f>"2-0"</f>
        <v>2-0</v>
      </c>
      <c r="J622" t="s">
        <v>20</v>
      </c>
      <c r="K622">
        <v>1.819</v>
      </c>
      <c r="L622">
        <v>1</v>
      </c>
      <c r="M622">
        <v>0.82</v>
      </c>
      <c r="N622" t="s">
        <v>21</v>
      </c>
      <c r="O622" t="s">
        <v>792</v>
      </c>
      <c r="P622" s="15">
        <f t="shared" si="111"/>
        <v>38.749999999999986</v>
      </c>
      <c r="Q622" s="22">
        <v>43525</v>
      </c>
      <c r="R622" s="22"/>
      <c r="S622" s="50">
        <v>630</v>
      </c>
      <c r="T622" s="23" t="str">
        <f t="shared" si="101"/>
        <v>1X2</v>
      </c>
      <c r="U622" t="s">
        <v>2512</v>
      </c>
      <c r="V622" s="46" t="str">
        <f t="shared" si="102"/>
        <v>08</v>
      </c>
      <c r="W622" s="46" t="str">
        <f t="shared" si="103"/>
        <v>Mar</v>
      </c>
      <c r="X622" s="46">
        <f t="shared" si="104"/>
        <v>3</v>
      </c>
      <c r="Y622" s="46" t="str">
        <f t="shared" si="105"/>
        <v>2019</v>
      </c>
      <c r="Z622" s="46" t="str">
        <f t="shared" si="106"/>
        <v>20:30</v>
      </c>
      <c r="AA622" s="47">
        <f t="shared" si="107"/>
        <v>43532</v>
      </c>
      <c r="AB622" s="48">
        <f t="shared" si="108"/>
        <v>43532.854166666664</v>
      </c>
      <c r="AC622" s="51">
        <v>43525</v>
      </c>
      <c r="AD622" s="72"/>
      <c r="AE622" s="49">
        <v>621</v>
      </c>
      <c r="AF622" s="52">
        <f t="shared" si="109"/>
        <v>38.149999999999984</v>
      </c>
      <c r="AG622" s="53">
        <f t="shared" si="110"/>
        <v>138.15000000000009</v>
      </c>
      <c r="AH622" s="53">
        <f>AG622-MAX($AG$1:AG621)</f>
        <v>-6.1400000000000432</v>
      </c>
    </row>
    <row r="623" spans="1:34" x14ac:dyDescent="0.25">
      <c r="A623">
        <v>622</v>
      </c>
      <c r="B623" t="s">
        <v>783</v>
      </c>
      <c r="C623" t="s">
        <v>15</v>
      </c>
      <c r="D623" t="s">
        <v>54</v>
      </c>
      <c r="E623" t="s">
        <v>784</v>
      </c>
      <c r="F623">
        <v>2.1</v>
      </c>
      <c r="G623" t="s">
        <v>18</v>
      </c>
      <c r="H623" t="s">
        <v>72</v>
      </c>
      <c r="I623" t="str">
        <f>"4-2"</f>
        <v>4-2</v>
      </c>
      <c r="J623" t="s">
        <v>20</v>
      </c>
      <c r="K623">
        <v>2.1</v>
      </c>
      <c r="L623">
        <v>1</v>
      </c>
      <c r="M623">
        <v>1.1000000000000001</v>
      </c>
      <c r="N623" t="s">
        <v>21</v>
      </c>
      <c r="O623" t="s">
        <v>782</v>
      </c>
      <c r="P623" s="15">
        <f t="shared" si="111"/>
        <v>39.849999999999987</v>
      </c>
      <c r="Q623" s="22">
        <v>43525</v>
      </c>
      <c r="R623" s="22"/>
      <c r="S623" s="50">
        <v>637</v>
      </c>
      <c r="T623" s="23" t="str">
        <f t="shared" si="101"/>
        <v>1X2</v>
      </c>
      <c r="U623" t="s">
        <v>2512</v>
      </c>
      <c r="V623" s="46" t="str">
        <f t="shared" si="102"/>
        <v>08</v>
      </c>
      <c r="W623" s="46" t="str">
        <f t="shared" si="103"/>
        <v>Mar</v>
      </c>
      <c r="X623" s="46">
        <f t="shared" si="104"/>
        <v>3</v>
      </c>
      <c r="Y623" s="46" t="str">
        <f t="shared" si="105"/>
        <v>2019</v>
      </c>
      <c r="Z623" s="46" t="str">
        <f t="shared" si="106"/>
        <v>20:30</v>
      </c>
      <c r="AA623" s="47">
        <f t="shared" si="107"/>
        <v>43532</v>
      </c>
      <c r="AB623" s="48">
        <f t="shared" si="108"/>
        <v>43532.854166666664</v>
      </c>
      <c r="AC623" s="51">
        <v>43525</v>
      </c>
      <c r="AD623" s="72"/>
      <c r="AE623" s="49">
        <v>622</v>
      </c>
      <c r="AF623" s="52">
        <f t="shared" si="109"/>
        <v>39.249999999999986</v>
      </c>
      <c r="AG623" s="53">
        <f t="shared" si="110"/>
        <v>139.25000000000009</v>
      </c>
      <c r="AH623" s="53">
        <f>AG623-MAX($AG$1:AG622)</f>
        <v>-5.0400000000000489</v>
      </c>
    </row>
    <row r="624" spans="1:34" x14ac:dyDescent="0.25">
      <c r="A624">
        <v>623</v>
      </c>
      <c r="B624" t="s">
        <v>802</v>
      </c>
      <c r="C624" t="s">
        <v>15</v>
      </c>
      <c r="D624" t="s">
        <v>24</v>
      </c>
      <c r="E624" t="s">
        <v>803</v>
      </c>
      <c r="F624">
        <v>0</v>
      </c>
      <c r="G624" t="s">
        <v>26</v>
      </c>
      <c r="H624" t="s">
        <v>72</v>
      </c>
      <c r="I624" t="str">
        <f>"1-1"</f>
        <v>1-1</v>
      </c>
      <c r="J624" t="s">
        <v>20</v>
      </c>
      <c r="K624">
        <v>1.99</v>
      </c>
      <c r="L624">
        <v>1</v>
      </c>
      <c r="M624">
        <v>-1</v>
      </c>
      <c r="N624" t="s">
        <v>21</v>
      </c>
      <c r="O624" t="s">
        <v>801</v>
      </c>
      <c r="P624" s="15">
        <f t="shared" si="111"/>
        <v>38.849999999999987</v>
      </c>
      <c r="Q624" s="22">
        <v>43525</v>
      </c>
      <c r="R624" s="22"/>
      <c r="S624" s="50">
        <v>641</v>
      </c>
      <c r="T624" s="23" t="str">
        <f t="shared" si="101"/>
        <v>1X2</v>
      </c>
      <c r="U624" t="s">
        <v>2512</v>
      </c>
      <c r="V624" s="46" t="str">
        <f t="shared" si="102"/>
        <v>08</v>
      </c>
      <c r="W624" s="46" t="str">
        <f t="shared" si="103"/>
        <v>Mar</v>
      </c>
      <c r="X624" s="46">
        <f t="shared" si="104"/>
        <v>3</v>
      </c>
      <c r="Y624" s="46" t="str">
        <f t="shared" si="105"/>
        <v>2019</v>
      </c>
      <c r="Z624" s="46" t="str">
        <f t="shared" si="106"/>
        <v>21:00</v>
      </c>
      <c r="AA624" s="47">
        <f t="shared" si="107"/>
        <v>43532</v>
      </c>
      <c r="AB624" s="48">
        <f t="shared" si="108"/>
        <v>43532.875</v>
      </c>
      <c r="AC624" s="51">
        <v>43525</v>
      </c>
      <c r="AD624" s="72"/>
      <c r="AE624" s="49">
        <v>623</v>
      </c>
      <c r="AF624" s="52">
        <f t="shared" si="109"/>
        <v>38.249999999999986</v>
      </c>
      <c r="AG624" s="53">
        <f t="shared" si="110"/>
        <v>138.25000000000009</v>
      </c>
      <c r="AH624" s="53">
        <f>AG624-MAX($AG$1:AG623)</f>
        <v>-6.0400000000000489</v>
      </c>
    </row>
    <row r="625" spans="1:34" x14ac:dyDescent="0.25">
      <c r="A625">
        <v>624</v>
      </c>
      <c r="B625" t="s">
        <v>799</v>
      </c>
      <c r="C625" t="s">
        <v>15</v>
      </c>
      <c r="D625" t="s">
        <v>24</v>
      </c>
      <c r="E625" t="s">
        <v>800</v>
      </c>
      <c r="F625">
        <v>1</v>
      </c>
      <c r="G625" t="s">
        <v>80</v>
      </c>
      <c r="H625" t="s">
        <v>46</v>
      </c>
      <c r="I625" t="str">
        <f>"1-1"</f>
        <v>1-1</v>
      </c>
      <c r="J625" t="s">
        <v>20</v>
      </c>
      <c r="K625">
        <v>1.9610000000000001</v>
      </c>
      <c r="L625">
        <v>1</v>
      </c>
      <c r="M625">
        <v>0</v>
      </c>
      <c r="N625" t="s">
        <v>21</v>
      </c>
      <c r="O625" t="s">
        <v>801</v>
      </c>
      <c r="P625" s="15">
        <f t="shared" si="111"/>
        <v>38.849999999999987</v>
      </c>
      <c r="Q625" s="22">
        <v>43525</v>
      </c>
      <c r="R625" s="22"/>
      <c r="S625" s="50">
        <v>628</v>
      </c>
      <c r="T625" s="23" t="str">
        <f t="shared" si="101"/>
        <v>AH</v>
      </c>
      <c r="U625" t="s">
        <v>2512</v>
      </c>
      <c r="V625" s="46" t="str">
        <f t="shared" si="102"/>
        <v>09</v>
      </c>
      <c r="W625" s="46" t="str">
        <f t="shared" si="103"/>
        <v>Mar</v>
      </c>
      <c r="X625" s="46">
        <f t="shared" si="104"/>
        <v>3</v>
      </c>
      <c r="Y625" s="46" t="str">
        <f t="shared" si="105"/>
        <v>2019</v>
      </c>
      <c r="Z625" s="46" t="str">
        <f t="shared" si="106"/>
        <v>13:00</v>
      </c>
      <c r="AA625" s="47">
        <f t="shared" si="107"/>
        <v>43533</v>
      </c>
      <c r="AB625" s="48">
        <f t="shared" si="108"/>
        <v>43533.541666666664</v>
      </c>
      <c r="AC625" s="51">
        <v>43525</v>
      </c>
      <c r="AD625" s="72"/>
      <c r="AE625" s="49">
        <v>624</v>
      </c>
      <c r="AF625" s="52">
        <f t="shared" si="109"/>
        <v>38.249999999999986</v>
      </c>
      <c r="AG625" s="53">
        <f t="shared" si="110"/>
        <v>138.25000000000009</v>
      </c>
      <c r="AH625" s="53">
        <f>AG625-MAX($AG$1:AG624)</f>
        <v>-6.0400000000000489</v>
      </c>
    </row>
    <row r="626" spans="1:34" x14ac:dyDescent="0.25">
      <c r="A626">
        <v>625</v>
      </c>
      <c r="B626" t="s">
        <v>822</v>
      </c>
      <c r="C626" t="s">
        <v>15</v>
      </c>
      <c r="D626" t="s">
        <v>58</v>
      </c>
      <c r="E626" t="s">
        <v>823</v>
      </c>
      <c r="F626">
        <v>2.2400000000000002</v>
      </c>
      <c r="G626" t="s">
        <v>18</v>
      </c>
      <c r="H626" t="s">
        <v>166</v>
      </c>
      <c r="I626" t="str">
        <f>"1-2"</f>
        <v>1-2</v>
      </c>
      <c r="J626" t="s">
        <v>20</v>
      </c>
      <c r="K626">
        <v>2.2400000000000002</v>
      </c>
      <c r="L626">
        <v>1</v>
      </c>
      <c r="M626">
        <v>1.24</v>
      </c>
      <c r="N626" t="s">
        <v>21</v>
      </c>
      <c r="O626" t="s">
        <v>824</v>
      </c>
      <c r="P626" s="15">
        <f t="shared" si="111"/>
        <v>40.089999999999989</v>
      </c>
      <c r="Q626" s="22">
        <v>43525</v>
      </c>
      <c r="R626" s="22"/>
      <c r="S626" s="50">
        <v>652</v>
      </c>
      <c r="T626" s="23" t="str">
        <f t="shared" si="101"/>
        <v>O/U</v>
      </c>
      <c r="U626" t="s">
        <v>2512</v>
      </c>
      <c r="V626" s="46" t="str">
        <f t="shared" si="102"/>
        <v>09</v>
      </c>
      <c r="W626" s="46" t="str">
        <f t="shared" si="103"/>
        <v>Mar</v>
      </c>
      <c r="X626" s="46">
        <f t="shared" si="104"/>
        <v>3</v>
      </c>
      <c r="Y626" s="46" t="str">
        <f t="shared" si="105"/>
        <v>2019</v>
      </c>
      <c r="Z626" s="46" t="str">
        <f t="shared" si="106"/>
        <v>13:30</v>
      </c>
      <c r="AA626" s="47">
        <f t="shared" si="107"/>
        <v>43533</v>
      </c>
      <c r="AB626" s="48">
        <f t="shared" si="108"/>
        <v>43533.5625</v>
      </c>
      <c r="AC626" s="51">
        <v>43525</v>
      </c>
      <c r="AD626" s="72"/>
      <c r="AE626" s="49">
        <v>625</v>
      </c>
      <c r="AF626" s="52">
        <f t="shared" si="109"/>
        <v>39.489999999999988</v>
      </c>
      <c r="AG626" s="53">
        <f t="shared" si="110"/>
        <v>139.49000000000009</v>
      </c>
      <c r="AH626" s="53">
        <f>AG626-MAX($AG$1:AG625)</f>
        <v>-4.8000000000000398</v>
      </c>
    </row>
    <row r="627" spans="1:34" x14ac:dyDescent="0.25">
      <c r="A627">
        <v>626</v>
      </c>
      <c r="B627" t="s">
        <v>760</v>
      </c>
      <c r="C627" t="s">
        <v>15</v>
      </c>
      <c r="D627" t="s">
        <v>54</v>
      </c>
      <c r="E627" t="s">
        <v>818</v>
      </c>
      <c r="F627">
        <v>1.79</v>
      </c>
      <c r="G627" t="s">
        <v>18</v>
      </c>
      <c r="H627" t="s">
        <v>85</v>
      </c>
      <c r="I627" t="str">
        <f>"0-0"</f>
        <v>0-0</v>
      </c>
      <c r="J627" t="s">
        <v>20</v>
      </c>
      <c r="K627">
        <v>1.7929999999999999</v>
      </c>
      <c r="L627">
        <v>1</v>
      </c>
      <c r="M627">
        <v>0.79</v>
      </c>
      <c r="N627" t="s">
        <v>21</v>
      </c>
      <c r="O627" t="s">
        <v>817</v>
      </c>
      <c r="P627" s="15">
        <f t="shared" si="111"/>
        <v>40.879999999999988</v>
      </c>
      <c r="Q627" s="22">
        <v>43525</v>
      </c>
      <c r="R627" s="22"/>
      <c r="S627" s="50">
        <v>640</v>
      </c>
      <c r="T627" s="23" t="str">
        <f t="shared" si="101"/>
        <v>AH</v>
      </c>
      <c r="U627" t="s">
        <v>2512</v>
      </c>
      <c r="V627" s="46" t="str">
        <f t="shared" si="102"/>
        <v>09</v>
      </c>
      <c r="W627" s="46" t="str">
        <f t="shared" si="103"/>
        <v>Mar</v>
      </c>
      <c r="X627" s="46">
        <f t="shared" si="104"/>
        <v>3</v>
      </c>
      <c r="Y627" s="46" t="str">
        <f t="shared" si="105"/>
        <v>2019</v>
      </c>
      <c r="Z627" s="46" t="str">
        <f t="shared" si="106"/>
        <v>15:30</v>
      </c>
      <c r="AA627" s="47">
        <f t="shared" si="107"/>
        <v>43533</v>
      </c>
      <c r="AB627" s="48">
        <f t="shared" si="108"/>
        <v>43533.645833333336</v>
      </c>
      <c r="AC627" s="51">
        <v>43525</v>
      </c>
      <c r="AD627" s="72"/>
      <c r="AE627" s="49">
        <v>626</v>
      </c>
      <c r="AF627" s="52">
        <f t="shared" si="109"/>
        <v>40.279999999999987</v>
      </c>
      <c r="AG627" s="53">
        <f t="shared" si="110"/>
        <v>140.28000000000009</v>
      </c>
      <c r="AH627" s="53">
        <f>AG627-MAX($AG$1:AG626)</f>
        <v>-4.0100000000000477</v>
      </c>
    </row>
    <row r="628" spans="1:34" x14ac:dyDescent="0.25">
      <c r="A628">
        <v>627</v>
      </c>
      <c r="B628" t="s">
        <v>760</v>
      </c>
      <c r="C628" t="s">
        <v>15</v>
      </c>
      <c r="D628" t="s">
        <v>54</v>
      </c>
      <c r="E628" t="s">
        <v>816</v>
      </c>
      <c r="F628">
        <v>2.0099999999999998</v>
      </c>
      <c r="G628" t="s">
        <v>18</v>
      </c>
      <c r="H628" t="s">
        <v>166</v>
      </c>
      <c r="I628" t="str">
        <f>"2-1"</f>
        <v>2-1</v>
      </c>
      <c r="J628" t="s">
        <v>20</v>
      </c>
      <c r="K628">
        <v>2.0099999999999998</v>
      </c>
      <c r="L628">
        <v>1</v>
      </c>
      <c r="M628">
        <v>1.01</v>
      </c>
      <c r="N628" t="s">
        <v>21</v>
      </c>
      <c r="O628" t="s">
        <v>817</v>
      </c>
      <c r="P628" s="15">
        <f t="shared" si="111"/>
        <v>41.889999999999986</v>
      </c>
      <c r="Q628" s="22">
        <v>43525</v>
      </c>
      <c r="R628" s="22"/>
      <c r="S628" s="50">
        <v>643</v>
      </c>
      <c r="T628" s="23" t="str">
        <f t="shared" si="101"/>
        <v>O/U</v>
      </c>
      <c r="U628" t="s">
        <v>2512</v>
      </c>
      <c r="V628" s="46" t="str">
        <f t="shared" si="102"/>
        <v>09</v>
      </c>
      <c r="W628" s="46" t="str">
        <f t="shared" si="103"/>
        <v>Mar</v>
      </c>
      <c r="X628" s="46">
        <f t="shared" si="104"/>
        <v>3</v>
      </c>
      <c r="Y628" s="46" t="str">
        <f t="shared" si="105"/>
        <v>2019</v>
      </c>
      <c r="Z628" s="46" t="str">
        <f t="shared" si="106"/>
        <v>15:30</v>
      </c>
      <c r="AA628" s="47">
        <f t="shared" si="107"/>
        <v>43533</v>
      </c>
      <c r="AB628" s="48">
        <f t="shared" si="108"/>
        <v>43533.645833333336</v>
      </c>
      <c r="AC628" s="51">
        <v>43525</v>
      </c>
      <c r="AD628" s="72"/>
      <c r="AE628" s="49">
        <v>627</v>
      </c>
      <c r="AF628" s="52">
        <f t="shared" si="109"/>
        <v>41.289999999999985</v>
      </c>
      <c r="AG628" s="53">
        <f t="shared" si="110"/>
        <v>141.29000000000008</v>
      </c>
      <c r="AH628" s="53">
        <f>AG628-MAX($AG$1:AG627)</f>
        <v>-3.0000000000000568</v>
      </c>
    </row>
    <row r="629" spans="1:34" x14ac:dyDescent="0.25">
      <c r="A629">
        <v>628</v>
      </c>
      <c r="B629" t="s">
        <v>760</v>
      </c>
      <c r="C629" t="s">
        <v>15</v>
      </c>
      <c r="D629" t="s">
        <v>54</v>
      </c>
      <c r="E629" t="s">
        <v>781</v>
      </c>
      <c r="F629">
        <v>1.74</v>
      </c>
      <c r="G629" t="s">
        <v>18</v>
      </c>
      <c r="H629" t="s">
        <v>19</v>
      </c>
      <c r="I629" t="str">
        <f>"6-0"</f>
        <v>6-0</v>
      </c>
      <c r="J629" t="s">
        <v>20</v>
      </c>
      <c r="K629">
        <v>1.74</v>
      </c>
      <c r="L629">
        <v>1</v>
      </c>
      <c r="M629">
        <v>0.74</v>
      </c>
      <c r="N629" t="s">
        <v>21</v>
      </c>
      <c r="O629" t="s">
        <v>782</v>
      </c>
      <c r="P629" s="15">
        <f t="shared" si="111"/>
        <v>42.629999999999988</v>
      </c>
      <c r="Q629" s="22">
        <v>43525</v>
      </c>
      <c r="R629" s="22"/>
      <c r="S629" s="50">
        <v>651</v>
      </c>
      <c r="T629" s="23" t="str">
        <f t="shared" si="101"/>
        <v>AH</v>
      </c>
      <c r="U629" t="s">
        <v>2512</v>
      </c>
      <c r="V629" s="46" t="str">
        <f t="shared" si="102"/>
        <v>09</v>
      </c>
      <c r="W629" s="46" t="str">
        <f t="shared" si="103"/>
        <v>Mar</v>
      </c>
      <c r="X629" s="46">
        <f t="shared" si="104"/>
        <v>3</v>
      </c>
      <c r="Y629" s="46" t="str">
        <f t="shared" si="105"/>
        <v>2019</v>
      </c>
      <c r="Z629" s="46" t="str">
        <f t="shared" si="106"/>
        <v>15:30</v>
      </c>
      <c r="AA629" s="47">
        <f t="shared" si="107"/>
        <v>43533</v>
      </c>
      <c r="AB629" s="48">
        <f t="shared" si="108"/>
        <v>43533.645833333336</v>
      </c>
      <c r="AC629" s="51">
        <v>43525</v>
      </c>
      <c r="AD629" s="72"/>
      <c r="AE629" s="49">
        <v>628</v>
      </c>
      <c r="AF629" s="52">
        <f t="shared" si="109"/>
        <v>42.029999999999987</v>
      </c>
      <c r="AG629" s="53">
        <f t="shared" si="110"/>
        <v>142.03000000000009</v>
      </c>
      <c r="AH629" s="53">
        <f>AG629-MAX($AG$1:AG628)</f>
        <v>-2.2600000000000477</v>
      </c>
    </row>
    <row r="630" spans="1:34" x14ac:dyDescent="0.25">
      <c r="A630">
        <v>629</v>
      </c>
      <c r="B630" t="s">
        <v>760</v>
      </c>
      <c r="C630" t="s">
        <v>15</v>
      </c>
      <c r="D630" t="s">
        <v>54</v>
      </c>
      <c r="E630" t="s">
        <v>761</v>
      </c>
      <c r="F630">
        <v>0</v>
      </c>
      <c r="G630" t="s">
        <v>26</v>
      </c>
      <c r="H630" t="s">
        <v>85</v>
      </c>
      <c r="I630" t="str">
        <f>"3-1"</f>
        <v>3-1</v>
      </c>
      <c r="J630" t="s">
        <v>20</v>
      </c>
      <c r="K630">
        <v>2.04</v>
      </c>
      <c r="L630">
        <v>1</v>
      </c>
      <c r="M630">
        <v>-1</v>
      </c>
      <c r="N630" t="s">
        <v>21</v>
      </c>
      <c r="O630" t="s">
        <v>757</v>
      </c>
      <c r="P630" s="15">
        <f t="shared" si="111"/>
        <v>41.629999999999988</v>
      </c>
      <c r="Q630" s="22">
        <v>43525</v>
      </c>
      <c r="R630" s="22"/>
      <c r="S630" s="50">
        <v>638</v>
      </c>
      <c r="T630" s="23" t="str">
        <f t="shared" si="101"/>
        <v>AH</v>
      </c>
      <c r="U630" t="s">
        <v>2512</v>
      </c>
      <c r="V630" s="46" t="str">
        <f t="shared" si="102"/>
        <v>09</v>
      </c>
      <c r="W630" s="46" t="str">
        <f t="shared" si="103"/>
        <v>Mar</v>
      </c>
      <c r="X630" s="46">
        <f t="shared" si="104"/>
        <v>3</v>
      </c>
      <c r="Y630" s="46" t="str">
        <f t="shared" si="105"/>
        <v>2019</v>
      </c>
      <c r="Z630" s="46" t="str">
        <f t="shared" si="106"/>
        <v>15:30</v>
      </c>
      <c r="AA630" s="47">
        <f t="shared" si="107"/>
        <v>43533</v>
      </c>
      <c r="AB630" s="48">
        <f t="shared" si="108"/>
        <v>43533.645833333336</v>
      </c>
      <c r="AC630" s="51">
        <v>43525</v>
      </c>
      <c r="AD630" s="72"/>
      <c r="AE630" s="49">
        <v>629</v>
      </c>
      <c r="AF630" s="52">
        <f t="shared" si="109"/>
        <v>41.029999999999987</v>
      </c>
      <c r="AG630" s="53">
        <f t="shared" si="110"/>
        <v>141.03000000000009</v>
      </c>
      <c r="AH630" s="53">
        <f>AG630-MAX($AG$1:AG629)</f>
        <v>-3.2600000000000477</v>
      </c>
    </row>
    <row r="631" spans="1:34" x14ac:dyDescent="0.25">
      <c r="A631">
        <v>630</v>
      </c>
      <c r="B631" t="s">
        <v>758</v>
      </c>
      <c r="C631" t="s">
        <v>15</v>
      </c>
      <c r="D631" t="s">
        <v>58</v>
      </c>
      <c r="E631" t="s">
        <v>821</v>
      </c>
      <c r="F631">
        <v>0</v>
      </c>
      <c r="G631" t="s">
        <v>26</v>
      </c>
      <c r="H631" t="s">
        <v>34</v>
      </c>
      <c r="I631" t="str">
        <f>"2-0"</f>
        <v>2-0</v>
      </c>
      <c r="J631" t="s">
        <v>20</v>
      </c>
      <c r="K631">
        <v>1.671</v>
      </c>
      <c r="L631">
        <v>1</v>
      </c>
      <c r="M631">
        <v>-1</v>
      </c>
      <c r="N631" t="s">
        <v>21</v>
      </c>
      <c r="O631" t="s">
        <v>820</v>
      </c>
      <c r="P631" s="15">
        <f t="shared" si="111"/>
        <v>40.629999999999988</v>
      </c>
      <c r="Q631" s="22">
        <v>43525</v>
      </c>
      <c r="R631" s="22"/>
      <c r="S631" s="50">
        <v>629</v>
      </c>
      <c r="T631" s="23" t="str">
        <f t="shared" si="101"/>
        <v>AH</v>
      </c>
      <c r="U631" t="s">
        <v>2512</v>
      </c>
      <c r="V631" s="46" t="str">
        <f t="shared" si="102"/>
        <v>09</v>
      </c>
      <c r="W631" s="46" t="str">
        <f t="shared" si="103"/>
        <v>Mar</v>
      </c>
      <c r="X631" s="46">
        <f t="shared" si="104"/>
        <v>3</v>
      </c>
      <c r="Y631" s="46" t="str">
        <f t="shared" si="105"/>
        <v>2019</v>
      </c>
      <c r="Z631" s="46" t="str">
        <f t="shared" si="106"/>
        <v>16:00</v>
      </c>
      <c r="AA631" s="47">
        <f t="shared" si="107"/>
        <v>43533</v>
      </c>
      <c r="AB631" s="48">
        <f t="shared" si="108"/>
        <v>43533.666666666664</v>
      </c>
      <c r="AC631" s="51">
        <v>43525</v>
      </c>
      <c r="AD631" s="72"/>
      <c r="AE631" s="49">
        <v>630</v>
      </c>
      <c r="AF631" s="52">
        <f t="shared" si="109"/>
        <v>40.029999999999987</v>
      </c>
      <c r="AG631" s="53">
        <f t="shared" si="110"/>
        <v>140.03000000000009</v>
      </c>
      <c r="AH631" s="53">
        <f>AG631-MAX($AG$1:AG630)</f>
        <v>-4.2600000000000477</v>
      </c>
    </row>
    <row r="632" spans="1:34" x14ac:dyDescent="0.25">
      <c r="A632">
        <v>631</v>
      </c>
      <c r="B632" t="s">
        <v>758</v>
      </c>
      <c r="C632" t="s">
        <v>15</v>
      </c>
      <c r="D632" t="s">
        <v>58</v>
      </c>
      <c r="E632" t="s">
        <v>819</v>
      </c>
      <c r="F632">
        <v>1.68</v>
      </c>
      <c r="G632" t="s">
        <v>18</v>
      </c>
      <c r="H632" t="s">
        <v>34</v>
      </c>
      <c r="I632" t="str">
        <f>"0-2"</f>
        <v>0-2</v>
      </c>
      <c r="J632" t="s">
        <v>20</v>
      </c>
      <c r="K632">
        <v>1.675</v>
      </c>
      <c r="L632">
        <v>1</v>
      </c>
      <c r="M632">
        <v>0.68</v>
      </c>
      <c r="N632" t="s">
        <v>21</v>
      </c>
      <c r="O632" t="s">
        <v>820</v>
      </c>
      <c r="P632" s="15">
        <f t="shared" si="111"/>
        <v>41.309999999999988</v>
      </c>
      <c r="Q632" s="22">
        <v>43525</v>
      </c>
      <c r="R632" s="22"/>
      <c r="S632" s="50">
        <v>621</v>
      </c>
      <c r="T632" s="23" t="str">
        <f t="shared" si="101"/>
        <v>AH</v>
      </c>
      <c r="U632" t="s">
        <v>2512</v>
      </c>
      <c r="V632" s="46" t="str">
        <f t="shared" si="102"/>
        <v>09</v>
      </c>
      <c r="W632" s="46" t="str">
        <f t="shared" si="103"/>
        <v>Mar</v>
      </c>
      <c r="X632" s="46">
        <f t="shared" si="104"/>
        <v>3</v>
      </c>
      <c r="Y632" s="46" t="str">
        <f t="shared" si="105"/>
        <v>2019</v>
      </c>
      <c r="Z632" s="46" t="str">
        <f t="shared" si="106"/>
        <v>16:00</v>
      </c>
      <c r="AA632" s="47">
        <f t="shared" si="107"/>
        <v>43533</v>
      </c>
      <c r="AB632" s="48">
        <f t="shared" si="108"/>
        <v>43533.666666666664</v>
      </c>
      <c r="AC632" s="51">
        <v>43525</v>
      </c>
      <c r="AD632" s="72"/>
      <c r="AE632" s="49">
        <v>631</v>
      </c>
      <c r="AF632" s="52">
        <f t="shared" si="109"/>
        <v>40.709999999999987</v>
      </c>
      <c r="AG632" s="53">
        <f t="shared" si="110"/>
        <v>140.71000000000009</v>
      </c>
      <c r="AH632" s="53">
        <f>AG632-MAX($AG$1:AG631)</f>
        <v>-3.5800000000000409</v>
      </c>
    </row>
    <row r="633" spans="1:34" x14ac:dyDescent="0.25">
      <c r="A633">
        <v>632</v>
      </c>
      <c r="B633" t="s">
        <v>758</v>
      </c>
      <c r="C633" t="s">
        <v>15</v>
      </c>
      <c r="D633" t="s">
        <v>58</v>
      </c>
      <c r="E633" t="s">
        <v>778</v>
      </c>
      <c r="F633">
        <v>0</v>
      </c>
      <c r="G633" t="s">
        <v>26</v>
      </c>
      <c r="H633" t="s">
        <v>31</v>
      </c>
      <c r="I633" t="str">
        <f>"3-1"</f>
        <v>3-1</v>
      </c>
      <c r="J633" t="s">
        <v>20</v>
      </c>
      <c r="K633">
        <v>1.819</v>
      </c>
      <c r="L633">
        <v>1</v>
      </c>
      <c r="M633">
        <v>-1</v>
      </c>
      <c r="N633" t="s">
        <v>21</v>
      </c>
      <c r="O633" t="s">
        <v>779</v>
      </c>
      <c r="P633" s="15">
        <f t="shared" si="111"/>
        <v>40.309999999999988</v>
      </c>
      <c r="Q633" s="22">
        <v>43525</v>
      </c>
      <c r="R633" s="22"/>
      <c r="S633" s="50">
        <v>618</v>
      </c>
      <c r="T633" s="23" t="str">
        <f t="shared" si="101"/>
        <v>AH</v>
      </c>
      <c r="U633" t="s">
        <v>2512</v>
      </c>
      <c r="V633" s="46" t="str">
        <f t="shared" si="102"/>
        <v>09</v>
      </c>
      <c r="W633" s="46" t="str">
        <f t="shared" si="103"/>
        <v>Mar</v>
      </c>
      <c r="X633" s="46">
        <f t="shared" si="104"/>
        <v>3</v>
      </c>
      <c r="Y633" s="46" t="str">
        <f t="shared" si="105"/>
        <v>2019</v>
      </c>
      <c r="Z633" s="46" t="str">
        <f t="shared" si="106"/>
        <v>16:00</v>
      </c>
      <c r="AA633" s="47">
        <f t="shared" si="107"/>
        <v>43533</v>
      </c>
      <c r="AB633" s="48">
        <f t="shared" si="108"/>
        <v>43533.666666666664</v>
      </c>
      <c r="AC633" s="51">
        <v>43525</v>
      </c>
      <c r="AD633" s="72"/>
      <c r="AE633" s="49">
        <v>632</v>
      </c>
      <c r="AF633" s="52">
        <f t="shared" si="109"/>
        <v>39.709999999999987</v>
      </c>
      <c r="AG633" s="53">
        <f t="shared" si="110"/>
        <v>139.71000000000009</v>
      </c>
      <c r="AH633" s="53">
        <f>AG633-MAX($AG$1:AG632)</f>
        <v>-4.5800000000000409</v>
      </c>
    </row>
    <row r="634" spans="1:34" x14ac:dyDescent="0.25">
      <c r="A634">
        <v>633</v>
      </c>
      <c r="B634" t="s">
        <v>758</v>
      </c>
      <c r="C634" t="s">
        <v>15</v>
      </c>
      <c r="D634" t="s">
        <v>58</v>
      </c>
      <c r="E634" t="s">
        <v>777</v>
      </c>
      <c r="F634">
        <v>0</v>
      </c>
      <c r="G634" t="s">
        <v>26</v>
      </c>
      <c r="H634" t="s">
        <v>34</v>
      </c>
      <c r="I634" t="str">
        <f>"3-2"</f>
        <v>3-2</v>
      </c>
      <c r="J634" t="s">
        <v>20</v>
      </c>
      <c r="K634">
        <v>1.952</v>
      </c>
      <c r="L634">
        <v>1</v>
      </c>
      <c r="M634">
        <v>-1</v>
      </c>
      <c r="N634" t="s">
        <v>21</v>
      </c>
      <c r="O634" t="s">
        <v>775</v>
      </c>
      <c r="P634" s="15">
        <f t="shared" si="111"/>
        <v>39.309999999999988</v>
      </c>
      <c r="Q634" s="22">
        <v>43525</v>
      </c>
      <c r="R634" s="22"/>
      <c r="S634" s="50">
        <v>657</v>
      </c>
      <c r="T634" s="23" t="str">
        <f t="shared" si="101"/>
        <v>AH</v>
      </c>
      <c r="U634" t="s">
        <v>2512</v>
      </c>
      <c r="V634" s="46" t="str">
        <f t="shared" si="102"/>
        <v>09</v>
      </c>
      <c r="W634" s="46" t="str">
        <f t="shared" si="103"/>
        <v>Mar</v>
      </c>
      <c r="X634" s="46">
        <f t="shared" si="104"/>
        <v>3</v>
      </c>
      <c r="Y634" s="46" t="str">
        <f t="shared" si="105"/>
        <v>2019</v>
      </c>
      <c r="Z634" s="46" t="str">
        <f t="shared" si="106"/>
        <v>16:00</v>
      </c>
      <c r="AA634" s="47">
        <f t="shared" si="107"/>
        <v>43533</v>
      </c>
      <c r="AB634" s="48">
        <f t="shared" si="108"/>
        <v>43533.666666666664</v>
      </c>
      <c r="AC634" s="51">
        <v>43525</v>
      </c>
      <c r="AD634" s="72"/>
      <c r="AE634" s="49">
        <v>633</v>
      </c>
      <c r="AF634" s="52">
        <f t="shared" si="109"/>
        <v>38.709999999999987</v>
      </c>
      <c r="AG634" s="53">
        <f t="shared" si="110"/>
        <v>138.71000000000009</v>
      </c>
      <c r="AH634" s="53">
        <f>AG634-MAX($AG$1:AG633)</f>
        <v>-5.5800000000000409</v>
      </c>
    </row>
    <row r="635" spans="1:34" x14ac:dyDescent="0.25">
      <c r="A635">
        <v>634</v>
      </c>
      <c r="B635" t="s">
        <v>758</v>
      </c>
      <c r="C635" t="s">
        <v>15</v>
      </c>
      <c r="D635" t="s">
        <v>58</v>
      </c>
      <c r="E635" t="s">
        <v>759</v>
      </c>
      <c r="F635">
        <v>0</v>
      </c>
      <c r="G635" t="s">
        <v>26</v>
      </c>
      <c r="H635" t="s">
        <v>38</v>
      </c>
      <c r="I635" t="str">
        <f>"2-1"</f>
        <v>2-1</v>
      </c>
      <c r="J635" t="s">
        <v>20</v>
      </c>
      <c r="K635">
        <v>1.8919999999999999</v>
      </c>
      <c r="L635">
        <v>1</v>
      </c>
      <c r="M635">
        <v>-1</v>
      </c>
      <c r="N635" t="s">
        <v>21</v>
      </c>
      <c r="O635" t="s">
        <v>757</v>
      </c>
      <c r="P635" s="15">
        <f t="shared" si="111"/>
        <v>38.309999999999988</v>
      </c>
      <c r="Q635" s="22">
        <v>43525</v>
      </c>
      <c r="R635" s="22"/>
      <c r="S635" s="50">
        <v>648</v>
      </c>
      <c r="T635" s="23" t="str">
        <f t="shared" si="101"/>
        <v>1X2</v>
      </c>
      <c r="U635" t="s">
        <v>2512</v>
      </c>
      <c r="V635" s="46" t="str">
        <f t="shared" si="102"/>
        <v>09</v>
      </c>
      <c r="W635" s="46" t="str">
        <f t="shared" si="103"/>
        <v>Mar</v>
      </c>
      <c r="X635" s="46">
        <f t="shared" si="104"/>
        <v>3</v>
      </c>
      <c r="Y635" s="46" t="str">
        <f t="shared" si="105"/>
        <v>2019</v>
      </c>
      <c r="Z635" s="46" t="str">
        <f t="shared" si="106"/>
        <v>16:00</v>
      </c>
      <c r="AA635" s="47">
        <f t="shared" si="107"/>
        <v>43533</v>
      </c>
      <c r="AB635" s="48">
        <f t="shared" si="108"/>
        <v>43533.666666666664</v>
      </c>
      <c r="AC635" s="51">
        <v>43525</v>
      </c>
      <c r="AD635" s="72"/>
      <c r="AE635" s="49">
        <v>634</v>
      </c>
      <c r="AF635" s="52">
        <f t="shared" si="109"/>
        <v>37.709999999999987</v>
      </c>
      <c r="AG635" s="53">
        <f t="shared" si="110"/>
        <v>137.71000000000009</v>
      </c>
      <c r="AH635" s="53">
        <f>AG635-MAX($AG$1:AG634)</f>
        <v>-6.5800000000000409</v>
      </c>
    </row>
    <row r="636" spans="1:34" x14ac:dyDescent="0.25">
      <c r="A636">
        <v>635</v>
      </c>
      <c r="B636" t="s">
        <v>762</v>
      </c>
      <c r="C636" t="s">
        <v>15</v>
      </c>
      <c r="D636" t="s">
        <v>24</v>
      </c>
      <c r="E636" t="s">
        <v>763</v>
      </c>
      <c r="F636">
        <v>1</v>
      </c>
      <c r="G636" t="s">
        <v>80</v>
      </c>
      <c r="H636" t="s">
        <v>50</v>
      </c>
      <c r="I636" t="str">
        <f>"1-0"</f>
        <v>1-0</v>
      </c>
      <c r="J636" t="s">
        <v>20</v>
      </c>
      <c r="K636">
        <v>1.7569999999999999</v>
      </c>
      <c r="L636">
        <v>1</v>
      </c>
      <c r="M636">
        <v>0</v>
      </c>
      <c r="N636" t="s">
        <v>21</v>
      </c>
      <c r="O636" t="s">
        <v>764</v>
      </c>
      <c r="P636" s="15">
        <f t="shared" si="111"/>
        <v>38.309999999999988</v>
      </c>
      <c r="Q636" s="22">
        <v>43525</v>
      </c>
      <c r="R636" s="22"/>
      <c r="S636" s="50">
        <v>662</v>
      </c>
      <c r="T636" s="23" t="str">
        <f t="shared" si="101"/>
        <v>AH</v>
      </c>
      <c r="U636" t="s">
        <v>2512</v>
      </c>
      <c r="V636" s="46" t="str">
        <f t="shared" si="102"/>
        <v>09</v>
      </c>
      <c r="W636" s="46" t="str">
        <f t="shared" si="103"/>
        <v>Mar</v>
      </c>
      <c r="X636" s="46">
        <f t="shared" si="104"/>
        <v>3</v>
      </c>
      <c r="Y636" s="46" t="str">
        <f t="shared" si="105"/>
        <v>2019</v>
      </c>
      <c r="Z636" s="46" t="str">
        <f t="shared" si="106"/>
        <v>16:15</v>
      </c>
      <c r="AA636" s="47">
        <f t="shared" si="107"/>
        <v>43533</v>
      </c>
      <c r="AB636" s="48">
        <f t="shared" si="108"/>
        <v>43533.677083333336</v>
      </c>
      <c r="AC636" s="51">
        <v>43525</v>
      </c>
      <c r="AD636" s="72"/>
      <c r="AE636" s="49">
        <v>635</v>
      </c>
      <c r="AF636" s="52">
        <f t="shared" si="109"/>
        <v>37.709999999999987</v>
      </c>
      <c r="AG636" s="53">
        <f t="shared" si="110"/>
        <v>137.71000000000009</v>
      </c>
      <c r="AH636" s="53">
        <f>AG636-MAX($AG$1:AG635)</f>
        <v>-6.5800000000000409</v>
      </c>
    </row>
    <row r="637" spans="1:34" x14ac:dyDescent="0.25">
      <c r="A637">
        <v>636</v>
      </c>
      <c r="B637" t="s">
        <v>771</v>
      </c>
      <c r="C637" t="s">
        <v>15</v>
      </c>
      <c r="D637" t="s">
        <v>100</v>
      </c>
      <c r="E637" t="s">
        <v>772</v>
      </c>
      <c r="F637">
        <v>0</v>
      </c>
      <c r="G637" t="s">
        <v>26</v>
      </c>
      <c r="H637" t="s">
        <v>38</v>
      </c>
      <c r="I637" t="str">
        <f>"2-2"</f>
        <v>2-2</v>
      </c>
      <c r="J637" t="s">
        <v>20</v>
      </c>
      <c r="K637">
        <v>1.9610000000000001</v>
      </c>
      <c r="L637">
        <v>1</v>
      </c>
      <c r="M637">
        <v>-1</v>
      </c>
      <c r="N637" t="s">
        <v>21</v>
      </c>
      <c r="O637" t="s">
        <v>769</v>
      </c>
      <c r="P637" s="15">
        <f t="shared" si="111"/>
        <v>37.309999999999988</v>
      </c>
      <c r="Q637" s="22">
        <v>43525</v>
      </c>
      <c r="R637" s="22"/>
      <c r="S637" s="50">
        <v>620</v>
      </c>
      <c r="T637" s="23" t="str">
        <f t="shared" si="101"/>
        <v>1X2</v>
      </c>
      <c r="U637" t="s">
        <v>2512</v>
      </c>
      <c r="V637" s="46" t="str">
        <f t="shared" si="102"/>
        <v>09</v>
      </c>
      <c r="W637" s="46" t="str">
        <f t="shared" si="103"/>
        <v>Mar</v>
      </c>
      <c r="X637" s="46">
        <f t="shared" si="104"/>
        <v>3</v>
      </c>
      <c r="Y637" s="46" t="str">
        <f t="shared" si="105"/>
        <v>2019</v>
      </c>
      <c r="Z637" s="46" t="str">
        <f t="shared" si="106"/>
        <v>17:00</v>
      </c>
      <c r="AA637" s="47">
        <f t="shared" si="107"/>
        <v>43533</v>
      </c>
      <c r="AB637" s="48">
        <f t="shared" si="108"/>
        <v>43533.708333333336</v>
      </c>
      <c r="AC637" s="51">
        <v>43525</v>
      </c>
      <c r="AD637" s="72"/>
      <c r="AE637" s="49">
        <v>636</v>
      </c>
      <c r="AF637" s="52">
        <f t="shared" si="109"/>
        <v>36.709999999999987</v>
      </c>
      <c r="AG637" s="53">
        <f t="shared" si="110"/>
        <v>136.71000000000009</v>
      </c>
      <c r="AH637" s="53">
        <f>AG637-MAX($AG$1:AG636)</f>
        <v>-7.5800000000000409</v>
      </c>
    </row>
    <row r="638" spans="1:34" x14ac:dyDescent="0.25">
      <c r="A638">
        <v>637</v>
      </c>
      <c r="B638" t="s">
        <v>746</v>
      </c>
      <c r="C638" t="s">
        <v>15</v>
      </c>
      <c r="D638" t="s">
        <v>54</v>
      </c>
      <c r="E638" t="s">
        <v>815</v>
      </c>
      <c r="F638">
        <v>0</v>
      </c>
      <c r="G638" t="s">
        <v>26</v>
      </c>
      <c r="H638" t="s">
        <v>112</v>
      </c>
      <c r="I638" t="str">
        <f>"0-1"</f>
        <v>0-1</v>
      </c>
      <c r="J638" t="s">
        <v>20</v>
      </c>
      <c r="K638">
        <v>1.694</v>
      </c>
      <c r="L638">
        <v>1</v>
      </c>
      <c r="M638">
        <v>-1</v>
      </c>
      <c r="N638" t="s">
        <v>21</v>
      </c>
      <c r="O638" t="s">
        <v>814</v>
      </c>
      <c r="P638" s="15">
        <f t="shared" si="111"/>
        <v>36.309999999999988</v>
      </c>
      <c r="Q638" s="22">
        <v>43525</v>
      </c>
      <c r="R638" s="22"/>
      <c r="S638" s="50">
        <v>622</v>
      </c>
      <c r="T638" s="23" t="str">
        <f t="shared" si="101"/>
        <v>AH</v>
      </c>
      <c r="U638" t="s">
        <v>2512</v>
      </c>
      <c r="V638" s="46" t="str">
        <f t="shared" si="102"/>
        <v>09</v>
      </c>
      <c r="W638" s="46" t="str">
        <f t="shared" si="103"/>
        <v>Mar</v>
      </c>
      <c r="X638" s="46">
        <f t="shared" si="104"/>
        <v>3</v>
      </c>
      <c r="Y638" s="46" t="str">
        <f t="shared" si="105"/>
        <v>2019</v>
      </c>
      <c r="Z638" s="46" t="str">
        <f t="shared" si="106"/>
        <v>18:30</v>
      </c>
      <c r="AA638" s="47">
        <f t="shared" si="107"/>
        <v>43533</v>
      </c>
      <c r="AB638" s="48">
        <f t="shared" si="108"/>
        <v>43533.770833333336</v>
      </c>
      <c r="AC638" s="51">
        <v>43525</v>
      </c>
      <c r="AD638" s="72"/>
      <c r="AE638" s="49">
        <v>637</v>
      </c>
      <c r="AF638" s="52">
        <f t="shared" si="109"/>
        <v>35.709999999999987</v>
      </c>
      <c r="AG638" s="53">
        <f t="shared" si="110"/>
        <v>135.71000000000009</v>
      </c>
      <c r="AH638" s="53">
        <f>AG638-MAX($AG$1:AG637)</f>
        <v>-8.5800000000000409</v>
      </c>
    </row>
    <row r="639" spans="1:34" x14ac:dyDescent="0.25">
      <c r="A639">
        <v>638</v>
      </c>
      <c r="B639" t="s">
        <v>746</v>
      </c>
      <c r="C639" t="s">
        <v>15</v>
      </c>
      <c r="D639" t="s">
        <v>58</v>
      </c>
      <c r="E639" t="s">
        <v>776</v>
      </c>
      <c r="F639">
        <v>1.85</v>
      </c>
      <c r="G639" t="s">
        <v>18</v>
      </c>
      <c r="H639" t="s">
        <v>401</v>
      </c>
      <c r="I639" t="str">
        <f>"3-1"</f>
        <v>3-1</v>
      </c>
      <c r="J639" t="s">
        <v>20</v>
      </c>
      <c r="K639">
        <v>1.8540000000000001</v>
      </c>
      <c r="L639">
        <v>1</v>
      </c>
      <c r="M639">
        <v>0.85</v>
      </c>
      <c r="N639" t="s">
        <v>21</v>
      </c>
      <c r="O639" t="s">
        <v>775</v>
      </c>
      <c r="P639" s="15">
        <f t="shared" si="111"/>
        <v>37.159999999999989</v>
      </c>
      <c r="Q639" s="22">
        <v>43525</v>
      </c>
      <c r="R639" s="22"/>
      <c r="S639" s="50">
        <v>659</v>
      </c>
      <c r="T639" s="23" t="str">
        <f t="shared" si="101"/>
        <v>AH</v>
      </c>
      <c r="U639" t="s">
        <v>2512</v>
      </c>
      <c r="V639" s="46" t="str">
        <f t="shared" si="102"/>
        <v>09</v>
      </c>
      <c r="W639" s="46" t="str">
        <f t="shared" si="103"/>
        <v>Mar</v>
      </c>
      <c r="X639" s="46">
        <f t="shared" si="104"/>
        <v>3</v>
      </c>
      <c r="Y639" s="46" t="str">
        <f t="shared" si="105"/>
        <v>2019</v>
      </c>
      <c r="Z639" s="46" t="str">
        <f t="shared" si="106"/>
        <v>18:30</v>
      </c>
      <c r="AA639" s="47">
        <f t="shared" si="107"/>
        <v>43533</v>
      </c>
      <c r="AB639" s="48">
        <f t="shared" si="108"/>
        <v>43533.770833333336</v>
      </c>
      <c r="AC639" s="51">
        <v>43525</v>
      </c>
      <c r="AD639" s="72"/>
      <c r="AE639" s="49">
        <v>638</v>
      </c>
      <c r="AF639" s="52">
        <f t="shared" si="109"/>
        <v>36.559999999999988</v>
      </c>
      <c r="AG639" s="53">
        <f t="shared" si="110"/>
        <v>136.56000000000009</v>
      </c>
      <c r="AH639" s="53">
        <f>AG639-MAX($AG$1:AG638)</f>
        <v>-7.7300000000000466</v>
      </c>
    </row>
    <row r="640" spans="1:34" x14ac:dyDescent="0.25">
      <c r="A640">
        <v>639</v>
      </c>
      <c r="B640" t="s">
        <v>746</v>
      </c>
      <c r="C640" t="s">
        <v>15</v>
      </c>
      <c r="D640" t="s">
        <v>24</v>
      </c>
      <c r="E640" t="s">
        <v>747</v>
      </c>
      <c r="F640">
        <v>1</v>
      </c>
      <c r="G640" t="s">
        <v>80</v>
      </c>
      <c r="H640" t="s">
        <v>190</v>
      </c>
      <c r="I640" t="str">
        <f>"3-1"</f>
        <v>3-1</v>
      </c>
      <c r="J640" t="s">
        <v>20</v>
      </c>
      <c r="K640">
        <v>1.714</v>
      </c>
      <c r="L640">
        <v>1</v>
      </c>
      <c r="M640">
        <v>0</v>
      </c>
      <c r="N640" t="s">
        <v>21</v>
      </c>
      <c r="O640" t="s">
        <v>748</v>
      </c>
      <c r="P640" s="15">
        <f t="shared" si="111"/>
        <v>37.159999999999989</v>
      </c>
      <c r="Q640" s="22">
        <v>43525</v>
      </c>
      <c r="R640" s="22"/>
      <c r="S640" s="50">
        <v>631</v>
      </c>
      <c r="T640" s="23" t="str">
        <f t="shared" si="101"/>
        <v>AH</v>
      </c>
      <c r="U640" t="s">
        <v>2512</v>
      </c>
      <c r="V640" s="46" t="str">
        <f t="shared" si="102"/>
        <v>09</v>
      </c>
      <c r="W640" s="46" t="str">
        <f t="shared" si="103"/>
        <v>Mar</v>
      </c>
      <c r="X640" s="46">
        <f t="shared" si="104"/>
        <v>3</v>
      </c>
      <c r="Y640" s="46" t="str">
        <f t="shared" si="105"/>
        <v>2019</v>
      </c>
      <c r="Z640" s="46" t="str">
        <f t="shared" si="106"/>
        <v>18:30</v>
      </c>
      <c r="AA640" s="47">
        <f t="shared" si="107"/>
        <v>43533</v>
      </c>
      <c r="AB640" s="48">
        <f t="shared" si="108"/>
        <v>43533.770833333336</v>
      </c>
      <c r="AC640" s="51">
        <v>43525</v>
      </c>
      <c r="AD640" s="72"/>
      <c r="AE640" s="49">
        <v>639</v>
      </c>
      <c r="AF640" s="52">
        <f t="shared" si="109"/>
        <v>36.559999999999988</v>
      </c>
      <c r="AG640" s="53">
        <f t="shared" si="110"/>
        <v>136.56000000000009</v>
      </c>
      <c r="AH640" s="53">
        <f>AG640-MAX($AG$1:AG639)</f>
        <v>-7.7300000000000466</v>
      </c>
    </row>
    <row r="641" spans="1:34" x14ac:dyDescent="0.25">
      <c r="A641">
        <v>640</v>
      </c>
      <c r="B641" t="s">
        <v>755</v>
      </c>
      <c r="C641" t="s">
        <v>15</v>
      </c>
      <c r="D641" t="s">
        <v>100</v>
      </c>
      <c r="E641" t="s">
        <v>770</v>
      </c>
      <c r="F641">
        <v>1</v>
      </c>
      <c r="G641" t="s">
        <v>80</v>
      </c>
      <c r="H641" t="s">
        <v>34</v>
      </c>
      <c r="I641" t="str">
        <f>"1-1"</f>
        <v>1-1</v>
      </c>
      <c r="J641" t="s">
        <v>20</v>
      </c>
      <c r="K641">
        <v>1.7929999999999999</v>
      </c>
      <c r="L641">
        <v>1</v>
      </c>
      <c r="M641">
        <v>0</v>
      </c>
      <c r="N641" t="s">
        <v>21</v>
      </c>
      <c r="O641" t="s">
        <v>769</v>
      </c>
      <c r="P641" s="15">
        <f t="shared" si="111"/>
        <v>37.159999999999989</v>
      </c>
      <c r="Q641" s="22">
        <v>43525</v>
      </c>
      <c r="R641" s="22"/>
      <c r="S641" s="50">
        <v>625</v>
      </c>
      <c r="T641" s="23" t="str">
        <f t="shared" si="101"/>
        <v>AH</v>
      </c>
      <c r="U641" t="s">
        <v>2512</v>
      </c>
      <c r="V641" s="46" t="str">
        <f t="shared" si="102"/>
        <v>09</v>
      </c>
      <c r="W641" s="46" t="str">
        <f t="shared" si="103"/>
        <v>Mar</v>
      </c>
      <c r="X641" s="46">
        <f t="shared" si="104"/>
        <v>3</v>
      </c>
      <c r="Y641" s="46" t="str">
        <f t="shared" si="105"/>
        <v>2019</v>
      </c>
      <c r="Z641" s="46" t="str">
        <f t="shared" si="106"/>
        <v>20:00</v>
      </c>
      <c r="AA641" s="47">
        <f t="shared" si="107"/>
        <v>43533</v>
      </c>
      <c r="AB641" s="48">
        <f t="shared" si="108"/>
        <v>43533.833333333336</v>
      </c>
      <c r="AC641" s="51">
        <v>43525</v>
      </c>
      <c r="AD641" s="72"/>
      <c r="AE641" s="49">
        <v>640</v>
      </c>
      <c r="AF641" s="52">
        <f t="shared" si="109"/>
        <v>36.559999999999988</v>
      </c>
      <c r="AG641" s="53">
        <f t="shared" si="110"/>
        <v>136.56000000000009</v>
      </c>
      <c r="AH641" s="53">
        <f>AG641-MAX($AG$1:AG640)</f>
        <v>-7.7300000000000466</v>
      </c>
    </row>
    <row r="642" spans="1:34" x14ac:dyDescent="0.25">
      <c r="A642">
        <v>641</v>
      </c>
      <c r="B642" t="s">
        <v>755</v>
      </c>
      <c r="C642" t="s">
        <v>15</v>
      </c>
      <c r="D642" t="s">
        <v>100</v>
      </c>
      <c r="E642" t="s">
        <v>756</v>
      </c>
      <c r="F642">
        <v>0</v>
      </c>
      <c r="G642" t="s">
        <v>26</v>
      </c>
      <c r="H642" t="s">
        <v>72</v>
      </c>
      <c r="I642" t="str">
        <f>"1-1"</f>
        <v>1-1</v>
      </c>
      <c r="J642" t="s">
        <v>20</v>
      </c>
      <c r="K642">
        <v>1.7090000000000001</v>
      </c>
      <c r="L642">
        <v>1</v>
      </c>
      <c r="M642">
        <v>-1</v>
      </c>
      <c r="N642" t="s">
        <v>21</v>
      </c>
      <c r="O642" t="s">
        <v>757</v>
      </c>
      <c r="P642" s="15">
        <f t="shared" si="111"/>
        <v>36.159999999999989</v>
      </c>
      <c r="Q642" s="22">
        <v>43525</v>
      </c>
      <c r="R642" s="22"/>
      <c r="S642" s="50">
        <v>663</v>
      </c>
      <c r="T642" s="23" t="str">
        <f t="shared" ref="T642:T705" si="112">MID(H642,FIND("(",H642)+1,FIND(")",H642)-FIND("(",H642)-1)</f>
        <v>1X2</v>
      </c>
      <c r="U642" t="s">
        <v>2512</v>
      </c>
      <c r="V642" s="46" t="str">
        <f t="shared" ref="V642:V705" si="113">MID(B642,2,2)</f>
        <v>09</v>
      </c>
      <c r="W642" s="46" t="str">
        <f t="shared" ref="W642:W705" si="114">MID(B642,5,3)</f>
        <v>Mar</v>
      </c>
      <c r="X642" s="46">
        <f t="shared" ref="X642:X705" si="115">INDEX($AK$2:$AL$13,MATCH(W642,$AL$2:$AL$13,0),1)</f>
        <v>3</v>
      </c>
      <c r="Y642" s="46" t="str">
        <f t="shared" ref="Y642:Y705" si="116">MID(B642,9,4)</f>
        <v>2019</v>
      </c>
      <c r="Z642" s="46" t="str">
        <f t="shared" ref="Z642:Z705" si="117">RIGHT(B642,5)</f>
        <v>20:00</v>
      </c>
      <c r="AA642" s="47">
        <f t="shared" ref="AA642:AA705" si="118">DATE(Y642,X642,V642)</f>
        <v>43533</v>
      </c>
      <c r="AB642" s="48">
        <f t="shared" ref="AB642:AB705" si="119">AA642+Z642</f>
        <v>43533.833333333336</v>
      </c>
      <c r="AC642" s="51">
        <v>43525</v>
      </c>
      <c r="AD642" s="72"/>
      <c r="AE642" s="49">
        <v>641</v>
      </c>
      <c r="AF642" s="52">
        <f t="shared" si="109"/>
        <v>35.559999999999988</v>
      </c>
      <c r="AG642" s="53">
        <f t="shared" si="110"/>
        <v>135.56000000000009</v>
      </c>
      <c r="AH642" s="53">
        <f>AG642-MAX($AG$1:AG641)</f>
        <v>-8.7300000000000466</v>
      </c>
    </row>
    <row r="643" spans="1:34" x14ac:dyDescent="0.25">
      <c r="A643">
        <v>642</v>
      </c>
      <c r="B643" t="s">
        <v>790</v>
      </c>
      <c r="C643" t="s">
        <v>15</v>
      </c>
      <c r="D643" t="s">
        <v>16</v>
      </c>
      <c r="E643" t="s">
        <v>791</v>
      </c>
      <c r="F643">
        <v>1</v>
      </c>
      <c r="G643" t="s">
        <v>80</v>
      </c>
      <c r="H643" t="s">
        <v>27</v>
      </c>
      <c r="I643" t="str">
        <f>"1-2"</f>
        <v>1-2</v>
      </c>
      <c r="J643" t="s">
        <v>20</v>
      </c>
      <c r="K643">
        <v>2.02</v>
      </c>
      <c r="L643">
        <v>1</v>
      </c>
      <c r="M643">
        <v>0</v>
      </c>
      <c r="N643" t="s">
        <v>21</v>
      </c>
      <c r="O643" t="s">
        <v>792</v>
      </c>
      <c r="P643" s="15">
        <f t="shared" si="111"/>
        <v>36.159999999999989</v>
      </c>
      <c r="Q643" s="22">
        <v>43525</v>
      </c>
      <c r="R643" s="22"/>
      <c r="S643" s="50">
        <v>658</v>
      </c>
      <c r="T643" s="23" t="str">
        <f t="shared" si="112"/>
        <v>AH</v>
      </c>
      <c r="U643" t="s">
        <v>2512</v>
      </c>
      <c r="V643" s="46" t="str">
        <f t="shared" si="113"/>
        <v>09</v>
      </c>
      <c r="W643" s="46" t="str">
        <f t="shared" si="114"/>
        <v>Mar</v>
      </c>
      <c r="X643" s="46">
        <f t="shared" si="115"/>
        <v>3</v>
      </c>
      <c r="Y643" s="46" t="str">
        <f t="shared" si="116"/>
        <v>2019</v>
      </c>
      <c r="Z643" s="46" t="str">
        <f t="shared" si="117"/>
        <v>20:30</v>
      </c>
      <c r="AA643" s="47">
        <f t="shared" si="118"/>
        <v>43533</v>
      </c>
      <c r="AB643" s="48">
        <f t="shared" si="119"/>
        <v>43533.854166666664</v>
      </c>
      <c r="AC643" s="51">
        <v>43525</v>
      </c>
      <c r="AD643" s="72"/>
      <c r="AE643" s="49">
        <v>642</v>
      </c>
      <c r="AF643" s="52">
        <f t="shared" ref="AF643:AF706" si="120">AF642+M643</f>
        <v>35.559999999999988</v>
      </c>
      <c r="AG643" s="53">
        <f t="shared" ref="AG643:AG706" si="121">AG642+M643</f>
        <v>135.56000000000009</v>
      </c>
      <c r="AH643" s="53">
        <f>AG643-MAX($AG$1:AG642)</f>
        <v>-8.7300000000000466</v>
      </c>
    </row>
    <row r="644" spans="1:34" x14ac:dyDescent="0.25">
      <c r="A644">
        <v>643</v>
      </c>
      <c r="B644" t="s">
        <v>797</v>
      </c>
      <c r="C644" t="s">
        <v>15</v>
      </c>
      <c r="D644" t="s">
        <v>24</v>
      </c>
      <c r="E644" t="s">
        <v>798</v>
      </c>
      <c r="F644">
        <v>1.68</v>
      </c>
      <c r="G644" t="s">
        <v>18</v>
      </c>
      <c r="H644" t="s">
        <v>72</v>
      </c>
      <c r="I644" t="str">
        <f>"2-1"</f>
        <v>2-1</v>
      </c>
      <c r="J644" t="s">
        <v>20</v>
      </c>
      <c r="K644">
        <v>1.68</v>
      </c>
      <c r="L644">
        <v>1</v>
      </c>
      <c r="M644">
        <v>0.68</v>
      </c>
      <c r="N644" t="s">
        <v>21</v>
      </c>
      <c r="O644" t="s">
        <v>796</v>
      </c>
      <c r="P644" s="15">
        <f t="shared" si="111"/>
        <v>36.839999999999989</v>
      </c>
      <c r="Q644" s="22">
        <v>43525</v>
      </c>
      <c r="R644" s="22"/>
      <c r="S644" s="50">
        <v>624</v>
      </c>
      <c r="T644" s="23" t="str">
        <f t="shared" si="112"/>
        <v>1X2</v>
      </c>
      <c r="U644" t="s">
        <v>2512</v>
      </c>
      <c r="V644" s="46" t="str">
        <f t="shared" si="113"/>
        <v>09</v>
      </c>
      <c r="W644" s="46" t="str">
        <f t="shared" si="114"/>
        <v>Mar</v>
      </c>
      <c r="X644" s="46">
        <f t="shared" si="115"/>
        <v>3</v>
      </c>
      <c r="Y644" s="46" t="str">
        <f t="shared" si="116"/>
        <v>2019</v>
      </c>
      <c r="Z644" s="46" t="str">
        <f t="shared" si="117"/>
        <v>20:45</v>
      </c>
      <c r="AA644" s="47">
        <f t="shared" si="118"/>
        <v>43533</v>
      </c>
      <c r="AB644" s="48">
        <f t="shared" si="119"/>
        <v>43533.864583333336</v>
      </c>
      <c r="AC644" s="51">
        <v>43525</v>
      </c>
      <c r="AD644" s="72"/>
      <c r="AE644" s="49">
        <v>643</v>
      </c>
      <c r="AF644" s="52">
        <f t="shared" si="120"/>
        <v>36.239999999999988</v>
      </c>
      <c r="AG644" s="53">
        <f t="shared" si="121"/>
        <v>136.24000000000009</v>
      </c>
      <c r="AH644" s="53">
        <f>AG644-MAX($AG$1:AG643)</f>
        <v>-8.0500000000000398</v>
      </c>
    </row>
    <row r="645" spans="1:34" x14ac:dyDescent="0.25">
      <c r="A645">
        <v>644</v>
      </c>
      <c r="B645" t="s">
        <v>794</v>
      </c>
      <c r="C645" t="s">
        <v>15</v>
      </c>
      <c r="D645" t="s">
        <v>24</v>
      </c>
      <c r="E645" t="s">
        <v>795</v>
      </c>
      <c r="F645">
        <v>2.2400000000000002</v>
      </c>
      <c r="G645" t="s">
        <v>18</v>
      </c>
      <c r="H645" t="s">
        <v>34</v>
      </c>
      <c r="I645" t="str">
        <f>"0-1"</f>
        <v>0-1</v>
      </c>
      <c r="J645" t="s">
        <v>20</v>
      </c>
      <c r="K645">
        <v>2.2400000000000002</v>
      </c>
      <c r="L645">
        <v>1</v>
      </c>
      <c r="M645">
        <v>1.24</v>
      </c>
      <c r="N645" t="s">
        <v>21</v>
      </c>
      <c r="O645" t="s">
        <v>796</v>
      </c>
      <c r="P645" s="15">
        <f t="shared" si="111"/>
        <v>38.079999999999991</v>
      </c>
      <c r="Q645" s="22">
        <v>43525</v>
      </c>
      <c r="R645" s="22"/>
      <c r="S645" s="50">
        <v>627</v>
      </c>
      <c r="T645" s="23" t="str">
        <f t="shared" si="112"/>
        <v>AH</v>
      </c>
      <c r="U645" t="s">
        <v>2512</v>
      </c>
      <c r="V645" s="46" t="str">
        <f t="shared" si="113"/>
        <v>10</v>
      </c>
      <c r="W645" s="46" t="str">
        <f t="shared" si="114"/>
        <v>Mar</v>
      </c>
      <c r="X645" s="46">
        <f t="shared" si="115"/>
        <v>3</v>
      </c>
      <c r="Y645" s="46" t="str">
        <f t="shared" si="116"/>
        <v>2019</v>
      </c>
      <c r="Z645" s="46" t="str">
        <f t="shared" si="117"/>
        <v>12:00</v>
      </c>
      <c r="AA645" s="47">
        <f t="shared" si="118"/>
        <v>43534</v>
      </c>
      <c r="AB645" s="48">
        <f t="shared" si="119"/>
        <v>43534.5</v>
      </c>
      <c r="AC645" s="51">
        <v>43525</v>
      </c>
      <c r="AD645" s="72"/>
      <c r="AE645" s="49">
        <v>644</v>
      </c>
      <c r="AF645" s="52">
        <f t="shared" si="120"/>
        <v>37.47999999999999</v>
      </c>
      <c r="AG645" s="53">
        <f t="shared" si="121"/>
        <v>137.4800000000001</v>
      </c>
      <c r="AH645" s="53">
        <f>AG645-MAX($AG$1:AG644)</f>
        <v>-6.8100000000000307</v>
      </c>
    </row>
    <row r="646" spans="1:34" x14ac:dyDescent="0.25">
      <c r="A646">
        <v>645</v>
      </c>
      <c r="B646" t="s">
        <v>773</v>
      </c>
      <c r="C646" t="s">
        <v>15</v>
      </c>
      <c r="D646" t="s">
        <v>58</v>
      </c>
      <c r="E646" t="s">
        <v>774</v>
      </c>
      <c r="F646">
        <v>1</v>
      </c>
      <c r="G646" t="s">
        <v>80</v>
      </c>
      <c r="H646" t="s">
        <v>177</v>
      </c>
      <c r="I646" t="str">
        <f>"4-2"</f>
        <v>4-2</v>
      </c>
      <c r="J646" t="s">
        <v>20</v>
      </c>
      <c r="K646">
        <v>2.08</v>
      </c>
      <c r="L646">
        <v>1</v>
      </c>
      <c r="M646">
        <v>0</v>
      </c>
      <c r="N646" t="s">
        <v>21</v>
      </c>
      <c r="O646" t="s">
        <v>775</v>
      </c>
      <c r="P646" s="15">
        <f t="shared" si="111"/>
        <v>38.079999999999991</v>
      </c>
      <c r="Q646" s="22">
        <v>43525</v>
      </c>
      <c r="R646" s="22"/>
      <c r="S646" s="50">
        <v>617</v>
      </c>
      <c r="T646" s="23" t="str">
        <f t="shared" si="112"/>
        <v>AH</v>
      </c>
      <c r="U646" t="s">
        <v>2512</v>
      </c>
      <c r="V646" s="46" t="str">
        <f t="shared" si="113"/>
        <v>10</v>
      </c>
      <c r="W646" s="46" t="str">
        <f t="shared" si="114"/>
        <v>Mar</v>
      </c>
      <c r="X646" s="46">
        <f t="shared" si="115"/>
        <v>3</v>
      </c>
      <c r="Y646" s="46" t="str">
        <f t="shared" si="116"/>
        <v>2019</v>
      </c>
      <c r="Z646" s="46" t="str">
        <f t="shared" si="117"/>
        <v>13:00</v>
      </c>
      <c r="AA646" s="47">
        <f t="shared" si="118"/>
        <v>43534</v>
      </c>
      <c r="AB646" s="48">
        <f t="shared" si="119"/>
        <v>43534.541666666664</v>
      </c>
      <c r="AC646" s="51">
        <v>43525</v>
      </c>
      <c r="AD646" s="72"/>
      <c r="AE646" s="49">
        <v>645</v>
      </c>
      <c r="AF646" s="52">
        <f t="shared" si="120"/>
        <v>37.47999999999999</v>
      </c>
      <c r="AG646" s="53">
        <f t="shared" si="121"/>
        <v>137.4800000000001</v>
      </c>
      <c r="AH646" s="53">
        <f>AG646-MAX($AG$1:AG645)</f>
        <v>-6.8100000000000307</v>
      </c>
    </row>
    <row r="647" spans="1:34" x14ac:dyDescent="0.25">
      <c r="A647">
        <v>646</v>
      </c>
      <c r="B647" t="s">
        <v>729</v>
      </c>
      <c r="C647" t="s">
        <v>15</v>
      </c>
      <c r="D647" t="s">
        <v>16</v>
      </c>
      <c r="E647" t="s">
        <v>789</v>
      </c>
      <c r="F647">
        <v>1.9</v>
      </c>
      <c r="G647" t="s">
        <v>18</v>
      </c>
      <c r="H647" t="s">
        <v>38</v>
      </c>
      <c r="I647" t="str">
        <f>"1-2"</f>
        <v>1-2</v>
      </c>
      <c r="J647" t="s">
        <v>20</v>
      </c>
      <c r="K647">
        <v>1.9</v>
      </c>
      <c r="L647">
        <v>1</v>
      </c>
      <c r="M647">
        <v>0.9</v>
      </c>
      <c r="N647" t="s">
        <v>21</v>
      </c>
      <c r="O647" t="s">
        <v>788</v>
      </c>
      <c r="P647" s="15">
        <f t="shared" si="111"/>
        <v>38.97999999999999</v>
      </c>
      <c r="Q647" s="22">
        <v>43525</v>
      </c>
      <c r="R647" s="22"/>
      <c r="S647" s="50">
        <v>635</v>
      </c>
      <c r="T647" s="23" t="str">
        <f t="shared" si="112"/>
        <v>1X2</v>
      </c>
      <c r="U647" t="s">
        <v>2512</v>
      </c>
      <c r="V647" s="46" t="str">
        <f t="shared" si="113"/>
        <v>10</v>
      </c>
      <c r="W647" s="46" t="str">
        <f t="shared" si="114"/>
        <v>Mar</v>
      </c>
      <c r="X647" s="46">
        <f t="shared" si="115"/>
        <v>3</v>
      </c>
      <c r="Y647" s="46" t="str">
        <f t="shared" si="116"/>
        <v>2019</v>
      </c>
      <c r="Z647" s="46" t="str">
        <f t="shared" si="117"/>
        <v>15:00</v>
      </c>
      <c r="AA647" s="47">
        <f t="shared" si="118"/>
        <v>43534</v>
      </c>
      <c r="AB647" s="48">
        <f t="shared" si="119"/>
        <v>43534.625</v>
      </c>
      <c r="AC647" s="51">
        <v>43525</v>
      </c>
      <c r="AD647" s="72"/>
      <c r="AE647" s="49">
        <v>646</v>
      </c>
      <c r="AF647" s="52">
        <f t="shared" si="120"/>
        <v>38.379999999999988</v>
      </c>
      <c r="AG647" s="53">
        <f t="shared" si="121"/>
        <v>138.38000000000011</v>
      </c>
      <c r="AH647" s="53">
        <f>AG647-MAX($AG$1:AG646)</f>
        <v>-5.910000000000025</v>
      </c>
    </row>
    <row r="648" spans="1:34" x14ac:dyDescent="0.25">
      <c r="A648">
        <v>647</v>
      </c>
      <c r="B648" t="s">
        <v>729</v>
      </c>
      <c r="C648" t="s">
        <v>15</v>
      </c>
      <c r="D648" t="s">
        <v>16</v>
      </c>
      <c r="E648" t="s">
        <v>787</v>
      </c>
      <c r="F648">
        <v>0</v>
      </c>
      <c r="G648" t="s">
        <v>26</v>
      </c>
      <c r="H648" t="s">
        <v>112</v>
      </c>
      <c r="I648" t="str">
        <f>"1-2"</f>
        <v>1-2</v>
      </c>
      <c r="J648" t="s">
        <v>20</v>
      </c>
      <c r="K648">
        <v>1.7569999999999999</v>
      </c>
      <c r="L648">
        <v>1</v>
      </c>
      <c r="M648">
        <v>-1</v>
      </c>
      <c r="N648" t="s">
        <v>21</v>
      </c>
      <c r="O648" t="s">
        <v>788</v>
      </c>
      <c r="P648" s="15">
        <f t="shared" si="111"/>
        <v>37.97999999999999</v>
      </c>
      <c r="Q648" s="22">
        <v>43525</v>
      </c>
      <c r="R648" s="22"/>
      <c r="S648" s="50">
        <v>650</v>
      </c>
      <c r="T648" s="23" t="str">
        <f t="shared" si="112"/>
        <v>AH</v>
      </c>
      <c r="U648" t="s">
        <v>2512</v>
      </c>
      <c r="V648" s="46" t="str">
        <f t="shared" si="113"/>
        <v>10</v>
      </c>
      <c r="W648" s="46" t="str">
        <f t="shared" si="114"/>
        <v>Mar</v>
      </c>
      <c r="X648" s="46">
        <f t="shared" si="115"/>
        <v>3</v>
      </c>
      <c r="Y648" s="46" t="str">
        <f t="shared" si="116"/>
        <v>2019</v>
      </c>
      <c r="Z648" s="46" t="str">
        <f t="shared" si="117"/>
        <v>15:00</v>
      </c>
      <c r="AA648" s="47">
        <f t="shared" si="118"/>
        <v>43534</v>
      </c>
      <c r="AB648" s="48">
        <f t="shared" si="119"/>
        <v>43534.625</v>
      </c>
      <c r="AC648" s="51">
        <v>43525</v>
      </c>
      <c r="AD648" s="72"/>
      <c r="AE648" s="49">
        <v>647</v>
      </c>
      <c r="AF648" s="52">
        <f t="shared" si="120"/>
        <v>37.379999999999988</v>
      </c>
      <c r="AG648" s="53">
        <f t="shared" si="121"/>
        <v>137.38000000000011</v>
      </c>
      <c r="AH648" s="53">
        <f>AG648-MAX($AG$1:AG647)</f>
        <v>-6.910000000000025</v>
      </c>
    </row>
    <row r="649" spans="1:34" x14ac:dyDescent="0.25">
      <c r="A649">
        <v>648</v>
      </c>
      <c r="B649" t="s">
        <v>729</v>
      </c>
      <c r="C649" t="s">
        <v>15</v>
      </c>
      <c r="D649" t="s">
        <v>100</v>
      </c>
      <c r="E649" t="s">
        <v>768</v>
      </c>
      <c r="F649">
        <v>2.2200000000000002</v>
      </c>
      <c r="G649" t="s">
        <v>18</v>
      </c>
      <c r="H649" t="s">
        <v>34</v>
      </c>
      <c r="I649" t="str">
        <f>"0-1"</f>
        <v>0-1</v>
      </c>
      <c r="J649" t="s">
        <v>20</v>
      </c>
      <c r="K649">
        <v>2.2200000000000002</v>
      </c>
      <c r="L649">
        <v>1</v>
      </c>
      <c r="M649">
        <v>1.22</v>
      </c>
      <c r="N649" t="s">
        <v>21</v>
      </c>
      <c r="O649" t="s">
        <v>769</v>
      </c>
      <c r="P649" s="15">
        <f t="shared" si="111"/>
        <v>39.199999999999989</v>
      </c>
      <c r="Q649" s="22">
        <v>43525</v>
      </c>
      <c r="R649" s="22"/>
      <c r="S649" s="50">
        <v>647</v>
      </c>
      <c r="T649" s="23" t="str">
        <f t="shared" si="112"/>
        <v>AH</v>
      </c>
      <c r="U649" t="s">
        <v>2512</v>
      </c>
      <c r="V649" s="46" t="str">
        <f t="shared" si="113"/>
        <v>10</v>
      </c>
      <c r="W649" s="46" t="str">
        <f t="shared" si="114"/>
        <v>Mar</v>
      </c>
      <c r="X649" s="46">
        <f t="shared" si="115"/>
        <v>3</v>
      </c>
      <c r="Y649" s="46" t="str">
        <f t="shared" si="116"/>
        <v>2019</v>
      </c>
      <c r="Z649" s="46" t="str">
        <f t="shared" si="117"/>
        <v>15:00</v>
      </c>
      <c r="AA649" s="47">
        <f t="shared" si="118"/>
        <v>43534</v>
      </c>
      <c r="AB649" s="48">
        <f t="shared" si="119"/>
        <v>43534.625</v>
      </c>
      <c r="AC649" s="51">
        <v>43525</v>
      </c>
      <c r="AD649" s="72"/>
      <c r="AE649" s="49">
        <v>648</v>
      </c>
      <c r="AF649" s="52">
        <f t="shared" si="120"/>
        <v>38.599999999999987</v>
      </c>
      <c r="AG649" s="53">
        <f t="shared" si="121"/>
        <v>138.60000000000011</v>
      </c>
      <c r="AH649" s="53">
        <f>AG649-MAX($AG$1:AG648)</f>
        <v>-5.6900000000000261</v>
      </c>
    </row>
    <row r="650" spans="1:34" x14ac:dyDescent="0.25">
      <c r="A650">
        <v>649</v>
      </c>
      <c r="B650" t="s">
        <v>729</v>
      </c>
      <c r="C650" t="s">
        <v>15</v>
      </c>
      <c r="D650" t="s">
        <v>100</v>
      </c>
      <c r="E650" t="s">
        <v>754</v>
      </c>
      <c r="F650">
        <v>1.81</v>
      </c>
      <c r="G650" t="s">
        <v>18</v>
      </c>
      <c r="H650" t="s">
        <v>92</v>
      </c>
      <c r="I650" t="str">
        <f>"2-2"</f>
        <v>2-2</v>
      </c>
      <c r="J650" t="s">
        <v>20</v>
      </c>
      <c r="K650">
        <v>1.8129999999999999</v>
      </c>
      <c r="L650">
        <v>1</v>
      </c>
      <c r="M650">
        <v>0.81</v>
      </c>
      <c r="N650" t="s">
        <v>21</v>
      </c>
      <c r="O650" t="s">
        <v>753</v>
      </c>
      <c r="P650" s="15">
        <f t="shared" si="111"/>
        <v>40.009999999999991</v>
      </c>
      <c r="Q650" s="22">
        <v>43525</v>
      </c>
      <c r="R650" s="22"/>
      <c r="S650" s="50">
        <v>642</v>
      </c>
      <c r="T650" s="23" t="str">
        <f t="shared" si="112"/>
        <v>AH</v>
      </c>
      <c r="U650" t="s">
        <v>2512</v>
      </c>
      <c r="V650" s="46" t="str">
        <f t="shared" si="113"/>
        <v>10</v>
      </c>
      <c r="W650" s="46" t="str">
        <f t="shared" si="114"/>
        <v>Mar</v>
      </c>
      <c r="X650" s="46">
        <f t="shared" si="115"/>
        <v>3</v>
      </c>
      <c r="Y650" s="46" t="str">
        <f t="shared" si="116"/>
        <v>2019</v>
      </c>
      <c r="Z650" s="46" t="str">
        <f t="shared" si="117"/>
        <v>15:00</v>
      </c>
      <c r="AA650" s="47">
        <f t="shared" si="118"/>
        <v>43534</v>
      </c>
      <c r="AB650" s="48">
        <f t="shared" si="119"/>
        <v>43534.625</v>
      </c>
      <c r="AC650" s="51">
        <v>43525</v>
      </c>
      <c r="AD650" s="72"/>
      <c r="AE650" s="49">
        <v>649</v>
      </c>
      <c r="AF650" s="52">
        <f t="shared" si="120"/>
        <v>39.409999999999989</v>
      </c>
      <c r="AG650" s="53">
        <f t="shared" si="121"/>
        <v>139.41000000000011</v>
      </c>
      <c r="AH650" s="53">
        <f>AG650-MAX($AG$1:AG649)</f>
        <v>-4.8800000000000239</v>
      </c>
    </row>
    <row r="651" spans="1:34" x14ac:dyDescent="0.25">
      <c r="A651">
        <v>650</v>
      </c>
      <c r="B651" t="s">
        <v>729</v>
      </c>
      <c r="C651" t="s">
        <v>15</v>
      </c>
      <c r="D651" t="s">
        <v>16</v>
      </c>
      <c r="E651" t="s">
        <v>730</v>
      </c>
      <c r="F651">
        <v>1.71</v>
      </c>
      <c r="G651" t="s">
        <v>18</v>
      </c>
      <c r="H651" t="s">
        <v>50</v>
      </c>
      <c r="I651" t="str">
        <f>"2-0"</f>
        <v>2-0</v>
      </c>
      <c r="J651" t="s">
        <v>20</v>
      </c>
      <c r="K651">
        <v>1.7090000000000001</v>
      </c>
      <c r="L651">
        <v>1</v>
      </c>
      <c r="M651">
        <v>0.71</v>
      </c>
      <c r="N651" t="s">
        <v>21</v>
      </c>
      <c r="O651" t="s">
        <v>728</v>
      </c>
      <c r="P651" s="15">
        <f t="shared" si="111"/>
        <v>40.719999999999992</v>
      </c>
      <c r="Q651" s="22">
        <v>43525</v>
      </c>
      <c r="R651" s="22"/>
      <c r="S651" s="50">
        <v>646</v>
      </c>
      <c r="T651" s="23" t="str">
        <f t="shared" si="112"/>
        <v>AH</v>
      </c>
      <c r="U651" t="s">
        <v>2512</v>
      </c>
      <c r="V651" s="46" t="str">
        <f t="shared" si="113"/>
        <v>10</v>
      </c>
      <c r="W651" s="46" t="str">
        <f t="shared" si="114"/>
        <v>Mar</v>
      </c>
      <c r="X651" s="46">
        <f t="shared" si="115"/>
        <v>3</v>
      </c>
      <c r="Y651" s="46" t="str">
        <f t="shared" si="116"/>
        <v>2019</v>
      </c>
      <c r="Z651" s="46" t="str">
        <f t="shared" si="117"/>
        <v>15:00</v>
      </c>
      <c r="AA651" s="47">
        <f t="shared" si="118"/>
        <v>43534</v>
      </c>
      <c r="AB651" s="48">
        <f t="shared" si="119"/>
        <v>43534.625</v>
      </c>
      <c r="AC651" s="51">
        <v>43525</v>
      </c>
      <c r="AD651" s="72"/>
      <c r="AE651" s="49">
        <v>650</v>
      </c>
      <c r="AF651" s="52">
        <f t="shared" si="120"/>
        <v>40.11999999999999</v>
      </c>
      <c r="AG651" s="53">
        <f t="shared" si="121"/>
        <v>140.12000000000012</v>
      </c>
      <c r="AH651" s="53">
        <f>AG651-MAX($AG$1:AG650)</f>
        <v>-4.1700000000000159</v>
      </c>
    </row>
    <row r="652" spans="1:34" x14ac:dyDescent="0.25">
      <c r="A652">
        <v>651</v>
      </c>
      <c r="B652" t="s">
        <v>736</v>
      </c>
      <c r="C652" t="s">
        <v>15</v>
      </c>
      <c r="D652" t="s">
        <v>58</v>
      </c>
      <c r="E652" t="s">
        <v>737</v>
      </c>
      <c r="F652">
        <v>1.98</v>
      </c>
      <c r="G652" t="s">
        <v>18</v>
      </c>
      <c r="H652" t="s">
        <v>31</v>
      </c>
      <c r="I652" t="str">
        <f>"1-1"</f>
        <v>1-1</v>
      </c>
      <c r="J652" t="s">
        <v>20</v>
      </c>
      <c r="K652">
        <v>1.98</v>
      </c>
      <c r="L652">
        <v>1</v>
      </c>
      <c r="M652">
        <v>0.98</v>
      </c>
      <c r="N652" t="s">
        <v>21</v>
      </c>
      <c r="O652" t="s">
        <v>738</v>
      </c>
      <c r="P652" s="15">
        <f t="shared" si="111"/>
        <v>41.699999999999989</v>
      </c>
      <c r="Q652" s="22">
        <v>43525</v>
      </c>
      <c r="R652" s="22"/>
      <c r="S652" s="50">
        <v>654</v>
      </c>
      <c r="T652" s="23" t="str">
        <f t="shared" si="112"/>
        <v>AH</v>
      </c>
      <c r="U652" t="s">
        <v>2512</v>
      </c>
      <c r="V652" s="46" t="str">
        <f t="shared" si="113"/>
        <v>10</v>
      </c>
      <c r="W652" s="46" t="str">
        <f t="shared" si="114"/>
        <v>Mar</v>
      </c>
      <c r="X652" s="46">
        <f t="shared" si="115"/>
        <v>3</v>
      </c>
      <c r="Y652" s="46" t="str">
        <f t="shared" si="116"/>
        <v>2019</v>
      </c>
      <c r="Z652" s="46" t="str">
        <f t="shared" si="117"/>
        <v>15:05</v>
      </c>
      <c r="AA652" s="47">
        <f t="shared" si="118"/>
        <v>43534</v>
      </c>
      <c r="AB652" s="48">
        <f t="shared" si="119"/>
        <v>43534.628472222219</v>
      </c>
      <c r="AC652" s="51">
        <v>43525</v>
      </c>
      <c r="AD652" s="72"/>
      <c r="AE652" s="49">
        <v>651</v>
      </c>
      <c r="AF652" s="52">
        <f t="shared" si="120"/>
        <v>41.099999999999987</v>
      </c>
      <c r="AG652" s="53">
        <f t="shared" si="121"/>
        <v>141.10000000000011</v>
      </c>
      <c r="AH652" s="53">
        <f>AG652-MAX($AG$1:AG651)</f>
        <v>-3.1900000000000261</v>
      </c>
    </row>
    <row r="653" spans="1:34" x14ac:dyDescent="0.25">
      <c r="A653">
        <v>652</v>
      </c>
      <c r="B653" t="s">
        <v>812</v>
      </c>
      <c r="C653" t="s">
        <v>15</v>
      </c>
      <c r="D653" t="s">
        <v>54</v>
      </c>
      <c r="E653" t="s">
        <v>813</v>
      </c>
      <c r="F653">
        <v>1.69</v>
      </c>
      <c r="G653" t="s">
        <v>18</v>
      </c>
      <c r="H653" t="s">
        <v>177</v>
      </c>
      <c r="I653" t="str">
        <f>"2-1"</f>
        <v>2-1</v>
      </c>
      <c r="J653" t="s">
        <v>20</v>
      </c>
      <c r="K653">
        <v>1.6890000000000001</v>
      </c>
      <c r="L653">
        <v>1</v>
      </c>
      <c r="M653">
        <v>0.69</v>
      </c>
      <c r="N653" t="s">
        <v>21</v>
      </c>
      <c r="O653" t="s">
        <v>814</v>
      </c>
      <c r="P653" s="15">
        <f t="shared" si="111"/>
        <v>42.389999999999986</v>
      </c>
      <c r="Q653" s="22">
        <v>43525</v>
      </c>
      <c r="R653" s="22"/>
      <c r="S653" s="50">
        <v>633</v>
      </c>
      <c r="T653" s="23" t="str">
        <f t="shared" si="112"/>
        <v>AH</v>
      </c>
      <c r="U653" t="s">
        <v>2512</v>
      </c>
      <c r="V653" s="46" t="str">
        <f t="shared" si="113"/>
        <v>10</v>
      </c>
      <c r="W653" s="46" t="str">
        <f t="shared" si="114"/>
        <v>Mar</v>
      </c>
      <c r="X653" s="46">
        <f t="shared" si="115"/>
        <v>3</v>
      </c>
      <c r="Y653" s="46" t="str">
        <f t="shared" si="116"/>
        <v>2019</v>
      </c>
      <c r="Z653" s="46" t="str">
        <f t="shared" si="117"/>
        <v>15:30</v>
      </c>
      <c r="AA653" s="47">
        <f t="shared" si="118"/>
        <v>43534</v>
      </c>
      <c r="AB653" s="48">
        <f t="shared" si="119"/>
        <v>43534.645833333336</v>
      </c>
      <c r="AC653" s="51">
        <v>43525</v>
      </c>
      <c r="AD653" s="72"/>
      <c r="AE653" s="49">
        <v>652</v>
      </c>
      <c r="AF653" s="52">
        <f t="shared" si="120"/>
        <v>41.789999999999985</v>
      </c>
      <c r="AG653" s="53">
        <f t="shared" si="121"/>
        <v>141.79000000000011</v>
      </c>
      <c r="AH653" s="53">
        <f>AG653-MAX($AG$1:AG652)</f>
        <v>-2.5000000000000284</v>
      </c>
    </row>
    <row r="654" spans="1:34" x14ac:dyDescent="0.25">
      <c r="A654">
        <v>653</v>
      </c>
      <c r="B654" t="s">
        <v>743</v>
      </c>
      <c r="C654" t="s">
        <v>15</v>
      </c>
      <c r="D654" t="s">
        <v>24</v>
      </c>
      <c r="E654" t="s">
        <v>744</v>
      </c>
      <c r="F654">
        <v>2.36</v>
      </c>
      <c r="G654" t="s">
        <v>18</v>
      </c>
      <c r="H654" t="s">
        <v>38</v>
      </c>
      <c r="I654" t="str">
        <f>"2-3"</f>
        <v>2-3</v>
      </c>
      <c r="J654" t="s">
        <v>20</v>
      </c>
      <c r="K654">
        <v>2.36</v>
      </c>
      <c r="L654">
        <v>1</v>
      </c>
      <c r="M654">
        <v>1.36</v>
      </c>
      <c r="N654" t="s">
        <v>21</v>
      </c>
      <c r="O654" t="s">
        <v>745</v>
      </c>
      <c r="P654" s="15">
        <f t="shared" si="111"/>
        <v>43.749999999999986</v>
      </c>
      <c r="Q654" s="22">
        <v>43525</v>
      </c>
      <c r="R654" s="22"/>
      <c r="S654" s="50">
        <v>636</v>
      </c>
      <c r="T654" s="23" t="str">
        <f t="shared" si="112"/>
        <v>1X2</v>
      </c>
      <c r="U654" t="s">
        <v>2512</v>
      </c>
      <c r="V654" s="46" t="str">
        <f t="shared" si="113"/>
        <v>10</v>
      </c>
      <c r="W654" s="46" t="str">
        <f t="shared" si="114"/>
        <v>Mar</v>
      </c>
      <c r="X654" s="46">
        <f t="shared" si="115"/>
        <v>3</v>
      </c>
      <c r="Y654" s="46" t="str">
        <f t="shared" si="116"/>
        <v>2019</v>
      </c>
      <c r="Z654" s="46" t="str">
        <f t="shared" si="117"/>
        <v>16:15</v>
      </c>
      <c r="AA654" s="47">
        <f t="shared" si="118"/>
        <v>43534</v>
      </c>
      <c r="AB654" s="48">
        <f t="shared" si="119"/>
        <v>43534.677083333336</v>
      </c>
      <c r="AC654" s="51">
        <v>43525</v>
      </c>
      <c r="AD654" s="72"/>
      <c r="AE654" s="49">
        <v>653</v>
      </c>
      <c r="AF654" s="52">
        <f t="shared" si="120"/>
        <v>43.149999999999984</v>
      </c>
      <c r="AG654" s="53">
        <f t="shared" si="121"/>
        <v>143.15000000000012</v>
      </c>
      <c r="AH654" s="53">
        <f>AG654-MAX($AG$1:AG653)</f>
        <v>-1.1400000000000148</v>
      </c>
    </row>
    <row r="655" spans="1:34" x14ac:dyDescent="0.25">
      <c r="A655">
        <v>654</v>
      </c>
      <c r="B655" t="s">
        <v>731</v>
      </c>
      <c r="C655" t="s">
        <v>15</v>
      </c>
      <c r="D655" t="s">
        <v>100</v>
      </c>
      <c r="E655" t="s">
        <v>732</v>
      </c>
      <c r="F655">
        <v>2.16</v>
      </c>
      <c r="G655" t="s">
        <v>18</v>
      </c>
      <c r="H655" t="s">
        <v>50</v>
      </c>
      <c r="I655" t="str">
        <f>"3-1"</f>
        <v>3-1</v>
      </c>
      <c r="J655" t="s">
        <v>20</v>
      </c>
      <c r="K655">
        <v>2.16</v>
      </c>
      <c r="L655">
        <v>1</v>
      </c>
      <c r="M655">
        <v>1.1599999999999999</v>
      </c>
      <c r="N655" t="s">
        <v>21</v>
      </c>
      <c r="O655" t="s">
        <v>733</v>
      </c>
      <c r="P655" s="15">
        <f t="shared" si="111"/>
        <v>44.909999999999982</v>
      </c>
      <c r="Q655" s="22">
        <v>43525</v>
      </c>
      <c r="R655" s="22"/>
      <c r="S655" s="50">
        <v>655</v>
      </c>
      <c r="T655" s="23" t="str">
        <f t="shared" si="112"/>
        <v>AH</v>
      </c>
      <c r="U655" t="s">
        <v>2512</v>
      </c>
      <c r="V655" s="46" t="str">
        <f t="shared" si="113"/>
        <v>10</v>
      </c>
      <c r="W655" s="46" t="str">
        <f t="shared" si="114"/>
        <v>Mar</v>
      </c>
      <c r="X655" s="46">
        <f t="shared" si="115"/>
        <v>3</v>
      </c>
      <c r="Y655" s="46" t="str">
        <f t="shared" si="116"/>
        <v>2019</v>
      </c>
      <c r="Z655" s="46" t="str">
        <f t="shared" si="117"/>
        <v>17:00</v>
      </c>
      <c r="AA655" s="47">
        <f t="shared" si="118"/>
        <v>43534</v>
      </c>
      <c r="AB655" s="48">
        <f t="shared" si="119"/>
        <v>43534.708333333336</v>
      </c>
      <c r="AC655" s="51">
        <v>43525</v>
      </c>
      <c r="AD655" s="72"/>
      <c r="AE655" s="49">
        <v>654</v>
      </c>
      <c r="AF655" s="52">
        <f t="shared" si="120"/>
        <v>44.309999999999981</v>
      </c>
      <c r="AG655" s="53">
        <f t="shared" si="121"/>
        <v>144.31000000000012</v>
      </c>
      <c r="AH655" s="53">
        <f>AG655-MAX($AG$1:AG654)</f>
        <v>1.999999999998181E-2</v>
      </c>
    </row>
    <row r="656" spans="1:34" x14ac:dyDescent="0.25">
      <c r="A656">
        <v>655</v>
      </c>
      <c r="B656" t="s">
        <v>734</v>
      </c>
      <c r="C656" t="s">
        <v>15</v>
      </c>
      <c r="D656" t="s">
        <v>58</v>
      </c>
      <c r="E656" t="s">
        <v>735</v>
      </c>
      <c r="F656">
        <v>0</v>
      </c>
      <c r="G656" t="s">
        <v>26</v>
      </c>
      <c r="H656" t="s">
        <v>34</v>
      </c>
      <c r="I656" t="str">
        <f>"2-0"</f>
        <v>2-0</v>
      </c>
      <c r="J656" t="s">
        <v>20</v>
      </c>
      <c r="K656">
        <v>2.2599999999999998</v>
      </c>
      <c r="L656">
        <v>1</v>
      </c>
      <c r="M656">
        <v>-1</v>
      </c>
      <c r="N656" t="s">
        <v>21</v>
      </c>
      <c r="O656" t="s">
        <v>733</v>
      </c>
      <c r="P656" s="15">
        <f t="shared" si="111"/>
        <v>43.909999999999982</v>
      </c>
      <c r="Q656" s="22">
        <v>43525</v>
      </c>
      <c r="R656" s="22"/>
      <c r="S656" s="50">
        <v>619</v>
      </c>
      <c r="T656" s="23" t="str">
        <f t="shared" si="112"/>
        <v>AH</v>
      </c>
      <c r="U656" t="s">
        <v>2512</v>
      </c>
      <c r="V656" s="46" t="str">
        <f t="shared" si="113"/>
        <v>10</v>
      </c>
      <c r="W656" s="46" t="str">
        <f t="shared" si="114"/>
        <v>Mar</v>
      </c>
      <c r="X656" s="46">
        <f t="shared" si="115"/>
        <v>3</v>
      </c>
      <c r="Y656" s="46" t="str">
        <f t="shared" si="116"/>
        <v>2019</v>
      </c>
      <c r="Z656" s="46" t="str">
        <f t="shared" si="117"/>
        <v>17:30</v>
      </c>
      <c r="AA656" s="47">
        <f t="shared" si="118"/>
        <v>43534</v>
      </c>
      <c r="AB656" s="48">
        <f t="shared" si="119"/>
        <v>43534.729166666664</v>
      </c>
      <c r="AC656" s="51">
        <v>43525</v>
      </c>
      <c r="AD656" s="72"/>
      <c r="AE656" s="49">
        <v>655</v>
      </c>
      <c r="AF656" s="52">
        <f t="shared" si="120"/>
        <v>43.309999999999981</v>
      </c>
      <c r="AG656" s="53">
        <f t="shared" si="121"/>
        <v>143.31000000000012</v>
      </c>
      <c r="AH656" s="53">
        <f>AG656-MAX($AG$1:AG655)</f>
        <v>-1</v>
      </c>
    </row>
    <row r="657" spans="1:34" x14ac:dyDescent="0.25">
      <c r="A657">
        <v>656</v>
      </c>
      <c r="B657" t="s">
        <v>726</v>
      </c>
      <c r="C657" t="s">
        <v>15</v>
      </c>
      <c r="D657" t="s">
        <v>54</v>
      </c>
      <c r="E657" t="s">
        <v>780</v>
      </c>
      <c r="F657">
        <v>0</v>
      </c>
      <c r="G657" t="s">
        <v>26</v>
      </c>
      <c r="H657" t="s">
        <v>289</v>
      </c>
      <c r="I657" t="str">
        <f>"2-3"</f>
        <v>2-3</v>
      </c>
      <c r="J657" t="s">
        <v>20</v>
      </c>
      <c r="K657">
        <v>2.0699999999999998</v>
      </c>
      <c r="L657">
        <v>1</v>
      </c>
      <c r="M657">
        <v>-1</v>
      </c>
      <c r="N657" t="s">
        <v>21</v>
      </c>
      <c r="O657" t="s">
        <v>779</v>
      </c>
      <c r="P657" s="15">
        <f t="shared" ref="P657:P720" si="122">P656+M657</f>
        <v>42.909999999999982</v>
      </c>
      <c r="Q657" s="22">
        <v>43525</v>
      </c>
      <c r="R657" s="22"/>
      <c r="S657" s="50">
        <v>644</v>
      </c>
      <c r="T657" s="23" t="str">
        <f t="shared" si="112"/>
        <v>AH</v>
      </c>
      <c r="U657" t="s">
        <v>2512</v>
      </c>
      <c r="V657" s="46" t="str">
        <f t="shared" si="113"/>
        <v>10</v>
      </c>
      <c r="W657" s="46" t="str">
        <f t="shared" si="114"/>
        <v>Mar</v>
      </c>
      <c r="X657" s="46">
        <f t="shared" si="115"/>
        <v>3</v>
      </c>
      <c r="Y657" s="46" t="str">
        <f t="shared" si="116"/>
        <v>2019</v>
      </c>
      <c r="Z657" s="46" t="str">
        <f t="shared" si="117"/>
        <v>18:00</v>
      </c>
      <c r="AA657" s="47">
        <f t="shared" si="118"/>
        <v>43534</v>
      </c>
      <c r="AB657" s="48">
        <f t="shared" si="119"/>
        <v>43534.75</v>
      </c>
      <c r="AC657" s="51">
        <v>43525</v>
      </c>
      <c r="AD657" s="72"/>
      <c r="AE657" s="49">
        <v>656</v>
      </c>
      <c r="AF657" s="52">
        <f t="shared" si="120"/>
        <v>42.309999999999981</v>
      </c>
      <c r="AG657" s="53">
        <f t="shared" si="121"/>
        <v>142.31000000000012</v>
      </c>
      <c r="AH657" s="53">
        <f>AG657-MAX($AG$1:AG656)</f>
        <v>-2</v>
      </c>
    </row>
    <row r="658" spans="1:34" x14ac:dyDescent="0.25">
      <c r="A658">
        <v>657</v>
      </c>
      <c r="B658" t="s">
        <v>726</v>
      </c>
      <c r="C658" t="s">
        <v>15</v>
      </c>
      <c r="D658" t="s">
        <v>16</v>
      </c>
      <c r="E658" t="s">
        <v>727</v>
      </c>
      <c r="F658">
        <v>0</v>
      </c>
      <c r="G658" t="s">
        <v>26</v>
      </c>
      <c r="H658" t="s">
        <v>27</v>
      </c>
      <c r="I658" t="str">
        <f>"1-1"</f>
        <v>1-1</v>
      </c>
      <c r="J658" t="s">
        <v>20</v>
      </c>
      <c r="K658">
        <v>2.04</v>
      </c>
      <c r="L658">
        <v>1</v>
      </c>
      <c r="M658">
        <v>-1</v>
      </c>
      <c r="N658" t="s">
        <v>21</v>
      </c>
      <c r="O658" t="s">
        <v>728</v>
      </c>
      <c r="P658" s="15">
        <f t="shared" si="122"/>
        <v>41.909999999999982</v>
      </c>
      <c r="Q658" s="22">
        <v>43525</v>
      </c>
      <c r="R658" s="22"/>
      <c r="S658" s="50">
        <v>656</v>
      </c>
      <c r="T658" s="23" t="str">
        <f t="shared" si="112"/>
        <v>AH</v>
      </c>
      <c r="U658" t="s">
        <v>2512</v>
      </c>
      <c r="V658" s="46" t="str">
        <f t="shared" si="113"/>
        <v>10</v>
      </c>
      <c r="W658" s="46" t="str">
        <f t="shared" si="114"/>
        <v>Mar</v>
      </c>
      <c r="X658" s="46">
        <f t="shared" si="115"/>
        <v>3</v>
      </c>
      <c r="Y658" s="46" t="str">
        <f t="shared" si="116"/>
        <v>2019</v>
      </c>
      <c r="Z658" s="46" t="str">
        <f t="shared" si="117"/>
        <v>18:00</v>
      </c>
      <c r="AA658" s="47">
        <f t="shared" si="118"/>
        <v>43534</v>
      </c>
      <c r="AB658" s="48">
        <f t="shared" si="119"/>
        <v>43534.75</v>
      </c>
      <c r="AC658" s="51">
        <v>43525</v>
      </c>
      <c r="AD658" s="72"/>
      <c r="AE658" s="49">
        <v>657</v>
      </c>
      <c r="AF658" s="52">
        <f t="shared" si="120"/>
        <v>41.309999999999981</v>
      </c>
      <c r="AG658" s="53">
        <f t="shared" si="121"/>
        <v>141.31000000000012</v>
      </c>
      <c r="AH658" s="53">
        <f>AG658-MAX($AG$1:AG657)</f>
        <v>-3</v>
      </c>
    </row>
    <row r="659" spans="1:34" x14ac:dyDescent="0.25">
      <c r="A659">
        <v>658</v>
      </c>
      <c r="B659" t="s">
        <v>739</v>
      </c>
      <c r="C659" t="s">
        <v>15</v>
      </c>
      <c r="D659" t="s">
        <v>24</v>
      </c>
      <c r="E659" t="s">
        <v>741</v>
      </c>
      <c r="F659">
        <v>0</v>
      </c>
      <c r="G659" t="s">
        <v>26</v>
      </c>
      <c r="H659" t="s">
        <v>46</v>
      </c>
      <c r="I659" t="str">
        <f>"0-2"</f>
        <v>0-2</v>
      </c>
      <c r="J659" t="s">
        <v>20</v>
      </c>
      <c r="K659">
        <v>2.02</v>
      </c>
      <c r="L659">
        <v>1</v>
      </c>
      <c r="M659">
        <v>-1</v>
      </c>
      <c r="N659" t="s">
        <v>21</v>
      </c>
      <c r="O659" t="s">
        <v>742</v>
      </c>
      <c r="P659" s="15">
        <f t="shared" si="122"/>
        <v>40.909999999999982</v>
      </c>
      <c r="Q659" s="22">
        <v>43525</v>
      </c>
      <c r="R659" s="22"/>
      <c r="S659" s="50">
        <v>653</v>
      </c>
      <c r="T659" s="23" t="str">
        <f t="shared" si="112"/>
        <v>AH</v>
      </c>
      <c r="U659" t="s">
        <v>2512</v>
      </c>
      <c r="V659" s="46" t="str">
        <f t="shared" si="113"/>
        <v>10</v>
      </c>
      <c r="W659" s="46" t="str">
        <f t="shared" si="114"/>
        <v>Mar</v>
      </c>
      <c r="X659" s="46">
        <f t="shared" si="115"/>
        <v>3</v>
      </c>
      <c r="Y659" s="46" t="str">
        <f t="shared" si="116"/>
        <v>2019</v>
      </c>
      <c r="Z659" s="46" t="str">
        <f t="shared" si="117"/>
        <v>18:30</v>
      </c>
      <c r="AA659" s="47">
        <f t="shared" si="118"/>
        <v>43534</v>
      </c>
      <c r="AB659" s="48">
        <f t="shared" si="119"/>
        <v>43534.770833333336</v>
      </c>
      <c r="AC659" s="51">
        <v>43525</v>
      </c>
      <c r="AD659" s="72"/>
      <c r="AE659" s="49">
        <v>658</v>
      </c>
      <c r="AF659" s="52">
        <f t="shared" si="120"/>
        <v>40.309999999999981</v>
      </c>
      <c r="AG659" s="53">
        <f t="shared" si="121"/>
        <v>140.31000000000012</v>
      </c>
      <c r="AH659" s="53">
        <f>AG659-MAX($AG$1:AG658)</f>
        <v>-4</v>
      </c>
    </row>
    <row r="660" spans="1:34" x14ac:dyDescent="0.25">
      <c r="A660">
        <v>659</v>
      </c>
      <c r="B660" t="s">
        <v>739</v>
      </c>
      <c r="C660" t="s">
        <v>15</v>
      </c>
      <c r="D660" t="s">
        <v>24</v>
      </c>
      <c r="E660" t="s">
        <v>740</v>
      </c>
      <c r="F660">
        <v>0</v>
      </c>
      <c r="G660" t="s">
        <v>26</v>
      </c>
      <c r="H660" t="s">
        <v>31</v>
      </c>
      <c r="I660" t="str">
        <f>"5-2"</f>
        <v>5-2</v>
      </c>
      <c r="J660" t="s">
        <v>20</v>
      </c>
      <c r="K660">
        <v>1.7190000000000001</v>
      </c>
      <c r="L660">
        <v>1</v>
      </c>
      <c r="M660">
        <v>-1</v>
      </c>
      <c r="N660" t="s">
        <v>21</v>
      </c>
      <c r="O660" t="s">
        <v>738</v>
      </c>
      <c r="P660" s="15">
        <f t="shared" si="122"/>
        <v>39.909999999999982</v>
      </c>
      <c r="Q660" s="22">
        <v>43525</v>
      </c>
      <c r="R660" s="22"/>
      <c r="S660" s="50">
        <v>661</v>
      </c>
      <c r="T660" s="23" t="str">
        <f t="shared" si="112"/>
        <v>AH</v>
      </c>
      <c r="U660" t="s">
        <v>2512</v>
      </c>
      <c r="V660" s="46" t="str">
        <f t="shared" si="113"/>
        <v>10</v>
      </c>
      <c r="W660" s="46" t="str">
        <f t="shared" si="114"/>
        <v>Mar</v>
      </c>
      <c r="X660" s="46">
        <f t="shared" si="115"/>
        <v>3</v>
      </c>
      <c r="Y660" s="46" t="str">
        <f t="shared" si="116"/>
        <v>2019</v>
      </c>
      <c r="Z660" s="46" t="str">
        <f t="shared" si="117"/>
        <v>18:30</v>
      </c>
      <c r="AA660" s="47">
        <f t="shared" si="118"/>
        <v>43534</v>
      </c>
      <c r="AB660" s="48">
        <f t="shared" si="119"/>
        <v>43534.770833333336</v>
      </c>
      <c r="AC660" s="51">
        <v>43525</v>
      </c>
      <c r="AD660" s="72"/>
      <c r="AE660" s="49">
        <v>659</v>
      </c>
      <c r="AF660" s="52">
        <f t="shared" si="120"/>
        <v>39.309999999999981</v>
      </c>
      <c r="AG660" s="53">
        <f t="shared" si="121"/>
        <v>139.31000000000012</v>
      </c>
      <c r="AH660" s="53">
        <f>AG660-MAX($AG$1:AG659)</f>
        <v>-5</v>
      </c>
    </row>
    <row r="661" spans="1:34" x14ac:dyDescent="0.25">
      <c r="A661">
        <v>660</v>
      </c>
      <c r="B661" t="s">
        <v>785</v>
      </c>
      <c r="C661" t="s">
        <v>15</v>
      </c>
      <c r="D661" t="s">
        <v>16</v>
      </c>
      <c r="E661" t="s">
        <v>786</v>
      </c>
      <c r="F661">
        <v>1</v>
      </c>
      <c r="G661" t="s">
        <v>80</v>
      </c>
      <c r="H661" t="s">
        <v>34</v>
      </c>
      <c r="I661" t="str">
        <f>"1-1"</f>
        <v>1-1</v>
      </c>
      <c r="J661" t="s">
        <v>20</v>
      </c>
      <c r="K661">
        <v>1.833</v>
      </c>
      <c r="L661">
        <v>1</v>
      </c>
      <c r="M661">
        <v>0</v>
      </c>
      <c r="N661" t="s">
        <v>21</v>
      </c>
      <c r="O661" t="s">
        <v>782</v>
      </c>
      <c r="P661" s="15">
        <f t="shared" si="122"/>
        <v>39.909999999999982</v>
      </c>
      <c r="Q661" s="22">
        <v>43525</v>
      </c>
      <c r="R661" s="22"/>
      <c r="S661" s="50">
        <v>626</v>
      </c>
      <c r="T661" s="23" t="str">
        <f t="shared" si="112"/>
        <v>AH</v>
      </c>
      <c r="U661" t="s">
        <v>2512</v>
      </c>
      <c r="V661" s="46" t="str">
        <f t="shared" si="113"/>
        <v>10</v>
      </c>
      <c r="W661" s="46" t="str">
        <f t="shared" si="114"/>
        <v>Mar</v>
      </c>
      <c r="X661" s="46">
        <f t="shared" si="115"/>
        <v>3</v>
      </c>
      <c r="Y661" s="46" t="str">
        <f t="shared" si="116"/>
        <v>2019</v>
      </c>
      <c r="Z661" s="46" t="str">
        <f t="shared" si="117"/>
        <v>20:30</v>
      </c>
      <c r="AA661" s="47">
        <f t="shared" si="118"/>
        <v>43534</v>
      </c>
      <c r="AB661" s="48">
        <f t="shared" si="119"/>
        <v>43534.854166666664</v>
      </c>
      <c r="AC661" s="51">
        <v>43525</v>
      </c>
      <c r="AD661" s="72"/>
      <c r="AE661" s="49">
        <v>660</v>
      </c>
      <c r="AF661" s="52">
        <f t="shared" si="120"/>
        <v>39.309999999999981</v>
      </c>
      <c r="AG661" s="53">
        <f t="shared" si="121"/>
        <v>139.31000000000012</v>
      </c>
      <c r="AH661" s="53">
        <f>AG661-MAX($AG$1:AG660)</f>
        <v>-5</v>
      </c>
    </row>
    <row r="662" spans="1:34" x14ac:dyDescent="0.25">
      <c r="A662">
        <v>661</v>
      </c>
      <c r="B662" t="s">
        <v>751</v>
      </c>
      <c r="C662" t="s">
        <v>15</v>
      </c>
      <c r="D662" t="s">
        <v>24</v>
      </c>
      <c r="E662" t="s">
        <v>752</v>
      </c>
      <c r="F662">
        <v>0</v>
      </c>
      <c r="G662" t="s">
        <v>26</v>
      </c>
      <c r="H662" t="s">
        <v>109</v>
      </c>
      <c r="I662" t="str">
        <f>"1-4"</f>
        <v>1-4</v>
      </c>
      <c r="J662" t="s">
        <v>20</v>
      </c>
      <c r="K662">
        <v>1.9</v>
      </c>
      <c r="L662">
        <v>1</v>
      </c>
      <c r="M662">
        <v>-1</v>
      </c>
      <c r="N662" t="s">
        <v>21</v>
      </c>
      <c r="O662" t="s">
        <v>753</v>
      </c>
      <c r="P662" s="15">
        <f t="shared" si="122"/>
        <v>38.909999999999982</v>
      </c>
      <c r="Q662" s="22">
        <v>43525</v>
      </c>
      <c r="R662" s="22"/>
      <c r="S662" s="50">
        <v>660</v>
      </c>
      <c r="T662" s="23" t="str">
        <f t="shared" si="112"/>
        <v>AH</v>
      </c>
      <c r="U662" t="s">
        <v>2512</v>
      </c>
      <c r="V662" s="46" t="str">
        <f t="shared" si="113"/>
        <v>10</v>
      </c>
      <c r="W662" s="46" t="str">
        <f t="shared" si="114"/>
        <v>Mar</v>
      </c>
      <c r="X662" s="46">
        <f t="shared" si="115"/>
        <v>3</v>
      </c>
      <c r="Y662" s="46" t="str">
        <f t="shared" si="116"/>
        <v>2019</v>
      </c>
      <c r="Z662" s="46" t="str">
        <f t="shared" si="117"/>
        <v>20:45</v>
      </c>
      <c r="AA662" s="47">
        <f t="shared" si="118"/>
        <v>43534</v>
      </c>
      <c r="AB662" s="48">
        <f t="shared" si="119"/>
        <v>43534.864583333336</v>
      </c>
      <c r="AC662" s="51">
        <v>43525</v>
      </c>
      <c r="AD662" s="72"/>
      <c r="AE662" s="49">
        <v>661</v>
      </c>
      <c r="AF662" s="52">
        <f t="shared" si="120"/>
        <v>38.309999999999981</v>
      </c>
      <c r="AG662" s="53">
        <f t="shared" si="121"/>
        <v>138.31000000000012</v>
      </c>
      <c r="AH662" s="53">
        <f>AG662-MAX($AG$1:AG661)</f>
        <v>-6</v>
      </c>
    </row>
    <row r="663" spans="1:34" x14ac:dyDescent="0.25">
      <c r="A663">
        <v>662</v>
      </c>
      <c r="B663" t="s">
        <v>765</v>
      </c>
      <c r="C663" t="s">
        <v>15</v>
      </c>
      <c r="D663" t="s">
        <v>100</v>
      </c>
      <c r="E663" t="s">
        <v>766</v>
      </c>
      <c r="F663">
        <v>1</v>
      </c>
      <c r="G663" t="s">
        <v>80</v>
      </c>
      <c r="H663" t="s">
        <v>50</v>
      </c>
      <c r="I663" t="str">
        <f>"1-0"</f>
        <v>1-0</v>
      </c>
      <c r="J663" t="s">
        <v>20</v>
      </c>
      <c r="K663">
        <v>2.09</v>
      </c>
      <c r="L663">
        <v>1</v>
      </c>
      <c r="M663">
        <v>0</v>
      </c>
      <c r="N663" t="s">
        <v>21</v>
      </c>
      <c r="O663" t="s">
        <v>767</v>
      </c>
      <c r="P663" s="15">
        <f t="shared" si="122"/>
        <v>38.909999999999982</v>
      </c>
      <c r="Q663" s="22">
        <v>43525</v>
      </c>
      <c r="R663" s="22"/>
      <c r="S663" s="50">
        <v>634</v>
      </c>
      <c r="T663" s="23" t="str">
        <f t="shared" si="112"/>
        <v>AH</v>
      </c>
      <c r="U663" t="s">
        <v>2512</v>
      </c>
      <c r="V663" s="46" t="str">
        <f t="shared" si="113"/>
        <v>10</v>
      </c>
      <c r="W663" s="46" t="str">
        <f t="shared" si="114"/>
        <v>Mar</v>
      </c>
      <c r="X663" s="46">
        <f t="shared" si="115"/>
        <v>3</v>
      </c>
      <c r="Y663" s="46" t="str">
        <f t="shared" si="116"/>
        <v>2019</v>
      </c>
      <c r="Z663" s="46" t="str">
        <f t="shared" si="117"/>
        <v>21:00</v>
      </c>
      <c r="AA663" s="47">
        <f t="shared" si="118"/>
        <v>43534</v>
      </c>
      <c r="AB663" s="48">
        <f t="shared" si="119"/>
        <v>43534.875</v>
      </c>
      <c r="AC663" s="51">
        <v>43525</v>
      </c>
      <c r="AD663" s="72"/>
      <c r="AE663" s="49">
        <v>662</v>
      </c>
      <c r="AF663" s="52">
        <f t="shared" si="120"/>
        <v>38.309999999999981</v>
      </c>
      <c r="AG663" s="53">
        <f t="shared" si="121"/>
        <v>138.31000000000012</v>
      </c>
      <c r="AH663" s="53">
        <f>AG663-MAX($AG$1:AG662)</f>
        <v>-6</v>
      </c>
    </row>
    <row r="664" spans="1:34" x14ac:dyDescent="0.25">
      <c r="A664">
        <v>663</v>
      </c>
      <c r="B664" t="s">
        <v>723</v>
      </c>
      <c r="C664" t="s">
        <v>15</v>
      </c>
      <c r="D664" t="s">
        <v>16</v>
      </c>
      <c r="E664" t="s">
        <v>749</v>
      </c>
      <c r="F664">
        <v>1</v>
      </c>
      <c r="G664" t="s">
        <v>80</v>
      </c>
      <c r="H664" t="s">
        <v>31</v>
      </c>
      <c r="I664" t="str">
        <f>"2-1"</f>
        <v>2-1</v>
      </c>
      <c r="J664" t="s">
        <v>20</v>
      </c>
      <c r="K664">
        <v>2.06</v>
      </c>
      <c r="L664">
        <v>1</v>
      </c>
      <c r="M664">
        <v>0</v>
      </c>
      <c r="N664" t="s">
        <v>21</v>
      </c>
      <c r="O664" t="s">
        <v>750</v>
      </c>
      <c r="P664" s="15">
        <f t="shared" si="122"/>
        <v>38.909999999999982</v>
      </c>
      <c r="Q664" s="22">
        <v>43525</v>
      </c>
      <c r="R664" s="22"/>
      <c r="S664" s="50">
        <v>639</v>
      </c>
      <c r="T664" s="23" t="str">
        <f t="shared" si="112"/>
        <v>AH</v>
      </c>
      <c r="U664" t="s">
        <v>2512</v>
      </c>
      <c r="V664" s="46" t="str">
        <f t="shared" si="113"/>
        <v>11</v>
      </c>
      <c r="W664" s="46" t="str">
        <f t="shared" si="114"/>
        <v>Mar</v>
      </c>
      <c r="X664" s="46">
        <f t="shared" si="115"/>
        <v>3</v>
      </c>
      <c r="Y664" s="46" t="str">
        <f t="shared" si="116"/>
        <v>2019</v>
      </c>
      <c r="Z664" s="46" t="str">
        <f t="shared" si="117"/>
        <v>20:30</v>
      </c>
      <c r="AA664" s="47">
        <f t="shared" si="118"/>
        <v>43535</v>
      </c>
      <c r="AB664" s="48">
        <f t="shared" si="119"/>
        <v>43535.854166666664</v>
      </c>
      <c r="AC664" s="51">
        <v>43525</v>
      </c>
      <c r="AD664" s="72"/>
      <c r="AE664" s="49">
        <v>663</v>
      </c>
      <c r="AF664" s="52">
        <f t="shared" si="120"/>
        <v>38.309999999999981</v>
      </c>
      <c r="AG664" s="53">
        <f t="shared" si="121"/>
        <v>138.31000000000012</v>
      </c>
      <c r="AH664" s="53">
        <f>AG664-MAX($AG$1:AG663)</f>
        <v>-6</v>
      </c>
    </row>
    <row r="665" spans="1:34" x14ac:dyDescent="0.25">
      <c r="A665">
        <v>664</v>
      </c>
      <c r="B665" t="s">
        <v>723</v>
      </c>
      <c r="C665" t="s">
        <v>15</v>
      </c>
      <c r="D665" t="s">
        <v>54</v>
      </c>
      <c r="E665" t="s">
        <v>724</v>
      </c>
      <c r="F665">
        <v>1.85</v>
      </c>
      <c r="G665" t="s">
        <v>18</v>
      </c>
      <c r="H665" t="s">
        <v>34</v>
      </c>
      <c r="I665" t="str">
        <f>"0-3"</f>
        <v>0-3</v>
      </c>
      <c r="J665" t="s">
        <v>20</v>
      </c>
      <c r="K665">
        <v>1.8540000000000001</v>
      </c>
      <c r="L665">
        <v>1</v>
      </c>
      <c r="M665">
        <v>0.85</v>
      </c>
      <c r="N665" t="s">
        <v>21</v>
      </c>
      <c r="O665" t="s">
        <v>725</v>
      </c>
      <c r="P665" s="15">
        <f t="shared" si="122"/>
        <v>39.759999999999984</v>
      </c>
      <c r="Q665" s="22">
        <v>43525</v>
      </c>
      <c r="R665" s="22"/>
      <c r="S665" s="50">
        <v>664</v>
      </c>
      <c r="T665" s="23" t="str">
        <f t="shared" si="112"/>
        <v>AH</v>
      </c>
      <c r="U665" t="s">
        <v>2512</v>
      </c>
      <c r="V665" s="46" t="str">
        <f t="shared" si="113"/>
        <v>11</v>
      </c>
      <c r="W665" s="46" t="str">
        <f t="shared" si="114"/>
        <v>Mar</v>
      </c>
      <c r="X665" s="46">
        <f t="shared" si="115"/>
        <v>3</v>
      </c>
      <c r="Y665" s="46" t="str">
        <f t="shared" si="116"/>
        <v>2019</v>
      </c>
      <c r="Z665" s="46" t="str">
        <f t="shared" si="117"/>
        <v>20:30</v>
      </c>
      <c r="AA665" s="47">
        <f t="shared" si="118"/>
        <v>43535</v>
      </c>
      <c r="AB665" s="48">
        <f t="shared" si="119"/>
        <v>43535.854166666664</v>
      </c>
      <c r="AC665" s="51">
        <v>43525</v>
      </c>
      <c r="AD665" s="72"/>
      <c r="AE665" s="49">
        <v>664</v>
      </c>
      <c r="AF665" s="52">
        <f t="shared" si="120"/>
        <v>39.159999999999982</v>
      </c>
      <c r="AG665" s="53">
        <f t="shared" si="121"/>
        <v>139.16000000000011</v>
      </c>
      <c r="AH665" s="53">
        <f>AG665-MAX($AG$1:AG664)</f>
        <v>-5.1500000000000057</v>
      </c>
    </row>
    <row r="666" spans="1:34" x14ac:dyDescent="0.25">
      <c r="A666">
        <v>665</v>
      </c>
      <c r="B666" t="s">
        <v>685</v>
      </c>
      <c r="C666" t="s">
        <v>15</v>
      </c>
      <c r="D666" t="s">
        <v>100</v>
      </c>
      <c r="E666" t="s">
        <v>686</v>
      </c>
      <c r="F666">
        <v>1.93</v>
      </c>
      <c r="G666" t="s">
        <v>18</v>
      </c>
      <c r="H666" t="s">
        <v>687</v>
      </c>
      <c r="I666" t="str">
        <f>"0-4"</f>
        <v>0-4</v>
      </c>
      <c r="J666" t="s">
        <v>20</v>
      </c>
      <c r="K666">
        <v>1.925</v>
      </c>
      <c r="L666">
        <v>1</v>
      </c>
      <c r="M666">
        <v>0.93</v>
      </c>
      <c r="N666" t="s">
        <v>21</v>
      </c>
      <c r="O666" t="s">
        <v>684</v>
      </c>
      <c r="P666" s="15">
        <f t="shared" si="122"/>
        <v>40.689999999999984</v>
      </c>
      <c r="Q666" s="22">
        <v>43525</v>
      </c>
      <c r="R666" s="22"/>
      <c r="S666" s="50">
        <v>682</v>
      </c>
      <c r="T666" s="23" t="str">
        <f t="shared" si="112"/>
        <v>AH</v>
      </c>
      <c r="U666" t="s">
        <v>2512</v>
      </c>
      <c r="V666" s="46" t="str">
        <f t="shared" si="113"/>
        <v>12</v>
      </c>
      <c r="W666" s="46" t="str">
        <f t="shared" si="114"/>
        <v>Mar</v>
      </c>
      <c r="X666" s="46">
        <f t="shared" si="115"/>
        <v>3</v>
      </c>
      <c r="Y666" s="46" t="str">
        <f t="shared" si="116"/>
        <v>2019</v>
      </c>
      <c r="Z666" s="46" t="str">
        <f t="shared" si="117"/>
        <v>19:00</v>
      </c>
      <c r="AA666" s="47">
        <f t="shared" si="118"/>
        <v>43536</v>
      </c>
      <c r="AB666" s="48">
        <f t="shared" si="119"/>
        <v>43536.791666666664</v>
      </c>
      <c r="AC666" s="51">
        <v>43525</v>
      </c>
      <c r="AD666" s="72"/>
      <c r="AE666" s="49">
        <v>665</v>
      </c>
      <c r="AF666" s="52">
        <f t="shared" si="120"/>
        <v>40.089999999999982</v>
      </c>
      <c r="AG666" s="53">
        <f t="shared" si="121"/>
        <v>140.09000000000012</v>
      </c>
      <c r="AH666" s="53">
        <f>AG666-MAX($AG$1:AG665)</f>
        <v>-4.2199999999999989</v>
      </c>
    </row>
    <row r="667" spans="1:34" x14ac:dyDescent="0.25">
      <c r="A667">
        <v>666</v>
      </c>
      <c r="B667" t="s">
        <v>710</v>
      </c>
      <c r="C667" t="s">
        <v>15</v>
      </c>
      <c r="D667" t="s">
        <v>229</v>
      </c>
      <c r="E667" t="s">
        <v>713</v>
      </c>
      <c r="F667">
        <v>1.68</v>
      </c>
      <c r="G667" t="s">
        <v>18</v>
      </c>
      <c r="H667" t="s">
        <v>190</v>
      </c>
      <c r="I667" t="str">
        <f>"7-0"</f>
        <v>7-0</v>
      </c>
      <c r="J667" t="s">
        <v>20</v>
      </c>
      <c r="K667">
        <v>1.6839999999999999</v>
      </c>
      <c r="L667">
        <v>1</v>
      </c>
      <c r="M667">
        <v>0.68</v>
      </c>
      <c r="N667" t="s">
        <v>21</v>
      </c>
      <c r="O667" t="s">
        <v>712</v>
      </c>
      <c r="P667" s="15">
        <f t="shared" si="122"/>
        <v>41.369999999999983</v>
      </c>
      <c r="Q667" s="22">
        <v>43525</v>
      </c>
      <c r="R667" s="22"/>
      <c r="S667" s="50">
        <v>688</v>
      </c>
      <c r="T667" s="23" t="str">
        <f t="shared" si="112"/>
        <v>AH</v>
      </c>
      <c r="U667" t="s">
        <v>2512</v>
      </c>
      <c r="V667" s="46" t="str">
        <f t="shared" si="113"/>
        <v>12</v>
      </c>
      <c r="W667" s="46" t="str">
        <f t="shared" si="114"/>
        <v>Mar</v>
      </c>
      <c r="X667" s="46">
        <f t="shared" si="115"/>
        <v>3</v>
      </c>
      <c r="Y667" s="46" t="str">
        <f t="shared" si="116"/>
        <v>2019</v>
      </c>
      <c r="Z667" s="46" t="str">
        <f t="shared" si="117"/>
        <v>21:00</v>
      </c>
      <c r="AA667" s="47">
        <f t="shared" si="118"/>
        <v>43536</v>
      </c>
      <c r="AB667" s="48">
        <f t="shared" si="119"/>
        <v>43536.875</v>
      </c>
      <c r="AC667" s="51">
        <v>43525</v>
      </c>
      <c r="AD667" s="72"/>
      <c r="AE667" s="49">
        <v>666</v>
      </c>
      <c r="AF667" s="52">
        <f t="shared" si="120"/>
        <v>40.769999999999982</v>
      </c>
      <c r="AG667" s="53">
        <f t="shared" si="121"/>
        <v>140.77000000000012</v>
      </c>
      <c r="AH667" s="53">
        <f>AG667-MAX($AG$1:AG666)</f>
        <v>-3.539999999999992</v>
      </c>
    </row>
    <row r="668" spans="1:34" x14ac:dyDescent="0.25">
      <c r="A668">
        <v>667</v>
      </c>
      <c r="B668" t="s">
        <v>710</v>
      </c>
      <c r="C668" t="s">
        <v>15</v>
      </c>
      <c r="D668" t="s">
        <v>229</v>
      </c>
      <c r="E668" t="s">
        <v>711</v>
      </c>
      <c r="F668">
        <v>0</v>
      </c>
      <c r="G668" t="s">
        <v>26</v>
      </c>
      <c r="H668" t="s">
        <v>92</v>
      </c>
      <c r="I668" t="str">
        <f>"3-0"</f>
        <v>3-0</v>
      </c>
      <c r="J668" t="s">
        <v>20</v>
      </c>
      <c r="K668">
        <v>2.23</v>
      </c>
      <c r="L668">
        <v>1</v>
      </c>
      <c r="M668">
        <v>-1</v>
      </c>
      <c r="N668" t="s">
        <v>21</v>
      </c>
      <c r="O668" t="s">
        <v>712</v>
      </c>
      <c r="P668" s="15">
        <f t="shared" si="122"/>
        <v>40.369999999999983</v>
      </c>
      <c r="Q668" s="22">
        <v>43525</v>
      </c>
      <c r="R668" s="22"/>
      <c r="S668" s="50">
        <v>689</v>
      </c>
      <c r="T668" s="23" t="str">
        <f t="shared" si="112"/>
        <v>AH</v>
      </c>
      <c r="U668" t="s">
        <v>2512</v>
      </c>
      <c r="V668" s="46" t="str">
        <f t="shared" si="113"/>
        <v>12</v>
      </c>
      <c r="W668" s="46" t="str">
        <f t="shared" si="114"/>
        <v>Mar</v>
      </c>
      <c r="X668" s="46">
        <f t="shared" si="115"/>
        <v>3</v>
      </c>
      <c r="Y668" s="46" t="str">
        <f t="shared" si="116"/>
        <v>2019</v>
      </c>
      <c r="Z668" s="46" t="str">
        <f t="shared" si="117"/>
        <v>21:00</v>
      </c>
      <c r="AA668" s="47">
        <f t="shared" si="118"/>
        <v>43536</v>
      </c>
      <c r="AB668" s="48">
        <f t="shared" si="119"/>
        <v>43536.875</v>
      </c>
      <c r="AC668" s="51">
        <v>43525</v>
      </c>
      <c r="AD668" s="72"/>
      <c r="AE668" s="49">
        <v>667</v>
      </c>
      <c r="AF668" s="52">
        <f t="shared" si="120"/>
        <v>39.769999999999982</v>
      </c>
      <c r="AG668" s="53">
        <f t="shared" si="121"/>
        <v>139.77000000000012</v>
      </c>
      <c r="AH668" s="53">
        <f>AG668-MAX($AG$1:AG667)</f>
        <v>-4.539999999999992</v>
      </c>
    </row>
    <row r="669" spans="1:34" x14ac:dyDescent="0.25">
      <c r="A669">
        <v>668</v>
      </c>
      <c r="B669" t="s">
        <v>688</v>
      </c>
      <c r="C669" t="s">
        <v>15</v>
      </c>
      <c r="D669" t="s">
        <v>229</v>
      </c>
      <c r="E669" t="s">
        <v>709</v>
      </c>
      <c r="F669">
        <v>1.68</v>
      </c>
      <c r="G669" t="s">
        <v>18</v>
      </c>
      <c r="H669" t="s">
        <v>19</v>
      </c>
      <c r="I669" t="str">
        <f>"5-1"</f>
        <v>5-1</v>
      </c>
      <c r="J669" t="s">
        <v>20</v>
      </c>
      <c r="K669">
        <v>1.6839999999999999</v>
      </c>
      <c r="L669">
        <v>1</v>
      </c>
      <c r="M669">
        <v>0.68</v>
      </c>
      <c r="N669" t="s">
        <v>21</v>
      </c>
      <c r="O669" t="s">
        <v>708</v>
      </c>
      <c r="P669" s="15">
        <f t="shared" si="122"/>
        <v>41.049999999999983</v>
      </c>
      <c r="Q669" s="22">
        <v>43525</v>
      </c>
      <c r="R669" s="22"/>
      <c r="S669" s="50">
        <v>672</v>
      </c>
      <c r="T669" s="23" t="str">
        <f t="shared" si="112"/>
        <v>AH</v>
      </c>
      <c r="U669" t="s">
        <v>2512</v>
      </c>
      <c r="V669" s="46" t="str">
        <f t="shared" si="113"/>
        <v>13</v>
      </c>
      <c r="W669" s="46" t="str">
        <f t="shared" si="114"/>
        <v>Mar</v>
      </c>
      <c r="X669" s="46">
        <f t="shared" si="115"/>
        <v>3</v>
      </c>
      <c r="Y669" s="46" t="str">
        <f t="shared" si="116"/>
        <v>2019</v>
      </c>
      <c r="Z669" s="46" t="str">
        <f t="shared" si="117"/>
        <v>21:00</v>
      </c>
      <c r="AA669" s="47">
        <f t="shared" si="118"/>
        <v>43537</v>
      </c>
      <c r="AB669" s="48">
        <f t="shared" si="119"/>
        <v>43537.875</v>
      </c>
      <c r="AC669" s="51">
        <v>43525</v>
      </c>
      <c r="AD669" s="72"/>
      <c r="AE669" s="49">
        <v>668</v>
      </c>
      <c r="AF669" s="52">
        <f t="shared" si="120"/>
        <v>40.449999999999982</v>
      </c>
      <c r="AG669" s="53">
        <f t="shared" si="121"/>
        <v>140.45000000000013</v>
      </c>
      <c r="AH669" s="53">
        <f>AG669-MAX($AG$1:AG668)</f>
        <v>-3.8599999999999852</v>
      </c>
    </row>
    <row r="670" spans="1:34" x14ac:dyDescent="0.25">
      <c r="A670">
        <v>669</v>
      </c>
      <c r="B670" t="s">
        <v>688</v>
      </c>
      <c r="C670" t="s">
        <v>15</v>
      </c>
      <c r="D670" t="s">
        <v>229</v>
      </c>
      <c r="E670" t="s">
        <v>689</v>
      </c>
      <c r="F670">
        <v>1.79</v>
      </c>
      <c r="G670" t="s">
        <v>18</v>
      </c>
      <c r="H670" t="s">
        <v>92</v>
      </c>
      <c r="I670" t="str">
        <f>"1-3"</f>
        <v>1-3</v>
      </c>
      <c r="J670" t="s">
        <v>20</v>
      </c>
      <c r="K670">
        <v>1.7929999999999999</v>
      </c>
      <c r="L670">
        <v>1</v>
      </c>
      <c r="M670">
        <v>0.79</v>
      </c>
      <c r="N670" t="s">
        <v>21</v>
      </c>
      <c r="O670" t="s">
        <v>690</v>
      </c>
      <c r="P670" s="15">
        <f t="shared" si="122"/>
        <v>41.839999999999982</v>
      </c>
      <c r="Q670" s="22">
        <v>43525</v>
      </c>
      <c r="R670" s="22"/>
      <c r="S670" s="50">
        <v>693</v>
      </c>
      <c r="T670" s="23" t="str">
        <f t="shared" si="112"/>
        <v>AH</v>
      </c>
      <c r="U670" t="s">
        <v>2512</v>
      </c>
      <c r="V670" s="46" t="str">
        <f t="shared" si="113"/>
        <v>13</v>
      </c>
      <c r="W670" s="46" t="str">
        <f t="shared" si="114"/>
        <v>Mar</v>
      </c>
      <c r="X670" s="46">
        <f t="shared" si="115"/>
        <v>3</v>
      </c>
      <c r="Y670" s="46" t="str">
        <f t="shared" si="116"/>
        <v>2019</v>
      </c>
      <c r="Z670" s="46" t="str">
        <f t="shared" si="117"/>
        <v>21:00</v>
      </c>
      <c r="AA670" s="47">
        <f t="shared" si="118"/>
        <v>43537</v>
      </c>
      <c r="AB670" s="48">
        <f t="shared" si="119"/>
        <v>43537.875</v>
      </c>
      <c r="AC670" s="51">
        <v>43525</v>
      </c>
      <c r="AD670" s="72"/>
      <c r="AE670" s="49">
        <v>669</v>
      </c>
      <c r="AF670" s="52">
        <f t="shared" si="120"/>
        <v>41.239999999999981</v>
      </c>
      <c r="AG670" s="53">
        <f t="shared" si="121"/>
        <v>141.24000000000012</v>
      </c>
      <c r="AH670" s="53">
        <f>AG670-MAX($AG$1:AG669)</f>
        <v>-3.0699999999999932</v>
      </c>
    </row>
    <row r="671" spans="1:34" x14ac:dyDescent="0.25">
      <c r="A671">
        <v>670</v>
      </c>
      <c r="B671" t="s">
        <v>653</v>
      </c>
      <c r="C671" t="s">
        <v>15</v>
      </c>
      <c r="D671" t="s">
        <v>199</v>
      </c>
      <c r="E671" t="s">
        <v>671</v>
      </c>
      <c r="F671">
        <v>0</v>
      </c>
      <c r="G671" t="s">
        <v>26</v>
      </c>
      <c r="H671" t="s">
        <v>112</v>
      </c>
      <c r="I671" t="str">
        <f>"0-5"</f>
        <v>0-5</v>
      </c>
      <c r="J671" t="s">
        <v>20</v>
      </c>
      <c r="K671">
        <v>1.7350000000000001</v>
      </c>
      <c r="L671">
        <v>1</v>
      </c>
      <c r="M671">
        <v>-1</v>
      </c>
      <c r="N671" t="s">
        <v>21</v>
      </c>
      <c r="O671" t="s">
        <v>672</v>
      </c>
      <c r="P671" s="15">
        <f t="shared" si="122"/>
        <v>40.839999999999982</v>
      </c>
      <c r="Q671" s="22">
        <v>43525</v>
      </c>
      <c r="R671" s="22"/>
      <c r="S671" s="50">
        <v>666</v>
      </c>
      <c r="T671" s="23" t="str">
        <f t="shared" si="112"/>
        <v>AH</v>
      </c>
      <c r="U671" t="s">
        <v>2512</v>
      </c>
      <c r="V671" s="46" t="str">
        <f t="shared" si="113"/>
        <v>14</v>
      </c>
      <c r="W671" s="46" t="str">
        <f t="shared" si="114"/>
        <v>Mar</v>
      </c>
      <c r="X671" s="46">
        <f t="shared" si="115"/>
        <v>3</v>
      </c>
      <c r="Y671" s="46" t="str">
        <f t="shared" si="116"/>
        <v>2019</v>
      </c>
      <c r="Z671" s="46" t="str">
        <f t="shared" si="117"/>
        <v>18:55</v>
      </c>
      <c r="AA671" s="47">
        <f t="shared" si="118"/>
        <v>43538</v>
      </c>
      <c r="AB671" s="48">
        <f t="shared" si="119"/>
        <v>43538.788194444445</v>
      </c>
      <c r="AC671" s="51">
        <v>43525</v>
      </c>
      <c r="AD671" s="72"/>
      <c r="AE671" s="49">
        <v>670</v>
      </c>
      <c r="AF671" s="52">
        <f t="shared" si="120"/>
        <v>40.239999999999981</v>
      </c>
      <c r="AG671" s="53">
        <f t="shared" si="121"/>
        <v>140.24000000000012</v>
      </c>
      <c r="AH671" s="53">
        <f>AG671-MAX($AG$1:AG670)</f>
        <v>-4.0699999999999932</v>
      </c>
    </row>
    <row r="672" spans="1:34" x14ac:dyDescent="0.25">
      <c r="A672">
        <v>671</v>
      </c>
      <c r="B672" t="s">
        <v>653</v>
      </c>
      <c r="C672" t="s">
        <v>15</v>
      </c>
      <c r="D672" t="s">
        <v>199</v>
      </c>
      <c r="E672" t="s">
        <v>670</v>
      </c>
      <c r="F672">
        <v>0</v>
      </c>
      <c r="G672" t="s">
        <v>26</v>
      </c>
      <c r="H672" t="s">
        <v>34</v>
      </c>
      <c r="I672" t="str">
        <f>"3-1"</f>
        <v>3-1</v>
      </c>
      <c r="J672" t="s">
        <v>20</v>
      </c>
      <c r="K672">
        <v>2.17</v>
      </c>
      <c r="L672">
        <v>1</v>
      </c>
      <c r="M672">
        <v>-1</v>
      </c>
      <c r="N672" t="s">
        <v>21</v>
      </c>
      <c r="O672" t="s">
        <v>669</v>
      </c>
      <c r="P672" s="15">
        <f t="shared" si="122"/>
        <v>39.839999999999982</v>
      </c>
      <c r="Q672" s="22">
        <v>43525</v>
      </c>
      <c r="R672" s="22"/>
      <c r="S672" s="50">
        <v>667</v>
      </c>
      <c r="T672" s="23" t="str">
        <f t="shared" si="112"/>
        <v>AH</v>
      </c>
      <c r="U672" t="s">
        <v>2512</v>
      </c>
      <c r="V672" s="46" t="str">
        <f t="shared" si="113"/>
        <v>14</v>
      </c>
      <c r="W672" s="46" t="str">
        <f t="shared" si="114"/>
        <v>Mar</v>
      </c>
      <c r="X672" s="46">
        <f t="shared" si="115"/>
        <v>3</v>
      </c>
      <c r="Y672" s="46" t="str">
        <f t="shared" si="116"/>
        <v>2019</v>
      </c>
      <c r="Z672" s="46" t="str">
        <f t="shared" si="117"/>
        <v>18:55</v>
      </c>
      <c r="AA672" s="47">
        <f t="shared" si="118"/>
        <v>43538</v>
      </c>
      <c r="AB672" s="48">
        <f t="shared" si="119"/>
        <v>43538.788194444445</v>
      </c>
      <c r="AC672" s="51">
        <v>43525</v>
      </c>
      <c r="AD672" s="72"/>
      <c r="AE672" s="49">
        <v>671</v>
      </c>
      <c r="AF672" s="52">
        <f t="shared" si="120"/>
        <v>39.239999999999981</v>
      </c>
      <c r="AG672" s="53">
        <f t="shared" si="121"/>
        <v>139.24000000000012</v>
      </c>
      <c r="AH672" s="53">
        <f>AG672-MAX($AG$1:AG671)</f>
        <v>-5.0699999999999932</v>
      </c>
    </row>
    <row r="673" spans="1:34" x14ac:dyDescent="0.25">
      <c r="A673">
        <v>672</v>
      </c>
      <c r="B673" t="s">
        <v>653</v>
      </c>
      <c r="C673" t="s">
        <v>15</v>
      </c>
      <c r="D673" t="s">
        <v>199</v>
      </c>
      <c r="E673" t="s">
        <v>654</v>
      </c>
      <c r="F673">
        <v>1</v>
      </c>
      <c r="G673" t="s">
        <v>80</v>
      </c>
      <c r="H673" t="s">
        <v>34</v>
      </c>
      <c r="I673" t="str">
        <f>"1-1"</f>
        <v>1-1</v>
      </c>
      <c r="J673" t="s">
        <v>20</v>
      </c>
      <c r="K673">
        <v>1.675</v>
      </c>
      <c r="L673">
        <v>1</v>
      </c>
      <c r="M673">
        <v>0</v>
      </c>
      <c r="N673" t="s">
        <v>21</v>
      </c>
      <c r="O673" t="s">
        <v>652</v>
      </c>
      <c r="P673" s="15">
        <f t="shared" si="122"/>
        <v>39.839999999999982</v>
      </c>
      <c r="Q673" s="22">
        <v>43525</v>
      </c>
      <c r="R673" s="22"/>
      <c r="S673" s="50">
        <v>697</v>
      </c>
      <c r="T673" s="23" t="str">
        <f t="shared" si="112"/>
        <v>AH</v>
      </c>
      <c r="U673" t="s">
        <v>2512</v>
      </c>
      <c r="V673" s="46" t="str">
        <f t="shared" si="113"/>
        <v>14</v>
      </c>
      <c r="W673" s="46" t="str">
        <f t="shared" si="114"/>
        <v>Mar</v>
      </c>
      <c r="X673" s="46">
        <f t="shared" si="115"/>
        <v>3</v>
      </c>
      <c r="Y673" s="46" t="str">
        <f t="shared" si="116"/>
        <v>2019</v>
      </c>
      <c r="Z673" s="46" t="str">
        <f t="shared" si="117"/>
        <v>18:55</v>
      </c>
      <c r="AA673" s="47">
        <f t="shared" si="118"/>
        <v>43538</v>
      </c>
      <c r="AB673" s="48">
        <f t="shared" si="119"/>
        <v>43538.788194444445</v>
      </c>
      <c r="AC673" s="51">
        <v>43525</v>
      </c>
      <c r="AD673" s="72"/>
      <c r="AE673" s="49">
        <v>672</v>
      </c>
      <c r="AF673" s="52">
        <f t="shared" si="120"/>
        <v>39.239999999999981</v>
      </c>
      <c r="AG673" s="53">
        <f t="shared" si="121"/>
        <v>139.24000000000012</v>
      </c>
      <c r="AH673" s="53">
        <f>AG673-MAX($AG$1:AG672)</f>
        <v>-5.0699999999999932</v>
      </c>
    </row>
    <row r="674" spans="1:34" x14ac:dyDescent="0.25">
      <c r="A674">
        <v>673</v>
      </c>
      <c r="B674" t="s">
        <v>650</v>
      </c>
      <c r="C674" t="s">
        <v>15</v>
      </c>
      <c r="D674" t="s">
        <v>199</v>
      </c>
      <c r="E674" t="s">
        <v>668</v>
      </c>
      <c r="F674">
        <v>0</v>
      </c>
      <c r="G674" t="s">
        <v>26</v>
      </c>
      <c r="H674" t="s">
        <v>85</v>
      </c>
      <c r="I674" t="str">
        <f>"3-0"</f>
        <v>3-0</v>
      </c>
      <c r="J674" t="s">
        <v>20</v>
      </c>
      <c r="K674">
        <v>2.0499999999999998</v>
      </c>
      <c r="L674">
        <v>1</v>
      </c>
      <c r="M674">
        <v>-1</v>
      </c>
      <c r="N674" t="s">
        <v>21</v>
      </c>
      <c r="O674" t="s">
        <v>669</v>
      </c>
      <c r="P674" s="15">
        <f t="shared" si="122"/>
        <v>38.839999999999982</v>
      </c>
      <c r="Q674" s="22">
        <v>43525</v>
      </c>
      <c r="R674" s="22"/>
      <c r="S674" s="50">
        <v>703</v>
      </c>
      <c r="T674" s="23" t="str">
        <f t="shared" si="112"/>
        <v>AH</v>
      </c>
      <c r="U674" t="s">
        <v>2512</v>
      </c>
      <c r="V674" s="46" t="str">
        <f t="shared" si="113"/>
        <v>14</v>
      </c>
      <c r="W674" s="46" t="str">
        <f t="shared" si="114"/>
        <v>Mar</v>
      </c>
      <c r="X674" s="46">
        <f t="shared" si="115"/>
        <v>3</v>
      </c>
      <c r="Y674" s="46" t="str">
        <f t="shared" si="116"/>
        <v>2019</v>
      </c>
      <c r="Z674" s="46" t="str">
        <f t="shared" si="117"/>
        <v>21:00</v>
      </c>
      <c r="AA674" s="47">
        <f t="shared" si="118"/>
        <v>43538</v>
      </c>
      <c r="AB674" s="48">
        <f t="shared" si="119"/>
        <v>43538.875</v>
      </c>
      <c r="AC674" s="51">
        <v>43525</v>
      </c>
      <c r="AD674" s="72"/>
      <c r="AE674" s="49">
        <v>673</v>
      </c>
      <c r="AF674" s="52">
        <f t="shared" si="120"/>
        <v>38.239999999999981</v>
      </c>
      <c r="AG674" s="53">
        <f t="shared" si="121"/>
        <v>138.24000000000012</v>
      </c>
      <c r="AH674" s="53">
        <f>AG674-MAX($AG$1:AG673)</f>
        <v>-6.0699999999999932</v>
      </c>
    </row>
    <row r="675" spans="1:34" x14ac:dyDescent="0.25">
      <c r="A675">
        <v>674</v>
      </c>
      <c r="B675" t="s">
        <v>650</v>
      </c>
      <c r="C675" t="s">
        <v>15</v>
      </c>
      <c r="D675" t="s">
        <v>199</v>
      </c>
      <c r="E675" t="s">
        <v>667</v>
      </c>
      <c r="F675">
        <v>0</v>
      </c>
      <c r="G675" t="s">
        <v>26</v>
      </c>
      <c r="H675" t="s">
        <v>38</v>
      </c>
      <c r="I675" t="str">
        <f>"2-2"</f>
        <v>2-2</v>
      </c>
      <c r="J675" t="s">
        <v>20</v>
      </c>
      <c r="K675">
        <v>2.08</v>
      </c>
      <c r="L675">
        <v>1</v>
      </c>
      <c r="M675">
        <v>-1</v>
      </c>
      <c r="N675" t="s">
        <v>21</v>
      </c>
      <c r="O675" t="s">
        <v>666</v>
      </c>
      <c r="P675" s="15">
        <f t="shared" si="122"/>
        <v>37.839999999999982</v>
      </c>
      <c r="Q675" s="22">
        <v>43525</v>
      </c>
      <c r="R675" s="22"/>
      <c r="S675" s="50">
        <v>708</v>
      </c>
      <c r="T675" s="23" t="str">
        <f t="shared" si="112"/>
        <v>1X2</v>
      </c>
      <c r="U675" t="s">
        <v>2512</v>
      </c>
      <c r="V675" s="46" t="str">
        <f t="shared" si="113"/>
        <v>14</v>
      </c>
      <c r="W675" s="46" t="str">
        <f t="shared" si="114"/>
        <v>Mar</v>
      </c>
      <c r="X675" s="46">
        <f t="shared" si="115"/>
        <v>3</v>
      </c>
      <c r="Y675" s="46" t="str">
        <f t="shared" si="116"/>
        <v>2019</v>
      </c>
      <c r="Z675" s="46" t="str">
        <f t="shared" si="117"/>
        <v>21:00</v>
      </c>
      <c r="AA675" s="47">
        <f t="shared" si="118"/>
        <v>43538</v>
      </c>
      <c r="AB675" s="48">
        <f t="shared" si="119"/>
        <v>43538.875</v>
      </c>
      <c r="AC675" s="51">
        <v>43525</v>
      </c>
      <c r="AD675" s="72"/>
      <c r="AE675" s="49">
        <v>674</v>
      </c>
      <c r="AF675" s="52">
        <f t="shared" si="120"/>
        <v>37.239999999999981</v>
      </c>
      <c r="AG675" s="53">
        <f t="shared" si="121"/>
        <v>137.24000000000012</v>
      </c>
      <c r="AH675" s="53">
        <f>AG675-MAX($AG$1:AG674)</f>
        <v>-7.0699999999999932</v>
      </c>
    </row>
    <row r="676" spans="1:34" x14ac:dyDescent="0.25">
      <c r="A676">
        <v>675</v>
      </c>
      <c r="B676" t="s">
        <v>650</v>
      </c>
      <c r="C676" t="s">
        <v>15</v>
      </c>
      <c r="D676" t="s">
        <v>199</v>
      </c>
      <c r="E676" t="s">
        <v>665</v>
      </c>
      <c r="F676">
        <v>0</v>
      </c>
      <c r="G676" t="s">
        <v>26</v>
      </c>
      <c r="H676" t="s">
        <v>92</v>
      </c>
      <c r="I676" t="str">
        <f>"2-1"</f>
        <v>2-1</v>
      </c>
      <c r="J676" t="s">
        <v>20</v>
      </c>
      <c r="K676">
        <v>1.952</v>
      </c>
      <c r="L676">
        <v>1</v>
      </c>
      <c r="M676">
        <v>-1</v>
      </c>
      <c r="N676" t="s">
        <v>21</v>
      </c>
      <c r="O676" t="s">
        <v>666</v>
      </c>
      <c r="P676" s="15">
        <f t="shared" si="122"/>
        <v>36.839999999999982</v>
      </c>
      <c r="Q676" s="22">
        <v>43525</v>
      </c>
      <c r="R676" s="22"/>
      <c r="S676" s="50">
        <v>700</v>
      </c>
      <c r="T676" s="23" t="str">
        <f t="shared" si="112"/>
        <v>AH</v>
      </c>
      <c r="U676" t="s">
        <v>2512</v>
      </c>
      <c r="V676" s="46" t="str">
        <f t="shared" si="113"/>
        <v>14</v>
      </c>
      <c r="W676" s="46" t="str">
        <f t="shared" si="114"/>
        <v>Mar</v>
      </c>
      <c r="X676" s="46">
        <f t="shared" si="115"/>
        <v>3</v>
      </c>
      <c r="Y676" s="46" t="str">
        <f t="shared" si="116"/>
        <v>2019</v>
      </c>
      <c r="Z676" s="46" t="str">
        <f t="shared" si="117"/>
        <v>21:00</v>
      </c>
      <c r="AA676" s="47">
        <f t="shared" si="118"/>
        <v>43538</v>
      </c>
      <c r="AB676" s="48">
        <f t="shared" si="119"/>
        <v>43538.875</v>
      </c>
      <c r="AC676" s="51">
        <v>43525</v>
      </c>
      <c r="AD676" s="72"/>
      <c r="AE676" s="49">
        <v>675</v>
      </c>
      <c r="AF676" s="52">
        <f t="shared" si="120"/>
        <v>36.239999999999981</v>
      </c>
      <c r="AG676" s="53">
        <f t="shared" si="121"/>
        <v>136.24000000000012</v>
      </c>
      <c r="AH676" s="53">
        <f>AG676-MAX($AG$1:AG675)</f>
        <v>-8.0699999999999932</v>
      </c>
    </row>
    <row r="677" spans="1:34" x14ac:dyDescent="0.25">
      <c r="A677">
        <v>676</v>
      </c>
      <c r="B677" t="s">
        <v>650</v>
      </c>
      <c r="C677" t="s">
        <v>15</v>
      </c>
      <c r="D677" t="s">
        <v>199</v>
      </c>
      <c r="E677" t="s">
        <v>651</v>
      </c>
      <c r="F677">
        <v>1.69</v>
      </c>
      <c r="G677" t="s">
        <v>18</v>
      </c>
      <c r="H677" t="s">
        <v>92</v>
      </c>
      <c r="I677" t="str">
        <f>"0-1"</f>
        <v>0-1</v>
      </c>
      <c r="J677" t="s">
        <v>20</v>
      </c>
      <c r="K677">
        <v>1.694</v>
      </c>
      <c r="L677">
        <v>1</v>
      </c>
      <c r="M677">
        <v>0.69</v>
      </c>
      <c r="N677" t="s">
        <v>21</v>
      </c>
      <c r="O677" t="s">
        <v>652</v>
      </c>
      <c r="P677" s="15">
        <f t="shared" si="122"/>
        <v>37.52999999999998</v>
      </c>
      <c r="Q677" s="22">
        <v>43525</v>
      </c>
      <c r="R677" s="22"/>
      <c r="S677" s="50">
        <v>691</v>
      </c>
      <c r="T677" s="23" t="str">
        <f t="shared" si="112"/>
        <v>AH</v>
      </c>
      <c r="U677" t="s">
        <v>2512</v>
      </c>
      <c r="V677" s="46" t="str">
        <f t="shared" si="113"/>
        <v>14</v>
      </c>
      <c r="W677" s="46" t="str">
        <f t="shared" si="114"/>
        <v>Mar</v>
      </c>
      <c r="X677" s="46">
        <f t="shared" si="115"/>
        <v>3</v>
      </c>
      <c r="Y677" s="46" t="str">
        <f t="shared" si="116"/>
        <v>2019</v>
      </c>
      <c r="Z677" s="46" t="str">
        <f t="shared" si="117"/>
        <v>21:00</v>
      </c>
      <c r="AA677" s="47">
        <f t="shared" si="118"/>
        <v>43538</v>
      </c>
      <c r="AB677" s="48">
        <f t="shared" si="119"/>
        <v>43538.875</v>
      </c>
      <c r="AC677" s="51">
        <v>43525</v>
      </c>
      <c r="AD677" s="72"/>
      <c r="AE677" s="49">
        <v>676</v>
      </c>
      <c r="AF677" s="52">
        <f t="shared" si="120"/>
        <v>36.929999999999978</v>
      </c>
      <c r="AG677" s="53">
        <f t="shared" si="121"/>
        <v>136.93000000000012</v>
      </c>
      <c r="AH677" s="53">
        <f>AG677-MAX($AG$1:AG676)</f>
        <v>-7.3799999999999955</v>
      </c>
    </row>
    <row r="678" spans="1:34" x14ac:dyDescent="0.25">
      <c r="A678">
        <v>677</v>
      </c>
      <c r="B678" t="s">
        <v>682</v>
      </c>
      <c r="C678" t="s">
        <v>15</v>
      </c>
      <c r="D678" t="s">
        <v>100</v>
      </c>
      <c r="E678" t="s">
        <v>683</v>
      </c>
      <c r="F678">
        <v>1.79</v>
      </c>
      <c r="G678" t="s">
        <v>18</v>
      </c>
      <c r="H678" t="s">
        <v>92</v>
      </c>
      <c r="I678" t="str">
        <f>"1-1"</f>
        <v>1-1</v>
      </c>
      <c r="J678" t="s">
        <v>20</v>
      </c>
      <c r="K678">
        <v>1.7869999999999999</v>
      </c>
      <c r="L678">
        <v>1</v>
      </c>
      <c r="M678">
        <v>0.79</v>
      </c>
      <c r="N678" t="s">
        <v>21</v>
      </c>
      <c r="O678" t="s">
        <v>684</v>
      </c>
      <c r="P678" s="15">
        <f t="shared" si="122"/>
        <v>38.319999999999979</v>
      </c>
      <c r="Q678" s="22">
        <v>43525</v>
      </c>
      <c r="R678" s="22"/>
      <c r="S678" s="50">
        <v>686</v>
      </c>
      <c r="T678" s="23" t="str">
        <f t="shared" si="112"/>
        <v>AH</v>
      </c>
      <c r="U678" t="s">
        <v>2512</v>
      </c>
      <c r="V678" s="46" t="str">
        <f t="shared" si="113"/>
        <v>15</v>
      </c>
      <c r="W678" s="46" t="str">
        <f t="shared" si="114"/>
        <v>Mar</v>
      </c>
      <c r="X678" s="46">
        <f t="shared" si="115"/>
        <v>3</v>
      </c>
      <c r="Y678" s="46" t="str">
        <f t="shared" si="116"/>
        <v>2019</v>
      </c>
      <c r="Z678" s="46" t="str">
        <f t="shared" si="117"/>
        <v>19:00</v>
      </c>
      <c r="AA678" s="47">
        <f t="shared" si="118"/>
        <v>43539</v>
      </c>
      <c r="AB678" s="48">
        <f t="shared" si="119"/>
        <v>43539.791666666664</v>
      </c>
      <c r="AC678" s="51">
        <v>43525</v>
      </c>
      <c r="AD678" s="72"/>
      <c r="AE678" s="49">
        <v>677</v>
      </c>
      <c r="AF678" s="52">
        <f t="shared" si="120"/>
        <v>37.719999999999978</v>
      </c>
      <c r="AG678" s="53">
        <f t="shared" si="121"/>
        <v>137.72000000000011</v>
      </c>
      <c r="AH678" s="53">
        <f>AG678-MAX($AG$1:AG677)</f>
        <v>-6.5900000000000034</v>
      </c>
    </row>
    <row r="679" spans="1:34" x14ac:dyDescent="0.25">
      <c r="A679">
        <v>678</v>
      </c>
      <c r="B679" t="s">
        <v>699</v>
      </c>
      <c r="C679" t="s">
        <v>15</v>
      </c>
      <c r="D679" t="s">
        <v>54</v>
      </c>
      <c r="E679" t="s">
        <v>716</v>
      </c>
      <c r="F679">
        <v>1.83</v>
      </c>
      <c r="G679" t="s">
        <v>18</v>
      </c>
      <c r="H679" t="s">
        <v>31</v>
      </c>
      <c r="I679" t="str">
        <f>"1-1"</f>
        <v>1-1</v>
      </c>
      <c r="J679" t="s">
        <v>20</v>
      </c>
      <c r="K679">
        <v>1.8260000000000001</v>
      </c>
      <c r="L679">
        <v>1</v>
      </c>
      <c r="M679">
        <v>0.83</v>
      </c>
      <c r="N679" t="s">
        <v>21</v>
      </c>
      <c r="O679" t="s">
        <v>717</v>
      </c>
      <c r="P679" s="15">
        <f t="shared" si="122"/>
        <v>39.149999999999977</v>
      </c>
      <c r="Q679" s="22">
        <v>43525</v>
      </c>
      <c r="R679" s="22"/>
      <c r="S679" s="50">
        <v>668</v>
      </c>
      <c r="T679" s="23" t="str">
        <f t="shared" si="112"/>
        <v>AH</v>
      </c>
      <c r="U679" t="s">
        <v>2512</v>
      </c>
      <c r="V679" s="46" t="str">
        <f t="shared" si="113"/>
        <v>15</v>
      </c>
      <c r="W679" s="46" t="str">
        <f t="shared" si="114"/>
        <v>Mar</v>
      </c>
      <c r="X679" s="46">
        <f t="shared" si="115"/>
        <v>3</v>
      </c>
      <c r="Y679" s="46" t="str">
        <f t="shared" si="116"/>
        <v>2019</v>
      </c>
      <c r="Z679" s="46" t="str">
        <f t="shared" si="117"/>
        <v>20:30</v>
      </c>
      <c r="AA679" s="47">
        <f t="shared" si="118"/>
        <v>43539</v>
      </c>
      <c r="AB679" s="48">
        <f t="shared" si="119"/>
        <v>43539.854166666664</v>
      </c>
      <c r="AC679" s="51">
        <v>43525</v>
      </c>
      <c r="AD679" s="72"/>
      <c r="AE679" s="49">
        <v>678</v>
      </c>
      <c r="AF679" s="52">
        <f t="shared" si="120"/>
        <v>38.549999999999976</v>
      </c>
      <c r="AG679" s="53">
        <f t="shared" si="121"/>
        <v>138.55000000000013</v>
      </c>
      <c r="AH679" s="53">
        <f>AG679-MAX($AG$1:AG678)</f>
        <v>-5.7599999999999909</v>
      </c>
    </row>
    <row r="680" spans="1:34" x14ac:dyDescent="0.25">
      <c r="A680">
        <v>679</v>
      </c>
      <c r="B680" t="s">
        <v>699</v>
      </c>
      <c r="C680" t="s">
        <v>15</v>
      </c>
      <c r="D680" t="s">
        <v>16</v>
      </c>
      <c r="E680" t="s">
        <v>700</v>
      </c>
      <c r="F680">
        <v>2.31</v>
      </c>
      <c r="G680" t="s">
        <v>18</v>
      </c>
      <c r="H680" t="s">
        <v>46</v>
      </c>
      <c r="I680" t="str">
        <f>"2-1"</f>
        <v>2-1</v>
      </c>
      <c r="J680" t="s">
        <v>20</v>
      </c>
      <c r="K680">
        <v>2.31</v>
      </c>
      <c r="L680">
        <v>1</v>
      </c>
      <c r="M680">
        <v>1.31</v>
      </c>
      <c r="N680" t="s">
        <v>21</v>
      </c>
      <c r="O680" t="s">
        <v>696</v>
      </c>
      <c r="P680" s="15">
        <f t="shared" si="122"/>
        <v>40.45999999999998</v>
      </c>
      <c r="Q680" s="22">
        <v>43525</v>
      </c>
      <c r="R680" s="22"/>
      <c r="S680" s="50">
        <v>674</v>
      </c>
      <c r="T680" s="23" t="str">
        <f t="shared" si="112"/>
        <v>AH</v>
      </c>
      <c r="U680" t="s">
        <v>2512</v>
      </c>
      <c r="V680" s="46" t="str">
        <f t="shared" si="113"/>
        <v>15</v>
      </c>
      <c r="W680" s="46" t="str">
        <f t="shared" si="114"/>
        <v>Mar</v>
      </c>
      <c r="X680" s="46">
        <f t="shared" si="115"/>
        <v>3</v>
      </c>
      <c r="Y680" s="46" t="str">
        <f t="shared" si="116"/>
        <v>2019</v>
      </c>
      <c r="Z680" s="46" t="str">
        <f t="shared" si="117"/>
        <v>20:30</v>
      </c>
      <c r="AA680" s="47">
        <f t="shared" si="118"/>
        <v>43539</v>
      </c>
      <c r="AB680" s="48">
        <f t="shared" si="119"/>
        <v>43539.854166666664</v>
      </c>
      <c r="AC680" s="51">
        <v>43525</v>
      </c>
      <c r="AD680" s="72"/>
      <c r="AE680" s="49">
        <v>679</v>
      </c>
      <c r="AF680" s="52">
        <f t="shared" si="120"/>
        <v>39.859999999999978</v>
      </c>
      <c r="AG680" s="53">
        <f t="shared" si="121"/>
        <v>139.86000000000013</v>
      </c>
      <c r="AH680" s="53">
        <f>AG680-MAX($AG$1:AG679)</f>
        <v>-4.4499999999999886</v>
      </c>
    </row>
    <row r="681" spans="1:34" x14ac:dyDescent="0.25">
      <c r="A681">
        <v>680</v>
      </c>
      <c r="B681" t="s">
        <v>680</v>
      </c>
      <c r="C681" t="s">
        <v>15</v>
      </c>
      <c r="D681" t="s">
        <v>100</v>
      </c>
      <c r="E681" t="s">
        <v>681</v>
      </c>
      <c r="F681">
        <v>0</v>
      </c>
      <c r="G681" t="s">
        <v>26</v>
      </c>
      <c r="H681" t="s">
        <v>72</v>
      </c>
      <c r="I681" t="str">
        <f>"0-1"</f>
        <v>0-1</v>
      </c>
      <c r="J681" t="s">
        <v>20</v>
      </c>
      <c r="K681">
        <v>2.33</v>
      </c>
      <c r="L681">
        <v>1</v>
      </c>
      <c r="M681">
        <v>-1</v>
      </c>
      <c r="N681" t="s">
        <v>21</v>
      </c>
      <c r="O681" t="s">
        <v>679</v>
      </c>
      <c r="P681" s="15">
        <f t="shared" si="122"/>
        <v>39.45999999999998</v>
      </c>
      <c r="Q681" s="22">
        <v>43525</v>
      </c>
      <c r="R681" s="22"/>
      <c r="S681" s="50">
        <v>690</v>
      </c>
      <c r="T681" s="23" t="str">
        <f t="shared" si="112"/>
        <v>1X2</v>
      </c>
      <c r="U681" t="s">
        <v>2512</v>
      </c>
      <c r="V681" s="46" t="str">
        <f t="shared" si="113"/>
        <v>15</v>
      </c>
      <c r="W681" s="46" t="str">
        <f t="shared" si="114"/>
        <v>Mar</v>
      </c>
      <c r="X681" s="46">
        <f t="shared" si="115"/>
        <v>3</v>
      </c>
      <c r="Y681" s="46" t="str">
        <f t="shared" si="116"/>
        <v>2019</v>
      </c>
      <c r="Z681" s="46" t="str">
        <f t="shared" si="117"/>
        <v>20:45</v>
      </c>
      <c r="AA681" s="47">
        <f t="shared" si="118"/>
        <v>43539</v>
      </c>
      <c r="AB681" s="48">
        <f t="shared" si="119"/>
        <v>43539.864583333336</v>
      </c>
      <c r="AC681" s="51">
        <v>43525</v>
      </c>
      <c r="AD681" s="72"/>
      <c r="AE681" s="49">
        <v>680</v>
      </c>
      <c r="AF681" s="52">
        <f t="shared" si="120"/>
        <v>38.859999999999978</v>
      </c>
      <c r="AG681" s="53">
        <f t="shared" si="121"/>
        <v>138.86000000000013</v>
      </c>
      <c r="AH681" s="53">
        <f>AG681-MAX($AG$1:AG680)</f>
        <v>-5.4499999999999886</v>
      </c>
    </row>
    <row r="682" spans="1:34" x14ac:dyDescent="0.25">
      <c r="A682">
        <v>681</v>
      </c>
      <c r="B682" t="s">
        <v>662</v>
      </c>
      <c r="C682" t="s">
        <v>15</v>
      </c>
      <c r="D682" t="s">
        <v>24</v>
      </c>
      <c r="E682" t="s">
        <v>663</v>
      </c>
      <c r="F682">
        <v>1.99</v>
      </c>
      <c r="G682" t="s">
        <v>18</v>
      </c>
      <c r="H682" t="s">
        <v>92</v>
      </c>
      <c r="I682" t="str">
        <f>"1-1"</f>
        <v>1-1</v>
      </c>
      <c r="J682" t="s">
        <v>20</v>
      </c>
      <c r="K682">
        <v>1.99</v>
      </c>
      <c r="L682">
        <v>1</v>
      </c>
      <c r="M682">
        <v>0.99</v>
      </c>
      <c r="N682" t="s">
        <v>21</v>
      </c>
      <c r="O682" t="s">
        <v>664</v>
      </c>
      <c r="P682" s="15">
        <f t="shared" si="122"/>
        <v>40.449999999999982</v>
      </c>
      <c r="Q682" s="22">
        <v>43525</v>
      </c>
      <c r="R682" s="22"/>
      <c r="S682" s="50">
        <v>669</v>
      </c>
      <c r="T682" s="23" t="str">
        <f t="shared" si="112"/>
        <v>AH</v>
      </c>
      <c r="U682" t="s">
        <v>2512</v>
      </c>
      <c r="V682" s="46" t="str">
        <f t="shared" si="113"/>
        <v>15</v>
      </c>
      <c r="W682" s="46" t="str">
        <f t="shared" si="114"/>
        <v>Mar</v>
      </c>
      <c r="X682" s="46">
        <f t="shared" si="115"/>
        <v>3</v>
      </c>
      <c r="Y682" s="46" t="str">
        <f t="shared" si="116"/>
        <v>2019</v>
      </c>
      <c r="Z682" s="46" t="str">
        <f t="shared" si="117"/>
        <v>21:00</v>
      </c>
      <c r="AA682" s="47">
        <f t="shared" si="118"/>
        <v>43539</v>
      </c>
      <c r="AB682" s="48">
        <f t="shared" si="119"/>
        <v>43539.875</v>
      </c>
      <c r="AC682" s="51">
        <v>43525</v>
      </c>
      <c r="AD682" s="72"/>
      <c r="AE682" s="49">
        <v>681</v>
      </c>
      <c r="AF682" s="52">
        <f t="shared" si="120"/>
        <v>39.84999999999998</v>
      </c>
      <c r="AG682" s="53">
        <f t="shared" si="121"/>
        <v>139.85000000000014</v>
      </c>
      <c r="AH682" s="53">
        <f>AG682-MAX($AG$1:AG681)</f>
        <v>-4.4599999999999795</v>
      </c>
    </row>
    <row r="683" spans="1:34" x14ac:dyDescent="0.25">
      <c r="A683">
        <v>682</v>
      </c>
      <c r="B683" t="s">
        <v>721</v>
      </c>
      <c r="C683" t="s">
        <v>15</v>
      </c>
      <c r="D683" t="s">
        <v>24</v>
      </c>
      <c r="E683" t="s">
        <v>722</v>
      </c>
      <c r="F683">
        <v>2.12</v>
      </c>
      <c r="G683" t="s">
        <v>18</v>
      </c>
      <c r="H683" t="s">
        <v>34</v>
      </c>
      <c r="I683" t="str">
        <f>"1-3"</f>
        <v>1-3</v>
      </c>
      <c r="J683" t="s">
        <v>20</v>
      </c>
      <c r="K683">
        <v>2.12</v>
      </c>
      <c r="L683">
        <v>1</v>
      </c>
      <c r="M683">
        <v>1.1200000000000001</v>
      </c>
      <c r="N683" t="s">
        <v>21</v>
      </c>
      <c r="O683" t="s">
        <v>720</v>
      </c>
      <c r="P683" s="15">
        <f t="shared" si="122"/>
        <v>41.569999999999979</v>
      </c>
      <c r="Q683" s="22">
        <v>43525</v>
      </c>
      <c r="R683" s="22"/>
      <c r="S683" s="50">
        <v>665</v>
      </c>
      <c r="T683" s="23" t="str">
        <f t="shared" si="112"/>
        <v>AH</v>
      </c>
      <c r="U683" t="s">
        <v>2512</v>
      </c>
      <c r="V683" s="46" t="str">
        <f t="shared" si="113"/>
        <v>16</v>
      </c>
      <c r="W683" s="46" t="str">
        <f t="shared" si="114"/>
        <v>Mar</v>
      </c>
      <c r="X683" s="46">
        <f t="shared" si="115"/>
        <v>3</v>
      </c>
      <c r="Y683" s="46" t="str">
        <f t="shared" si="116"/>
        <v>2019</v>
      </c>
      <c r="Z683" s="46" t="str">
        <f t="shared" si="117"/>
        <v>13:00</v>
      </c>
      <c r="AA683" s="47">
        <f t="shared" si="118"/>
        <v>43540</v>
      </c>
      <c r="AB683" s="48">
        <f t="shared" si="119"/>
        <v>43540.541666666664</v>
      </c>
      <c r="AC683" s="51">
        <v>43525</v>
      </c>
      <c r="AD683" s="72"/>
      <c r="AE683" s="49">
        <v>682</v>
      </c>
      <c r="AF683" s="52">
        <f t="shared" si="120"/>
        <v>40.969999999999978</v>
      </c>
      <c r="AG683" s="53">
        <f t="shared" si="121"/>
        <v>140.97000000000014</v>
      </c>
      <c r="AH683" s="53">
        <f>AG683-MAX($AG$1:AG682)</f>
        <v>-3.339999999999975</v>
      </c>
    </row>
    <row r="684" spans="1:34" x14ac:dyDescent="0.25">
      <c r="A684">
        <v>683</v>
      </c>
      <c r="B684" t="s">
        <v>706</v>
      </c>
      <c r="C684" t="s">
        <v>15</v>
      </c>
      <c r="D684" t="s">
        <v>399</v>
      </c>
      <c r="E684" t="s">
        <v>707</v>
      </c>
      <c r="F684">
        <v>1.74</v>
      </c>
      <c r="G684" t="s">
        <v>18</v>
      </c>
      <c r="H684" t="s">
        <v>46</v>
      </c>
      <c r="I684" t="str">
        <f>"2-1"</f>
        <v>2-1</v>
      </c>
      <c r="J684" t="s">
        <v>20</v>
      </c>
      <c r="K684">
        <v>1.74</v>
      </c>
      <c r="L684">
        <v>1</v>
      </c>
      <c r="M684">
        <v>0.74</v>
      </c>
      <c r="N684" t="s">
        <v>21</v>
      </c>
      <c r="O684" t="s">
        <v>708</v>
      </c>
      <c r="P684" s="15">
        <f t="shared" si="122"/>
        <v>42.309999999999981</v>
      </c>
      <c r="Q684" s="22">
        <v>43525</v>
      </c>
      <c r="R684" s="22"/>
      <c r="S684" s="50">
        <v>699</v>
      </c>
      <c r="T684" s="23" t="str">
        <f t="shared" si="112"/>
        <v>AH</v>
      </c>
      <c r="U684" t="s">
        <v>2512</v>
      </c>
      <c r="V684" s="46" t="str">
        <f t="shared" si="113"/>
        <v>16</v>
      </c>
      <c r="W684" s="46" t="str">
        <f t="shared" si="114"/>
        <v>Mar</v>
      </c>
      <c r="X684" s="46">
        <f t="shared" si="115"/>
        <v>3</v>
      </c>
      <c r="Y684" s="46" t="str">
        <f t="shared" si="116"/>
        <v>2019</v>
      </c>
      <c r="Z684" s="46" t="str">
        <f t="shared" si="117"/>
        <v>13:15</v>
      </c>
      <c r="AA684" s="47">
        <f t="shared" si="118"/>
        <v>43540</v>
      </c>
      <c r="AB684" s="48">
        <f t="shared" si="119"/>
        <v>43540.552083333336</v>
      </c>
      <c r="AC684" s="51">
        <v>43525</v>
      </c>
      <c r="AD684" s="72"/>
      <c r="AE684" s="49">
        <v>683</v>
      </c>
      <c r="AF684" s="52">
        <f t="shared" si="120"/>
        <v>41.70999999999998</v>
      </c>
      <c r="AG684" s="53">
        <f t="shared" si="121"/>
        <v>141.71000000000015</v>
      </c>
      <c r="AH684" s="53">
        <f>AG684-MAX($AG$1:AG683)</f>
        <v>-2.5999999999999659</v>
      </c>
    </row>
    <row r="685" spans="1:34" x14ac:dyDescent="0.25">
      <c r="A685">
        <v>684</v>
      </c>
      <c r="B685" t="s">
        <v>697</v>
      </c>
      <c r="C685" t="s">
        <v>15</v>
      </c>
      <c r="D685" t="s">
        <v>16</v>
      </c>
      <c r="E685" t="s">
        <v>698</v>
      </c>
      <c r="F685">
        <v>2.16</v>
      </c>
      <c r="G685" t="s">
        <v>18</v>
      </c>
      <c r="H685" t="s">
        <v>34</v>
      </c>
      <c r="I685" t="str">
        <f>"3-5"</f>
        <v>3-5</v>
      </c>
      <c r="J685" t="s">
        <v>20</v>
      </c>
      <c r="K685">
        <v>2.16</v>
      </c>
      <c r="L685">
        <v>1</v>
      </c>
      <c r="M685">
        <v>1.1599999999999999</v>
      </c>
      <c r="N685" t="s">
        <v>21</v>
      </c>
      <c r="O685" t="s">
        <v>696</v>
      </c>
      <c r="P685" s="15">
        <f t="shared" si="122"/>
        <v>43.469999999999978</v>
      </c>
      <c r="Q685" s="22">
        <v>43525</v>
      </c>
      <c r="R685" s="22"/>
      <c r="S685" s="50">
        <v>696</v>
      </c>
      <c r="T685" s="23" t="str">
        <f t="shared" si="112"/>
        <v>AH</v>
      </c>
      <c r="U685" t="s">
        <v>2512</v>
      </c>
      <c r="V685" s="46" t="str">
        <f t="shared" si="113"/>
        <v>16</v>
      </c>
      <c r="W685" s="46" t="str">
        <f t="shared" si="114"/>
        <v>Mar</v>
      </c>
      <c r="X685" s="46">
        <f t="shared" si="115"/>
        <v>3</v>
      </c>
      <c r="Y685" s="46" t="str">
        <f t="shared" si="116"/>
        <v>2019</v>
      </c>
      <c r="Z685" s="46" t="str">
        <f t="shared" si="117"/>
        <v>15:00</v>
      </c>
      <c r="AA685" s="47">
        <f t="shared" si="118"/>
        <v>43540</v>
      </c>
      <c r="AB685" s="48">
        <f t="shared" si="119"/>
        <v>43540.625</v>
      </c>
      <c r="AC685" s="51">
        <v>43525</v>
      </c>
      <c r="AD685" s="72"/>
      <c r="AE685" s="49">
        <v>684</v>
      </c>
      <c r="AF685" s="52">
        <f t="shared" si="120"/>
        <v>42.869999999999976</v>
      </c>
      <c r="AG685" s="53">
        <f t="shared" si="121"/>
        <v>142.87000000000015</v>
      </c>
      <c r="AH685" s="53">
        <f>AG685-MAX($AG$1:AG684)</f>
        <v>-1.4399999999999693</v>
      </c>
    </row>
    <row r="686" spans="1:34" x14ac:dyDescent="0.25">
      <c r="A686">
        <v>685</v>
      </c>
      <c r="B686" t="s">
        <v>641</v>
      </c>
      <c r="C686" t="s">
        <v>15</v>
      </c>
      <c r="D686" t="s">
        <v>54</v>
      </c>
      <c r="E686" t="s">
        <v>704</v>
      </c>
      <c r="F686">
        <v>0</v>
      </c>
      <c r="G686" t="s">
        <v>26</v>
      </c>
      <c r="H686" t="s">
        <v>38</v>
      </c>
      <c r="I686" t="str">
        <f>"1-1"</f>
        <v>1-1</v>
      </c>
      <c r="J686" t="s">
        <v>20</v>
      </c>
      <c r="K686">
        <v>1.8839999999999999</v>
      </c>
      <c r="L686">
        <v>1</v>
      </c>
      <c r="M686">
        <v>-1</v>
      </c>
      <c r="N686" t="s">
        <v>21</v>
      </c>
      <c r="O686" t="s">
        <v>705</v>
      </c>
      <c r="P686" s="15">
        <f t="shared" si="122"/>
        <v>42.469999999999978</v>
      </c>
      <c r="Q686" s="22">
        <v>43525</v>
      </c>
      <c r="R686" s="22"/>
      <c r="S686" s="50">
        <v>707</v>
      </c>
      <c r="T686" s="23" t="str">
        <f t="shared" si="112"/>
        <v>1X2</v>
      </c>
      <c r="U686" t="s">
        <v>2512</v>
      </c>
      <c r="V686" s="46" t="str">
        <f t="shared" si="113"/>
        <v>16</v>
      </c>
      <c r="W686" s="46" t="str">
        <f t="shared" si="114"/>
        <v>Mar</v>
      </c>
      <c r="X686" s="46">
        <f t="shared" si="115"/>
        <v>3</v>
      </c>
      <c r="Y686" s="46" t="str">
        <f t="shared" si="116"/>
        <v>2019</v>
      </c>
      <c r="Z686" s="46" t="str">
        <f t="shared" si="117"/>
        <v>15:30</v>
      </c>
      <c r="AA686" s="47">
        <f t="shared" si="118"/>
        <v>43540</v>
      </c>
      <c r="AB686" s="48">
        <f t="shared" si="119"/>
        <v>43540.645833333336</v>
      </c>
      <c r="AC686" s="51">
        <v>43525</v>
      </c>
      <c r="AD686" s="72"/>
      <c r="AE686" s="49">
        <v>685</v>
      </c>
      <c r="AF686" s="52">
        <f t="shared" si="120"/>
        <v>41.869999999999976</v>
      </c>
      <c r="AG686" s="53">
        <f t="shared" si="121"/>
        <v>141.87000000000015</v>
      </c>
      <c r="AH686" s="53">
        <f>AG686-MAX($AG$1:AG685)</f>
        <v>-2.4399999999999693</v>
      </c>
    </row>
    <row r="687" spans="1:34" x14ac:dyDescent="0.25">
      <c r="A687">
        <v>686</v>
      </c>
      <c r="B687" t="s">
        <v>641</v>
      </c>
      <c r="C687" t="s">
        <v>15</v>
      </c>
      <c r="D687" t="s">
        <v>54</v>
      </c>
      <c r="E687" t="s">
        <v>649</v>
      </c>
      <c r="F687">
        <v>1.88</v>
      </c>
      <c r="G687" t="s">
        <v>18</v>
      </c>
      <c r="H687" t="s">
        <v>72</v>
      </c>
      <c r="I687" t="str">
        <f>"5-2"</f>
        <v>5-2</v>
      </c>
      <c r="J687" t="s">
        <v>20</v>
      </c>
      <c r="K687">
        <v>1.877</v>
      </c>
      <c r="L687">
        <v>1</v>
      </c>
      <c r="M687">
        <v>0.88</v>
      </c>
      <c r="N687" t="s">
        <v>21</v>
      </c>
      <c r="O687" t="s">
        <v>648</v>
      </c>
      <c r="P687" s="15">
        <f t="shared" si="122"/>
        <v>43.34999999999998</v>
      </c>
      <c r="Q687" s="22">
        <v>43525</v>
      </c>
      <c r="R687" s="22"/>
      <c r="S687" s="50">
        <v>680</v>
      </c>
      <c r="T687" s="23" t="str">
        <f t="shared" si="112"/>
        <v>1X2</v>
      </c>
      <c r="U687" t="s">
        <v>2512</v>
      </c>
      <c r="V687" s="46" t="str">
        <f t="shared" si="113"/>
        <v>16</v>
      </c>
      <c r="W687" s="46" t="str">
        <f t="shared" si="114"/>
        <v>Mar</v>
      </c>
      <c r="X687" s="46">
        <f t="shared" si="115"/>
        <v>3</v>
      </c>
      <c r="Y687" s="46" t="str">
        <f t="shared" si="116"/>
        <v>2019</v>
      </c>
      <c r="Z687" s="46" t="str">
        <f t="shared" si="117"/>
        <v>15:30</v>
      </c>
      <c r="AA687" s="47">
        <f t="shared" si="118"/>
        <v>43540</v>
      </c>
      <c r="AB687" s="48">
        <f t="shared" si="119"/>
        <v>43540.645833333336</v>
      </c>
      <c r="AC687" s="51">
        <v>43525</v>
      </c>
      <c r="AD687" s="72"/>
      <c r="AE687" s="49">
        <v>686</v>
      </c>
      <c r="AF687" s="52">
        <f t="shared" si="120"/>
        <v>42.749999999999979</v>
      </c>
      <c r="AG687" s="53">
        <f t="shared" si="121"/>
        <v>142.75000000000014</v>
      </c>
      <c r="AH687" s="53">
        <f>AG687-MAX($AG$1:AG686)</f>
        <v>-1.5599999999999739</v>
      </c>
    </row>
    <row r="688" spans="1:34" x14ac:dyDescent="0.25">
      <c r="A688">
        <v>687</v>
      </c>
      <c r="B688" t="s">
        <v>641</v>
      </c>
      <c r="C688" t="s">
        <v>15</v>
      </c>
      <c r="D688" t="s">
        <v>54</v>
      </c>
      <c r="E688" t="s">
        <v>642</v>
      </c>
      <c r="F688">
        <v>2.12</v>
      </c>
      <c r="G688" t="s">
        <v>18</v>
      </c>
      <c r="H688" t="s">
        <v>38</v>
      </c>
      <c r="I688" t="str">
        <f>"0-1"</f>
        <v>0-1</v>
      </c>
      <c r="J688" t="s">
        <v>20</v>
      </c>
      <c r="K688">
        <v>2.12</v>
      </c>
      <c r="L688">
        <v>1</v>
      </c>
      <c r="M688">
        <v>1.1200000000000001</v>
      </c>
      <c r="N688" t="s">
        <v>21</v>
      </c>
      <c r="O688" t="s">
        <v>640</v>
      </c>
      <c r="P688" s="15">
        <f t="shared" si="122"/>
        <v>44.469999999999978</v>
      </c>
      <c r="Q688" s="22">
        <v>43525</v>
      </c>
      <c r="R688" s="22"/>
      <c r="S688" s="50">
        <v>683</v>
      </c>
      <c r="T688" s="23" t="str">
        <f t="shared" si="112"/>
        <v>1X2</v>
      </c>
      <c r="U688" t="s">
        <v>2512</v>
      </c>
      <c r="V688" s="46" t="str">
        <f t="shared" si="113"/>
        <v>16</v>
      </c>
      <c r="W688" s="46" t="str">
        <f t="shared" si="114"/>
        <v>Mar</v>
      </c>
      <c r="X688" s="46">
        <f t="shared" si="115"/>
        <v>3</v>
      </c>
      <c r="Y688" s="46" t="str">
        <f t="shared" si="116"/>
        <v>2019</v>
      </c>
      <c r="Z688" s="46" t="str">
        <f t="shared" si="117"/>
        <v>15:30</v>
      </c>
      <c r="AA688" s="47">
        <f t="shared" si="118"/>
        <v>43540</v>
      </c>
      <c r="AB688" s="48">
        <f t="shared" si="119"/>
        <v>43540.645833333336</v>
      </c>
      <c r="AC688" s="51">
        <v>43525</v>
      </c>
      <c r="AD688" s="72"/>
      <c r="AE688" s="49">
        <v>687</v>
      </c>
      <c r="AF688" s="52">
        <f t="shared" si="120"/>
        <v>43.869999999999976</v>
      </c>
      <c r="AG688" s="53">
        <f t="shared" si="121"/>
        <v>143.87000000000015</v>
      </c>
      <c r="AH688" s="53">
        <f>AG688-MAX($AG$1:AG687)</f>
        <v>-0.4399999999999693</v>
      </c>
    </row>
    <row r="689" spans="1:34" x14ac:dyDescent="0.25">
      <c r="A689">
        <v>688</v>
      </c>
      <c r="B689" t="s">
        <v>655</v>
      </c>
      <c r="C689" t="s">
        <v>15</v>
      </c>
      <c r="D689" t="s">
        <v>58</v>
      </c>
      <c r="E689" t="s">
        <v>719</v>
      </c>
      <c r="F689">
        <v>0</v>
      </c>
      <c r="G689" t="s">
        <v>26</v>
      </c>
      <c r="H689" t="s">
        <v>72</v>
      </c>
      <c r="I689" t="str">
        <f>"2-2"</f>
        <v>2-2</v>
      </c>
      <c r="J689" t="s">
        <v>20</v>
      </c>
      <c r="K689">
        <v>2.08</v>
      </c>
      <c r="L689">
        <v>1</v>
      </c>
      <c r="M689">
        <v>-1</v>
      </c>
      <c r="N689" t="s">
        <v>21</v>
      </c>
      <c r="O689" t="s">
        <v>720</v>
      </c>
      <c r="P689" s="15">
        <f t="shared" si="122"/>
        <v>43.469999999999978</v>
      </c>
      <c r="Q689" s="22">
        <v>43525</v>
      </c>
      <c r="R689" s="22"/>
      <c r="S689" s="50">
        <v>670</v>
      </c>
      <c r="T689" s="23" t="str">
        <f t="shared" si="112"/>
        <v>1X2</v>
      </c>
      <c r="U689" t="s">
        <v>2512</v>
      </c>
      <c r="V689" s="46" t="str">
        <f t="shared" si="113"/>
        <v>16</v>
      </c>
      <c r="W689" s="46" t="str">
        <f t="shared" si="114"/>
        <v>Mar</v>
      </c>
      <c r="X689" s="46">
        <f t="shared" si="115"/>
        <v>3</v>
      </c>
      <c r="Y689" s="46" t="str">
        <f t="shared" si="116"/>
        <v>2019</v>
      </c>
      <c r="Z689" s="46" t="str">
        <f t="shared" si="117"/>
        <v>16:00</v>
      </c>
      <c r="AA689" s="47">
        <f t="shared" si="118"/>
        <v>43540</v>
      </c>
      <c r="AB689" s="48">
        <f t="shared" si="119"/>
        <v>43540.666666666664</v>
      </c>
      <c r="AC689" s="51">
        <v>43525</v>
      </c>
      <c r="AD689" s="72"/>
      <c r="AE689" s="49">
        <v>688</v>
      </c>
      <c r="AF689" s="52">
        <f t="shared" si="120"/>
        <v>42.869999999999976</v>
      </c>
      <c r="AG689" s="53">
        <f t="shared" si="121"/>
        <v>142.87000000000015</v>
      </c>
      <c r="AH689" s="53">
        <f>AG689-MAX($AG$1:AG688)</f>
        <v>-1.4399999999999693</v>
      </c>
    </row>
    <row r="690" spans="1:34" x14ac:dyDescent="0.25">
      <c r="A690">
        <v>689</v>
      </c>
      <c r="B690" t="s">
        <v>655</v>
      </c>
      <c r="C690" t="s">
        <v>15</v>
      </c>
      <c r="D690" t="s">
        <v>58</v>
      </c>
      <c r="E690" t="s">
        <v>718</v>
      </c>
      <c r="F690">
        <v>1</v>
      </c>
      <c r="G690" t="s">
        <v>80</v>
      </c>
      <c r="H690" t="s">
        <v>50</v>
      </c>
      <c r="I690" t="str">
        <f>"4-3"</f>
        <v>4-3</v>
      </c>
      <c r="J690" t="s">
        <v>20</v>
      </c>
      <c r="K690">
        <v>2</v>
      </c>
      <c r="L690">
        <v>1</v>
      </c>
      <c r="M690">
        <v>0</v>
      </c>
      <c r="N690" t="s">
        <v>21</v>
      </c>
      <c r="O690" t="s">
        <v>717</v>
      </c>
      <c r="P690" s="15">
        <f t="shared" si="122"/>
        <v>43.469999999999978</v>
      </c>
      <c r="Q690" s="22">
        <v>43525</v>
      </c>
      <c r="R690" s="22"/>
      <c r="S690" s="50">
        <v>671</v>
      </c>
      <c r="T690" s="23" t="str">
        <f t="shared" si="112"/>
        <v>AH</v>
      </c>
      <c r="U690" t="s">
        <v>2512</v>
      </c>
      <c r="V690" s="46" t="str">
        <f t="shared" si="113"/>
        <v>16</v>
      </c>
      <c r="W690" s="46" t="str">
        <f t="shared" si="114"/>
        <v>Mar</v>
      </c>
      <c r="X690" s="46">
        <f t="shared" si="115"/>
        <v>3</v>
      </c>
      <c r="Y690" s="46" t="str">
        <f t="shared" si="116"/>
        <v>2019</v>
      </c>
      <c r="Z690" s="46" t="str">
        <f t="shared" si="117"/>
        <v>16:00</v>
      </c>
      <c r="AA690" s="47">
        <f t="shared" si="118"/>
        <v>43540</v>
      </c>
      <c r="AB690" s="48">
        <f t="shared" si="119"/>
        <v>43540.666666666664</v>
      </c>
      <c r="AC690" s="51">
        <v>43525</v>
      </c>
      <c r="AD690" s="72"/>
      <c r="AE690" s="49">
        <v>689</v>
      </c>
      <c r="AF690" s="52">
        <f t="shared" si="120"/>
        <v>42.869999999999976</v>
      </c>
      <c r="AG690" s="53">
        <f t="shared" si="121"/>
        <v>142.87000000000015</v>
      </c>
      <c r="AH690" s="53">
        <f>AG690-MAX($AG$1:AG689)</f>
        <v>-1.4399999999999693</v>
      </c>
    </row>
    <row r="691" spans="1:34" x14ac:dyDescent="0.25">
      <c r="A691">
        <v>690</v>
      </c>
      <c r="B691" t="s">
        <v>655</v>
      </c>
      <c r="C691" t="s">
        <v>15</v>
      </c>
      <c r="D691" t="s">
        <v>58</v>
      </c>
      <c r="E691" t="s">
        <v>656</v>
      </c>
      <c r="F691">
        <v>1.75</v>
      </c>
      <c r="G691" t="s">
        <v>18</v>
      </c>
      <c r="H691" t="s">
        <v>34</v>
      </c>
      <c r="I691" t="str">
        <f>"1-2"</f>
        <v>1-2</v>
      </c>
      <c r="J691" t="s">
        <v>20</v>
      </c>
      <c r="K691">
        <v>1.7509999999999999</v>
      </c>
      <c r="L691">
        <v>1</v>
      </c>
      <c r="M691">
        <v>0.75</v>
      </c>
      <c r="N691" t="s">
        <v>21</v>
      </c>
      <c r="O691" t="s">
        <v>657</v>
      </c>
      <c r="P691" s="15">
        <f t="shared" si="122"/>
        <v>44.219999999999978</v>
      </c>
      <c r="Q691" s="22">
        <v>43525</v>
      </c>
      <c r="R691" s="22"/>
      <c r="S691" s="50">
        <v>687</v>
      </c>
      <c r="T691" s="23" t="str">
        <f t="shared" si="112"/>
        <v>AH</v>
      </c>
      <c r="U691" t="s">
        <v>2512</v>
      </c>
      <c r="V691" s="46" t="str">
        <f t="shared" si="113"/>
        <v>16</v>
      </c>
      <c r="W691" s="46" t="str">
        <f t="shared" si="114"/>
        <v>Mar</v>
      </c>
      <c r="X691" s="46">
        <f t="shared" si="115"/>
        <v>3</v>
      </c>
      <c r="Y691" s="46" t="str">
        <f t="shared" si="116"/>
        <v>2019</v>
      </c>
      <c r="Z691" s="46" t="str">
        <f t="shared" si="117"/>
        <v>16:00</v>
      </c>
      <c r="AA691" s="47">
        <f t="shared" si="118"/>
        <v>43540</v>
      </c>
      <c r="AB691" s="48">
        <f t="shared" si="119"/>
        <v>43540.666666666664</v>
      </c>
      <c r="AC691" s="51">
        <v>43525</v>
      </c>
      <c r="AD691" s="72"/>
      <c r="AE691" s="49">
        <v>690</v>
      </c>
      <c r="AF691" s="52">
        <f t="shared" si="120"/>
        <v>43.619999999999976</v>
      </c>
      <c r="AG691" s="53">
        <f t="shared" si="121"/>
        <v>143.62000000000015</v>
      </c>
      <c r="AH691" s="53">
        <f>AG691-MAX($AG$1:AG690)</f>
        <v>-0.6899999999999693</v>
      </c>
    </row>
    <row r="692" spans="1:34" x14ac:dyDescent="0.25">
      <c r="A692">
        <v>691</v>
      </c>
      <c r="B692" t="s">
        <v>660</v>
      </c>
      <c r="C692" t="s">
        <v>15</v>
      </c>
      <c r="D692" t="s">
        <v>24</v>
      </c>
      <c r="E692" t="s">
        <v>661</v>
      </c>
      <c r="F692">
        <v>0</v>
      </c>
      <c r="G692" t="s">
        <v>26</v>
      </c>
      <c r="H692" t="s">
        <v>85</v>
      </c>
      <c r="I692" t="str">
        <f>"2-0"</f>
        <v>2-0</v>
      </c>
      <c r="J692" t="s">
        <v>20</v>
      </c>
      <c r="K692">
        <v>2.17</v>
      </c>
      <c r="L692">
        <v>1</v>
      </c>
      <c r="M692">
        <v>-1</v>
      </c>
      <c r="N692" t="s">
        <v>21</v>
      </c>
      <c r="O692" t="s">
        <v>659</v>
      </c>
      <c r="P692" s="15">
        <f t="shared" si="122"/>
        <v>43.219999999999978</v>
      </c>
      <c r="Q692" s="22">
        <v>43525</v>
      </c>
      <c r="R692" s="22"/>
      <c r="S692" s="50">
        <v>715</v>
      </c>
      <c r="T692" s="23" t="str">
        <f t="shared" si="112"/>
        <v>AH</v>
      </c>
      <c r="U692" t="s">
        <v>2512</v>
      </c>
      <c r="V692" s="46" t="str">
        <f t="shared" si="113"/>
        <v>16</v>
      </c>
      <c r="W692" s="46" t="str">
        <f t="shared" si="114"/>
        <v>Mar</v>
      </c>
      <c r="X692" s="46">
        <f t="shared" si="115"/>
        <v>3</v>
      </c>
      <c r="Y692" s="46" t="str">
        <f t="shared" si="116"/>
        <v>2019</v>
      </c>
      <c r="Z692" s="46" t="str">
        <f t="shared" si="117"/>
        <v>16:15</v>
      </c>
      <c r="AA692" s="47">
        <f t="shared" si="118"/>
        <v>43540</v>
      </c>
      <c r="AB692" s="48">
        <f t="shared" si="119"/>
        <v>43540.677083333336</v>
      </c>
      <c r="AC692" s="51">
        <v>43525</v>
      </c>
      <c r="AD692" s="72"/>
      <c r="AE692" s="49">
        <v>691</v>
      </c>
      <c r="AF692" s="52">
        <f t="shared" si="120"/>
        <v>42.619999999999976</v>
      </c>
      <c r="AG692" s="53">
        <f t="shared" si="121"/>
        <v>142.62000000000015</v>
      </c>
      <c r="AH692" s="53">
        <f>AG692-MAX($AG$1:AG691)</f>
        <v>-1.6899999999999693</v>
      </c>
    </row>
    <row r="693" spans="1:34" x14ac:dyDescent="0.25">
      <c r="A693">
        <v>692</v>
      </c>
      <c r="B693" t="s">
        <v>646</v>
      </c>
      <c r="C693" t="s">
        <v>15</v>
      </c>
      <c r="D693" t="s">
        <v>16</v>
      </c>
      <c r="E693" t="s">
        <v>647</v>
      </c>
      <c r="F693">
        <v>2.14</v>
      </c>
      <c r="G693" t="s">
        <v>18</v>
      </c>
      <c r="H693" t="s">
        <v>112</v>
      </c>
      <c r="I693" t="str">
        <f>"2-1"</f>
        <v>2-1</v>
      </c>
      <c r="J693" t="s">
        <v>20</v>
      </c>
      <c r="K693">
        <v>2.14</v>
      </c>
      <c r="L693">
        <v>1</v>
      </c>
      <c r="M693">
        <v>1.1399999999999999</v>
      </c>
      <c r="N693" t="s">
        <v>21</v>
      </c>
      <c r="O693" t="s">
        <v>648</v>
      </c>
      <c r="P693" s="15">
        <f t="shared" si="122"/>
        <v>44.359999999999978</v>
      </c>
      <c r="Q693" s="22">
        <v>43525</v>
      </c>
      <c r="R693" s="22"/>
      <c r="S693" s="50">
        <v>675</v>
      </c>
      <c r="T693" s="23" t="str">
        <f t="shared" si="112"/>
        <v>AH</v>
      </c>
      <c r="U693" t="s">
        <v>2512</v>
      </c>
      <c r="V693" s="46" t="str">
        <f t="shared" si="113"/>
        <v>16</v>
      </c>
      <c r="W693" s="46" t="str">
        <f t="shared" si="114"/>
        <v>Mar</v>
      </c>
      <c r="X693" s="46">
        <f t="shared" si="115"/>
        <v>3</v>
      </c>
      <c r="Y693" s="46" t="str">
        <f t="shared" si="116"/>
        <v>2019</v>
      </c>
      <c r="Z693" s="46" t="str">
        <f t="shared" si="117"/>
        <v>18:00</v>
      </c>
      <c r="AA693" s="47">
        <f t="shared" si="118"/>
        <v>43540</v>
      </c>
      <c r="AB693" s="48">
        <f t="shared" si="119"/>
        <v>43540.75</v>
      </c>
      <c r="AC693" s="51">
        <v>43525</v>
      </c>
      <c r="AD693" s="72"/>
      <c r="AE693" s="49">
        <v>692</v>
      </c>
      <c r="AF693" s="52">
        <f t="shared" si="120"/>
        <v>43.759999999999977</v>
      </c>
      <c r="AG693" s="53">
        <f t="shared" si="121"/>
        <v>143.76000000000013</v>
      </c>
      <c r="AH693" s="53">
        <f>AG693-MAX($AG$1:AG692)</f>
        <v>-0.54999999999998295</v>
      </c>
    </row>
    <row r="694" spans="1:34" x14ac:dyDescent="0.25">
      <c r="A694">
        <v>693</v>
      </c>
      <c r="B694" t="s">
        <v>635</v>
      </c>
      <c r="C694" t="s">
        <v>15</v>
      </c>
      <c r="D694" t="s">
        <v>54</v>
      </c>
      <c r="E694" t="s">
        <v>714</v>
      </c>
      <c r="F694">
        <v>1.91</v>
      </c>
      <c r="G694" t="s">
        <v>18</v>
      </c>
      <c r="H694" t="s">
        <v>38</v>
      </c>
      <c r="I694" t="str">
        <f>"2-3"</f>
        <v>2-3</v>
      </c>
      <c r="J694" t="s">
        <v>20</v>
      </c>
      <c r="K694">
        <v>1.909</v>
      </c>
      <c r="L694">
        <v>1</v>
      </c>
      <c r="M694">
        <v>0.91</v>
      </c>
      <c r="N694" t="s">
        <v>21</v>
      </c>
      <c r="O694" t="s">
        <v>715</v>
      </c>
      <c r="P694" s="15">
        <f t="shared" si="122"/>
        <v>45.269999999999975</v>
      </c>
      <c r="Q694" s="22">
        <v>43525</v>
      </c>
      <c r="R694" s="22"/>
      <c r="S694" s="50">
        <v>681</v>
      </c>
      <c r="T694" s="23" t="str">
        <f t="shared" si="112"/>
        <v>1X2</v>
      </c>
      <c r="U694" t="s">
        <v>2512</v>
      </c>
      <c r="V694" s="46" t="str">
        <f t="shared" si="113"/>
        <v>16</v>
      </c>
      <c r="W694" s="46" t="str">
        <f t="shared" si="114"/>
        <v>Mar</v>
      </c>
      <c r="X694" s="46">
        <f t="shared" si="115"/>
        <v>3</v>
      </c>
      <c r="Y694" s="46" t="str">
        <f t="shared" si="116"/>
        <v>2019</v>
      </c>
      <c r="Z694" s="46" t="str">
        <f t="shared" si="117"/>
        <v>18:30</v>
      </c>
      <c r="AA694" s="47">
        <f t="shared" si="118"/>
        <v>43540</v>
      </c>
      <c r="AB694" s="48">
        <f t="shared" si="119"/>
        <v>43540.770833333336</v>
      </c>
      <c r="AC694" s="51">
        <v>43525</v>
      </c>
      <c r="AD694" s="72"/>
      <c r="AE694" s="49">
        <v>693</v>
      </c>
      <c r="AF694" s="52">
        <f t="shared" si="120"/>
        <v>44.669999999999973</v>
      </c>
      <c r="AG694" s="53">
        <f t="shared" si="121"/>
        <v>144.67000000000013</v>
      </c>
      <c r="AH694" s="53">
        <f>AG694-MAX($AG$1:AG693)</f>
        <v>0.36000000000001364</v>
      </c>
    </row>
    <row r="695" spans="1:34" x14ac:dyDescent="0.25">
      <c r="A695">
        <v>694</v>
      </c>
      <c r="B695" t="s">
        <v>635</v>
      </c>
      <c r="C695" t="s">
        <v>15</v>
      </c>
      <c r="D695" t="s">
        <v>24</v>
      </c>
      <c r="E695" t="s">
        <v>636</v>
      </c>
      <c r="F695">
        <v>0</v>
      </c>
      <c r="G695" t="s">
        <v>26</v>
      </c>
      <c r="H695" t="s">
        <v>38</v>
      </c>
      <c r="I695" t="str">
        <f>"2-0"</f>
        <v>2-0</v>
      </c>
      <c r="J695" t="s">
        <v>20</v>
      </c>
      <c r="K695">
        <v>2.35</v>
      </c>
      <c r="L695">
        <v>1</v>
      </c>
      <c r="M695">
        <v>-1</v>
      </c>
      <c r="N695" t="s">
        <v>21</v>
      </c>
      <c r="O695" t="s">
        <v>637</v>
      </c>
      <c r="P695" s="15">
        <f t="shared" si="122"/>
        <v>44.269999999999975</v>
      </c>
      <c r="Q695" s="22">
        <v>43525</v>
      </c>
      <c r="R695" s="22"/>
      <c r="S695" s="50">
        <v>701</v>
      </c>
      <c r="T695" s="23" t="str">
        <f t="shared" si="112"/>
        <v>1X2</v>
      </c>
      <c r="U695" t="s">
        <v>2512</v>
      </c>
      <c r="V695" s="46" t="str">
        <f t="shared" si="113"/>
        <v>16</v>
      </c>
      <c r="W695" s="46" t="str">
        <f t="shared" si="114"/>
        <v>Mar</v>
      </c>
      <c r="X695" s="46">
        <f t="shared" si="115"/>
        <v>3</v>
      </c>
      <c r="Y695" s="46" t="str">
        <f t="shared" si="116"/>
        <v>2019</v>
      </c>
      <c r="Z695" s="46" t="str">
        <f t="shared" si="117"/>
        <v>18:30</v>
      </c>
      <c r="AA695" s="47">
        <f t="shared" si="118"/>
        <v>43540</v>
      </c>
      <c r="AB695" s="48">
        <f t="shared" si="119"/>
        <v>43540.770833333336</v>
      </c>
      <c r="AC695" s="51">
        <v>43525</v>
      </c>
      <c r="AD695" s="72"/>
      <c r="AE695" s="49">
        <v>694</v>
      </c>
      <c r="AF695" s="52">
        <f t="shared" si="120"/>
        <v>43.669999999999973</v>
      </c>
      <c r="AG695" s="53">
        <f t="shared" si="121"/>
        <v>143.67000000000013</v>
      </c>
      <c r="AH695" s="53">
        <f>AG695-MAX($AG$1:AG694)</f>
        <v>-1</v>
      </c>
    </row>
    <row r="696" spans="1:34" x14ac:dyDescent="0.25">
      <c r="A696">
        <v>695</v>
      </c>
      <c r="B696" t="s">
        <v>675</v>
      </c>
      <c r="C696" t="s">
        <v>15</v>
      </c>
      <c r="D696" t="s">
        <v>100</v>
      </c>
      <c r="E696" t="s">
        <v>677</v>
      </c>
      <c r="F696">
        <v>0</v>
      </c>
      <c r="G696" t="s">
        <v>26</v>
      </c>
      <c r="H696" t="s">
        <v>678</v>
      </c>
      <c r="I696" t="str">
        <f>"0-5"</f>
        <v>0-5</v>
      </c>
      <c r="J696" t="s">
        <v>20</v>
      </c>
      <c r="K696">
        <v>2.15</v>
      </c>
      <c r="L696">
        <v>1</v>
      </c>
      <c r="M696">
        <v>-1</v>
      </c>
      <c r="N696" t="s">
        <v>21</v>
      </c>
      <c r="O696" t="s">
        <v>679</v>
      </c>
      <c r="P696" s="15">
        <f t="shared" si="122"/>
        <v>43.269999999999975</v>
      </c>
      <c r="Q696" s="22">
        <v>43525</v>
      </c>
      <c r="R696" s="22"/>
      <c r="S696" s="50">
        <v>704</v>
      </c>
      <c r="T696" s="23" t="str">
        <f t="shared" si="112"/>
        <v>O/U</v>
      </c>
      <c r="U696" t="s">
        <v>2512</v>
      </c>
      <c r="V696" s="46" t="str">
        <f t="shared" si="113"/>
        <v>16</v>
      </c>
      <c r="W696" s="46" t="str">
        <f t="shared" si="114"/>
        <v>Mar</v>
      </c>
      <c r="X696" s="46">
        <f t="shared" si="115"/>
        <v>3</v>
      </c>
      <c r="Y696" s="46" t="str">
        <f t="shared" si="116"/>
        <v>2019</v>
      </c>
      <c r="Z696" s="46" t="str">
        <f t="shared" si="117"/>
        <v>20:00</v>
      </c>
      <c r="AA696" s="47">
        <f t="shared" si="118"/>
        <v>43540</v>
      </c>
      <c r="AB696" s="48">
        <f t="shared" si="119"/>
        <v>43540.833333333336</v>
      </c>
      <c r="AC696" s="51">
        <v>43525</v>
      </c>
      <c r="AD696" s="72"/>
      <c r="AE696" s="49">
        <v>695</v>
      </c>
      <c r="AF696" s="52">
        <f t="shared" si="120"/>
        <v>42.669999999999973</v>
      </c>
      <c r="AG696" s="53">
        <f t="shared" si="121"/>
        <v>142.67000000000013</v>
      </c>
      <c r="AH696" s="53">
        <f>AG696-MAX($AG$1:AG695)</f>
        <v>-2</v>
      </c>
    </row>
    <row r="697" spans="1:34" x14ac:dyDescent="0.25">
      <c r="A697">
        <v>696</v>
      </c>
      <c r="B697" t="s">
        <v>675</v>
      </c>
      <c r="C697" t="s">
        <v>15</v>
      </c>
      <c r="D697" t="s">
        <v>100</v>
      </c>
      <c r="E697" t="s">
        <v>676</v>
      </c>
      <c r="F697">
        <v>1</v>
      </c>
      <c r="G697" t="s">
        <v>80</v>
      </c>
      <c r="H697" t="s">
        <v>34</v>
      </c>
      <c r="I697" t="str">
        <f>"2-2"</f>
        <v>2-2</v>
      </c>
      <c r="J697" t="s">
        <v>20</v>
      </c>
      <c r="K697">
        <v>2.2599999999999998</v>
      </c>
      <c r="L697">
        <v>1</v>
      </c>
      <c r="M697">
        <v>0</v>
      </c>
      <c r="N697" t="s">
        <v>21</v>
      </c>
      <c r="O697" t="s">
        <v>672</v>
      </c>
      <c r="P697" s="15">
        <f t="shared" si="122"/>
        <v>43.269999999999975</v>
      </c>
      <c r="Q697" s="22">
        <v>43525</v>
      </c>
      <c r="R697" s="22"/>
      <c r="S697" s="50">
        <v>702</v>
      </c>
      <c r="T697" s="23" t="str">
        <f t="shared" si="112"/>
        <v>AH</v>
      </c>
      <c r="U697" t="s">
        <v>2512</v>
      </c>
      <c r="V697" s="46" t="str">
        <f t="shared" si="113"/>
        <v>16</v>
      </c>
      <c r="W697" s="46" t="str">
        <f t="shared" si="114"/>
        <v>Mar</v>
      </c>
      <c r="X697" s="46">
        <f t="shared" si="115"/>
        <v>3</v>
      </c>
      <c r="Y697" s="46" t="str">
        <f t="shared" si="116"/>
        <v>2019</v>
      </c>
      <c r="Z697" s="46" t="str">
        <f t="shared" si="117"/>
        <v>20:00</v>
      </c>
      <c r="AA697" s="47">
        <f t="shared" si="118"/>
        <v>43540</v>
      </c>
      <c r="AB697" s="48">
        <f t="shared" si="119"/>
        <v>43540.833333333336</v>
      </c>
      <c r="AC697" s="51">
        <v>43525</v>
      </c>
      <c r="AD697" s="72"/>
      <c r="AE697" s="49">
        <v>696</v>
      </c>
      <c r="AF697" s="52">
        <f t="shared" si="120"/>
        <v>42.669999999999973</v>
      </c>
      <c r="AG697" s="53">
        <f t="shared" si="121"/>
        <v>142.67000000000013</v>
      </c>
      <c r="AH697" s="53">
        <f>AG697-MAX($AG$1:AG696)</f>
        <v>-2</v>
      </c>
    </row>
    <row r="698" spans="1:34" x14ac:dyDescent="0.25">
      <c r="A698">
        <v>697</v>
      </c>
      <c r="B698" t="s">
        <v>694</v>
      </c>
      <c r="C698" t="s">
        <v>15</v>
      </c>
      <c r="D698" t="s">
        <v>16</v>
      </c>
      <c r="E698" t="s">
        <v>695</v>
      </c>
      <c r="F698">
        <v>0</v>
      </c>
      <c r="G698" t="s">
        <v>26</v>
      </c>
      <c r="H698" t="s">
        <v>72</v>
      </c>
      <c r="I698" t="str">
        <f>"2-3"</f>
        <v>2-3</v>
      </c>
      <c r="J698" t="s">
        <v>20</v>
      </c>
      <c r="K698">
        <v>1.9430000000000001</v>
      </c>
      <c r="L698">
        <v>1</v>
      </c>
      <c r="M698">
        <v>-1</v>
      </c>
      <c r="N698" t="s">
        <v>21</v>
      </c>
      <c r="O698" t="s">
        <v>696</v>
      </c>
      <c r="P698" s="15">
        <f t="shared" si="122"/>
        <v>42.269999999999975</v>
      </c>
      <c r="Q698" s="22">
        <v>43525</v>
      </c>
      <c r="R698" s="22"/>
      <c r="S698" s="50">
        <v>678</v>
      </c>
      <c r="T698" s="23" t="str">
        <f t="shared" si="112"/>
        <v>1X2</v>
      </c>
      <c r="U698" t="s">
        <v>2512</v>
      </c>
      <c r="V698" s="46" t="str">
        <f t="shared" si="113"/>
        <v>16</v>
      </c>
      <c r="W698" s="46" t="str">
        <f t="shared" si="114"/>
        <v>Mar</v>
      </c>
      <c r="X698" s="46">
        <f t="shared" si="115"/>
        <v>3</v>
      </c>
      <c r="Y698" s="46" t="str">
        <f t="shared" si="116"/>
        <v>2019</v>
      </c>
      <c r="Z698" s="46" t="str">
        <f t="shared" si="117"/>
        <v>20:30</v>
      </c>
      <c r="AA698" s="47">
        <f t="shared" si="118"/>
        <v>43540</v>
      </c>
      <c r="AB698" s="48">
        <f t="shared" si="119"/>
        <v>43540.854166666664</v>
      </c>
      <c r="AC698" s="51">
        <v>43525</v>
      </c>
      <c r="AD698" s="72"/>
      <c r="AE698" s="49">
        <v>697</v>
      </c>
      <c r="AF698" s="52">
        <f t="shared" si="120"/>
        <v>41.669999999999973</v>
      </c>
      <c r="AG698" s="53">
        <f t="shared" si="121"/>
        <v>141.67000000000013</v>
      </c>
      <c r="AH698" s="53">
        <f>AG698-MAX($AG$1:AG697)</f>
        <v>-3</v>
      </c>
    </row>
    <row r="699" spans="1:34" x14ac:dyDescent="0.25">
      <c r="A699">
        <v>698</v>
      </c>
      <c r="B699" t="s">
        <v>658</v>
      </c>
      <c r="C699" t="s">
        <v>15</v>
      </c>
      <c r="D699" t="s">
        <v>399</v>
      </c>
      <c r="E699" t="s">
        <v>505</v>
      </c>
      <c r="F699">
        <v>2.35</v>
      </c>
      <c r="G699" t="s">
        <v>18</v>
      </c>
      <c r="H699" t="s">
        <v>46</v>
      </c>
      <c r="I699" t="str">
        <f>"2-1"</f>
        <v>2-1</v>
      </c>
      <c r="J699" t="s">
        <v>20</v>
      </c>
      <c r="K699">
        <v>2.35</v>
      </c>
      <c r="L699">
        <v>1</v>
      </c>
      <c r="M699">
        <v>1.35</v>
      </c>
      <c r="N699" t="s">
        <v>21</v>
      </c>
      <c r="O699" t="s">
        <v>659</v>
      </c>
      <c r="P699" s="15">
        <f t="shared" si="122"/>
        <v>43.619999999999976</v>
      </c>
      <c r="Q699" s="22">
        <v>43525</v>
      </c>
      <c r="R699" s="22"/>
      <c r="S699" s="50">
        <v>694</v>
      </c>
      <c r="T699" s="23" t="str">
        <f t="shared" si="112"/>
        <v>AH</v>
      </c>
      <c r="U699" t="s">
        <v>2512</v>
      </c>
      <c r="V699" s="46" t="str">
        <f t="shared" si="113"/>
        <v>16</v>
      </c>
      <c r="W699" s="46" t="str">
        <f t="shared" si="114"/>
        <v>Mar</v>
      </c>
      <c r="X699" s="46">
        <f t="shared" si="115"/>
        <v>3</v>
      </c>
      <c r="Y699" s="46" t="str">
        <f t="shared" si="116"/>
        <v>2019</v>
      </c>
      <c r="Z699" s="46" t="str">
        <f t="shared" si="117"/>
        <v>20:55</v>
      </c>
      <c r="AA699" s="47">
        <f t="shared" si="118"/>
        <v>43540</v>
      </c>
      <c r="AB699" s="48">
        <f t="shared" si="119"/>
        <v>43540.871527777781</v>
      </c>
      <c r="AC699" s="51">
        <v>43525</v>
      </c>
      <c r="AD699" s="72"/>
      <c r="AE699" s="49">
        <v>698</v>
      </c>
      <c r="AF699" s="52">
        <f t="shared" si="120"/>
        <v>43.019999999999975</v>
      </c>
      <c r="AG699" s="53">
        <f t="shared" si="121"/>
        <v>143.02000000000012</v>
      </c>
      <c r="AH699" s="53">
        <f>AG699-MAX($AG$1:AG698)</f>
        <v>-1.6500000000000057</v>
      </c>
    </row>
    <row r="700" spans="1:34" x14ac:dyDescent="0.25">
      <c r="A700">
        <v>699</v>
      </c>
      <c r="B700" t="s">
        <v>638</v>
      </c>
      <c r="C700" t="s">
        <v>15</v>
      </c>
      <c r="D700" t="s">
        <v>16</v>
      </c>
      <c r="E700" t="s">
        <v>639</v>
      </c>
      <c r="F700">
        <v>0</v>
      </c>
      <c r="G700" t="s">
        <v>26</v>
      </c>
      <c r="H700" t="s">
        <v>27</v>
      </c>
      <c r="I700" t="str">
        <f>"2-0"</f>
        <v>2-0</v>
      </c>
      <c r="J700" t="s">
        <v>20</v>
      </c>
      <c r="K700">
        <v>2.04</v>
      </c>
      <c r="L700">
        <v>1</v>
      </c>
      <c r="M700">
        <v>-1</v>
      </c>
      <c r="N700" t="s">
        <v>21</v>
      </c>
      <c r="O700" t="s">
        <v>640</v>
      </c>
      <c r="P700" s="15">
        <f t="shared" si="122"/>
        <v>42.619999999999976</v>
      </c>
      <c r="Q700" s="22">
        <v>43525</v>
      </c>
      <c r="R700" s="22"/>
      <c r="S700" s="50">
        <v>684</v>
      </c>
      <c r="T700" s="23" t="str">
        <f t="shared" si="112"/>
        <v>AH</v>
      </c>
      <c r="U700" t="s">
        <v>2512</v>
      </c>
      <c r="V700" s="46" t="str">
        <f t="shared" si="113"/>
        <v>17</v>
      </c>
      <c r="W700" s="46" t="str">
        <f t="shared" si="114"/>
        <v>Mar</v>
      </c>
      <c r="X700" s="46">
        <f t="shared" si="115"/>
        <v>3</v>
      </c>
      <c r="Y700" s="46" t="str">
        <f t="shared" si="116"/>
        <v>2019</v>
      </c>
      <c r="Z700" s="46" t="str">
        <f t="shared" si="117"/>
        <v>12:30</v>
      </c>
      <c r="AA700" s="47">
        <f t="shared" si="118"/>
        <v>43541</v>
      </c>
      <c r="AB700" s="48">
        <f t="shared" si="119"/>
        <v>43541.520833333336</v>
      </c>
      <c r="AC700" s="51">
        <v>43525</v>
      </c>
      <c r="AD700" s="72"/>
      <c r="AE700" s="49">
        <v>699</v>
      </c>
      <c r="AF700" s="52">
        <f t="shared" si="120"/>
        <v>42.019999999999975</v>
      </c>
      <c r="AG700" s="53">
        <f t="shared" si="121"/>
        <v>142.02000000000012</v>
      </c>
      <c r="AH700" s="53">
        <f>AG700-MAX($AG$1:AG699)</f>
        <v>-2.6500000000000057</v>
      </c>
    </row>
    <row r="701" spans="1:34" x14ac:dyDescent="0.25">
      <c r="A701">
        <v>700</v>
      </c>
      <c r="B701" t="s">
        <v>701</v>
      </c>
      <c r="C701" t="s">
        <v>15</v>
      </c>
      <c r="D701" t="s">
        <v>54</v>
      </c>
      <c r="E701" t="s">
        <v>702</v>
      </c>
      <c r="F701">
        <v>0</v>
      </c>
      <c r="G701" t="s">
        <v>26</v>
      </c>
      <c r="H701" t="s">
        <v>50</v>
      </c>
      <c r="I701" t="str">
        <f>"1-3"</f>
        <v>1-3</v>
      </c>
      <c r="J701" t="s">
        <v>20</v>
      </c>
      <c r="K701">
        <v>2.02</v>
      </c>
      <c r="L701">
        <v>1</v>
      </c>
      <c r="M701">
        <v>-1</v>
      </c>
      <c r="N701" t="s">
        <v>21</v>
      </c>
      <c r="O701" t="s">
        <v>703</v>
      </c>
      <c r="P701" s="15">
        <f t="shared" si="122"/>
        <v>41.619999999999976</v>
      </c>
      <c r="Q701" s="22">
        <v>43525</v>
      </c>
      <c r="R701" s="22"/>
      <c r="S701" s="50">
        <v>692</v>
      </c>
      <c r="T701" s="23" t="str">
        <f t="shared" si="112"/>
        <v>AH</v>
      </c>
      <c r="U701" t="s">
        <v>2512</v>
      </c>
      <c r="V701" s="46" t="str">
        <f t="shared" si="113"/>
        <v>17</v>
      </c>
      <c r="W701" s="46" t="str">
        <f t="shared" si="114"/>
        <v>Mar</v>
      </c>
      <c r="X701" s="46">
        <f t="shared" si="115"/>
        <v>3</v>
      </c>
      <c r="Y701" s="46" t="str">
        <f t="shared" si="116"/>
        <v>2019</v>
      </c>
      <c r="Z701" s="46" t="str">
        <f t="shared" si="117"/>
        <v>13:30</v>
      </c>
      <c r="AA701" s="47">
        <f t="shared" si="118"/>
        <v>43541</v>
      </c>
      <c r="AB701" s="48">
        <f t="shared" si="119"/>
        <v>43541.5625</v>
      </c>
      <c r="AC701" s="51">
        <v>43525</v>
      </c>
      <c r="AD701" s="72"/>
      <c r="AE701" s="49">
        <v>700</v>
      </c>
      <c r="AF701" s="52">
        <f t="shared" si="120"/>
        <v>41.019999999999975</v>
      </c>
      <c r="AG701" s="53">
        <f t="shared" si="121"/>
        <v>141.02000000000012</v>
      </c>
      <c r="AH701" s="53">
        <f>AG701-MAX($AG$1:AG700)</f>
        <v>-3.6500000000000057</v>
      </c>
    </row>
    <row r="702" spans="1:34" x14ac:dyDescent="0.25">
      <c r="A702">
        <v>701</v>
      </c>
      <c r="B702" t="s">
        <v>673</v>
      </c>
      <c r="C702" t="s">
        <v>15</v>
      </c>
      <c r="D702" t="s">
        <v>16</v>
      </c>
      <c r="E702" t="s">
        <v>693</v>
      </c>
      <c r="F702">
        <v>0</v>
      </c>
      <c r="G702" t="s">
        <v>26</v>
      </c>
      <c r="H702" t="s">
        <v>19</v>
      </c>
      <c r="I702" t="str">
        <f>"1-1"</f>
        <v>1-1</v>
      </c>
      <c r="J702" t="s">
        <v>20</v>
      </c>
      <c r="K702">
        <v>1.8129999999999999</v>
      </c>
      <c r="L702">
        <v>1</v>
      </c>
      <c r="M702">
        <v>-1</v>
      </c>
      <c r="N702" t="s">
        <v>21</v>
      </c>
      <c r="O702" t="s">
        <v>692</v>
      </c>
      <c r="P702" s="15">
        <f t="shared" si="122"/>
        <v>40.619999999999976</v>
      </c>
      <c r="Q702" s="22">
        <v>43525</v>
      </c>
      <c r="R702" s="22"/>
      <c r="S702" s="50">
        <v>685</v>
      </c>
      <c r="T702" s="23" t="str">
        <f t="shared" si="112"/>
        <v>AH</v>
      </c>
      <c r="U702" t="s">
        <v>2512</v>
      </c>
      <c r="V702" s="46" t="str">
        <f t="shared" si="113"/>
        <v>17</v>
      </c>
      <c r="W702" s="46" t="str">
        <f t="shared" si="114"/>
        <v>Mar</v>
      </c>
      <c r="X702" s="46">
        <f t="shared" si="115"/>
        <v>3</v>
      </c>
      <c r="Y702" s="46" t="str">
        <f t="shared" si="116"/>
        <v>2019</v>
      </c>
      <c r="Z702" s="46" t="str">
        <f t="shared" si="117"/>
        <v>15:00</v>
      </c>
      <c r="AA702" s="47">
        <f t="shared" si="118"/>
        <v>43541</v>
      </c>
      <c r="AB702" s="48">
        <f t="shared" si="119"/>
        <v>43541.625</v>
      </c>
      <c r="AC702" s="51">
        <v>43525</v>
      </c>
      <c r="AD702" s="72"/>
      <c r="AE702" s="49">
        <v>701</v>
      </c>
      <c r="AF702" s="52">
        <f t="shared" si="120"/>
        <v>40.019999999999975</v>
      </c>
      <c r="AG702" s="53">
        <f t="shared" si="121"/>
        <v>140.02000000000012</v>
      </c>
      <c r="AH702" s="53">
        <f>AG702-MAX($AG$1:AG701)</f>
        <v>-4.6500000000000057</v>
      </c>
    </row>
    <row r="703" spans="1:34" x14ac:dyDescent="0.25">
      <c r="A703">
        <v>702</v>
      </c>
      <c r="B703" t="s">
        <v>673</v>
      </c>
      <c r="C703" t="s">
        <v>15</v>
      </c>
      <c r="D703" t="s">
        <v>16</v>
      </c>
      <c r="E703" t="s">
        <v>691</v>
      </c>
      <c r="F703">
        <v>0</v>
      </c>
      <c r="G703" t="s">
        <v>26</v>
      </c>
      <c r="H703" t="s">
        <v>85</v>
      </c>
      <c r="I703" t="str">
        <f>"4-1"</f>
        <v>4-1</v>
      </c>
      <c r="J703" t="s">
        <v>20</v>
      </c>
      <c r="K703">
        <v>1.869</v>
      </c>
      <c r="L703">
        <v>1</v>
      </c>
      <c r="M703">
        <v>-1</v>
      </c>
      <c r="N703" t="s">
        <v>21</v>
      </c>
      <c r="O703" t="s">
        <v>692</v>
      </c>
      <c r="P703" s="15">
        <f t="shared" si="122"/>
        <v>39.619999999999976</v>
      </c>
      <c r="Q703" s="22">
        <v>43525</v>
      </c>
      <c r="R703" s="22"/>
      <c r="S703" s="50">
        <v>673</v>
      </c>
      <c r="T703" s="23" t="str">
        <f t="shared" si="112"/>
        <v>AH</v>
      </c>
      <c r="U703" t="s">
        <v>2512</v>
      </c>
      <c r="V703" s="46" t="str">
        <f t="shared" si="113"/>
        <v>17</v>
      </c>
      <c r="W703" s="46" t="str">
        <f t="shared" si="114"/>
        <v>Mar</v>
      </c>
      <c r="X703" s="46">
        <f t="shared" si="115"/>
        <v>3</v>
      </c>
      <c r="Y703" s="46" t="str">
        <f t="shared" si="116"/>
        <v>2019</v>
      </c>
      <c r="Z703" s="46" t="str">
        <f t="shared" si="117"/>
        <v>15:00</v>
      </c>
      <c r="AA703" s="47">
        <f t="shared" si="118"/>
        <v>43541</v>
      </c>
      <c r="AB703" s="48">
        <f t="shared" si="119"/>
        <v>43541.625</v>
      </c>
      <c r="AC703" s="51">
        <v>43525</v>
      </c>
      <c r="AD703" s="72"/>
      <c r="AE703" s="49">
        <v>702</v>
      </c>
      <c r="AF703" s="52">
        <f t="shared" si="120"/>
        <v>39.019999999999975</v>
      </c>
      <c r="AG703" s="53">
        <f t="shared" si="121"/>
        <v>139.02000000000012</v>
      </c>
      <c r="AH703" s="53">
        <f>AG703-MAX($AG$1:AG702)</f>
        <v>-5.6500000000000057</v>
      </c>
    </row>
    <row r="704" spans="1:34" x14ac:dyDescent="0.25">
      <c r="A704">
        <v>703</v>
      </c>
      <c r="B704" t="s">
        <v>673</v>
      </c>
      <c r="C704" t="s">
        <v>15</v>
      </c>
      <c r="D704" t="s">
        <v>100</v>
      </c>
      <c r="E704" t="s">
        <v>674</v>
      </c>
      <c r="F704">
        <v>2.2400000000000002</v>
      </c>
      <c r="G704" t="s">
        <v>18</v>
      </c>
      <c r="H704" t="s">
        <v>72</v>
      </c>
      <c r="I704" t="str">
        <f>"1-0"</f>
        <v>1-0</v>
      </c>
      <c r="J704" t="s">
        <v>20</v>
      </c>
      <c r="K704">
        <v>2.2400000000000002</v>
      </c>
      <c r="L704">
        <v>1</v>
      </c>
      <c r="M704">
        <v>1.24</v>
      </c>
      <c r="N704" t="s">
        <v>21</v>
      </c>
      <c r="O704" t="s">
        <v>672</v>
      </c>
      <c r="P704" s="15">
        <f t="shared" si="122"/>
        <v>40.859999999999978</v>
      </c>
      <c r="Q704" s="22">
        <v>43525</v>
      </c>
      <c r="R704" s="22"/>
      <c r="S704" s="50">
        <v>677</v>
      </c>
      <c r="T704" s="23" t="str">
        <f t="shared" si="112"/>
        <v>1X2</v>
      </c>
      <c r="U704" t="s">
        <v>2512</v>
      </c>
      <c r="V704" s="46" t="str">
        <f t="shared" si="113"/>
        <v>17</v>
      </c>
      <c r="W704" s="46" t="str">
        <f t="shared" si="114"/>
        <v>Mar</v>
      </c>
      <c r="X704" s="46">
        <f t="shared" si="115"/>
        <v>3</v>
      </c>
      <c r="Y704" s="46" t="str">
        <f t="shared" si="116"/>
        <v>2019</v>
      </c>
      <c r="Z704" s="46" t="str">
        <f t="shared" si="117"/>
        <v>15:00</v>
      </c>
      <c r="AA704" s="47">
        <f t="shared" si="118"/>
        <v>43541</v>
      </c>
      <c r="AB704" s="48">
        <f t="shared" si="119"/>
        <v>43541.625</v>
      </c>
      <c r="AC704" s="51">
        <v>43525</v>
      </c>
      <c r="AD704" s="72"/>
      <c r="AE704" s="49">
        <v>703</v>
      </c>
      <c r="AF704" s="52">
        <f t="shared" si="120"/>
        <v>40.259999999999977</v>
      </c>
      <c r="AG704" s="53">
        <f t="shared" si="121"/>
        <v>140.26000000000013</v>
      </c>
      <c r="AH704" s="53">
        <f>AG704-MAX($AG$1:AG703)</f>
        <v>-4.4099999999999966</v>
      </c>
    </row>
    <row r="705" spans="1:34" x14ac:dyDescent="0.25">
      <c r="A705">
        <v>704</v>
      </c>
      <c r="B705" t="s">
        <v>628</v>
      </c>
      <c r="C705" t="s">
        <v>15</v>
      </c>
      <c r="D705" t="s">
        <v>58</v>
      </c>
      <c r="E705" t="s">
        <v>629</v>
      </c>
      <c r="F705">
        <v>0</v>
      </c>
      <c r="G705" t="s">
        <v>26</v>
      </c>
      <c r="H705" t="s">
        <v>289</v>
      </c>
      <c r="I705" t="str">
        <f>"1-2"</f>
        <v>1-2</v>
      </c>
      <c r="J705" t="s">
        <v>20</v>
      </c>
      <c r="K705">
        <v>1.7629999999999999</v>
      </c>
      <c r="L705">
        <v>1</v>
      </c>
      <c r="M705">
        <v>-1</v>
      </c>
      <c r="N705" t="s">
        <v>21</v>
      </c>
      <c r="O705" t="s">
        <v>630</v>
      </c>
      <c r="P705" s="15">
        <f t="shared" si="122"/>
        <v>39.859999999999978</v>
      </c>
      <c r="Q705" s="22">
        <v>43525</v>
      </c>
      <c r="R705" s="22"/>
      <c r="S705" s="50">
        <v>679</v>
      </c>
      <c r="T705" s="23" t="str">
        <f t="shared" si="112"/>
        <v>AH</v>
      </c>
      <c r="U705" t="s">
        <v>2512</v>
      </c>
      <c r="V705" s="46" t="str">
        <f t="shared" si="113"/>
        <v>17</v>
      </c>
      <c r="W705" s="46" t="str">
        <f t="shared" si="114"/>
        <v>Mar</v>
      </c>
      <c r="X705" s="46">
        <f t="shared" si="115"/>
        <v>3</v>
      </c>
      <c r="Y705" s="46" t="str">
        <f t="shared" si="116"/>
        <v>2019</v>
      </c>
      <c r="Z705" s="46" t="str">
        <f t="shared" si="117"/>
        <v>15:15</v>
      </c>
      <c r="AA705" s="47">
        <f t="shared" si="118"/>
        <v>43541</v>
      </c>
      <c r="AB705" s="48">
        <f t="shared" si="119"/>
        <v>43541.635416666664</v>
      </c>
      <c r="AC705" s="51">
        <v>43525</v>
      </c>
      <c r="AD705" s="72"/>
      <c r="AE705" s="49">
        <v>704</v>
      </c>
      <c r="AF705" s="52">
        <f t="shared" si="120"/>
        <v>39.259999999999977</v>
      </c>
      <c r="AG705" s="53">
        <f t="shared" si="121"/>
        <v>139.26000000000013</v>
      </c>
      <c r="AH705" s="53">
        <f>AG705-MAX($AG$1:AG704)</f>
        <v>-5.4099999999999966</v>
      </c>
    </row>
    <row r="706" spans="1:34" x14ac:dyDescent="0.25">
      <c r="A706">
        <v>705</v>
      </c>
      <c r="B706" t="s">
        <v>623</v>
      </c>
      <c r="C706" t="s">
        <v>15</v>
      </c>
      <c r="D706" t="s">
        <v>54</v>
      </c>
      <c r="E706" t="s">
        <v>624</v>
      </c>
      <c r="F706">
        <v>0</v>
      </c>
      <c r="G706" t="s">
        <v>26</v>
      </c>
      <c r="H706" t="s">
        <v>19</v>
      </c>
      <c r="I706" t="str">
        <f>"1-0"</f>
        <v>1-0</v>
      </c>
      <c r="J706" t="s">
        <v>20</v>
      </c>
      <c r="K706">
        <v>2.21</v>
      </c>
      <c r="L706">
        <v>1</v>
      </c>
      <c r="M706">
        <v>-1</v>
      </c>
      <c r="N706" t="s">
        <v>21</v>
      </c>
      <c r="O706" t="s">
        <v>625</v>
      </c>
      <c r="P706" s="15">
        <f t="shared" si="122"/>
        <v>38.859999999999978</v>
      </c>
      <c r="Q706" s="22">
        <v>43525</v>
      </c>
      <c r="R706" s="22"/>
      <c r="S706" s="50">
        <v>709</v>
      </c>
      <c r="T706" s="23" t="str">
        <f t="shared" ref="T706:T769" si="123">MID(H706,FIND("(",H706)+1,FIND(")",H706)-FIND("(",H706)-1)</f>
        <v>AH</v>
      </c>
      <c r="U706" t="s">
        <v>2512</v>
      </c>
      <c r="V706" s="46" t="str">
        <f t="shared" ref="V706:V769" si="124">MID(B706,2,2)</f>
        <v>17</v>
      </c>
      <c r="W706" s="46" t="str">
        <f t="shared" ref="W706:W769" si="125">MID(B706,5,3)</f>
        <v>Mar</v>
      </c>
      <c r="X706" s="46">
        <f t="shared" ref="X706:X769" si="126">INDEX($AK$2:$AL$13,MATCH(W706,$AL$2:$AL$13,0),1)</f>
        <v>3</v>
      </c>
      <c r="Y706" s="46" t="str">
        <f t="shared" ref="Y706:Y769" si="127">MID(B706,9,4)</f>
        <v>2019</v>
      </c>
      <c r="Z706" s="46" t="str">
        <f t="shared" ref="Z706:Z769" si="128">RIGHT(B706,5)</f>
        <v>15:30</v>
      </c>
      <c r="AA706" s="47">
        <f t="shared" ref="AA706:AA769" si="129">DATE(Y706,X706,V706)</f>
        <v>43541</v>
      </c>
      <c r="AB706" s="48">
        <f t="shared" ref="AB706:AB769" si="130">AA706+Z706</f>
        <v>43541.645833333336</v>
      </c>
      <c r="AC706" s="51">
        <v>43525</v>
      </c>
      <c r="AD706" s="72"/>
      <c r="AE706" s="49">
        <v>705</v>
      </c>
      <c r="AF706" s="52">
        <f t="shared" si="120"/>
        <v>38.259999999999977</v>
      </c>
      <c r="AG706" s="53">
        <f t="shared" si="121"/>
        <v>138.26000000000013</v>
      </c>
      <c r="AH706" s="53">
        <f>AG706-MAX($AG$1:AG705)</f>
        <v>-6.4099999999999966</v>
      </c>
    </row>
    <row r="707" spans="1:34" x14ac:dyDescent="0.25">
      <c r="A707">
        <v>706</v>
      </c>
      <c r="B707" t="s">
        <v>615</v>
      </c>
      <c r="C707" t="s">
        <v>15</v>
      </c>
      <c r="D707" t="s">
        <v>24</v>
      </c>
      <c r="E707" t="s">
        <v>616</v>
      </c>
      <c r="F707">
        <v>0</v>
      </c>
      <c r="G707" t="s">
        <v>26</v>
      </c>
      <c r="H707" t="s">
        <v>46</v>
      </c>
      <c r="I707" t="str">
        <f>"0-1"</f>
        <v>0-1</v>
      </c>
      <c r="J707" t="s">
        <v>20</v>
      </c>
      <c r="K707">
        <v>1.833</v>
      </c>
      <c r="L707">
        <v>1</v>
      </c>
      <c r="M707">
        <v>-1</v>
      </c>
      <c r="N707" t="s">
        <v>21</v>
      </c>
      <c r="O707" t="s">
        <v>613</v>
      </c>
      <c r="P707" s="15">
        <f t="shared" si="122"/>
        <v>37.859999999999978</v>
      </c>
      <c r="Q707" s="22">
        <v>43525</v>
      </c>
      <c r="R707" s="22"/>
      <c r="S707" s="50">
        <v>714</v>
      </c>
      <c r="T707" s="23" t="str">
        <f t="shared" si="123"/>
        <v>AH</v>
      </c>
      <c r="U707" t="s">
        <v>2512</v>
      </c>
      <c r="V707" s="46" t="str">
        <f t="shared" si="124"/>
        <v>17</v>
      </c>
      <c r="W707" s="46" t="str">
        <f t="shared" si="125"/>
        <v>Mar</v>
      </c>
      <c r="X707" s="46">
        <f t="shared" si="126"/>
        <v>3</v>
      </c>
      <c r="Y707" s="46" t="str">
        <f t="shared" si="127"/>
        <v>2019</v>
      </c>
      <c r="Z707" s="46" t="str">
        <f t="shared" si="128"/>
        <v>16:15</v>
      </c>
      <c r="AA707" s="47">
        <f t="shared" si="129"/>
        <v>43541</v>
      </c>
      <c r="AB707" s="48">
        <f t="shared" si="130"/>
        <v>43541.677083333336</v>
      </c>
      <c r="AC707" s="51">
        <v>43525</v>
      </c>
      <c r="AD707" s="72"/>
      <c r="AE707" s="49">
        <v>706</v>
      </c>
      <c r="AF707" s="52">
        <f t="shared" ref="AF707:AF770" si="131">AF706+M707</f>
        <v>37.259999999999977</v>
      </c>
      <c r="AG707" s="53">
        <f t="shared" ref="AG707:AG770" si="132">AG706+M707</f>
        <v>137.26000000000013</v>
      </c>
      <c r="AH707" s="53">
        <f>AG707-MAX($AG$1:AG706)</f>
        <v>-7.4099999999999966</v>
      </c>
    </row>
    <row r="708" spans="1:34" x14ac:dyDescent="0.25">
      <c r="A708">
        <v>707</v>
      </c>
      <c r="B708" t="s">
        <v>626</v>
      </c>
      <c r="C708" t="s">
        <v>15</v>
      </c>
      <c r="D708" t="s">
        <v>100</v>
      </c>
      <c r="E708" t="s">
        <v>627</v>
      </c>
      <c r="F708">
        <v>1</v>
      </c>
      <c r="G708" t="s">
        <v>80</v>
      </c>
      <c r="H708" t="s">
        <v>46</v>
      </c>
      <c r="I708" t="str">
        <f>"1-1"</f>
        <v>1-1</v>
      </c>
      <c r="J708" t="s">
        <v>20</v>
      </c>
      <c r="K708">
        <v>1.877</v>
      </c>
      <c r="L708">
        <v>1</v>
      </c>
      <c r="M708">
        <v>0</v>
      </c>
      <c r="N708" t="s">
        <v>21</v>
      </c>
      <c r="O708" t="s">
        <v>625</v>
      </c>
      <c r="P708" s="15">
        <f t="shared" si="122"/>
        <v>37.859999999999978</v>
      </c>
      <c r="Q708" s="22">
        <v>43525</v>
      </c>
      <c r="R708" s="22"/>
      <c r="S708" s="50">
        <v>676</v>
      </c>
      <c r="T708" s="23" t="str">
        <f t="shared" si="123"/>
        <v>AH</v>
      </c>
      <c r="U708" t="s">
        <v>2512</v>
      </c>
      <c r="V708" s="46" t="str">
        <f t="shared" si="124"/>
        <v>17</v>
      </c>
      <c r="W708" s="46" t="str">
        <f t="shared" si="125"/>
        <v>Mar</v>
      </c>
      <c r="X708" s="46">
        <f t="shared" si="126"/>
        <v>3</v>
      </c>
      <c r="Y708" s="46" t="str">
        <f t="shared" si="127"/>
        <v>2019</v>
      </c>
      <c r="Z708" s="46" t="str">
        <f t="shared" si="128"/>
        <v>17:00</v>
      </c>
      <c r="AA708" s="47">
        <f t="shared" si="129"/>
        <v>43541</v>
      </c>
      <c r="AB708" s="48">
        <f t="shared" si="130"/>
        <v>43541.708333333336</v>
      </c>
      <c r="AC708" s="51">
        <v>43525</v>
      </c>
      <c r="AD708" s="72"/>
      <c r="AE708" s="49">
        <v>707</v>
      </c>
      <c r="AF708" s="52">
        <f t="shared" si="131"/>
        <v>37.259999999999977</v>
      </c>
      <c r="AG708" s="53">
        <f t="shared" si="132"/>
        <v>137.26000000000013</v>
      </c>
      <c r="AH708" s="53">
        <f>AG708-MAX($AG$1:AG707)</f>
        <v>-7.4099999999999966</v>
      </c>
    </row>
    <row r="709" spans="1:34" x14ac:dyDescent="0.25">
      <c r="A709">
        <v>708</v>
      </c>
      <c r="B709" t="s">
        <v>608</v>
      </c>
      <c r="C709" t="s">
        <v>15</v>
      </c>
      <c r="D709" t="s">
        <v>58</v>
      </c>
      <c r="E709" t="s">
        <v>609</v>
      </c>
      <c r="F709">
        <v>0</v>
      </c>
      <c r="G709" t="s">
        <v>26</v>
      </c>
      <c r="H709" t="s">
        <v>38</v>
      </c>
      <c r="I709" t="str">
        <f>"2-0"</f>
        <v>2-0</v>
      </c>
      <c r="J709" t="s">
        <v>20</v>
      </c>
      <c r="K709">
        <v>1.98</v>
      </c>
      <c r="L709">
        <v>1</v>
      </c>
      <c r="M709">
        <v>-1</v>
      </c>
      <c r="N709" t="s">
        <v>21</v>
      </c>
      <c r="O709" t="s">
        <v>610</v>
      </c>
      <c r="P709" s="15">
        <f t="shared" si="122"/>
        <v>36.859999999999978</v>
      </c>
      <c r="Q709" s="22">
        <v>43525</v>
      </c>
      <c r="R709" s="22"/>
      <c r="S709" s="50">
        <v>698</v>
      </c>
      <c r="T709" s="23" t="str">
        <f t="shared" si="123"/>
        <v>1X2</v>
      </c>
      <c r="U709" t="s">
        <v>2512</v>
      </c>
      <c r="V709" s="46" t="str">
        <f t="shared" si="124"/>
        <v>17</v>
      </c>
      <c r="W709" s="46" t="str">
        <f t="shared" si="125"/>
        <v>Mar</v>
      </c>
      <c r="X709" s="46">
        <f t="shared" si="126"/>
        <v>3</v>
      </c>
      <c r="Y709" s="46" t="str">
        <f t="shared" si="127"/>
        <v>2019</v>
      </c>
      <c r="Z709" s="46" t="str">
        <f t="shared" si="128"/>
        <v>17:30</v>
      </c>
      <c r="AA709" s="47">
        <f t="shared" si="129"/>
        <v>43541</v>
      </c>
      <c r="AB709" s="48">
        <f t="shared" si="130"/>
        <v>43541.729166666664</v>
      </c>
      <c r="AC709" s="51">
        <v>43525</v>
      </c>
      <c r="AD709" s="72"/>
      <c r="AE709" s="49">
        <v>708</v>
      </c>
      <c r="AF709" s="52">
        <f t="shared" si="131"/>
        <v>36.259999999999977</v>
      </c>
      <c r="AG709" s="53">
        <f t="shared" si="132"/>
        <v>136.26000000000013</v>
      </c>
      <c r="AH709" s="53">
        <f>AG709-MAX($AG$1:AG708)</f>
        <v>-8.4099999999999966</v>
      </c>
    </row>
    <row r="710" spans="1:34" x14ac:dyDescent="0.25">
      <c r="A710">
        <v>709</v>
      </c>
      <c r="B710" t="s">
        <v>620</v>
      </c>
      <c r="C710" t="s">
        <v>15</v>
      </c>
      <c r="D710" t="s">
        <v>54</v>
      </c>
      <c r="E710" t="s">
        <v>633</v>
      </c>
      <c r="F710">
        <v>1.94</v>
      </c>
      <c r="G710" t="s">
        <v>18</v>
      </c>
      <c r="H710" t="s">
        <v>568</v>
      </c>
      <c r="I710" t="str">
        <f>"3-0"</f>
        <v>3-0</v>
      </c>
      <c r="J710" t="s">
        <v>20</v>
      </c>
      <c r="K710">
        <v>1.9430000000000001</v>
      </c>
      <c r="L710">
        <v>1</v>
      </c>
      <c r="M710">
        <v>0.94</v>
      </c>
      <c r="N710" t="s">
        <v>21</v>
      </c>
      <c r="O710" t="s">
        <v>634</v>
      </c>
      <c r="P710" s="15">
        <f t="shared" si="122"/>
        <v>37.799999999999976</v>
      </c>
      <c r="Q710" s="22">
        <v>43525</v>
      </c>
      <c r="R710" s="22"/>
      <c r="S710" s="50">
        <v>705</v>
      </c>
      <c r="T710" s="23" t="str">
        <f t="shared" si="123"/>
        <v>AH</v>
      </c>
      <c r="U710" t="s">
        <v>2512</v>
      </c>
      <c r="V710" s="46" t="str">
        <f t="shared" si="124"/>
        <v>17</v>
      </c>
      <c r="W710" s="46" t="str">
        <f t="shared" si="125"/>
        <v>Mar</v>
      </c>
      <c r="X710" s="46">
        <f t="shared" si="126"/>
        <v>3</v>
      </c>
      <c r="Y710" s="46" t="str">
        <f t="shared" si="127"/>
        <v>2019</v>
      </c>
      <c r="Z710" s="46" t="str">
        <f t="shared" si="128"/>
        <v>18:00</v>
      </c>
      <c r="AA710" s="47">
        <f t="shared" si="129"/>
        <v>43541</v>
      </c>
      <c r="AB710" s="48">
        <f t="shared" si="130"/>
        <v>43541.75</v>
      </c>
      <c r="AC710" s="51">
        <v>43525</v>
      </c>
      <c r="AD710" s="72"/>
      <c r="AE710" s="49">
        <v>709</v>
      </c>
      <c r="AF710" s="52">
        <f t="shared" si="131"/>
        <v>37.199999999999974</v>
      </c>
      <c r="AG710" s="53">
        <f t="shared" si="132"/>
        <v>137.20000000000013</v>
      </c>
      <c r="AH710" s="53">
        <f>AG710-MAX($AG$1:AG709)</f>
        <v>-7.4699999999999989</v>
      </c>
    </row>
    <row r="711" spans="1:34" x14ac:dyDescent="0.25">
      <c r="A711">
        <v>710</v>
      </c>
      <c r="B711" t="s">
        <v>620</v>
      </c>
      <c r="C711" t="s">
        <v>15</v>
      </c>
      <c r="D711" t="s">
        <v>16</v>
      </c>
      <c r="E711" t="s">
        <v>621</v>
      </c>
      <c r="F711">
        <v>0</v>
      </c>
      <c r="G711" t="s">
        <v>26</v>
      </c>
      <c r="H711" t="s">
        <v>598</v>
      </c>
      <c r="I711" t="str">
        <f>"2-2"</f>
        <v>2-2</v>
      </c>
      <c r="J711" t="s">
        <v>20</v>
      </c>
      <c r="K711">
        <v>1.7090000000000001</v>
      </c>
      <c r="L711">
        <v>1</v>
      </c>
      <c r="M711">
        <v>-1</v>
      </c>
      <c r="N711" t="s">
        <v>21</v>
      </c>
      <c r="O711" t="s">
        <v>622</v>
      </c>
      <c r="P711" s="15">
        <f t="shared" si="122"/>
        <v>36.799999999999976</v>
      </c>
      <c r="Q711" s="22">
        <v>43525</v>
      </c>
      <c r="R711" s="22"/>
      <c r="S711" s="50">
        <v>710</v>
      </c>
      <c r="T711" s="23" t="str">
        <f t="shared" si="123"/>
        <v>1X2</v>
      </c>
      <c r="U711" t="s">
        <v>2512</v>
      </c>
      <c r="V711" s="46" t="str">
        <f t="shared" si="124"/>
        <v>17</v>
      </c>
      <c r="W711" s="46" t="str">
        <f t="shared" si="125"/>
        <v>Mar</v>
      </c>
      <c r="X711" s="46">
        <f t="shared" si="126"/>
        <v>3</v>
      </c>
      <c r="Y711" s="46" t="str">
        <f t="shared" si="127"/>
        <v>2019</v>
      </c>
      <c r="Z711" s="46" t="str">
        <f t="shared" si="128"/>
        <v>18:00</v>
      </c>
      <c r="AA711" s="47">
        <f t="shared" si="129"/>
        <v>43541</v>
      </c>
      <c r="AB711" s="48">
        <f t="shared" si="130"/>
        <v>43541.75</v>
      </c>
      <c r="AC711" s="51">
        <v>43525</v>
      </c>
      <c r="AD711" s="72"/>
      <c r="AE711" s="49">
        <v>710</v>
      </c>
      <c r="AF711" s="52">
        <f t="shared" si="131"/>
        <v>36.199999999999974</v>
      </c>
      <c r="AG711" s="53">
        <f t="shared" si="132"/>
        <v>136.20000000000013</v>
      </c>
      <c r="AH711" s="53">
        <f>AG711-MAX($AG$1:AG710)</f>
        <v>-8.4699999999999989</v>
      </c>
    </row>
    <row r="712" spans="1:34" x14ac:dyDescent="0.25">
      <c r="A712">
        <v>711</v>
      </c>
      <c r="B712" t="s">
        <v>611</v>
      </c>
      <c r="C712" t="s">
        <v>15</v>
      </c>
      <c r="D712" t="s">
        <v>24</v>
      </c>
      <c r="E712" t="s">
        <v>614</v>
      </c>
      <c r="F712">
        <v>0</v>
      </c>
      <c r="G712" t="s">
        <v>26</v>
      </c>
      <c r="H712" t="s">
        <v>72</v>
      </c>
      <c r="I712" t="str">
        <f>"0-0"</f>
        <v>0-0</v>
      </c>
      <c r="J712" t="s">
        <v>20</v>
      </c>
      <c r="K712">
        <v>1.99</v>
      </c>
      <c r="L712">
        <v>1</v>
      </c>
      <c r="M712">
        <v>-1</v>
      </c>
      <c r="N712" t="s">
        <v>21</v>
      </c>
      <c r="O712" t="s">
        <v>613</v>
      </c>
      <c r="P712" s="15">
        <f t="shared" si="122"/>
        <v>35.799999999999976</v>
      </c>
      <c r="Q712" s="22">
        <v>43525</v>
      </c>
      <c r="R712" s="22"/>
      <c r="S712" s="50">
        <v>713</v>
      </c>
      <c r="T712" s="23" t="str">
        <f t="shared" si="123"/>
        <v>1X2</v>
      </c>
      <c r="U712" t="s">
        <v>2512</v>
      </c>
      <c r="V712" s="46" t="str">
        <f t="shared" si="124"/>
        <v>17</v>
      </c>
      <c r="W712" s="46" t="str">
        <f t="shared" si="125"/>
        <v>Mar</v>
      </c>
      <c r="X712" s="46">
        <f t="shared" si="126"/>
        <v>3</v>
      </c>
      <c r="Y712" s="46" t="str">
        <f t="shared" si="127"/>
        <v>2019</v>
      </c>
      <c r="Z712" s="46" t="str">
        <f t="shared" si="128"/>
        <v>18:30</v>
      </c>
      <c r="AA712" s="47">
        <f t="shared" si="129"/>
        <v>43541</v>
      </c>
      <c r="AB712" s="48">
        <f t="shared" si="130"/>
        <v>43541.770833333336</v>
      </c>
      <c r="AC712" s="51">
        <v>43525</v>
      </c>
      <c r="AD712" s="72"/>
      <c r="AE712" s="49">
        <v>711</v>
      </c>
      <c r="AF712" s="52">
        <f t="shared" si="131"/>
        <v>35.199999999999974</v>
      </c>
      <c r="AG712" s="53">
        <f t="shared" si="132"/>
        <v>135.20000000000013</v>
      </c>
      <c r="AH712" s="53">
        <f>AG712-MAX($AG$1:AG711)</f>
        <v>-9.4699999999999989</v>
      </c>
    </row>
    <row r="713" spans="1:34" x14ac:dyDescent="0.25">
      <c r="A713">
        <v>712</v>
      </c>
      <c r="B713" t="s">
        <v>611</v>
      </c>
      <c r="C713" t="s">
        <v>15</v>
      </c>
      <c r="D713" t="s">
        <v>24</v>
      </c>
      <c r="E713" t="s">
        <v>612</v>
      </c>
      <c r="F713">
        <v>0</v>
      </c>
      <c r="G713" t="s">
        <v>26</v>
      </c>
      <c r="H713" t="s">
        <v>31</v>
      </c>
      <c r="I713" t="str">
        <f>"3-1"</f>
        <v>3-1</v>
      </c>
      <c r="J713" t="s">
        <v>20</v>
      </c>
      <c r="K713">
        <v>1.7869999999999999</v>
      </c>
      <c r="L713">
        <v>1</v>
      </c>
      <c r="M713">
        <v>-1</v>
      </c>
      <c r="N713" t="s">
        <v>21</v>
      </c>
      <c r="O713" t="s">
        <v>613</v>
      </c>
      <c r="P713" s="15">
        <f t="shared" si="122"/>
        <v>34.799999999999976</v>
      </c>
      <c r="Q713" s="22">
        <v>43525</v>
      </c>
      <c r="R713" s="22"/>
      <c r="S713" s="50">
        <v>706</v>
      </c>
      <c r="T713" s="23" t="str">
        <f t="shared" si="123"/>
        <v>AH</v>
      </c>
      <c r="U713" t="s">
        <v>2512</v>
      </c>
      <c r="V713" s="46" t="str">
        <f t="shared" si="124"/>
        <v>17</v>
      </c>
      <c r="W713" s="46" t="str">
        <f t="shared" si="125"/>
        <v>Mar</v>
      </c>
      <c r="X713" s="46">
        <f t="shared" si="126"/>
        <v>3</v>
      </c>
      <c r="Y713" s="46" t="str">
        <f t="shared" si="127"/>
        <v>2019</v>
      </c>
      <c r="Z713" s="46" t="str">
        <f t="shared" si="128"/>
        <v>18:30</v>
      </c>
      <c r="AA713" s="47">
        <f t="shared" si="129"/>
        <v>43541</v>
      </c>
      <c r="AB713" s="48">
        <f t="shared" si="130"/>
        <v>43541.770833333336</v>
      </c>
      <c r="AC713" s="51">
        <v>43525</v>
      </c>
      <c r="AD713" s="72"/>
      <c r="AE713" s="49">
        <v>712</v>
      </c>
      <c r="AF713" s="52">
        <f t="shared" si="131"/>
        <v>34.199999999999974</v>
      </c>
      <c r="AG713" s="53">
        <f t="shared" si="132"/>
        <v>134.20000000000013</v>
      </c>
      <c r="AH713" s="53">
        <f>AG713-MAX($AG$1:AG712)</f>
        <v>-10.469999999999999</v>
      </c>
    </row>
    <row r="714" spans="1:34" x14ac:dyDescent="0.25">
      <c r="A714">
        <v>713</v>
      </c>
      <c r="B714" t="s">
        <v>617</v>
      </c>
      <c r="C714" t="s">
        <v>15</v>
      </c>
      <c r="D714" t="s">
        <v>16</v>
      </c>
      <c r="E714" t="s">
        <v>618</v>
      </c>
      <c r="F714">
        <v>0</v>
      </c>
      <c r="G714" t="s">
        <v>26</v>
      </c>
      <c r="H714" t="s">
        <v>46</v>
      </c>
      <c r="I714" t="str">
        <f>"2-3"</f>
        <v>2-3</v>
      </c>
      <c r="J714" t="s">
        <v>20</v>
      </c>
      <c r="K714">
        <v>1.7090000000000001</v>
      </c>
      <c r="L714">
        <v>1</v>
      </c>
      <c r="M714">
        <v>-1</v>
      </c>
      <c r="N714" t="s">
        <v>21</v>
      </c>
      <c r="O714" t="s">
        <v>619</v>
      </c>
      <c r="P714" s="15">
        <f t="shared" si="122"/>
        <v>33.799999999999976</v>
      </c>
      <c r="Q714" s="22">
        <v>43525</v>
      </c>
      <c r="R714" s="22"/>
      <c r="S714" s="50">
        <v>711</v>
      </c>
      <c r="T714" s="23" t="str">
        <f t="shared" si="123"/>
        <v>AH</v>
      </c>
      <c r="U714" t="s">
        <v>2512</v>
      </c>
      <c r="V714" s="46" t="str">
        <f t="shared" si="124"/>
        <v>17</v>
      </c>
      <c r="W714" s="46" t="str">
        <f t="shared" si="125"/>
        <v>Mar</v>
      </c>
      <c r="X714" s="46">
        <f t="shared" si="126"/>
        <v>3</v>
      </c>
      <c r="Y714" s="46" t="str">
        <f t="shared" si="127"/>
        <v>2019</v>
      </c>
      <c r="Z714" s="46" t="str">
        <f t="shared" si="128"/>
        <v>20:30</v>
      </c>
      <c r="AA714" s="47">
        <f t="shared" si="129"/>
        <v>43541</v>
      </c>
      <c r="AB714" s="48">
        <f t="shared" si="130"/>
        <v>43541.854166666664</v>
      </c>
      <c r="AC714" s="51">
        <v>43525</v>
      </c>
      <c r="AD714" s="72"/>
      <c r="AE714" s="49">
        <v>713</v>
      </c>
      <c r="AF714" s="52">
        <f t="shared" si="131"/>
        <v>33.199999999999974</v>
      </c>
      <c r="AG714" s="53">
        <f t="shared" si="132"/>
        <v>133.20000000000013</v>
      </c>
      <c r="AH714" s="53">
        <f>AG714-MAX($AG$1:AG713)</f>
        <v>-11.469999999999999</v>
      </c>
    </row>
    <row r="715" spans="1:34" x14ac:dyDescent="0.25">
      <c r="A715">
        <v>714</v>
      </c>
      <c r="B715" t="s">
        <v>631</v>
      </c>
      <c r="C715" t="s">
        <v>15</v>
      </c>
      <c r="D715" t="s">
        <v>24</v>
      </c>
      <c r="E715" t="s">
        <v>632</v>
      </c>
      <c r="F715">
        <v>2.17</v>
      </c>
      <c r="G715" t="s">
        <v>18</v>
      </c>
      <c r="H715" t="s">
        <v>289</v>
      </c>
      <c r="I715" t="str">
        <f>"1-4"</f>
        <v>1-4</v>
      </c>
      <c r="J715" t="s">
        <v>20</v>
      </c>
      <c r="K715">
        <v>2.17</v>
      </c>
      <c r="L715">
        <v>1</v>
      </c>
      <c r="M715">
        <v>1.17</v>
      </c>
      <c r="N715" t="s">
        <v>21</v>
      </c>
      <c r="O715" t="s">
        <v>630</v>
      </c>
      <c r="P715" s="15">
        <f t="shared" si="122"/>
        <v>34.969999999999978</v>
      </c>
      <c r="Q715" s="22">
        <v>43525</v>
      </c>
      <c r="R715" s="22"/>
      <c r="S715" s="50">
        <v>712</v>
      </c>
      <c r="T715" s="23" t="str">
        <f t="shared" si="123"/>
        <v>AH</v>
      </c>
      <c r="U715" t="s">
        <v>2512</v>
      </c>
      <c r="V715" s="46" t="str">
        <f t="shared" si="124"/>
        <v>17</v>
      </c>
      <c r="W715" s="46" t="str">
        <f t="shared" si="125"/>
        <v>Mar</v>
      </c>
      <c r="X715" s="46">
        <f t="shared" si="126"/>
        <v>3</v>
      </c>
      <c r="Y715" s="46" t="str">
        <f t="shared" si="127"/>
        <v>2019</v>
      </c>
      <c r="Z715" s="46" t="str">
        <f t="shared" si="128"/>
        <v>20:45</v>
      </c>
      <c r="AA715" s="47">
        <f t="shared" si="129"/>
        <v>43541</v>
      </c>
      <c r="AB715" s="48">
        <f t="shared" si="130"/>
        <v>43541.864583333336</v>
      </c>
      <c r="AC715" s="51">
        <v>43525</v>
      </c>
      <c r="AD715" s="72"/>
      <c r="AE715" s="49">
        <v>714</v>
      </c>
      <c r="AF715" s="52">
        <f t="shared" si="131"/>
        <v>34.369999999999976</v>
      </c>
      <c r="AG715" s="53">
        <f t="shared" si="132"/>
        <v>134.37000000000012</v>
      </c>
      <c r="AH715" s="53">
        <f>AG715-MAX($AG$1:AG714)</f>
        <v>-10.300000000000011</v>
      </c>
    </row>
    <row r="716" spans="1:34" x14ac:dyDescent="0.25">
      <c r="A716">
        <v>715</v>
      </c>
      <c r="B716" t="s">
        <v>643</v>
      </c>
      <c r="C716" t="s">
        <v>15</v>
      </c>
      <c r="D716" t="s">
        <v>100</v>
      </c>
      <c r="E716" t="s">
        <v>644</v>
      </c>
      <c r="F716">
        <v>0</v>
      </c>
      <c r="G716" t="s">
        <v>26</v>
      </c>
      <c r="H716" t="s">
        <v>85</v>
      </c>
      <c r="I716" t="str">
        <f>"3-1"</f>
        <v>3-1</v>
      </c>
      <c r="J716" t="s">
        <v>20</v>
      </c>
      <c r="K716">
        <v>2.08</v>
      </c>
      <c r="L716">
        <v>1</v>
      </c>
      <c r="M716">
        <v>-1</v>
      </c>
      <c r="N716" t="s">
        <v>21</v>
      </c>
      <c r="O716" t="s">
        <v>645</v>
      </c>
      <c r="P716" s="15">
        <f t="shared" si="122"/>
        <v>33.969999999999978</v>
      </c>
      <c r="Q716" s="22">
        <v>43525</v>
      </c>
      <c r="R716" s="22"/>
      <c r="S716" s="50">
        <v>695</v>
      </c>
      <c r="T716" s="23" t="str">
        <f t="shared" si="123"/>
        <v>AH</v>
      </c>
      <c r="U716" t="s">
        <v>2512</v>
      </c>
      <c r="V716" s="46" t="str">
        <f t="shared" si="124"/>
        <v>17</v>
      </c>
      <c r="W716" s="46" t="str">
        <f t="shared" si="125"/>
        <v>Mar</v>
      </c>
      <c r="X716" s="46">
        <f t="shared" si="126"/>
        <v>3</v>
      </c>
      <c r="Y716" s="46" t="str">
        <f t="shared" si="127"/>
        <v>2019</v>
      </c>
      <c r="Z716" s="46" t="str">
        <f t="shared" si="128"/>
        <v>21:00</v>
      </c>
      <c r="AA716" s="47">
        <f t="shared" si="129"/>
        <v>43541</v>
      </c>
      <c r="AB716" s="48">
        <f t="shared" si="130"/>
        <v>43541.875</v>
      </c>
      <c r="AC716" s="51">
        <v>43525</v>
      </c>
      <c r="AD716" s="72"/>
      <c r="AE716" s="49">
        <v>715</v>
      </c>
      <c r="AF716" s="52">
        <f t="shared" si="131"/>
        <v>33.369999999999976</v>
      </c>
      <c r="AG716" s="53">
        <f t="shared" si="132"/>
        <v>133.37000000000012</v>
      </c>
      <c r="AH716" s="53">
        <f>AG716-MAX($AG$1:AG715)</f>
        <v>-11.300000000000011</v>
      </c>
    </row>
    <row r="717" spans="1:34" x14ac:dyDescent="0.25">
      <c r="A717">
        <v>716</v>
      </c>
      <c r="B717" t="s">
        <v>606</v>
      </c>
      <c r="C717" t="s">
        <v>15</v>
      </c>
      <c r="D717" t="s">
        <v>54</v>
      </c>
      <c r="E717" t="s">
        <v>607</v>
      </c>
      <c r="F717">
        <v>0</v>
      </c>
      <c r="G717" t="s">
        <v>26</v>
      </c>
      <c r="H717" t="s">
        <v>92</v>
      </c>
      <c r="I717" t="str">
        <f>"4-1"</f>
        <v>4-1</v>
      </c>
      <c r="J717" t="s">
        <v>20</v>
      </c>
      <c r="K717">
        <v>1.7090000000000001</v>
      </c>
      <c r="L717">
        <v>1</v>
      </c>
      <c r="M717">
        <v>-1</v>
      </c>
      <c r="N717" t="s">
        <v>21</v>
      </c>
      <c r="O717" t="s">
        <v>604</v>
      </c>
      <c r="P717" s="15">
        <f t="shared" si="122"/>
        <v>32.969999999999978</v>
      </c>
      <c r="Q717" s="22">
        <v>43525</v>
      </c>
      <c r="R717" s="22"/>
      <c r="S717" s="50">
        <v>716</v>
      </c>
      <c r="T717" s="23" t="str">
        <f t="shared" si="123"/>
        <v>AH</v>
      </c>
      <c r="U717" t="s">
        <v>2512</v>
      </c>
      <c r="V717" s="46" t="str">
        <f t="shared" si="124"/>
        <v>29</v>
      </c>
      <c r="W717" s="46" t="str">
        <f t="shared" si="125"/>
        <v>Mar</v>
      </c>
      <c r="X717" s="46">
        <f t="shared" si="126"/>
        <v>3</v>
      </c>
      <c r="Y717" s="46" t="str">
        <f t="shared" si="127"/>
        <v>2019</v>
      </c>
      <c r="Z717" s="46" t="str">
        <f t="shared" si="128"/>
        <v>20:30</v>
      </c>
      <c r="AA717" s="47">
        <f t="shared" si="129"/>
        <v>43553</v>
      </c>
      <c r="AB717" s="48">
        <f t="shared" si="130"/>
        <v>43553.854166666664</v>
      </c>
      <c r="AC717" s="51">
        <v>43525</v>
      </c>
      <c r="AD717" s="72"/>
      <c r="AE717" s="49">
        <v>716</v>
      </c>
      <c r="AF717" s="52">
        <f t="shared" si="131"/>
        <v>32.369999999999976</v>
      </c>
      <c r="AG717" s="53">
        <f t="shared" si="132"/>
        <v>132.37000000000012</v>
      </c>
      <c r="AH717" s="53">
        <f>AG717-MAX($AG$1:AG716)</f>
        <v>-12.300000000000011</v>
      </c>
    </row>
    <row r="718" spans="1:34" x14ac:dyDescent="0.25">
      <c r="A718">
        <v>717</v>
      </c>
      <c r="B718" t="s">
        <v>591</v>
      </c>
      <c r="C718" t="s">
        <v>15</v>
      </c>
      <c r="D718" t="s">
        <v>100</v>
      </c>
      <c r="E718" t="s">
        <v>592</v>
      </c>
      <c r="F718">
        <v>2.12</v>
      </c>
      <c r="G718" t="s">
        <v>18</v>
      </c>
      <c r="H718" t="s">
        <v>38</v>
      </c>
      <c r="I718" t="str">
        <f>"0-1"</f>
        <v>0-1</v>
      </c>
      <c r="J718" t="s">
        <v>20</v>
      </c>
      <c r="K718">
        <v>2.12</v>
      </c>
      <c r="L718">
        <v>1</v>
      </c>
      <c r="M718">
        <v>1.1200000000000001</v>
      </c>
      <c r="N718" t="s">
        <v>21</v>
      </c>
      <c r="O718" t="s">
        <v>590</v>
      </c>
      <c r="P718" s="15">
        <f t="shared" si="122"/>
        <v>34.089999999999975</v>
      </c>
      <c r="Q718" s="22">
        <v>43525</v>
      </c>
      <c r="R718" s="22"/>
      <c r="S718" s="50">
        <v>750</v>
      </c>
      <c r="T718" s="23" t="str">
        <f t="shared" si="123"/>
        <v>1X2</v>
      </c>
      <c r="U718" t="s">
        <v>2512</v>
      </c>
      <c r="V718" s="46" t="str">
        <f t="shared" si="124"/>
        <v>29</v>
      </c>
      <c r="W718" s="46" t="str">
        <f t="shared" si="125"/>
        <v>Mar</v>
      </c>
      <c r="X718" s="46">
        <f t="shared" si="126"/>
        <v>3</v>
      </c>
      <c r="Y718" s="46" t="str">
        <f t="shared" si="127"/>
        <v>2019</v>
      </c>
      <c r="Z718" s="46" t="str">
        <f t="shared" si="128"/>
        <v>20:45</v>
      </c>
      <c r="AA718" s="47">
        <f t="shared" si="129"/>
        <v>43553</v>
      </c>
      <c r="AB718" s="48">
        <f t="shared" si="130"/>
        <v>43553.864583333336</v>
      </c>
      <c r="AC718" s="51">
        <v>43525</v>
      </c>
      <c r="AD718" s="72"/>
      <c r="AE718" s="49">
        <v>717</v>
      </c>
      <c r="AF718" s="52">
        <f t="shared" si="131"/>
        <v>33.489999999999974</v>
      </c>
      <c r="AG718" s="53">
        <f t="shared" si="132"/>
        <v>133.49000000000012</v>
      </c>
      <c r="AH718" s="53">
        <f>AG718-MAX($AG$1:AG717)</f>
        <v>-11.180000000000007</v>
      </c>
    </row>
    <row r="719" spans="1:34" x14ac:dyDescent="0.25">
      <c r="A719">
        <v>718</v>
      </c>
      <c r="B719" t="s">
        <v>586</v>
      </c>
      <c r="C719" t="s">
        <v>15</v>
      </c>
      <c r="D719" t="s">
        <v>24</v>
      </c>
      <c r="E719" t="s">
        <v>587</v>
      </c>
      <c r="F719">
        <v>1.93</v>
      </c>
      <c r="G719" t="s">
        <v>18</v>
      </c>
      <c r="H719" t="s">
        <v>250</v>
      </c>
      <c r="I719" t="str">
        <f>"1-2"</f>
        <v>1-2</v>
      </c>
      <c r="J719" t="s">
        <v>20</v>
      </c>
      <c r="K719">
        <v>1.9339999999999999</v>
      </c>
      <c r="L719">
        <v>1</v>
      </c>
      <c r="M719">
        <v>0.93</v>
      </c>
      <c r="N719" t="s">
        <v>21</v>
      </c>
      <c r="O719" t="s">
        <v>585</v>
      </c>
      <c r="P719" s="15">
        <f t="shared" si="122"/>
        <v>35.019999999999975</v>
      </c>
      <c r="Q719" s="22">
        <v>43525</v>
      </c>
      <c r="R719" s="22"/>
      <c r="S719" s="50">
        <v>730</v>
      </c>
      <c r="T719" s="23" t="str">
        <f t="shared" si="123"/>
        <v>O/U</v>
      </c>
      <c r="U719" t="s">
        <v>2512</v>
      </c>
      <c r="V719" s="46" t="str">
        <f t="shared" si="124"/>
        <v>29</v>
      </c>
      <c r="W719" s="46" t="str">
        <f t="shared" si="125"/>
        <v>Mar</v>
      </c>
      <c r="X719" s="46">
        <f t="shared" si="126"/>
        <v>3</v>
      </c>
      <c r="Y719" s="46" t="str">
        <f t="shared" si="127"/>
        <v>2019</v>
      </c>
      <c r="Z719" s="46" t="str">
        <f t="shared" si="128"/>
        <v>21:00</v>
      </c>
      <c r="AA719" s="47">
        <f t="shared" si="129"/>
        <v>43553</v>
      </c>
      <c r="AB719" s="48">
        <f t="shared" si="130"/>
        <v>43553.875</v>
      </c>
      <c r="AC719" s="51">
        <v>43525</v>
      </c>
      <c r="AD719" s="72"/>
      <c r="AE719" s="49">
        <v>718</v>
      </c>
      <c r="AF719" s="52">
        <f t="shared" si="131"/>
        <v>34.419999999999973</v>
      </c>
      <c r="AG719" s="53">
        <f t="shared" si="132"/>
        <v>134.42000000000013</v>
      </c>
      <c r="AH719" s="53">
        <f>AG719-MAX($AG$1:AG718)</f>
        <v>-10.25</v>
      </c>
    </row>
    <row r="720" spans="1:34" x14ac:dyDescent="0.25">
      <c r="A720">
        <v>719</v>
      </c>
      <c r="B720" t="s">
        <v>583</v>
      </c>
      <c r="C720" t="s">
        <v>15</v>
      </c>
      <c r="D720" t="s">
        <v>24</v>
      </c>
      <c r="E720" t="s">
        <v>584</v>
      </c>
      <c r="F720">
        <v>0</v>
      </c>
      <c r="G720" t="s">
        <v>26</v>
      </c>
      <c r="H720" t="s">
        <v>72</v>
      </c>
      <c r="I720" t="str">
        <f>"0-2"</f>
        <v>0-2</v>
      </c>
      <c r="J720" t="s">
        <v>20</v>
      </c>
      <c r="K720">
        <v>1.9430000000000001</v>
      </c>
      <c r="L720">
        <v>1</v>
      </c>
      <c r="M720">
        <v>-1</v>
      </c>
      <c r="N720" t="s">
        <v>21</v>
      </c>
      <c r="O720" t="s">
        <v>585</v>
      </c>
      <c r="P720" s="15">
        <f t="shared" si="122"/>
        <v>34.019999999999975</v>
      </c>
      <c r="Q720" s="22">
        <v>43525</v>
      </c>
      <c r="R720" s="22"/>
      <c r="S720" s="50">
        <v>728</v>
      </c>
      <c r="T720" s="23" t="str">
        <f t="shared" si="123"/>
        <v>1X2</v>
      </c>
      <c r="U720" t="s">
        <v>2512</v>
      </c>
      <c r="V720" s="46" t="str">
        <f t="shared" si="124"/>
        <v>30</v>
      </c>
      <c r="W720" s="46" t="str">
        <f t="shared" si="125"/>
        <v>Mar</v>
      </c>
      <c r="X720" s="46">
        <f t="shared" si="126"/>
        <v>3</v>
      </c>
      <c r="Y720" s="46" t="str">
        <f t="shared" si="127"/>
        <v>2019</v>
      </c>
      <c r="Z720" s="46" t="str">
        <f t="shared" si="128"/>
        <v>13:00</v>
      </c>
      <c r="AA720" s="47">
        <f t="shared" si="129"/>
        <v>43554</v>
      </c>
      <c r="AB720" s="48">
        <f t="shared" si="130"/>
        <v>43554.541666666664</v>
      </c>
      <c r="AC720" s="51">
        <v>43525</v>
      </c>
      <c r="AD720" s="72"/>
      <c r="AE720" s="49">
        <v>719</v>
      </c>
      <c r="AF720" s="52">
        <f t="shared" si="131"/>
        <v>33.419999999999973</v>
      </c>
      <c r="AG720" s="53">
        <f t="shared" si="132"/>
        <v>133.42000000000013</v>
      </c>
      <c r="AH720" s="53">
        <f>AG720-MAX($AG$1:AG719)</f>
        <v>-11.25</v>
      </c>
    </row>
    <row r="721" spans="1:34" x14ac:dyDescent="0.25">
      <c r="A721">
        <v>720</v>
      </c>
      <c r="B721" t="s">
        <v>553</v>
      </c>
      <c r="C721" t="s">
        <v>15</v>
      </c>
      <c r="D721" t="s">
        <v>58</v>
      </c>
      <c r="E721" t="s">
        <v>554</v>
      </c>
      <c r="F721">
        <v>1.93</v>
      </c>
      <c r="G721" t="s">
        <v>18</v>
      </c>
      <c r="H721" t="s">
        <v>64</v>
      </c>
      <c r="I721" t="str">
        <f>"0-2"</f>
        <v>0-2</v>
      </c>
      <c r="J721" t="s">
        <v>20</v>
      </c>
      <c r="K721">
        <v>1.9339999999999999</v>
      </c>
      <c r="L721">
        <v>1</v>
      </c>
      <c r="M721">
        <v>0.93</v>
      </c>
      <c r="N721" t="s">
        <v>21</v>
      </c>
      <c r="O721" t="s">
        <v>555</v>
      </c>
      <c r="P721" s="15">
        <f t="shared" ref="P721:P784" si="133">P720+M721</f>
        <v>34.949999999999974</v>
      </c>
      <c r="Q721" s="22">
        <v>43525</v>
      </c>
      <c r="R721" s="22"/>
      <c r="S721" s="50">
        <v>743</v>
      </c>
      <c r="T721" s="23" t="str">
        <f t="shared" si="123"/>
        <v>AH</v>
      </c>
      <c r="U721" t="s">
        <v>2512</v>
      </c>
      <c r="V721" s="46" t="str">
        <f t="shared" si="124"/>
        <v>30</v>
      </c>
      <c r="W721" s="46" t="str">
        <f t="shared" si="125"/>
        <v>Mar</v>
      </c>
      <c r="X721" s="46">
        <f t="shared" si="126"/>
        <v>3</v>
      </c>
      <c r="Y721" s="46" t="str">
        <f t="shared" si="127"/>
        <v>2019</v>
      </c>
      <c r="Z721" s="46" t="str">
        <f t="shared" si="128"/>
        <v>13:30</v>
      </c>
      <c r="AA721" s="47">
        <f t="shared" si="129"/>
        <v>43554</v>
      </c>
      <c r="AB721" s="48">
        <f t="shared" si="130"/>
        <v>43554.5625</v>
      </c>
      <c r="AC721" s="51">
        <v>43525</v>
      </c>
      <c r="AD721" s="72"/>
      <c r="AE721" s="49">
        <v>720</v>
      </c>
      <c r="AF721" s="52">
        <f t="shared" si="131"/>
        <v>34.349999999999973</v>
      </c>
      <c r="AG721" s="53">
        <f t="shared" si="132"/>
        <v>134.35000000000014</v>
      </c>
      <c r="AH721" s="53">
        <f>AG721-MAX($AG$1:AG720)</f>
        <v>-10.319999999999993</v>
      </c>
    </row>
    <row r="722" spans="1:34" x14ac:dyDescent="0.25">
      <c r="A722">
        <v>721</v>
      </c>
      <c r="B722" t="s">
        <v>601</v>
      </c>
      <c r="C722" t="s">
        <v>15</v>
      </c>
      <c r="D722" t="s">
        <v>54</v>
      </c>
      <c r="E722" t="s">
        <v>605</v>
      </c>
      <c r="F722">
        <v>0</v>
      </c>
      <c r="G722" t="s">
        <v>26</v>
      </c>
      <c r="H722" t="s">
        <v>289</v>
      </c>
      <c r="I722" t="str">
        <f>"1-1"</f>
        <v>1-1</v>
      </c>
      <c r="J722" t="s">
        <v>20</v>
      </c>
      <c r="K722">
        <v>1.6890000000000001</v>
      </c>
      <c r="L722">
        <v>1</v>
      </c>
      <c r="M722">
        <v>-1</v>
      </c>
      <c r="N722" t="s">
        <v>21</v>
      </c>
      <c r="O722" t="s">
        <v>604</v>
      </c>
      <c r="P722" s="15">
        <f t="shared" si="133"/>
        <v>33.949999999999974</v>
      </c>
      <c r="Q722" s="22">
        <v>43525</v>
      </c>
      <c r="R722" s="22"/>
      <c r="S722" s="50">
        <v>742</v>
      </c>
      <c r="T722" s="23" t="str">
        <f t="shared" si="123"/>
        <v>AH</v>
      </c>
      <c r="U722" t="s">
        <v>2512</v>
      </c>
      <c r="V722" s="46" t="str">
        <f t="shared" si="124"/>
        <v>30</v>
      </c>
      <c r="W722" s="46" t="str">
        <f t="shared" si="125"/>
        <v>Mar</v>
      </c>
      <c r="X722" s="46">
        <f t="shared" si="126"/>
        <v>3</v>
      </c>
      <c r="Y722" s="46" t="str">
        <f t="shared" si="127"/>
        <v>2019</v>
      </c>
      <c r="Z722" s="46" t="str">
        <f t="shared" si="128"/>
        <v>15:30</v>
      </c>
      <c r="AA722" s="47">
        <f t="shared" si="129"/>
        <v>43554</v>
      </c>
      <c r="AB722" s="48">
        <f t="shared" si="130"/>
        <v>43554.645833333336</v>
      </c>
      <c r="AC722" s="51">
        <v>43525</v>
      </c>
      <c r="AD722" s="72"/>
      <c r="AE722" s="49">
        <v>721</v>
      </c>
      <c r="AF722" s="52">
        <f t="shared" si="131"/>
        <v>33.349999999999973</v>
      </c>
      <c r="AG722" s="53">
        <f t="shared" si="132"/>
        <v>133.35000000000014</v>
      </c>
      <c r="AH722" s="53">
        <f>AG722-MAX($AG$1:AG721)</f>
        <v>-11.319999999999993</v>
      </c>
    </row>
    <row r="723" spans="1:34" x14ac:dyDescent="0.25">
      <c r="A723">
        <v>722</v>
      </c>
      <c r="B723" t="s">
        <v>601</v>
      </c>
      <c r="C723" t="s">
        <v>15</v>
      </c>
      <c r="D723" t="s">
        <v>54</v>
      </c>
      <c r="E723" t="s">
        <v>603</v>
      </c>
      <c r="F723">
        <v>0</v>
      </c>
      <c r="G723" t="s">
        <v>26</v>
      </c>
      <c r="H723" t="s">
        <v>31</v>
      </c>
      <c r="I723" t="str">
        <f>"2-0"</f>
        <v>2-0</v>
      </c>
      <c r="J723" t="s">
        <v>20</v>
      </c>
      <c r="K723">
        <v>2.13</v>
      </c>
      <c r="L723">
        <v>1</v>
      </c>
      <c r="M723">
        <v>-1</v>
      </c>
      <c r="N723" t="s">
        <v>21</v>
      </c>
      <c r="O723" t="s">
        <v>604</v>
      </c>
      <c r="P723" s="15">
        <f t="shared" si="133"/>
        <v>32.949999999999974</v>
      </c>
      <c r="Q723" s="22">
        <v>43525</v>
      </c>
      <c r="R723" s="22"/>
      <c r="S723" s="50">
        <v>738</v>
      </c>
      <c r="T723" s="23" t="str">
        <f t="shared" si="123"/>
        <v>AH</v>
      </c>
      <c r="U723" t="s">
        <v>2512</v>
      </c>
      <c r="V723" s="46" t="str">
        <f t="shared" si="124"/>
        <v>30</v>
      </c>
      <c r="W723" s="46" t="str">
        <f t="shared" si="125"/>
        <v>Mar</v>
      </c>
      <c r="X723" s="46">
        <f t="shared" si="126"/>
        <v>3</v>
      </c>
      <c r="Y723" s="46" t="str">
        <f t="shared" si="127"/>
        <v>2019</v>
      </c>
      <c r="Z723" s="46" t="str">
        <f t="shared" si="128"/>
        <v>15:30</v>
      </c>
      <c r="AA723" s="47">
        <f t="shared" si="129"/>
        <v>43554</v>
      </c>
      <c r="AB723" s="48">
        <f t="shared" si="130"/>
        <v>43554.645833333336</v>
      </c>
      <c r="AC723" s="51">
        <v>43525</v>
      </c>
      <c r="AD723" s="72"/>
      <c r="AE723" s="49">
        <v>722</v>
      </c>
      <c r="AF723" s="52">
        <f t="shared" si="131"/>
        <v>32.349999999999973</v>
      </c>
      <c r="AG723" s="53">
        <f t="shared" si="132"/>
        <v>132.35000000000014</v>
      </c>
      <c r="AH723" s="53">
        <f>AG723-MAX($AG$1:AG722)</f>
        <v>-12.319999999999993</v>
      </c>
    </row>
    <row r="724" spans="1:34" x14ac:dyDescent="0.25">
      <c r="A724">
        <v>723</v>
      </c>
      <c r="B724" t="s">
        <v>601</v>
      </c>
      <c r="C724" t="s">
        <v>15</v>
      </c>
      <c r="D724" t="s">
        <v>54</v>
      </c>
      <c r="E724" t="s">
        <v>602</v>
      </c>
      <c r="F724">
        <v>0</v>
      </c>
      <c r="G724" t="s">
        <v>26</v>
      </c>
      <c r="H724" t="s">
        <v>34</v>
      </c>
      <c r="I724" t="str">
        <f>"3-1"</f>
        <v>3-1</v>
      </c>
      <c r="J724" t="s">
        <v>20</v>
      </c>
      <c r="K724">
        <v>1.704</v>
      </c>
      <c r="L724">
        <v>1</v>
      </c>
      <c r="M724">
        <v>-1</v>
      </c>
      <c r="N724" t="s">
        <v>21</v>
      </c>
      <c r="O724" t="s">
        <v>600</v>
      </c>
      <c r="P724" s="15">
        <f t="shared" si="133"/>
        <v>31.949999999999974</v>
      </c>
      <c r="Q724" s="22">
        <v>43525</v>
      </c>
      <c r="R724" s="22"/>
      <c r="S724" s="50">
        <v>733</v>
      </c>
      <c r="T724" s="23" t="str">
        <f t="shared" si="123"/>
        <v>AH</v>
      </c>
      <c r="U724" t="s">
        <v>2512</v>
      </c>
      <c r="V724" s="46" t="str">
        <f t="shared" si="124"/>
        <v>30</v>
      </c>
      <c r="W724" s="46" t="str">
        <f t="shared" si="125"/>
        <v>Mar</v>
      </c>
      <c r="X724" s="46">
        <f t="shared" si="126"/>
        <v>3</v>
      </c>
      <c r="Y724" s="46" t="str">
        <f t="shared" si="127"/>
        <v>2019</v>
      </c>
      <c r="Z724" s="46" t="str">
        <f t="shared" si="128"/>
        <v>15:30</v>
      </c>
      <c r="AA724" s="47">
        <f t="shared" si="129"/>
        <v>43554</v>
      </c>
      <c r="AB724" s="48">
        <f t="shared" si="130"/>
        <v>43554.645833333336</v>
      </c>
      <c r="AC724" s="51">
        <v>43525</v>
      </c>
      <c r="AD724" s="72"/>
      <c r="AE724" s="49">
        <v>723</v>
      </c>
      <c r="AF724" s="52">
        <f t="shared" si="131"/>
        <v>31.349999999999973</v>
      </c>
      <c r="AG724" s="53">
        <f t="shared" si="132"/>
        <v>131.35000000000014</v>
      </c>
      <c r="AH724" s="53">
        <f>AG724-MAX($AG$1:AG723)</f>
        <v>-13.319999999999993</v>
      </c>
    </row>
    <row r="725" spans="1:34" x14ac:dyDescent="0.25">
      <c r="A725">
        <v>724</v>
      </c>
      <c r="B725" t="s">
        <v>545</v>
      </c>
      <c r="C725" t="s">
        <v>15</v>
      </c>
      <c r="D725" t="s">
        <v>58</v>
      </c>
      <c r="E725" t="s">
        <v>552</v>
      </c>
      <c r="F725">
        <v>0</v>
      </c>
      <c r="G725" t="s">
        <v>26</v>
      </c>
      <c r="H725" t="s">
        <v>46</v>
      </c>
      <c r="I725" t="str">
        <f>"0-1"</f>
        <v>0-1</v>
      </c>
      <c r="J725" t="s">
        <v>20</v>
      </c>
      <c r="K725">
        <v>1.84</v>
      </c>
      <c r="L725">
        <v>1</v>
      </c>
      <c r="M725">
        <v>-1</v>
      </c>
      <c r="N725" t="s">
        <v>21</v>
      </c>
      <c r="O725" t="s">
        <v>551</v>
      </c>
      <c r="P725" s="15">
        <f t="shared" si="133"/>
        <v>30.949999999999974</v>
      </c>
      <c r="Q725" s="22">
        <v>43525</v>
      </c>
      <c r="R725" s="22"/>
      <c r="S725" s="50">
        <v>718</v>
      </c>
      <c r="T725" s="23" t="str">
        <f t="shared" si="123"/>
        <v>AH</v>
      </c>
      <c r="U725" t="s">
        <v>2512</v>
      </c>
      <c r="V725" s="46" t="str">
        <f t="shared" si="124"/>
        <v>30</v>
      </c>
      <c r="W725" s="46" t="str">
        <f t="shared" si="125"/>
        <v>Mar</v>
      </c>
      <c r="X725" s="46">
        <f t="shared" si="126"/>
        <v>3</v>
      </c>
      <c r="Y725" s="46" t="str">
        <f t="shared" si="127"/>
        <v>2019</v>
      </c>
      <c r="Z725" s="46" t="str">
        <f t="shared" si="128"/>
        <v>16:00</v>
      </c>
      <c r="AA725" s="47">
        <f t="shared" si="129"/>
        <v>43554</v>
      </c>
      <c r="AB725" s="48">
        <f t="shared" si="130"/>
        <v>43554.666666666664</v>
      </c>
      <c r="AC725" s="51">
        <v>43525</v>
      </c>
      <c r="AD725" s="72"/>
      <c r="AE725" s="49">
        <v>724</v>
      </c>
      <c r="AF725" s="52">
        <f t="shared" si="131"/>
        <v>30.349999999999973</v>
      </c>
      <c r="AG725" s="53">
        <f t="shared" si="132"/>
        <v>130.35000000000014</v>
      </c>
      <c r="AH725" s="53">
        <f>AG725-MAX($AG$1:AG724)</f>
        <v>-14.319999999999993</v>
      </c>
    </row>
    <row r="726" spans="1:34" x14ac:dyDescent="0.25">
      <c r="A726">
        <v>725</v>
      </c>
      <c r="B726" t="s">
        <v>545</v>
      </c>
      <c r="C726" t="s">
        <v>15</v>
      </c>
      <c r="D726" t="s">
        <v>58</v>
      </c>
      <c r="E726" t="s">
        <v>550</v>
      </c>
      <c r="F726">
        <v>0</v>
      </c>
      <c r="G726" t="s">
        <v>26</v>
      </c>
      <c r="H726" t="s">
        <v>34</v>
      </c>
      <c r="I726" t="str">
        <f>"2-0"</f>
        <v>2-0</v>
      </c>
      <c r="J726" t="s">
        <v>20</v>
      </c>
      <c r="K726">
        <v>1.7509999999999999</v>
      </c>
      <c r="L726">
        <v>1</v>
      </c>
      <c r="M726">
        <v>-1</v>
      </c>
      <c r="N726" t="s">
        <v>21</v>
      </c>
      <c r="O726" t="s">
        <v>551</v>
      </c>
      <c r="P726" s="15">
        <f t="shared" si="133"/>
        <v>29.949999999999974</v>
      </c>
      <c r="Q726" s="22">
        <v>43525</v>
      </c>
      <c r="R726" s="22"/>
      <c r="S726" s="50">
        <v>724</v>
      </c>
      <c r="T726" s="23" t="str">
        <f t="shared" si="123"/>
        <v>AH</v>
      </c>
      <c r="U726" t="s">
        <v>2512</v>
      </c>
      <c r="V726" s="46" t="str">
        <f t="shared" si="124"/>
        <v>30</v>
      </c>
      <c r="W726" s="46" t="str">
        <f t="shared" si="125"/>
        <v>Mar</v>
      </c>
      <c r="X726" s="46">
        <f t="shared" si="126"/>
        <v>3</v>
      </c>
      <c r="Y726" s="46" t="str">
        <f t="shared" si="127"/>
        <v>2019</v>
      </c>
      <c r="Z726" s="46" t="str">
        <f t="shared" si="128"/>
        <v>16:00</v>
      </c>
      <c r="AA726" s="47">
        <f t="shared" si="129"/>
        <v>43554</v>
      </c>
      <c r="AB726" s="48">
        <f t="shared" si="130"/>
        <v>43554.666666666664</v>
      </c>
      <c r="AC726" s="51">
        <v>43525</v>
      </c>
      <c r="AD726" s="72"/>
      <c r="AE726" s="49">
        <v>725</v>
      </c>
      <c r="AF726" s="52">
        <f t="shared" si="131"/>
        <v>29.349999999999973</v>
      </c>
      <c r="AG726" s="53">
        <f t="shared" si="132"/>
        <v>129.35000000000014</v>
      </c>
      <c r="AH726" s="53">
        <f>AG726-MAX($AG$1:AG725)</f>
        <v>-15.319999999999993</v>
      </c>
    </row>
    <row r="727" spans="1:34" x14ac:dyDescent="0.25">
      <c r="A727">
        <v>726</v>
      </c>
      <c r="B727" t="s">
        <v>545</v>
      </c>
      <c r="C727" t="s">
        <v>15</v>
      </c>
      <c r="D727" t="s">
        <v>58</v>
      </c>
      <c r="E727" t="s">
        <v>549</v>
      </c>
      <c r="F727">
        <v>1.78</v>
      </c>
      <c r="G727" t="s">
        <v>18</v>
      </c>
      <c r="H727" t="s">
        <v>50</v>
      </c>
      <c r="I727" t="str">
        <f>"2-0"</f>
        <v>2-0</v>
      </c>
      <c r="J727" t="s">
        <v>20</v>
      </c>
      <c r="K727">
        <v>1.7809999999999999</v>
      </c>
      <c r="L727">
        <v>1</v>
      </c>
      <c r="M727">
        <v>0.78</v>
      </c>
      <c r="N727" t="s">
        <v>21</v>
      </c>
      <c r="O727" t="s">
        <v>547</v>
      </c>
      <c r="P727" s="15">
        <f t="shared" si="133"/>
        <v>30.729999999999976</v>
      </c>
      <c r="Q727" s="22">
        <v>43525</v>
      </c>
      <c r="R727" s="22"/>
      <c r="S727" s="50">
        <v>744</v>
      </c>
      <c r="T727" s="23" t="str">
        <f t="shared" si="123"/>
        <v>AH</v>
      </c>
      <c r="U727" t="s">
        <v>2512</v>
      </c>
      <c r="V727" s="46" t="str">
        <f t="shared" si="124"/>
        <v>30</v>
      </c>
      <c r="W727" s="46" t="str">
        <f t="shared" si="125"/>
        <v>Mar</v>
      </c>
      <c r="X727" s="46">
        <f t="shared" si="126"/>
        <v>3</v>
      </c>
      <c r="Y727" s="46" t="str">
        <f t="shared" si="127"/>
        <v>2019</v>
      </c>
      <c r="Z727" s="46" t="str">
        <f t="shared" si="128"/>
        <v>16:00</v>
      </c>
      <c r="AA727" s="47">
        <f t="shared" si="129"/>
        <v>43554</v>
      </c>
      <c r="AB727" s="48">
        <f t="shared" si="130"/>
        <v>43554.666666666664</v>
      </c>
      <c r="AC727" s="51">
        <v>43525</v>
      </c>
      <c r="AD727" s="72"/>
      <c r="AE727" s="49">
        <v>726</v>
      </c>
      <c r="AF727" s="52">
        <f t="shared" si="131"/>
        <v>30.129999999999974</v>
      </c>
      <c r="AG727" s="53">
        <f t="shared" si="132"/>
        <v>130.13000000000014</v>
      </c>
      <c r="AH727" s="53">
        <f>AG727-MAX($AG$1:AG726)</f>
        <v>-14.539999999999992</v>
      </c>
    </row>
    <row r="728" spans="1:34" x14ac:dyDescent="0.25">
      <c r="A728">
        <v>727</v>
      </c>
      <c r="B728" t="s">
        <v>545</v>
      </c>
      <c r="C728" t="s">
        <v>15</v>
      </c>
      <c r="D728" t="s">
        <v>58</v>
      </c>
      <c r="E728" t="s">
        <v>548</v>
      </c>
      <c r="F728">
        <v>0</v>
      </c>
      <c r="G728" t="s">
        <v>26</v>
      </c>
      <c r="H728" t="s">
        <v>166</v>
      </c>
      <c r="I728" t="str">
        <f>"2-0"</f>
        <v>2-0</v>
      </c>
      <c r="J728" t="s">
        <v>20</v>
      </c>
      <c r="K728">
        <v>1.704</v>
      </c>
      <c r="L728">
        <v>1</v>
      </c>
      <c r="M728">
        <v>-1</v>
      </c>
      <c r="N728" t="s">
        <v>21</v>
      </c>
      <c r="O728" t="s">
        <v>547</v>
      </c>
      <c r="P728" s="15">
        <f t="shared" si="133"/>
        <v>29.729999999999976</v>
      </c>
      <c r="Q728" s="22">
        <v>43525</v>
      </c>
      <c r="R728" s="22"/>
      <c r="S728" s="50">
        <v>745</v>
      </c>
      <c r="T728" s="23" t="str">
        <f t="shared" si="123"/>
        <v>O/U</v>
      </c>
      <c r="U728" t="s">
        <v>2512</v>
      </c>
      <c r="V728" s="46" t="str">
        <f t="shared" si="124"/>
        <v>30</v>
      </c>
      <c r="W728" s="46" t="str">
        <f t="shared" si="125"/>
        <v>Mar</v>
      </c>
      <c r="X728" s="46">
        <f t="shared" si="126"/>
        <v>3</v>
      </c>
      <c r="Y728" s="46" t="str">
        <f t="shared" si="127"/>
        <v>2019</v>
      </c>
      <c r="Z728" s="46" t="str">
        <f t="shared" si="128"/>
        <v>16:00</v>
      </c>
      <c r="AA728" s="47">
        <f t="shared" si="129"/>
        <v>43554</v>
      </c>
      <c r="AB728" s="48">
        <f t="shared" si="130"/>
        <v>43554.666666666664</v>
      </c>
      <c r="AC728" s="51">
        <v>43525</v>
      </c>
      <c r="AD728" s="72"/>
      <c r="AE728" s="49">
        <v>727</v>
      </c>
      <c r="AF728" s="52">
        <f t="shared" si="131"/>
        <v>29.129999999999974</v>
      </c>
      <c r="AG728" s="53">
        <f t="shared" si="132"/>
        <v>129.13000000000014</v>
      </c>
      <c r="AH728" s="53">
        <f>AG728-MAX($AG$1:AG727)</f>
        <v>-15.539999999999992</v>
      </c>
    </row>
    <row r="729" spans="1:34" x14ac:dyDescent="0.25">
      <c r="A729">
        <v>728</v>
      </c>
      <c r="B729" t="s">
        <v>545</v>
      </c>
      <c r="C729" t="s">
        <v>15</v>
      </c>
      <c r="D729" t="s">
        <v>58</v>
      </c>
      <c r="E729" t="s">
        <v>546</v>
      </c>
      <c r="F729">
        <v>1</v>
      </c>
      <c r="G729" t="s">
        <v>80</v>
      </c>
      <c r="H729" t="s">
        <v>171</v>
      </c>
      <c r="I729" t="str">
        <f>"2-1"</f>
        <v>2-1</v>
      </c>
      <c r="J729" t="s">
        <v>20</v>
      </c>
      <c r="K729">
        <v>2.13</v>
      </c>
      <c r="L729">
        <v>1</v>
      </c>
      <c r="M729">
        <v>0</v>
      </c>
      <c r="N729" t="s">
        <v>21</v>
      </c>
      <c r="O729" t="s">
        <v>547</v>
      </c>
      <c r="P729" s="15">
        <f t="shared" si="133"/>
        <v>29.729999999999976</v>
      </c>
      <c r="Q729" s="22">
        <v>43525</v>
      </c>
      <c r="R729" s="22"/>
      <c r="S729" s="50">
        <v>723</v>
      </c>
      <c r="T729" s="23" t="str">
        <f t="shared" si="123"/>
        <v>O/U</v>
      </c>
      <c r="U729" t="s">
        <v>2512</v>
      </c>
      <c r="V729" s="46" t="str">
        <f t="shared" si="124"/>
        <v>30</v>
      </c>
      <c r="W729" s="46" t="str">
        <f t="shared" si="125"/>
        <v>Mar</v>
      </c>
      <c r="X729" s="46">
        <f t="shared" si="126"/>
        <v>3</v>
      </c>
      <c r="Y729" s="46" t="str">
        <f t="shared" si="127"/>
        <v>2019</v>
      </c>
      <c r="Z729" s="46" t="str">
        <f t="shared" si="128"/>
        <v>16:00</v>
      </c>
      <c r="AA729" s="47">
        <f t="shared" si="129"/>
        <v>43554</v>
      </c>
      <c r="AB729" s="48">
        <f t="shared" si="130"/>
        <v>43554.666666666664</v>
      </c>
      <c r="AC729" s="51">
        <v>43525</v>
      </c>
      <c r="AD729" s="72"/>
      <c r="AE729" s="49">
        <v>728</v>
      </c>
      <c r="AF729" s="52">
        <f t="shared" si="131"/>
        <v>29.129999999999974</v>
      </c>
      <c r="AG729" s="53">
        <f t="shared" si="132"/>
        <v>129.13000000000014</v>
      </c>
      <c r="AH729" s="53">
        <f>AG729-MAX($AG$1:AG728)</f>
        <v>-15.539999999999992</v>
      </c>
    </row>
    <row r="730" spans="1:34" x14ac:dyDescent="0.25">
      <c r="A730">
        <v>729</v>
      </c>
      <c r="B730" t="s">
        <v>581</v>
      </c>
      <c r="C730" t="s">
        <v>15</v>
      </c>
      <c r="D730" t="s">
        <v>24</v>
      </c>
      <c r="E730" t="s">
        <v>582</v>
      </c>
      <c r="F730">
        <v>1.67</v>
      </c>
      <c r="G730" t="s">
        <v>18</v>
      </c>
      <c r="H730" t="s">
        <v>401</v>
      </c>
      <c r="I730" t="str">
        <f>"2-0"</f>
        <v>2-0</v>
      </c>
      <c r="J730" t="s">
        <v>20</v>
      </c>
      <c r="K730">
        <v>1.671</v>
      </c>
      <c r="L730">
        <v>1</v>
      </c>
      <c r="M730">
        <v>0.67</v>
      </c>
      <c r="N730" t="s">
        <v>21</v>
      </c>
      <c r="O730" t="s">
        <v>580</v>
      </c>
      <c r="P730" s="15">
        <f t="shared" si="133"/>
        <v>30.399999999999977</v>
      </c>
      <c r="Q730" s="22">
        <v>43525</v>
      </c>
      <c r="R730" s="22"/>
      <c r="S730" s="50">
        <v>734</v>
      </c>
      <c r="T730" s="23" t="str">
        <f t="shared" si="123"/>
        <v>AH</v>
      </c>
      <c r="U730" t="s">
        <v>2512</v>
      </c>
      <c r="V730" s="46" t="str">
        <f t="shared" si="124"/>
        <v>30</v>
      </c>
      <c r="W730" s="46" t="str">
        <f t="shared" si="125"/>
        <v>Mar</v>
      </c>
      <c r="X730" s="46">
        <f t="shared" si="126"/>
        <v>3</v>
      </c>
      <c r="Y730" s="46" t="str">
        <f t="shared" si="127"/>
        <v>2019</v>
      </c>
      <c r="Z730" s="46" t="str">
        <f t="shared" si="128"/>
        <v>16:15</v>
      </c>
      <c r="AA730" s="47">
        <f t="shared" si="129"/>
        <v>43554</v>
      </c>
      <c r="AB730" s="48">
        <f t="shared" si="130"/>
        <v>43554.677083333336</v>
      </c>
      <c r="AC730" s="51">
        <v>43525</v>
      </c>
      <c r="AD730" s="72"/>
      <c r="AE730" s="49">
        <v>729</v>
      </c>
      <c r="AF730" s="52">
        <f t="shared" si="131"/>
        <v>29.799999999999976</v>
      </c>
      <c r="AG730" s="53">
        <f t="shared" si="132"/>
        <v>129.80000000000013</v>
      </c>
      <c r="AH730" s="53">
        <f>AG730-MAX($AG$1:AG729)</f>
        <v>-14.870000000000005</v>
      </c>
    </row>
    <row r="731" spans="1:34" x14ac:dyDescent="0.25">
      <c r="A731">
        <v>730</v>
      </c>
      <c r="B731" t="s">
        <v>588</v>
      </c>
      <c r="C731" t="s">
        <v>15</v>
      </c>
      <c r="D731" t="s">
        <v>100</v>
      </c>
      <c r="E731" t="s">
        <v>589</v>
      </c>
      <c r="F731">
        <v>0</v>
      </c>
      <c r="G731" t="s">
        <v>26</v>
      </c>
      <c r="H731" t="s">
        <v>50</v>
      </c>
      <c r="I731" t="str">
        <f>"2-2"</f>
        <v>2-2</v>
      </c>
      <c r="J731" t="s">
        <v>20</v>
      </c>
      <c r="K731">
        <v>1.99</v>
      </c>
      <c r="L731">
        <v>1</v>
      </c>
      <c r="M731">
        <v>-1</v>
      </c>
      <c r="N731" t="s">
        <v>21</v>
      </c>
      <c r="O731" t="s">
        <v>590</v>
      </c>
      <c r="P731" s="15">
        <f t="shared" si="133"/>
        <v>29.399999999999977</v>
      </c>
      <c r="Q731" s="22">
        <v>43525</v>
      </c>
      <c r="R731" s="22"/>
      <c r="S731" s="50">
        <v>722</v>
      </c>
      <c r="T731" s="23" t="str">
        <f t="shared" si="123"/>
        <v>AH</v>
      </c>
      <c r="U731" t="s">
        <v>2512</v>
      </c>
      <c r="V731" s="46" t="str">
        <f t="shared" si="124"/>
        <v>30</v>
      </c>
      <c r="W731" s="46" t="str">
        <f t="shared" si="125"/>
        <v>Mar</v>
      </c>
      <c r="X731" s="46">
        <f t="shared" si="126"/>
        <v>3</v>
      </c>
      <c r="Y731" s="46" t="str">
        <f t="shared" si="127"/>
        <v>2019</v>
      </c>
      <c r="Z731" s="46" t="str">
        <f t="shared" si="128"/>
        <v>17:00</v>
      </c>
      <c r="AA731" s="47">
        <f t="shared" si="129"/>
        <v>43554</v>
      </c>
      <c r="AB731" s="48">
        <f t="shared" si="130"/>
        <v>43554.708333333336</v>
      </c>
      <c r="AC731" s="51">
        <v>43525</v>
      </c>
      <c r="AD731" s="72"/>
      <c r="AE731" s="49">
        <v>730</v>
      </c>
      <c r="AF731" s="52">
        <f t="shared" si="131"/>
        <v>28.799999999999976</v>
      </c>
      <c r="AG731" s="53">
        <f t="shared" si="132"/>
        <v>128.80000000000013</v>
      </c>
      <c r="AH731" s="53">
        <f>AG731-MAX($AG$1:AG730)</f>
        <v>-15.870000000000005</v>
      </c>
    </row>
    <row r="732" spans="1:34" x14ac:dyDescent="0.25">
      <c r="A732">
        <v>731</v>
      </c>
      <c r="B732" t="s">
        <v>596</v>
      </c>
      <c r="C732" t="s">
        <v>15</v>
      </c>
      <c r="D732" t="s">
        <v>16</v>
      </c>
      <c r="E732" t="s">
        <v>597</v>
      </c>
      <c r="F732">
        <v>0</v>
      </c>
      <c r="G732" t="s">
        <v>26</v>
      </c>
      <c r="H732" t="s">
        <v>598</v>
      </c>
      <c r="I732" t="str">
        <f>"0-0"</f>
        <v>0-0</v>
      </c>
      <c r="J732" t="s">
        <v>20</v>
      </c>
      <c r="K732">
        <v>1.7869999999999999</v>
      </c>
      <c r="L732">
        <v>1</v>
      </c>
      <c r="M732">
        <v>-1</v>
      </c>
      <c r="N732" t="s">
        <v>21</v>
      </c>
      <c r="O732" t="s">
        <v>595</v>
      </c>
      <c r="P732" s="15">
        <f t="shared" si="133"/>
        <v>28.399999999999977</v>
      </c>
      <c r="Q732" s="22">
        <v>43525</v>
      </c>
      <c r="R732" s="22"/>
      <c r="S732" s="50">
        <v>726</v>
      </c>
      <c r="T732" s="23" t="str">
        <f t="shared" si="123"/>
        <v>1X2</v>
      </c>
      <c r="U732" t="s">
        <v>2512</v>
      </c>
      <c r="V732" s="46" t="str">
        <f t="shared" si="124"/>
        <v>30</v>
      </c>
      <c r="W732" s="46" t="str">
        <f t="shared" si="125"/>
        <v>Mar</v>
      </c>
      <c r="X732" s="46">
        <f t="shared" si="126"/>
        <v>3</v>
      </c>
      <c r="Y732" s="46" t="str">
        <f t="shared" si="127"/>
        <v>2019</v>
      </c>
      <c r="Z732" s="46" t="str">
        <f t="shared" si="128"/>
        <v>18:00</v>
      </c>
      <c r="AA732" s="47">
        <f t="shared" si="129"/>
        <v>43554</v>
      </c>
      <c r="AB732" s="48">
        <f t="shared" si="130"/>
        <v>43554.75</v>
      </c>
      <c r="AC732" s="51">
        <v>43525</v>
      </c>
      <c r="AD732" s="72"/>
      <c r="AE732" s="49">
        <v>731</v>
      </c>
      <c r="AF732" s="52">
        <f t="shared" si="131"/>
        <v>27.799999999999976</v>
      </c>
      <c r="AG732" s="53">
        <f t="shared" si="132"/>
        <v>127.80000000000013</v>
      </c>
      <c r="AH732" s="53">
        <f>AG732-MAX($AG$1:AG731)</f>
        <v>-16.870000000000005</v>
      </c>
    </row>
    <row r="733" spans="1:34" x14ac:dyDescent="0.25">
      <c r="A733">
        <v>732</v>
      </c>
      <c r="B733" t="s">
        <v>543</v>
      </c>
      <c r="C733" t="s">
        <v>15</v>
      </c>
      <c r="D733" t="s">
        <v>54</v>
      </c>
      <c r="E733" t="s">
        <v>599</v>
      </c>
      <c r="F733">
        <v>1.81</v>
      </c>
      <c r="G733" t="s">
        <v>18</v>
      </c>
      <c r="H733" t="s">
        <v>50</v>
      </c>
      <c r="I733" t="str">
        <f>"5-0"</f>
        <v>5-0</v>
      </c>
      <c r="J733" t="s">
        <v>20</v>
      </c>
      <c r="K733">
        <v>1.806</v>
      </c>
      <c r="L733">
        <v>1</v>
      </c>
      <c r="M733">
        <v>0.81</v>
      </c>
      <c r="N733" t="s">
        <v>21</v>
      </c>
      <c r="O733" t="s">
        <v>600</v>
      </c>
      <c r="P733" s="15">
        <f t="shared" si="133"/>
        <v>29.209999999999976</v>
      </c>
      <c r="Q733" s="22">
        <v>43525</v>
      </c>
      <c r="R733" s="22"/>
      <c r="S733" s="50">
        <v>727</v>
      </c>
      <c r="T733" s="23" t="str">
        <f t="shared" si="123"/>
        <v>AH</v>
      </c>
      <c r="U733" t="s">
        <v>2512</v>
      </c>
      <c r="V733" s="46" t="str">
        <f t="shared" si="124"/>
        <v>30</v>
      </c>
      <c r="W733" s="46" t="str">
        <f t="shared" si="125"/>
        <v>Mar</v>
      </c>
      <c r="X733" s="46">
        <f t="shared" si="126"/>
        <v>3</v>
      </c>
      <c r="Y733" s="46" t="str">
        <f t="shared" si="127"/>
        <v>2019</v>
      </c>
      <c r="Z733" s="46" t="str">
        <f t="shared" si="128"/>
        <v>18:30</v>
      </c>
      <c r="AA733" s="47">
        <f t="shared" si="129"/>
        <v>43554</v>
      </c>
      <c r="AB733" s="48">
        <f t="shared" si="130"/>
        <v>43554.770833333336</v>
      </c>
      <c r="AC733" s="51">
        <v>43525</v>
      </c>
      <c r="AD733" s="72"/>
      <c r="AE733" s="49">
        <v>732</v>
      </c>
      <c r="AF733" s="52">
        <f t="shared" si="131"/>
        <v>28.609999999999975</v>
      </c>
      <c r="AG733" s="53">
        <f t="shared" si="132"/>
        <v>128.61000000000013</v>
      </c>
      <c r="AH733" s="53">
        <f>AG733-MAX($AG$1:AG732)</f>
        <v>-16.060000000000002</v>
      </c>
    </row>
    <row r="734" spans="1:34" x14ac:dyDescent="0.25">
      <c r="A734">
        <v>733</v>
      </c>
      <c r="B734" t="s">
        <v>543</v>
      </c>
      <c r="C734" t="s">
        <v>15</v>
      </c>
      <c r="D734" t="s">
        <v>24</v>
      </c>
      <c r="E734" t="s">
        <v>579</v>
      </c>
      <c r="F734">
        <v>1.93</v>
      </c>
      <c r="G734" t="s">
        <v>18</v>
      </c>
      <c r="H734" t="s">
        <v>46</v>
      </c>
      <c r="I734" t="str">
        <f>"3-2"</f>
        <v>3-2</v>
      </c>
      <c r="J734" t="s">
        <v>20</v>
      </c>
      <c r="K734">
        <v>1.925</v>
      </c>
      <c r="L734">
        <v>1</v>
      </c>
      <c r="M734">
        <v>0.93</v>
      </c>
      <c r="N734" t="s">
        <v>21</v>
      </c>
      <c r="O734" t="s">
        <v>580</v>
      </c>
      <c r="P734" s="15">
        <f t="shared" si="133"/>
        <v>30.139999999999976</v>
      </c>
      <c r="Q734" s="22">
        <v>43525</v>
      </c>
      <c r="R734" s="22"/>
      <c r="S734" s="50">
        <v>717</v>
      </c>
      <c r="T734" s="23" t="str">
        <f t="shared" si="123"/>
        <v>AH</v>
      </c>
      <c r="U734" t="s">
        <v>2512</v>
      </c>
      <c r="V734" s="46" t="str">
        <f t="shared" si="124"/>
        <v>30</v>
      </c>
      <c r="W734" s="46" t="str">
        <f t="shared" si="125"/>
        <v>Mar</v>
      </c>
      <c r="X734" s="46">
        <f t="shared" si="126"/>
        <v>3</v>
      </c>
      <c r="Y734" s="46" t="str">
        <f t="shared" si="127"/>
        <v>2019</v>
      </c>
      <c r="Z734" s="46" t="str">
        <f t="shared" si="128"/>
        <v>18:30</v>
      </c>
      <c r="AA734" s="47">
        <f t="shared" si="129"/>
        <v>43554</v>
      </c>
      <c r="AB734" s="48">
        <f t="shared" si="130"/>
        <v>43554.770833333336</v>
      </c>
      <c r="AC734" s="51">
        <v>43525</v>
      </c>
      <c r="AD734" s="72"/>
      <c r="AE734" s="49">
        <v>733</v>
      </c>
      <c r="AF734" s="52">
        <f t="shared" si="131"/>
        <v>29.539999999999974</v>
      </c>
      <c r="AG734" s="53">
        <f t="shared" si="132"/>
        <v>129.54000000000013</v>
      </c>
      <c r="AH734" s="53">
        <f>AG734-MAX($AG$1:AG733)</f>
        <v>-15.129999999999995</v>
      </c>
    </row>
    <row r="735" spans="1:34" x14ac:dyDescent="0.25">
      <c r="A735">
        <v>734</v>
      </c>
      <c r="B735" t="s">
        <v>543</v>
      </c>
      <c r="C735" t="s">
        <v>15</v>
      </c>
      <c r="D735" t="s">
        <v>58</v>
      </c>
      <c r="E735" t="s">
        <v>544</v>
      </c>
      <c r="F735">
        <v>0</v>
      </c>
      <c r="G735" t="s">
        <v>26</v>
      </c>
      <c r="H735" t="s">
        <v>46</v>
      </c>
      <c r="I735" t="str">
        <f>"0-2"</f>
        <v>0-2</v>
      </c>
      <c r="J735" t="s">
        <v>20</v>
      </c>
      <c r="K735">
        <v>1.847</v>
      </c>
      <c r="L735">
        <v>1</v>
      </c>
      <c r="M735">
        <v>-1</v>
      </c>
      <c r="N735" t="s">
        <v>21</v>
      </c>
      <c r="O735" t="s">
        <v>540</v>
      </c>
      <c r="P735" s="15">
        <f t="shared" si="133"/>
        <v>29.139999999999976</v>
      </c>
      <c r="Q735" s="22">
        <v>43525</v>
      </c>
      <c r="R735" s="22"/>
      <c r="S735" s="50">
        <v>748</v>
      </c>
      <c r="T735" s="23" t="str">
        <f t="shared" si="123"/>
        <v>AH</v>
      </c>
      <c r="U735" t="s">
        <v>2512</v>
      </c>
      <c r="V735" s="46" t="str">
        <f t="shared" si="124"/>
        <v>30</v>
      </c>
      <c r="W735" s="46" t="str">
        <f t="shared" si="125"/>
        <v>Mar</v>
      </c>
      <c r="X735" s="46">
        <f t="shared" si="126"/>
        <v>3</v>
      </c>
      <c r="Y735" s="46" t="str">
        <f t="shared" si="127"/>
        <v>2019</v>
      </c>
      <c r="Z735" s="46" t="str">
        <f t="shared" si="128"/>
        <v>18:30</v>
      </c>
      <c r="AA735" s="47">
        <f t="shared" si="129"/>
        <v>43554</v>
      </c>
      <c r="AB735" s="48">
        <f t="shared" si="130"/>
        <v>43554.770833333336</v>
      </c>
      <c r="AC735" s="51">
        <v>43525</v>
      </c>
      <c r="AD735" s="72"/>
      <c r="AE735" s="49">
        <v>734</v>
      </c>
      <c r="AF735" s="52">
        <f t="shared" si="131"/>
        <v>28.539999999999974</v>
      </c>
      <c r="AG735" s="53">
        <f t="shared" si="132"/>
        <v>128.54000000000013</v>
      </c>
      <c r="AH735" s="53">
        <f>AG735-MAX($AG$1:AG734)</f>
        <v>-16.129999999999995</v>
      </c>
    </row>
    <row r="736" spans="1:34" x14ac:dyDescent="0.25">
      <c r="A736">
        <v>735</v>
      </c>
      <c r="B736" t="s">
        <v>593</v>
      </c>
      <c r="C736" t="s">
        <v>15</v>
      </c>
      <c r="D736" t="s">
        <v>16</v>
      </c>
      <c r="E736" t="s">
        <v>594</v>
      </c>
      <c r="F736">
        <v>0</v>
      </c>
      <c r="G736" t="s">
        <v>26</v>
      </c>
      <c r="H736" t="s">
        <v>166</v>
      </c>
      <c r="I736" t="str">
        <f>"1-0"</f>
        <v>1-0</v>
      </c>
      <c r="J736" t="s">
        <v>20</v>
      </c>
      <c r="K736">
        <v>2.1</v>
      </c>
      <c r="L736">
        <v>1</v>
      </c>
      <c r="M736">
        <v>-1</v>
      </c>
      <c r="N736" t="s">
        <v>21</v>
      </c>
      <c r="O736" t="s">
        <v>595</v>
      </c>
      <c r="P736" s="15">
        <f t="shared" si="133"/>
        <v>28.139999999999976</v>
      </c>
      <c r="Q736" s="22">
        <v>43525</v>
      </c>
      <c r="R736" s="22"/>
      <c r="S736" s="50">
        <v>749</v>
      </c>
      <c r="T736" s="23" t="str">
        <f t="shared" si="123"/>
        <v>O/U</v>
      </c>
      <c r="U736" t="s">
        <v>2512</v>
      </c>
      <c r="V736" s="46" t="str">
        <f t="shared" si="124"/>
        <v>30</v>
      </c>
      <c r="W736" s="46" t="str">
        <f t="shared" si="125"/>
        <v>Mar</v>
      </c>
      <c r="X736" s="46">
        <f t="shared" si="126"/>
        <v>3</v>
      </c>
      <c r="Y736" s="46" t="str">
        <f t="shared" si="127"/>
        <v>2019</v>
      </c>
      <c r="Z736" s="46" t="str">
        <f t="shared" si="128"/>
        <v>20:30</v>
      </c>
      <c r="AA736" s="47">
        <f t="shared" si="129"/>
        <v>43554</v>
      </c>
      <c r="AB736" s="48">
        <f t="shared" si="130"/>
        <v>43554.854166666664</v>
      </c>
      <c r="AC736" s="51">
        <v>43525</v>
      </c>
      <c r="AD736" s="72"/>
      <c r="AE736" s="49">
        <v>735</v>
      </c>
      <c r="AF736" s="52">
        <f t="shared" si="131"/>
        <v>27.539999999999974</v>
      </c>
      <c r="AG736" s="53">
        <f t="shared" si="132"/>
        <v>127.54000000000013</v>
      </c>
      <c r="AH736" s="53">
        <f>AG736-MAX($AG$1:AG735)</f>
        <v>-17.129999999999995</v>
      </c>
    </row>
    <row r="737" spans="1:34" x14ac:dyDescent="0.25">
      <c r="A737">
        <v>736</v>
      </c>
      <c r="B737" t="s">
        <v>577</v>
      </c>
      <c r="C737" t="s">
        <v>15</v>
      </c>
      <c r="D737" t="s">
        <v>24</v>
      </c>
      <c r="E737" t="s">
        <v>578</v>
      </c>
      <c r="F737">
        <v>0</v>
      </c>
      <c r="G737" t="s">
        <v>26</v>
      </c>
      <c r="H737" t="s">
        <v>112</v>
      </c>
      <c r="I737" t="str">
        <f>"0-4"</f>
        <v>0-4</v>
      </c>
      <c r="J737" t="s">
        <v>20</v>
      </c>
      <c r="K737">
        <v>2.11</v>
      </c>
      <c r="L737">
        <v>1</v>
      </c>
      <c r="M737">
        <v>-1</v>
      </c>
      <c r="N737" t="s">
        <v>21</v>
      </c>
      <c r="O737" t="s">
        <v>576</v>
      </c>
      <c r="P737" s="15">
        <f t="shared" si="133"/>
        <v>27.139999999999976</v>
      </c>
      <c r="Q737" s="22">
        <v>43525</v>
      </c>
      <c r="R737" s="22"/>
      <c r="S737" s="50">
        <v>747</v>
      </c>
      <c r="T737" s="23" t="str">
        <f t="shared" si="123"/>
        <v>AH</v>
      </c>
      <c r="U737" t="s">
        <v>2512</v>
      </c>
      <c r="V737" s="46" t="str">
        <f t="shared" si="124"/>
        <v>30</v>
      </c>
      <c r="W737" s="46" t="str">
        <f t="shared" si="125"/>
        <v>Mar</v>
      </c>
      <c r="X737" s="46">
        <f t="shared" si="126"/>
        <v>3</v>
      </c>
      <c r="Y737" s="46" t="str">
        <f t="shared" si="127"/>
        <v>2019</v>
      </c>
      <c r="Z737" s="46" t="str">
        <f t="shared" si="128"/>
        <v>20:45</v>
      </c>
      <c r="AA737" s="47">
        <f t="shared" si="129"/>
        <v>43554</v>
      </c>
      <c r="AB737" s="48">
        <f t="shared" si="130"/>
        <v>43554.864583333336</v>
      </c>
      <c r="AC737" s="51">
        <v>43525</v>
      </c>
      <c r="AD737" s="72"/>
      <c r="AE737" s="49">
        <v>736</v>
      </c>
      <c r="AF737" s="52">
        <f t="shared" si="131"/>
        <v>26.539999999999974</v>
      </c>
      <c r="AG737" s="53">
        <f t="shared" si="132"/>
        <v>126.54000000000013</v>
      </c>
      <c r="AH737" s="53">
        <f>AG737-MAX($AG$1:AG736)</f>
        <v>-18.129999999999995</v>
      </c>
    </row>
    <row r="738" spans="1:34" x14ac:dyDescent="0.25">
      <c r="A738">
        <v>737</v>
      </c>
      <c r="B738" t="s">
        <v>561</v>
      </c>
      <c r="C738" t="s">
        <v>15</v>
      </c>
      <c r="D738" t="s">
        <v>16</v>
      </c>
      <c r="E738" t="s">
        <v>562</v>
      </c>
      <c r="F738">
        <v>1.99</v>
      </c>
      <c r="G738" t="s">
        <v>18</v>
      </c>
      <c r="H738" t="s">
        <v>27</v>
      </c>
      <c r="I738" t="str">
        <f>"1-3"</f>
        <v>1-3</v>
      </c>
      <c r="J738" t="s">
        <v>20</v>
      </c>
      <c r="K738">
        <v>1.99</v>
      </c>
      <c r="L738">
        <v>1</v>
      </c>
      <c r="M738">
        <v>0.99</v>
      </c>
      <c r="N738" t="s">
        <v>21</v>
      </c>
      <c r="O738" t="s">
        <v>559</v>
      </c>
      <c r="P738" s="15">
        <f t="shared" si="133"/>
        <v>28.129999999999974</v>
      </c>
      <c r="Q738" s="22">
        <v>43525</v>
      </c>
      <c r="R738" s="22"/>
      <c r="S738" s="50">
        <v>741</v>
      </c>
      <c r="T738" s="23" t="str">
        <f t="shared" si="123"/>
        <v>AH</v>
      </c>
      <c r="U738" t="s">
        <v>2512</v>
      </c>
      <c r="V738" s="46" t="str">
        <f t="shared" si="124"/>
        <v>31</v>
      </c>
      <c r="W738" s="46" t="str">
        <f t="shared" si="125"/>
        <v>Mar</v>
      </c>
      <c r="X738" s="46">
        <f t="shared" si="126"/>
        <v>3</v>
      </c>
      <c r="Y738" s="46" t="str">
        <f t="shared" si="127"/>
        <v>2019</v>
      </c>
      <c r="Z738" s="46" t="str">
        <f t="shared" si="128"/>
        <v>12:30</v>
      </c>
      <c r="AA738" s="47">
        <f t="shared" si="129"/>
        <v>43555</v>
      </c>
      <c r="AB738" s="48">
        <f t="shared" si="130"/>
        <v>43555.520833333336</v>
      </c>
      <c r="AC738" s="51">
        <v>43525</v>
      </c>
      <c r="AD738" s="72"/>
      <c r="AE738" s="49">
        <v>737</v>
      </c>
      <c r="AF738" s="52">
        <f t="shared" si="131"/>
        <v>27.529999999999973</v>
      </c>
      <c r="AG738" s="53">
        <f t="shared" si="132"/>
        <v>127.53000000000013</v>
      </c>
      <c r="AH738" s="53">
        <f>AG738-MAX($AG$1:AG737)</f>
        <v>-17.14</v>
      </c>
    </row>
    <row r="739" spans="1:34" x14ac:dyDescent="0.25">
      <c r="A739">
        <v>738</v>
      </c>
      <c r="B739" t="s">
        <v>574</v>
      </c>
      <c r="C739" t="s">
        <v>15</v>
      </c>
      <c r="D739" t="s">
        <v>24</v>
      </c>
      <c r="E739" t="s">
        <v>575</v>
      </c>
      <c r="F739">
        <v>1</v>
      </c>
      <c r="G739" t="s">
        <v>80</v>
      </c>
      <c r="H739" t="s">
        <v>34</v>
      </c>
      <c r="I739" t="str">
        <f>"1-1"</f>
        <v>1-1</v>
      </c>
      <c r="J739" t="s">
        <v>20</v>
      </c>
      <c r="K739">
        <v>1.84</v>
      </c>
      <c r="L739">
        <v>1</v>
      </c>
      <c r="M739">
        <v>0</v>
      </c>
      <c r="N739" t="s">
        <v>21</v>
      </c>
      <c r="O739" t="s">
        <v>576</v>
      </c>
      <c r="P739" s="15">
        <f t="shared" si="133"/>
        <v>28.129999999999974</v>
      </c>
      <c r="Q739" s="22">
        <v>43525</v>
      </c>
      <c r="R739" s="22"/>
      <c r="S739" s="50">
        <v>735</v>
      </c>
      <c r="T739" s="23" t="str">
        <f t="shared" si="123"/>
        <v>AH</v>
      </c>
      <c r="U739" t="s">
        <v>2512</v>
      </c>
      <c r="V739" s="46" t="str">
        <f t="shared" si="124"/>
        <v>31</v>
      </c>
      <c r="W739" s="46" t="str">
        <f t="shared" si="125"/>
        <v>Mar</v>
      </c>
      <c r="X739" s="46">
        <f t="shared" si="126"/>
        <v>3</v>
      </c>
      <c r="Y739" s="46" t="str">
        <f t="shared" si="127"/>
        <v>2019</v>
      </c>
      <c r="Z739" s="46" t="str">
        <f t="shared" si="128"/>
        <v>14:00</v>
      </c>
      <c r="AA739" s="47">
        <f t="shared" si="129"/>
        <v>43555</v>
      </c>
      <c r="AB739" s="48">
        <f t="shared" si="130"/>
        <v>43555.583333333336</v>
      </c>
      <c r="AC739" s="51">
        <v>43525</v>
      </c>
      <c r="AD739" s="72"/>
      <c r="AE739" s="49">
        <v>738</v>
      </c>
      <c r="AF739" s="52">
        <f t="shared" si="131"/>
        <v>27.529999999999973</v>
      </c>
      <c r="AG739" s="53">
        <f t="shared" si="132"/>
        <v>127.53000000000013</v>
      </c>
      <c r="AH739" s="53">
        <f>AG739-MAX($AG$1:AG738)</f>
        <v>-17.14</v>
      </c>
    </row>
    <row r="740" spans="1:34" x14ac:dyDescent="0.25">
      <c r="A740">
        <v>739</v>
      </c>
      <c r="B740" t="s">
        <v>532</v>
      </c>
      <c r="C740" t="s">
        <v>15</v>
      </c>
      <c r="D740" t="s">
        <v>16</v>
      </c>
      <c r="E740" t="s">
        <v>560</v>
      </c>
      <c r="F740">
        <v>1.7</v>
      </c>
      <c r="G740" t="s">
        <v>18</v>
      </c>
      <c r="H740" t="s">
        <v>34</v>
      </c>
      <c r="I740" t="str">
        <f>"1-4"</f>
        <v>1-4</v>
      </c>
      <c r="J740" t="s">
        <v>20</v>
      </c>
      <c r="K740">
        <v>1.704</v>
      </c>
      <c r="L740">
        <v>1</v>
      </c>
      <c r="M740">
        <v>0.7</v>
      </c>
      <c r="N740" t="s">
        <v>21</v>
      </c>
      <c r="O740" t="s">
        <v>559</v>
      </c>
      <c r="P740" s="15">
        <f t="shared" si="133"/>
        <v>28.829999999999973</v>
      </c>
      <c r="Q740" s="22">
        <v>43525</v>
      </c>
      <c r="R740" s="22"/>
      <c r="S740" s="50">
        <v>746</v>
      </c>
      <c r="T740" s="23" t="str">
        <f t="shared" si="123"/>
        <v>AH</v>
      </c>
      <c r="U740" t="s">
        <v>2512</v>
      </c>
      <c r="V740" s="46" t="str">
        <f t="shared" si="124"/>
        <v>31</v>
      </c>
      <c r="W740" s="46" t="str">
        <f t="shared" si="125"/>
        <v>Mar</v>
      </c>
      <c r="X740" s="46">
        <f t="shared" si="126"/>
        <v>3</v>
      </c>
      <c r="Y740" s="46" t="str">
        <f t="shared" si="127"/>
        <v>2019</v>
      </c>
      <c r="Z740" s="46" t="str">
        <f t="shared" si="128"/>
        <v>15:00</v>
      </c>
      <c r="AA740" s="47">
        <f t="shared" si="129"/>
        <v>43555</v>
      </c>
      <c r="AB740" s="48">
        <f t="shared" si="130"/>
        <v>43555.625</v>
      </c>
      <c r="AC740" s="51">
        <v>43525</v>
      </c>
      <c r="AD740" s="72"/>
      <c r="AE740" s="49">
        <v>739</v>
      </c>
      <c r="AF740" s="52">
        <f t="shared" si="131"/>
        <v>28.229999999999972</v>
      </c>
      <c r="AG740" s="53">
        <f t="shared" si="132"/>
        <v>128.23000000000013</v>
      </c>
      <c r="AH740" s="53">
        <f>AG740-MAX($AG$1:AG739)</f>
        <v>-16.439999999999998</v>
      </c>
    </row>
    <row r="741" spans="1:34" x14ac:dyDescent="0.25">
      <c r="A741">
        <v>740</v>
      </c>
      <c r="B741" t="s">
        <v>532</v>
      </c>
      <c r="C741" t="s">
        <v>15</v>
      </c>
      <c r="D741" t="s">
        <v>16</v>
      </c>
      <c r="E741" t="s">
        <v>558</v>
      </c>
      <c r="F741">
        <v>0</v>
      </c>
      <c r="G741" t="s">
        <v>26</v>
      </c>
      <c r="H741" t="s">
        <v>166</v>
      </c>
      <c r="I741" t="str">
        <f>"1-1"</f>
        <v>1-1</v>
      </c>
      <c r="J741" t="s">
        <v>20</v>
      </c>
      <c r="K741">
        <v>2.21</v>
      </c>
      <c r="L741">
        <v>1</v>
      </c>
      <c r="M741">
        <v>-1</v>
      </c>
      <c r="N741" t="s">
        <v>21</v>
      </c>
      <c r="O741" t="s">
        <v>559</v>
      </c>
      <c r="P741" s="15">
        <f t="shared" si="133"/>
        <v>27.829999999999973</v>
      </c>
      <c r="Q741" s="22">
        <v>43525</v>
      </c>
      <c r="R741" s="22"/>
      <c r="S741" s="50">
        <v>725</v>
      </c>
      <c r="T741" s="23" t="str">
        <f t="shared" si="123"/>
        <v>O/U</v>
      </c>
      <c r="U741" t="s">
        <v>2512</v>
      </c>
      <c r="V741" s="46" t="str">
        <f t="shared" si="124"/>
        <v>31</v>
      </c>
      <c r="W741" s="46" t="str">
        <f t="shared" si="125"/>
        <v>Mar</v>
      </c>
      <c r="X741" s="46">
        <f t="shared" si="126"/>
        <v>3</v>
      </c>
      <c r="Y741" s="46" t="str">
        <f t="shared" si="127"/>
        <v>2019</v>
      </c>
      <c r="Z741" s="46" t="str">
        <f t="shared" si="128"/>
        <v>15:00</v>
      </c>
      <c r="AA741" s="47">
        <f t="shared" si="129"/>
        <v>43555</v>
      </c>
      <c r="AB741" s="48">
        <f t="shared" si="130"/>
        <v>43555.625</v>
      </c>
      <c r="AC741" s="51">
        <v>43525</v>
      </c>
      <c r="AD741" s="72"/>
      <c r="AE741" s="49">
        <v>740</v>
      </c>
      <c r="AF741" s="52">
        <f t="shared" si="131"/>
        <v>27.229999999999972</v>
      </c>
      <c r="AG741" s="53">
        <f t="shared" si="132"/>
        <v>127.23000000000013</v>
      </c>
      <c r="AH741" s="53">
        <f>AG741-MAX($AG$1:AG740)</f>
        <v>-17.439999999999998</v>
      </c>
    </row>
    <row r="742" spans="1:34" x14ac:dyDescent="0.25">
      <c r="A742">
        <v>741</v>
      </c>
      <c r="B742" t="s">
        <v>532</v>
      </c>
      <c r="C742" t="s">
        <v>15</v>
      </c>
      <c r="D742" t="s">
        <v>100</v>
      </c>
      <c r="E742" t="s">
        <v>534</v>
      </c>
      <c r="F742">
        <v>1.82</v>
      </c>
      <c r="G742" t="s">
        <v>18</v>
      </c>
      <c r="H742" t="s">
        <v>85</v>
      </c>
      <c r="I742" t="str">
        <f>"0-1"</f>
        <v>0-1</v>
      </c>
      <c r="J742" t="s">
        <v>20</v>
      </c>
      <c r="K742">
        <v>1.819</v>
      </c>
      <c r="L742">
        <v>1</v>
      </c>
      <c r="M742">
        <v>0.82</v>
      </c>
      <c r="N742" t="s">
        <v>21</v>
      </c>
      <c r="O742" t="s">
        <v>529</v>
      </c>
      <c r="P742" s="15">
        <f t="shared" si="133"/>
        <v>28.649999999999974</v>
      </c>
      <c r="Q742" s="22">
        <v>43525</v>
      </c>
      <c r="R742" s="22"/>
      <c r="S742" s="50">
        <v>740</v>
      </c>
      <c r="T742" s="23" t="str">
        <f t="shared" si="123"/>
        <v>AH</v>
      </c>
      <c r="U742" t="s">
        <v>2512</v>
      </c>
      <c r="V742" s="46" t="str">
        <f t="shared" si="124"/>
        <v>31</v>
      </c>
      <c r="W742" s="46" t="str">
        <f t="shared" si="125"/>
        <v>Mar</v>
      </c>
      <c r="X742" s="46">
        <f t="shared" si="126"/>
        <v>3</v>
      </c>
      <c r="Y742" s="46" t="str">
        <f t="shared" si="127"/>
        <v>2019</v>
      </c>
      <c r="Z742" s="46" t="str">
        <f t="shared" si="128"/>
        <v>15:00</v>
      </c>
      <c r="AA742" s="47">
        <f t="shared" si="129"/>
        <v>43555</v>
      </c>
      <c r="AB742" s="48">
        <f t="shared" si="130"/>
        <v>43555.625</v>
      </c>
      <c r="AC742" s="51">
        <v>43525</v>
      </c>
      <c r="AD742" s="72"/>
      <c r="AE742" s="49">
        <v>741</v>
      </c>
      <c r="AF742" s="52">
        <f t="shared" si="131"/>
        <v>28.049999999999972</v>
      </c>
      <c r="AG742" s="53">
        <f t="shared" si="132"/>
        <v>128.05000000000013</v>
      </c>
      <c r="AH742" s="53">
        <f>AG742-MAX($AG$1:AG741)</f>
        <v>-16.620000000000005</v>
      </c>
    </row>
    <row r="743" spans="1:34" x14ac:dyDescent="0.25">
      <c r="A743">
        <v>742</v>
      </c>
      <c r="B743" t="s">
        <v>532</v>
      </c>
      <c r="C743" t="s">
        <v>15</v>
      </c>
      <c r="D743" t="s">
        <v>100</v>
      </c>
      <c r="E743" t="s">
        <v>533</v>
      </c>
      <c r="F743">
        <v>2.14</v>
      </c>
      <c r="G743" t="s">
        <v>18</v>
      </c>
      <c r="H743" t="s">
        <v>34</v>
      </c>
      <c r="I743" t="str">
        <f>"0-1"</f>
        <v>0-1</v>
      </c>
      <c r="J743" t="s">
        <v>20</v>
      </c>
      <c r="K743">
        <v>2.14</v>
      </c>
      <c r="L743">
        <v>1</v>
      </c>
      <c r="M743">
        <v>1.1399999999999999</v>
      </c>
      <c r="N743" t="s">
        <v>21</v>
      </c>
      <c r="O743" t="s">
        <v>529</v>
      </c>
      <c r="P743" s="15">
        <f t="shared" si="133"/>
        <v>29.789999999999974</v>
      </c>
      <c r="Q743" s="22">
        <v>43525</v>
      </c>
      <c r="R743" s="22"/>
      <c r="S743" s="50">
        <v>731</v>
      </c>
      <c r="T743" s="23" t="str">
        <f t="shared" si="123"/>
        <v>AH</v>
      </c>
      <c r="U743" t="s">
        <v>2512</v>
      </c>
      <c r="V743" s="46" t="str">
        <f t="shared" si="124"/>
        <v>31</v>
      </c>
      <c r="W743" s="46" t="str">
        <f t="shared" si="125"/>
        <v>Mar</v>
      </c>
      <c r="X743" s="46">
        <f t="shared" si="126"/>
        <v>3</v>
      </c>
      <c r="Y743" s="46" t="str">
        <f t="shared" si="127"/>
        <v>2019</v>
      </c>
      <c r="Z743" s="46" t="str">
        <f t="shared" si="128"/>
        <v>15:00</v>
      </c>
      <c r="AA743" s="47">
        <f t="shared" si="129"/>
        <v>43555</v>
      </c>
      <c r="AB743" s="48">
        <f t="shared" si="130"/>
        <v>43555.625</v>
      </c>
      <c r="AC743" s="51">
        <v>43525</v>
      </c>
      <c r="AD743" s="72"/>
      <c r="AE743" s="49">
        <v>742</v>
      </c>
      <c r="AF743" s="52">
        <f t="shared" si="131"/>
        <v>29.189999999999973</v>
      </c>
      <c r="AG743" s="53">
        <f t="shared" si="132"/>
        <v>129.19000000000011</v>
      </c>
      <c r="AH743" s="53">
        <f>AG743-MAX($AG$1:AG742)</f>
        <v>-15.480000000000018</v>
      </c>
    </row>
    <row r="744" spans="1:34" x14ac:dyDescent="0.25">
      <c r="A744">
        <v>743</v>
      </c>
      <c r="B744" t="s">
        <v>541</v>
      </c>
      <c r="C744" t="s">
        <v>15</v>
      </c>
      <c r="D744" t="s">
        <v>58</v>
      </c>
      <c r="E744" t="s">
        <v>542</v>
      </c>
      <c r="F744">
        <v>1.69</v>
      </c>
      <c r="G744" t="s">
        <v>18</v>
      </c>
      <c r="H744" t="s">
        <v>128</v>
      </c>
      <c r="I744" t="str">
        <f>"1-2"</f>
        <v>1-2</v>
      </c>
      <c r="J744" t="s">
        <v>20</v>
      </c>
      <c r="K744">
        <v>1.694</v>
      </c>
      <c r="L744">
        <v>1</v>
      </c>
      <c r="M744">
        <v>0.69</v>
      </c>
      <c r="N744" t="s">
        <v>21</v>
      </c>
      <c r="O744" t="s">
        <v>540</v>
      </c>
      <c r="P744" s="15">
        <f t="shared" si="133"/>
        <v>30.479999999999976</v>
      </c>
      <c r="Q744" s="22">
        <v>43525</v>
      </c>
      <c r="R744" s="22"/>
      <c r="S744" s="50">
        <v>751</v>
      </c>
      <c r="T744" s="23" t="str">
        <f t="shared" si="123"/>
        <v>AH</v>
      </c>
      <c r="U744" t="s">
        <v>2512</v>
      </c>
      <c r="V744" s="46" t="str">
        <f t="shared" si="124"/>
        <v>31</v>
      </c>
      <c r="W744" s="46" t="str">
        <f t="shared" si="125"/>
        <v>Mar</v>
      </c>
      <c r="X744" s="46">
        <f t="shared" si="126"/>
        <v>3</v>
      </c>
      <c r="Y744" s="46" t="str">
        <f t="shared" si="127"/>
        <v>2019</v>
      </c>
      <c r="Z744" s="46" t="str">
        <f t="shared" si="128"/>
        <v>15:05</v>
      </c>
      <c r="AA744" s="47">
        <f t="shared" si="129"/>
        <v>43555</v>
      </c>
      <c r="AB744" s="48">
        <f t="shared" si="130"/>
        <v>43555.628472222219</v>
      </c>
      <c r="AC744" s="51">
        <v>43525</v>
      </c>
      <c r="AD744" s="72"/>
      <c r="AE744" s="49">
        <v>743</v>
      </c>
      <c r="AF744" s="52">
        <f t="shared" si="131"/>
        <v>29.879999999999974</v>
      </c>
      <c r="AG744" s="53">
        <f t="shared" si="132"/>
        <v>129.88000000000011</v>
      </c>
      <c r="AH744" s="53">
        <f>AG744-MAX($AG$1:AG743)</f>
        <v>-14.79000000000002</v>
      </c>
    </row>
    <row r="745" spans="1:34" x14ac:dyDescent="0.25">
      <c r="A745">
        <v>744</v>
      </c>
      <c r="B745" t="s">
        <v>572</v>
      </c>
      <c r="C745" t="s">
        <v>15</v>
      </c>
      <c r="D745" t="s">
        <v>24</v>
      </c>
      <c r="E745" t="s">
        <v>573</v>
      </c>
      <c r="F745">
        <v>1.83</v>
      </c>
      <c r="G745" t="s">
        <v>18</v>
      </c>
      <c r="H745" t="s">
        <v>92</v>
      </c>
      <c r="I745" t="str">
        <f>"0-1"</f>
        <v>0-1</v>
      </c>
      <c r="J745" t="s">
        <v>20</v>
      </c>
      <c r="K745">
        <v>1.8260000000000001</v>
      </c>
      <c r="L745">
        <v>1</v>
      </c>
      <c r="M745">
        <v>0.83</v>
      </c>
      <c r="N745" t="s">
        <v>21</v>
      </c>
      <c r="O745" t="s">
        <v>569</v>
      </c>
      <c r="P745" s="15">
        <f t="shared" si="133"/>
        <v>31.309999999999974</v>
      </c>
      <c r="Q745" s="22">
        <v>43525</v>
      </c>
      <c r="R745" s="22"/>
      <c r="S745" s="50">
        <v>719</v>
      </c>
      <c r="T745" s="23" t="str">
        <f t="shared" si="123"/>
        <v>AH</v>
      </c>
      <c r="U745" t="s">
        <v>2512</v>
      </c>
      <c r="V745" s="46" t="str">
        <f t="shared" si="124"/>
        <v>31</v>
      </c>
      <c r="W745" s="46" t="str">
        <f t="shared" si="125"/>
        <v>Mar</v>
      </c>
      <c r="X745" s="46">
        <f t="shared" si="126"/>
        <v>3</v>
      </c>
      <c r="Y745" s="46" t="str">
        <f t="shared" si="127"/>
        <v>2019</v>
      </c>
      <c r="Z745" s="46" t="str">
        <f t="shared" si="128"/>
        <v>16:15</v>
      </c>
      <c r="AA745" s="47">
        <f t="shared" si="129"/>
        <v>43555</v>
      </c>
      <c r="AB745" s="48">
        <f t="shared" si="130"/>
        <v>43555.677083333336</v>
      </c>
      <c r="AC745" s="51">
        <v>43525</v>
      </c>
      <c r="AD745" s="72"/>
      <c r="AE745" s="49">
        <v>744</v>
      </c>
      <c r="AF745" s="52">
        <f t="shared" si="131"/>
        <v>30.709999999999972</v>
      </c>
      <c r="AG745" s="53">
        <f t="shared" si="132"/>
        <v>130.71000000000012</v>
      </c>
      <c r="AH745" s="53">
        <f>AG745-MAX($AG$1:AG744)</f>
        <v>-13.960000000000008</v>
      </c>
    </row>
    <row r="746" spans="1:34" x14ac:dyDescent="0.25">
      <c r="A746">
        <v>745</v>
      </c>
      <c r="B746" t="s">
        <v>530</v>
      </c>
      <c r="C746" t="s">
        <v>15</v>
      </c>
      <c r="D746" t="s">
        <v>100</v>
      </c>
      <c r="E746" t="s">
        <v>531</v>
      </c>
      <c r="F746">
        <v>1.86</v>
      </c>
      <c r="G746" t="s">
        <v>18</v>
      </c>
      <c r="H746" t="s">
        <v>34</v>
      </c>
      <c r="I746" t="str">
        <f>"2-3"</f>
        <v>2-3</v>
      </c>
      <c r="J746" t="s">
        <v>20</v>
      </c>
      <c r="K746">
        <v>1.8620000000000001</v>
      </c>
      <c r="L746">
        <v>1</v>
      </c>
      <c r="M746">
        <v>0.86</v>
      </c>
      <c r="N746" t="s">
        <v>21</v>
      </c>
      <c r="O746" t="s">
        <v>529</v>
      </c>
      <c r="P746" s="15">
        <f t="shared" si="133"/>
        <v>32.169999999999973</v>
      </c>
      <c r="Q746" s="22">
        <v>43525</v>
      </c>
      <c r="R746" s="22"/>
      <c r="S746" s="50">
        <v>732</v>
      </c>
      <c r="T746" s="23" t="str">
        <f t="shared" si="123"/>
        <v>AH</v>
      </c>
      <c r="U746" t="s">
        <v>2512</v>
      </c>
      <c r="V746" s="46" t="str">
        <f t="shared" si="124"/>
        <v>31</v>
      </c>
      <c r="W746" s="46" t="str">
        <f t="shared" si="125"/>
        <v>Mar</v>
      </c>
      <c r="X746" s="46">
        <f t="shared" si="126"/>
        <v>3</v>
      </c>
      <c r="Y746" s="46" t="str">
        <f t="shared" si="127"/>
        <v>2019</v>
      </c>
      <c r="Z746" s="46" t="str">
        <f t="shared" si="128"/>
        <v>17:00</v>
      </c>
      <c r="AA746" s="47">
        <f t="shared" si="129"/>
        <v>43555</v>
      </c>
      <c r="AB746" s="48">
        <f t="shared" si="130"/>
        <v>43555.708333333336</v>
      </c>
      <c r="AC746" s="51">
        <v>43525</v>
      </c>
      <c r="AD746" s="72"/>
      <c r="AE746" s="49">
        <v>745</v>
      </c>
      <c r="AF746" s="52">
        <f t="shared" si="131"/>
        <v>31.569999999999972</v>
      </c>
      <c r="AG746" s="53">
        <f t="shared" si="132"/>
        <v>131.57000000000014</v>
      </c>
      <c r="AH746" s="53">
        <f>AG746-MAX($AG$1:AG745)</f>
        <v>-13.099999999999994</v>
      </c>
    </row>
    <row r="747" spans="1:34" x14ac:dyDescent="0.25">
      <c r="A747">
        <v>746</v>
      </c>
      <c r="B747" t="s">
        <v>538</v>
      </c>
      <c r="C747" t="s">
        <v>15</v>
      </c>
      <c r="D747" t="s">
        <v>58</v>
      </c>
      <c r="E747" t="s">
        <v>539</v>
      </c>
      <c r="F747">
        <v>1</v>
      </c>
      <c r="G747" t="s">
        <v>80</v>
      </c>
      <c r="H747" t="s">
        <v>50</v>
      </c>
      <c r="I747" t="str">
        <f>"2-1"</f>
        <v>2-1</v>
      </c>
      <c r="J747" t="s">
        <v>20</v>
      </c>
      <c r="K747">
        <v>2.0699999999999998</v>
      </c>
      <c r="L747">
        <v>1</v>
      </c>
      <c r="M747">
        <v>0</v>
      </c>
      <c r="N747" t="s">
        <v>21</v>
      </c>
      <c r="O747" t="s">
        <v>540</v>
      </c>
      <c r="P747" s="15">
        <f t="shared" si="133"/>
        <v>32.169999999999973</v>
      </c>
      <c r="Q747" s="22">
        <v>43525</v>
      </c>
      <c r="R747" s="22"/>
      <c r="S747" s="50">
        <v>752</v>
      </c>
      <c r="T747" s="23" t="str">
        <f t="shared" si="123"/>
        <v>AH</v>
      </c>
      <c r="U747" t="s">
        <v>2512</v>
      </c>
      <c r="V747" s="46" t="str">
        <f t="shared" si="124"/>
        <v>31</v>
      </c>
      <c r="W747" s="46" t="str">
        <f t="shared" si="125"/>
        <v>Mar</v>
      </c>
      <c r="X747" s="46">
        <f t="shared" si="126"/>
        <v>3</v>
      </c>
      <c r="Y747" s="46" t="str">
        <f t="shared" si="127"/>
        <v>2019</v>
      </c>
      <c r="Z747" s="46" t="str">
        <f t="shared" si="128"/>
        <v>17:30</v>
      </c>
      <c r="AA747" s="47">
        <f t="shared" si="129"/>
        <v>43555</v>
      </c>
      <c r="AB747" s="48">
        <f t="shared" si="130"/>
        <v>43555.729166666664</v>
      </c>
      <c r="AC747" s="51">
        <v>43525</v>
      </c>
      <c r="AD747" s="72"/>
      <c r="AE747" s="49">
        <v>746</v>
      </c>
      <c r="AF747" s="52">
        <f t="shared" si="131"/>
        <v>31.569999999999972</v>
      </c>
      <c r="AG747" s="53">
        <f t="shared" si="132"/>
        <v>131.57000000000014</v>
      </c>
      <c r="AH747" s="53">
        <f>AG747-MAX($AG$1:AG746)</f>
        <v>-13.099999999999994</v>
      </c>
    </row>
    <row r="748" spans="1:34" x14ac:dyDescent="0.25">
      <c r="A748">
        <v>747</v>
      </c>
      <c r="B748" t="s">
        <v>563</v>
      </c>
      <c r="C748" t="s">
        <v>15</v>
      </c>
      <c r="D748" t="s">
        <v>54</v>
      </c>
      <c r="E748" t="s">
        <v>564</v>
      </c>
      <c r="F748">
        <v>1.71</v>
      </c>
      <c r="G748" t="s">
        <v>18</v>
      </c>
      <c r="H748" t="s">
        <v>50</v>
      </c>
      <c r="I748" t="str">
        <f>"3-0"</f>
        <v>3-0</v>
      </c>
      <c r="J748" t="s">
        <v>20</v>
      </c>
      <c r="K748">
        <v>1.7090000000000001</v>
      </c>
      <c r="L748">
        <v>1</v>
      </c>
      <c r="M748">
        <v>0.71</v>
      </c>
      <c r="N748" t="s">
        <v>21</v>
      </c>
      <c r="O748" t="s">
        <v>565</v>
      </c>
      <c r="P748" s="15">
        <f t="shared" si="133"/>
        <v>32.879999999999974</v>
      </c>
      <c r="Q748" s="22">
        <v>43525</v>
      </c>
      <c r="R748" s="22"/>
      <c r="S748" s="50">
        <v>753</v>
      </c>
      <c r="T748" s="23" t="str">
        <f t="shared" si="123"/>
        <v>AH</v>
      </c>
      <c r="U748" t="s">
        <v>2512</v>
      </c>
      <c r="V748" s="46" t="str">
        <f t="shared" si="124"/>
        <v>31</v>
      </c>
      <c r="W748" s="46" t="str">
        <f t="shared" si="125"/>
        <v>Mar</v>
      </c>
      <c r="X748" s="46">
        <f t="shared" si="126"/>
        <v>3</v>
      </c>
      <c r="Y748" s="46" t="str">
        <f t="shared" si="127"/>
        <v>2019</v>
      </c>
      <c r="Z748" s="46" t="str">
        <f t="shared" si="128"/>
        <v>18:00</v>
      </c>
      <c r="AA748" s="47">
        <f t="shared" si="129"/>
        <v>43555</v>
      </c>
      <c r="AB748" s="48">
        <f t="shared" si="130"/>
        <v>43555.75</v>
      </c>
      <c r="AC748" s="51">
        <v>43525</v>
      </c>
      <c r="AD748" s="72"/>
      <c r="AE748" s="49">
        <v>747</v>
      </c>
      <c r="AF748" s="52">
        <f t="shared" si="131"/>
        <v>32.279999999999973</v>
      </c>
      <c r="AG748" s="53">
        <f t="shared" si="132"/>
        <v>132.28000000000014</v>
      </c>
      <c r="AH748" s="53">
        <f>AG748-MAX($AG$1:AG747)</f>
        <v>-12.389999999999986</v>
      </c>
    </row>
    <row r="749" spans="1:34" x14ac:dyDescent="0.25">
      <c r="A749">
        <v>748</v>
      </c>
      <c r="B749" t="s">
        <v>570</v>
      </c>
      <c r="C749" t="s">
        <v>15</v>
      </c>
      <c r="D749" t="s">
        <v>24</v>
      </c>
      <c r="E749" t="s">
        <v>571</v>
      </c>
      <c r="F749">
        <v>1</v>
      </c>
      <c r="G749" t="s">
        <v>80</v>
      </c>
      <c r="H749" t="s">
        <v>46</v>
      </c>
      <c r="I749" t="str">
        <f>"1-1"</f>
        <v>1-1</v>
      </c>
      <c r="J749" t="s">
        <v>20</v>
      </c>
      <c r="K749">
        <v>1.847</v>
      </c>
      <c r="L749">
        <v>1</v>
      </c>
      <c r="M749">
        <v>0</v>
      </c>
      <c r="N749" t="s">
        <v>21</v>
      </c>
      <c r="O749" t="s">
        <v>569</v>
      </c>
      <c r="P749" s="15">
        <f t="shared" si="133"/>
        <v>32.879999999999974</v>
      </c>
      <c r="Q749" s="22">
        <v>43525</v>
      </c>
      <c r="R749" s="22"/>
      <c r="S749" s="50">
        <v>729</v>
      </c>
      <c r="T749" s="23" t="str">
        <f t="shared" si="123"/>
        <v>AH</v>
      </c>
      <c r="U749" t="s">
        <v>2512</v>
      </c>
      <c r="V749" s="46" t="str">
        <f t="shared" si="124"/>
        <v>31</v>
      </c>
      <c r="W749" s="46" t="str">
        <f t="shared" si="125"/>
        <v>Mar</v>
      </c>
      <c r="X749" s="46">
        <f t="shared" si="126"/>
        <v>3</v>
      </c>
      <c r="Y749" s="46" t="str">
        <f t="shared" si="127"/>
        <v>2019</v>
      </c>
      <c r="Z749" s="46" t="str">
        <f t="shared" si="128"/>
        <v>18:30</v>
      </c>
      <c r="AA749" s="47">
        <f t="shared" si="129"/>
        <v>43555</v>
      </c>
      <c r="AB749" s="48">
        <f t="shared" si="130"/>
        <v>43555.770833333336</v>
      </c>
      <c r="AC749" s="51">
        <v>43525</v>
      </c>
      <c r="AD749" s="72"/>
      <c r="AE749" s="49">
        <v>748</v>
      </c>
      <c r="AF749" s="52">
        <f t="shared" si="131"/>
        <v>32.279999999999973</v>
      </c>
      <c r="AG749" s="53">
        <f t="shared" si="132"/>
        <v>132.28000000000014</v>
      </c>
      <c r="AH749" s="53">
        <f>AG749-MAX($AG$1:AG748)</f>
        <v>-12.389999999999986</v>
      </c>
    </row>
    <row r="750" spans="1:34" x14ac:dyDescent="0.25">
      <c r="A750">
        <v>749</v>
      </c>
      <c r="B750" t="s">
        <v>556</v>
      </c>
      <c r="C750" t="s">
        <v>15</v>
      </c>
      <c r="D750" t="s">
        <v>16</v>
      </c>
      <c r="E750" t="s">
        <v>557</v>
      </c>
      <c r="F750">
        <v>1.69</v>
      </c>
      <c r="G750" t="s">
        <v>18</v>
      </c>
      <c r="H750" t="s">
        <v>92</v>
      </c>
      <c r="I750" t="str">
        <f>"0-1"</f>
        <v>0-1</v>
      </c>
      <c r="J750" t="s">
        <v>20</v>
      </c>
      <c r="K750">
        <v>1.6890000000000001</v>
      </c>
      <c r="L750">
        <v>1</v>
      </c>
      <c r="M750">
        <v>0.69</v>
      </c>
      <c r="N750" t="s">
        <v>21</v>
      </c>
      <c r="O750" t="s">
        <v>555</v>
      </c>
      <c r="P750" s="15">
        <f t="shared" si="133"/>
        <v>33.569999999999972</v>
      </c>
      <c r="Q750" s="22">
        <v>43525</v>
      </c>
      <c r="R750" s="22"/>
      <c r="S750" s="50">
        <v>737</v>
      </c>
      <c r="T750" s="23" t="str">
        <f t="shared" si="123"/>
        <v>AH</v>
      </c>
      <c r="U750" t="s">
        <v>2512</v>
      </c>
      <c r="V750" s="46" t="str">
        <f t="shared" si="124"/>
        <v>31</v>
      </c>
      <c r="W750" s="46" t="str">
        <f t="shared" si="125"/>
        <v>Mar</v>
      </c>
      <c r="X750" s="46">
        <f t="shared" si="126"/>
        <v>3</v>
      </c>
      <c r="Y750" s="46" t="str">
        <f t="shared" si="127"/>
        <v>2019</v>
      </c>
      <c r="Z750" s="46" t="str">
        <f t="shared" si="128"/>
        <v>20:30</v>
      </c>
      <c r="AA750" s="47">
        <f t="shared" si="129"/>
        <v>43555</v>
      </c>
      <c r="AB750" s="48">
        <f t="shared" si="130"/>
        <v>43555.854166666664</v>
      </c>
      <c r="AC750" s="51">
        <v>43525</v>
      </c>
      <c r="AD750" s="72"/>
      <c r="AE750" s="49">
        <v>749</v>
      </c>
      <c r="AF750" s="52">
        <f t="shared" si="131"/>
        <v>32.96999999999997</v>
      </c>
      <c r="AG750" s="53">
        <f t="shared" si="132"/>
        <v>132.97000000000014</v>
      </c>
      <c r="AH750" s="53">
        <f>AG750-MAX($AG$1:AG749)</f>
        <v>-11.699999999999989</v>
      </c>
    </row>
    <row r="751" spans="1:34" x14ac:dyDescent="0.25">
      <c r="A751">
        <v>750</v>
      </c>
      <c r="B751" t="s">
        <v>566</v>
      </c>
      <c r="C751" t="s">
        <v>15</v>
      </c>
      <c r="D751" t="s">
        <v>24</v>
      </c>
      <c r="E751" t="s">
        <v>567</v>
      </c>
      <c r="F751">
        <v>0</v>
      </c>
      <c r="G751" t="s">
        <v>26</v>
      </c>
      <c r="H751" t="s">
        <v>568</v>
      </c>
      <c r="I751" t="str">
        <f>"1-1"</f>
        <v>1-1</v>
      </c>
      <c r="J751" t="s">
        <v>20</v>
      </c>
      <c r="K751">
        <v>1.869</v>
      </c>
      <c r="L751">
        <v>1</v>
      </c>
      <c r="M751">
        <v>-1</v>
      </c>
      <c r="N751" t="s">
        <v>21</v>
      </c>
      <c r="O751" t="s">
        <v>569</v>
      </c>
      <c r="P751" s="15">
        <f t="shared" si="133"/>
        <v>32.569999999999972</v>
      </c>
      <c r="Q751" s="22">
        <v>43525</v>
      </c>
      <c r="R751" s="22"/>
      <c r="S751" s="50">
        <v>721</v>
      </c>
      <c r="T751" s="23" t="str">
        <f t="shared" si="123"/>
        <v>AH</v>
      </c>
      <c r="U751" t="s">
        <v>2512</v>
      </c>
      <c r="V751" s="46" t="str">
        <f t="shared" si="124"/>
        <v>31</v>
      </c>
      <c r="W751" s="46" t="str">
        <f t="shared" si="125"/>
        <v>Mar</v>
      </c>
      <c r="X751" s="46">
        <f t="shared" si="126"/>
        <v>3</v>
      </c>
      <c r="Y751" s="46" t="str">
        <f t="shared" si="127"/>
        <v>2019</v>
      </c>
      <c r="Z751" s="46" t="str">
        <f t="shared" si="128"/>
        <v>20:45</v>
      </c>
      <c r="AA751" s="47">
        <f t="shared" si="129"/>
        <v>43555</v>
      </c>
      <c r="AB751" s="48">
        <f t="shared" si="130"/>
        <v>43555.864583333336</v>
      </c>
      <c r="AC751" s="51">
        <v>43525</v>
      </c>
      <c r="AD751" s="72"/>
      <c r="AE751" s="49">
        <v>750</v>
      </c>
      <c r="AF751" s="52">
        <f t="shared" si="131"/>
        <v>31.96999999999997</v>
      </c>
      <c r="AG751" s="53">
        <f t="shared" si="132"/>
        <v>131.97000000000014</v>
      </c>
      <c r="AH751" s="53">
        <f>AG751-MAX($AG$1:AG750)</f>
        <v>-12.699999999999989</v>
      </c>
    </row>
    <row r="752" spans="1:34" x14ac:dyDescent="0.25">
      <c r="A752">
        <v>751</v>
      </c>
      <c r="B752" t="s">
        <v>527</v>
      </c>
      <c r="C752" t="s">
        <v>15</v>
      </c>
      <c r="D752" t="s">
        <v>100</v>
      </c>
      <c r="E752" t="s">
        <v>528</v>
      </c>
      <c r="F752">
        <v>2.12</v>
      </c>
      <c r="G752" t="s">
        <v>18</v>
      </c>
      <c r="H752" t="s">
        <v>128</v>
      </c>
      <c r="I752" t="str">
        <f>"0-1"</f>
        <v>0-1</v>
      </c>
      <c r="J752" t="s">
        <v>20</v>
      </c>
      <c r="K752">
        <v>2.12</v>
      </c>
      <c r="L752">
        <v>1</v>
      </c>
      <c r="M752">
        <v>1.1200000000000001</v>
      </c>
      <c r="N752" t="s">
        <v>21</v>
      </c>
      <c r="O752" t="s">
        <v>529</v>
      </c>
      <c r="P752" s="15">
        <f t="shared" si="133"/>
        <v>33.689999999999969</v>
      </c>
      <c r="Q752" s="22">
        <v>43525</v>
      </c>
      <c r="R752" s="22"/>
      <c r="S752" s="50">
        <v>720</v>
      </c>
      <c r="T752" s="23" t="str">
        <f t="shared" si="123"/>
        <v>AH</v>
      </c>
      <c r="U752" t="s">
        <v>2512</v>
      </c>
      <c r="V752" s="46" t="str">
        <f t="shared" si="124"/>
        <v>31</v>
      </c>
      <c r="W752" s="46" t="str">
        <f t="shared" si="125"/>
        <v>Mar</v>
      </c>
      <c r="X752" s="46">
        <f t="shared" si="126"/>
        <v>3</v>
      </c>
      <c r="Y752" s="46" t="str">
        <f t="shared" si="127"/>
        <v>2019</v>
      </c>
      <c r="Z752" s="46" t="str">
        <f t="shared" si="128"/>
        <v>21:00</v>
      </c>
      <c r="AA752" s="47">
        <f t="shared" si="129"/>
        <v>43555</v>
      </c>
      <c r="AB752" s="48">
        <f t="shared" si="130"/>
        <v>43555.875</v>
      </c>
      <c r="AC752" s="51">
        <v>43525</v>
      </c>
      <c r="AD752" s="72"/>
      <c r="AE752" s="49">
        <v>751</v>
      </c>
      <c r="AF752" s="52">
        <f t="shared" si="131"/>
        <v>33.089999999999968</v>
      </c>
      <c r="AG752" s="53">
        <f t="shared" si="132"/>
        <v>133.09000000000015</v>
      </c>
      <c r="AH752" s="53">
        <f>AG752-MAX($AG$1:AG751)</f>
        <v>-11.579999999999984</v>
      </c>
    </row>
    <row r="753" spans="1:34" x14ac:dyDescent="0.25">
      <c r="A753">
        <v>752</v>
      </c>
      <c r="B753" t="s">
        <v>524</v>
      </c>
      <c r="C753" t="s">
        <v>15</v>
      </c>
      <c r="D753" t="s">
        <v>100</v>
      </c>
      <c r="E753" t="s">
        <v>525</v>
      </c>
      <c r="F753">
        <v>1.76</v>
      </c>
      <c r="G753" t="s">
        <v>18</v>
      </c>
      <c r="H753" t="s">
        <v>72</v>
      </c>
      <c r="I753" t="str">
        <f>"2-1"</f>
        <v>2-1</v>
      </c>
      <c r="J753" t="s">
        <v>20</v>
      </c>
      <c r="K753">
        <v>1.7629999999999999</v>
      </c>
      <c r="L753">
        <v>1</v>
      </c>
      <c r="M753">
        <v>0.76</v>
      </c>
      <c r="N753" t="s">
        <v>21</v>
      </c>
      <c r="O753" t="s">
        <v>526</v>
      </c>
      <c r="P753" s="15">
        <f t="shared" si="133"/>
        <v>34.449999999999967</v>
      </c>
      <c r="Q753" s="22">
        <v>43525</v>
      </c>
      <c r="R753" s="22"/>
      <c r="S753" s="50">
        <v>739</v>
      </c>
      <c r="T753" s="23" t="str">
        <f t="shared" si="123"/>
        <v>1X2</v>
      </c>
      <c r="U753" t="s">
        <v>2512</v>
      </c>
      <c r="V753" s="46" t="str">
        <f t="shared" si="124"/>
        <v>01</v>
      </c>
      <c r="W753" s="46" t="str">
        <f t="shared" si="125"/>
        <v>Apr</v>
      </c>
      <c r="X753" s="46">
        <f t="shared" si="126"/>
        <v>4</v>
      </c>
      <c r="Y753" s="46" t="str">
        <f t="shared" si="127"/>
        <v>2019</v>
      </c>
      <c r="Z753" s="46" t="str">
        <f t="shared" si="128"/>
        <v>20:30</v>
      </c>
      <c r="AA753" s="47">
        <f t="shared" si="129"/>
        <v>43556</v>
      </c>
      <c r="AB753" s="48">
        <f t="shared" si="130"/>
        <v>43556.854166666664</v>
      </c>
      <c r="AC753" s="51">
        <v>43556</v>
      </c>
      <c r="AD753" s="72">
        <v>43556</v>
      </c>
      <c r="AE753" s="49">
        <v>752</v>
      </c>
      <c r="AF753" s="52">
        <f t="shared" si="131"/>
        <v>33.849999999999966</v>
      </c>
      <c r="AG753" s="53">
        <f t="shared" si="132"/>
        <v>133.85000000000014</v>
      </c>
      <c r="AH753" s="53">
        <f>AG753-MAX($AG$1:AG752)</f>
        <v>-10.819999999999993</v>
      </c>
    </row>
    <row r="754" spans="1:34" x14ac:dyDescent="0.25">
      <c r="A754">
        <v>753</v>
      </c>
      <c r="B754" t="s">
        <v>535</v>
      </c>
      <c r="C754" t="s">
        <v>15</v>
      </c>
      <c r="D754" t="s">
        <v>58</v>
      </c>
      <c r="E754" t="s">
        <v>536</v>
      </c>
      <c r="F754">
        <v>0</v>
      </c>
      <c r="G754" t="s">
        <v>26</v>
      </c>
      <c r="H754" t="s">
        <v>171</v>
      </c>
      <c r="I754" t="str">
        <f>"2-0"</f>
        <v>2-0</v>
      </c>
      <c r="J754" t="s">
        <v>20</v>
      </c>
      <c r="K754">
        <v>2.0099999999999998</v>
      </c>
      <c r="L754">
        <v>1</v>
      </c>
      <c r="M754">
        <v>-1</v>
      </c>
      <c r="N754" t="s">
        <v>21</v>
      </c>
      <c r="O754" t="s">
        <v>537</v>
      </c>
      <c r="P754" s="15">
        <f t="shared" si="133"/>
        <v>33.449999999999967</v>
      </c>
      <c r="Q754" s="22">
        <v>43525</v>
      </c>
      <c r="R754" s="22"/>
      <c r="S754" s="50">
        <v>736</v>
      </c>
      <c r="T754" s="23" t="str">
        <f t="shared" si="123"/>
        <v>O/U</v>
      </c>
      <c r="U754" t="s">
        <v>2512</v>
      </c>
      <c r="V754" s="46" t="str">
        <f t="shared" si="124"/>
        <v>01</v>
      </c>
      <c r="W754" s="46" t="str">
        <f t="shared" si="125"/>
        <v>Apr</v>
      </c>
      <c r="X754" s="46">
        <f t="shared" si="126"/>
        <v>4</v>
      </c>
      <c r="Y754" s="46" t="str">
        <f t="shared" si="127"/>
        <v>2019</v>
      </c>
      <c r="Z754" s="46" t="str">
        <f t="shared" si="128"/>
        <v>21:00</v>
      </c>
      <c r="AA754" s="47">
        <f t="shared" si="129"/>
        <v>43556</v>
      </c>
      <c r="AB754" s="48">
        <f t="shared" si="130"/>
        <v>43556.875</v>
      </c>
      <c r="AC754" s="51">
        <v>43556</v>
      </c>
      <c r="AD754" s="72"/>
      <c r="AE754" s="49">
        <v>753</v>
      </c>
      <c r="AF754" s="52">
        <f t="shared" si="131"/>
        <v>32.849999999999966</v>
      </c>
      <c r="AG754" s="53">
        <f t="shared" si="132"/>
        <v>132.85000000000014</v>
      </c>
      <c r="AH754" s="53">
        <f>AG754-MAX($AG$1:AG753)</f>
        <v>-11.819999999999993</v>
      </c>
    </row>
    <row r="755" spans="1:34" x14ac:dyDescent="0.25">
      <c r="A755">
        <v>754</v>
      </c>
      <c r="B755" t="s">
        <v>514</v>
      </c>
      <c r="C755" t="s">
        <v>15</v>
      </c>
      <c r="D755" t="s">
        <v>16</v>
      </c>
      <c r="E755" t="s">
        <v>515</v>
      </c>
      <c r="F755">
        <v>1.94</v>
      </c>
      <c r="G755" t="s">
        <v>18</v>
      </c>
      <c r="H755" t="s">
        <v>31</v>
      </c>
      <c r="I755" t="str">
        <f>"1-1"</f>
        <v>1-1</v>
      </c>
      <c r="J755" t="s">
        <v>20</v>
      </c>
      <c r="K755">
        <v>1.9430000000000001</v>
      </c>
      <c r="L755">
        <v>1</v>
      </c>
      <c r="M755">
        <v>0.94</v>
      </c>
      <c r="N755" t="s">
        <v>21</v>
      </c>
      <c r="O755" t="s">
        <v>513</v>
      </c>
      <c r="P755" s="15">
        <f t="shared" si="133"/>
        <v>34.389999999999965</v>
      </c>
      <c r="Q755" s="22">
        <v>43525</v>
      </c>
      <c r="R755" s="22"/>
      <c r="S755" s="50">
        <v>754</v>
      </c>
      <c r="T755" s="23" t="str">
        <f t="shared" si="123"/>
        <v>AH</v>
      </c>
      <c r="U755" t="s">
        <v>2512</v>
      </c>
      <c r="V755" s="46" t="str">
        <f t="shared" si="124"/>
        <v>02</v>
      </c>
      <c r="W755" s="46" t="str">
        <f t="shared" si="125"/>
        <v>Apr</v>
      </c>
      <c r="X755" s="46">
        <f t="shared" si="126"/>
        <v>4</v>
      </c>
      <c r="Y755" s="46" t="str">
        <f t="shared" si="127"/>
        <v>2019</v>
      </c>
      <c r="Z755" s="46" t="str">
        <f t="shared" si="128"/>
        <v>19:00</v>
      </c>
      <c r="AA755" s="47">
        <f t="shared" si="129"/>
        <v>43557</v>
      </c>
      <c r="AB755" s="48">
        <f t="shared" si="130"/>
        <v>43557.791666666664</v>
      </c>
      <c r="AC755" s="51">
        <v>43556</v>
      </c>
      <c r="AD755" s="72"/>
      <c r="AE755" s="49">
        <v>754</v>
      </c>
      <c r="AF755" s="52">
        <f t="shared" si="131"/>
        <v>33.789999999999964</v>
      </c>
      <c r="AG755" s="53">
        <f t="shared" si="132"/>
        <v>133.79000000000013</v>
      </c>
      <c r="AH755" s="53">
        <f>AG755-MAX($AG$1:AG754)</f>
        <v>-10.879999999999995</v>
      </c>
    </row>
    <row r="756" spans="1:34" x14ac:dyDescent="0.25">
      <c r="A756">
        <v>755</v>
      </c>
      <c r="B756" t="s">
        <v>521</v>
      </c>
      <c r="C756" t="s">
        <v>15</v>
      </c>
      <c r="D756" t="s">
        <v>24</v>
      </c>
      <c r="E756" t="s">
        <v>522</v>
      </c>
      <c r="F756">
        <v>2.35</v>
      </c>
      <c r="G756" t="s">
        <v>18</v>
      </c>
      <c r="H756" t="s">
        <v>19</v>
      </c>
      <c r="I756" t="str">
        <f>"2-0"</f>
        <v>2-0</v>
      </c>
      <c r="J756" t="s">
        <v>20</v>
      </c>
      <c r="K756">
        <v>2.35</v>
      </c>
      <c r="L756">
        <v>1</v>
      </c>
      <c r="M756">
        <v>1.35</v>
      </c>
      <c r="N756" t="s">
        <v>21</v>
      </c>
      <c r="O756" t="s">
        <v>523</v>
      </c>
      <c r="P756" s="15">
        <f t="shared" si="133"/>
        <v>35.739999999999966</v>
      </c>
      <c r="Q756" s="22">
        <v>43525</v>
      </c>
      <c r="R756" s="22"/>
      <c r="S756" s="50">
        <v>755</v>
      </c>
      <c r="T756" s="23" t="str">
        <f t="shared" si="123"/>
        <v>AH</v>
      </c>
      <c r="U756" t="s">
        <v>2512</v>
      </c>
      <c r="V756" s="46" t="str">
        <f t="shared" si="124"/>
        <v>02</v>
      </c>
      <c r="W756" s="46" t="str">
        <f t="shared" si="125"/>
        <v>Apr</v>
      </c>
      <c r="X756" s="46">
        <f t="shared" si="126"/>
        <v>4</v>
      </c>
      <c r="Y756" s="46" t="str">
        <f t="shared" si="127"/>
        <v>2019</v>
      </c>
      <c r="Z756" s="46" t="str">
        <f t="shared" si="128"/>
        <v>19:30</v>
      </c>
      <c r="AA756" s="47">
        <f t="shared" si="129"/>
        <v>43557</v>
      </c>
      <c r="AB756" s="48">
        <f t="shared" si="130"/>
        <v>43557.8125</v>
      </c>
      <c r="AC756" s="51">
        <v>43556</v>
      </c>
      <c r="AD756" s="72"/>
      <c r="AE756" s="49">
        <v>755</v>
      </c>
      <c r="AF756" s="52">
        <f t="shared" si="131"/>
        <v>35.139999999999965</v>
      </c>
      <c r="AG756" s="53">
        <f t="shared" si="132"/>
        <v>135.14000000000013</v>
      </c>
      <c r="AH756" s="53">
        <f>AG756-MAX($AG$1:AG755)</f>
        <v>-9.5300000000000011</v>
      </c>
    </row>
    <row r="757" spans="1:34" x14ac:dyDescent="0.25">
      <c r="A757">
        <v>756</v>
      </c>
      <c r="B757" t="s">
        <v>519</v>
      </c>
      <c r="C757" t="s">
        <v>15</v>
      </c>
      <c r="D757" t="s">
        <v>24</v>
      </c>
      <c r="E757" t="s">
        <v>520</v>
      </c>
      <c r="F757">
        <v>1</v>
      </c>
      <c r="G757" t="s">
        <v>80</v>
      </c>
      <c r="H757" t="s">
        <v>34</v>
      </c>
      <c r="I757" t="str">
        <f>"1-1"</f>
        <v>1-1</v>
      </c>
      <c r="J757" t="s">
        <v>20</v>
      </c>
      <c r="K757">
        <v>2.2599999999999998</v>
      </c>
      <c r="L757">
        <v>1</v>
      </c>
      <c r="M757">
        <v>0</v>
      </c>
      <c r="N757" t="s">
        <v>21</v>
      </c>
      <c r="O757" t="s">
        <v>518</v>
      </c>
      <c r="P757" s="15">
        <f t="shared" si="133"/>
        <v>35.739999999999966</v>
      </c>
      <c r="Q757" s="22">
        <v>43525</v>
      </c>
      <c r="R757" s="22"/>
      <c r="S757" s="50">
        <v>756</v>
      </c>
      <c r="T757" s="23" t="str">
        <f t="shared" si="123"/>
        <v>AH</v>
      </c>
      <c r="U757" t="s">
        <v>2512</v>
      </c>
      <c r="V757" s="46" t="str">
        <f t="shared" si="124"/>
        <v>02</v>
      </c>
      <c r="W757" s="46" t="str">
        <f t="shared" si="125"/>
        <v>Apr</v>
      </c>
      <c r="X757" s="46">
        <f t="shared" si="126"/>
        <v>4</v>
      </c>
      <c r="Y757" s="46" t="str">
        <f t="shared" si="127"/>
        <v>2019</v>
      </c>
      <c r="Z757" s="46" t="str">
        <f t="shared" si="128"/>
        <v>20:30</v>
      </c>
      <c r="AA757" s="47">
        <f t="shared" si="129"/>
        <v>43557</v>
      </c>
      <c r="AB757" s="48">
        <f t="shared" si="130"/>
        <v>43557.854166666664</v>
      </c>
      <c r="AC757" s="51">
        <v>43556</v>
      </c>
      <c r="AD757" s="72"/>
      <c r="AE757" s="49">
        <v>756</v>
      </c>
      <c r="AF757" s="52">
        <f t="shared" si="131"/>
        <v>35.139999999999965</v>
      </c>
      <c r="AG757" s="53">
        <f t="shared" si="132"/>
        <v>135.14000000000013</v>
      </c>
      <c r="AH757" s="53">
        <f>AG757-MAX($AG$1:AG756)</f>
        <v>-9.5300000000000011</v>
      </c>
    </row>
    <row r="758" spans="1:34" x14ac:dyDescent="0.25">
      <c r="A758">
        <v>757</v>
      </c>
      <c r="B758" t="s">
        <v>498</v>
      </c>
      <c r="C758" t="s">
        <v>15</v>
      </c>
      <c r="D758" t="s">
        <v>58</v>
      </c>
      <c r="E758" t="s">
        <v>506</v>
      </c>
      <c r="F758">
        <v>1.68</v>
      </c>
      <c r="G758" t="s">
        <v>18</v>
      </c>
      <c r="H758" t="s">
        <v>72</v>
      </c>
      <c r="I758" t="str">
        <f>"4-1"</f>
        <v>4-1</v>
      </c>
      <c r="J758" t="s">
        <v>20</v>
      </c>
      <c r="K758">
        <v>1.675</v>
      </c>
      <c r="L758">
        <v>1</v>
      </c>
      <c r="M758">
        <v>0.68</v>
      </c>
      <c r="N758" t="s">
        <v>21</v>
      </c>
      <c r="O758" t="s">
        <v>507</v>
      </c>
      <c r="P758" s="15">
        <f t="shared" si="133"/>
        <v>36.419999999999966</v>
      </c>
      <c r="Q758" s="22">
        <v>43525</v>
      </c>
      <c r="R758" s="22"/>
      <c r="S758" s="50">
        <v>757</v>
      </c>
      <c r="T758" s="23" t="str">
        <f t="shared" si="123"/>
        <v>1X2</v>
      </c>
      <c r="U758" t="s">
        <v>2512</v>
      </c>
      <c r="V758" s="46" t="str">
        <f t="shared" si="124"/>
        <v>02</v>
      </c>
      <c r="W758" s="46" t="str">
        <f t="shared" si="125"/>
        <v>Apr</v>
      </c>
      <c r="X758" s="46">
        <f t="shared" si="126"/>
        <v>4</v>
      </c>
      <c r="Y758" s="46" t="str">
        <f t="shared" si="127"/>
        <v>2019</v>
      </c>
      <c r="Z758" s="46" t="str">
        <f t="shared" si="128"/>
        <v>20:45</v>
      </c>
      <c r="AA758" s="47">
        <f t="shared" si="129"/>
        <v>43557</v>
      </c>
      <c r="AB758" s="48">
        <f t="shared" si="130"/>
        <v>43557.864583333336</v>
      </c>
      <c r="AC758" s="51">
        <v>43556</v>
      </c>
      <c r="AD758" s="72"/>
      <c r="AE758" s="49">
        <v>757</v>
      </c>
      <c r="AF758" s="52">
        <f t="shared" si="131"/>
        <v>35.819999999999965</v>
      </c>
      <c r="AG758" s="53">
        <f t="shared" si="132"/>
        <v>135.82000000000014</v>
      </c>
      <c r="AH758" s="53">
        <f>AG758-MAX($AG$1:AG757)</f>
        <v>-8.8499999999999943</v>
      </c>
    </row>
    <row r="759" spans="1:34" x14ac:dyDescent="0.25">
      <c r="A759">
        <v>758</v>
      </c>
      <c r="B759" t="s">
        <v>498</v>
      </c>
      <c r="C759" t="s">
        <v>15</v>
      </c>
      <c r="D759" t="s">
        <v>58</v>
      </c>
      <c r="E759" t="s">
        <v>505</v>
      </c>
      <c r="F759">
        <v>0</v>
      </c>
      <c r="G759" t="s">
        <v>26</v>
      </c>
      <c r="H759" t="s">
        <v>38</v>
      </c>
      <c r="I759" t="str">
        <f>"2-1"</f>
        <v>2-1</v>
      </c>
      <c r="J759" t="s">
        <v>20</v>
      </c>
      <c r="K759">
        <v>2</v>
      </c>
      <c r="L759">
        <v>1</v>
      </c>
      <c r="M759">
        <v>-1</v>
      </c>
      <c r="N759" t="s">
        <v>21</v>
      </c>
      <c r="O759" t="s">
        <v>503</v>
      </c>
      <c r="P759" s="15">
        <f t="shared" si="133"/>
        <v>35.419999999999966</v>
      </c>
      <c r="Q759" s="22">
        <v>43556</v>
      </c>
      <c r="R759" s="22"/>
      <c r="S759" s="50">
        <v>770</v>
      </c>
      <c r="T759" s="23" t="str">
        <f t="shared" si="123"/>
        <v>1X2</v>
      </c>
      <c r="U759" t="s">
        <v>2512</v>
      </c>
      <c r="V759" s="46" t="str">
        <f t="shared" si="124"/>
        <v>02</v>
      </c>
      <c r="W759" s="46" t="str">
        <f t="shared" si="125"/>
        <v>Apr</v>
      </c>
      <c r="X759" s="46">
        <f t="shared" si="126"/>
        <v>4</v>
      </c>
      <c r="Y759" s="46" t="str">
        <f t="shared" si="127"/>
        <v>2019</v>
      </c>
      <c r="Z759" s="46" t="str">
        <f t="shared" si="128"/>
        <v>20:45</v>
      </c>
      <c r="AA759" s="47">
        <f t="shared" si="129"/>
        <v>43557</v>
      </c>
      <c r="AB759" s="48">
        <f t="shared" si="130"/>
        <v>43557.864583333336</v>
      </c>
      <c r="AC759" s="51">
        <v>43556</v>
      </c>
      <c r="AD759" s="72"/>
      <c r="AE759" s="49">
        <v>758</v>
      </c>
      <c r="AF759" s="52">
        <f t="shared" si="131"/>
        <v>34.819999999999965</v>
      </c>
      <c r="AG759" s="53">
        <f t="shared" si="132"/>
        <v>134.82000000000014</v>
      </c>
      <c r="AH759" s="53">
        <f>AG759-MAX($AG$1:AG758)</f>
        <v>-9.8499999999999943</v>
      </c>
    </row>
    <row r="760" spans="1:34" x14ac:dyDescent="0.25">
      <c r="A760">
        <v>759</v>
      </c>
      <c r="B760" t="s">
        <v>498</v>
      </c>
      <c r="C760" t="s">
        <v>15</v>
      </c>
      <c r="D760" t="s">
        <v>136</v>
      </c>
      <c r="E760" t="s">
        <v>499</v>
      </c>
      <c r="F760">
        <v>0</v>
      </c>
      <c r="G760" t="s">
        <v>26</v>
      </c>
      <c r="H760" t="s">
        <v>38</v>
      </c>
      <c r="I760" t="str">
        <f>"1-1"</f>
        <v>1-1</v>
      </c>
      <c r="J760" t="s">
        <v>20</v>
      </c>
      <c r="K760">
        <v>1.7689999999999999</v>
      </c>
      <c r="L760">
        <v>1</v>
      </c>
      <c r="M760">
        <v>-1</v>
      </c>
      <c r="N760" t="s">
        <v>21</v>
      </c>
      <c r="O760" t="s">
        <v>500</v>
      </c>
      <c r="P760" s="15">
        <f t="shared" si="133"/>
        <v>34.419999999999966</v>
      </c>
      <c r="Q760" s="22">
        <v>43556</v>
      </c>
      <c r="R760" s="22"/>
      <c r="S760" s="50">
        <v>783</v>
      </c>
      <c r="T760" s="23" t="str">
        <f t="shared" si="123"/>
        <v>1X2</v>
      </c>
      <c r="U760" t="s">
        <v>2512</v>
      </c>
      <c r="V760" s="46" t="str">
        <f t="shared" si="124"/>
        <v>02</v>
      </c>
      <c r="W760" s="46" t="str">
        <f t="shared" si="125"/>
        <v>Apr</v>
      </c>
      <c r="X760" s="46">
        <f t="shared" si="126"/>
        <v>4</v>
      </c>
      <c r="Y760" s="46" t="str">
        <f t="shared" si="127"/>
        <v>2019</v>
      </c>
      <c r="Z760" s="46" t="str">
        <f t="shared" si="128"/>
        <v>20:45</v>
      </c>
      <c r="AA760" s="47">
        <f t="shared" si="129"/>
        <v>43557</v>
      </c>
      <c r="AB760" s="48">
        <f t="shared" si="130"/>
        <v>43557.864583333336</v>
      </c>
      <c r="AC760" s="51">
        <v>43556</v>
      </c>
      <c r="AD760" s="72"/>
      <c r="AE760" s="49">
        <v>759</v>
      </c>
      <c r="AF760" s="52">
        <f t="shared" si="131"/>
        <v>33.819999999999965</v>
      </c>
      <c r="AG760" s="53">
        <f t="shared" si="132"/>
        <v>133.82000000000014</v>
      </c>
      <c r="AH760" s="53">
        <f>AG760-MAX($AG$1:AG759)</f>
        <v>-10.849999999999994</v>
      </c>
    </row>
    <row r="761" spans="1:34" x14ac:dyDescent="0.25">
      <c r="A761">
        <v>760</v>
      </c>
      <c r="B761" t="s">
        <v>511</v>
      </c>
      <c r="C761" t="s">
        <v>15</v>
      </c>
      <c r="D761" t="s">
        <v>16</v>
      </c>
      <c r="E761" t="s">
        <v>512</v>
      </c>
      <c r="F761">
        <v>0</v>
      </c>
      <c r="G761" t="s">
        <v>26</v>
      </c>
      <c r="H761" t="s">
        <v>109</v>
      </c>
      <c r="I761" t="str">
        <f>"0-2"</f>
        <v>0-2</v>
      </c>
      <c r="J761" t="s">
        <v>20</v>
      </c>
      <c r="K761">
        <v>1.8</v>
      </c>
      <c r="L761">
        <v>1</v>
      </c>
      <c r="M761">
        <v>-1</v>
      </c>
      <c r="N761" t="s">
        <v>21</v>
      </c>
      <c r="O761" t="s">
        <v>513</v>
      </c>
      <c r="P761" s="15">
        <f t="shared" si="133"/>
        <v>33.419999999999966</v>
      </c>
      <c r="Q761" s="22">
        <v>43556</v>
      </c>
      <c r="R761" s="22"/>
      <c r="S761" s="50">
        <v>768</v>
      </c>
      <c r="T761" s="23" t="str">
        <f t="shared" si="123"/>
        <v>AH</v>
      </c>
      <c r="U761" t="s">
        <v>2512</v>
      </c>
      <c r="V761" s="46" t="str">
        <f t="shared" si="124"/>
        <v>02</v>
      </c>
      <c r="W761" s="46" t="str">
        <f t="shared" si="125"/>
        <v>Apr</v>
      </c>
      <c r="X761" s="46">
        <f t="shared" si="126"/>
        <v>4</v>
      </c>
      <c r="Y761" s="46" t="str">
        <f t="shared" si="127"/>
        <v>2019</v>
      </c>
      <c r="Z761" s="46" t="str">
        <f t="shared" si="128"/>
        <v>21:00</v>
      </c>
      <c r="AA761" s="47">
        <f t="shared" si="129"/>
        <v>43557</v>
      </c>
      <c r="AB761" s="48">
        <f t="shared" si="130"/>
        <v>43557.875</v>
      </c>
      <c r="AC761" s="51">
        <v>43556</v>
      </c>
      <c r="AD761" s="72"/>
      <c r="AE761" s="49">
        <v>760</v>
      </c>
      <c r="AF761" s="52">
        <f t="shared" si="131"/>
        <v>32.819999999999965</v>
      </c>
      <c r="AG761" s="53">
        <f t="shared" si="132"/>
        <v>132.82000000000014</v>
      </c>
      <c r="AH761" s="53">
        <f>AG761-MAX($AG$1:AG760)</f>
        <v>-11.849999999999994</v>
      </c>
    </row>
    <row r="762" spans="1:34" x14ac:dyDescent="0.25">
      <c r="A762">
        <v>761</v>
      </c>
      <c r="B762" t="s">
        <v>516</v>
      </c>
      <c r="C762" t="s">
        <v>15</v>
      </c>
      <c r="D762" t="s">
        <v>24</v>
      </c>
      <c r="E762" t="s">
        <v>517</v>
      </c>
      <c r="F762">
        <v>0</v>
      </c>
      <c r="G762" t="s">
        <v>26</v>
      </c>
      <c r="H762" t="s">
        <v>27</v>
      </c>
      <c r="I762" t="str">
        <f>"4-4"</f>
        <v>4-4</v>
      </c>
      <c r="J762" t="s">
        <v>20</v>
      </c>
      <c r="K762">
        <v>2.0499999999999998</v>
      </c>
      <c r="L762">
        <v>1</v>
      </c>
      <c r="M762">
        <v>-1</v>
      </c>
      <c r="N762" t="s">
        <v>21</v>
      </c>
      <c r="O762" t="s">
        <v>518</v>
      </c>
      <c r="P762" s="15">
        <f t="shared" si="133"/>
        <v>32.419999999999966</v>
      </c>
      <c r="Q762" s="22">
        <v>43525</v>
      </c>
      <c r="R762" s="22"/>
      <c r="S762" s="50">
        <v>761</v>
      </c>
      <c r="T762" s="23" t="str">
        <f t="shared" si="123"/>
        <v>AH</v>
      </c>
      <c r="U762" t="s">
        <v>2512</v>
      </c>
      <c r="V762" s="46" t="str">
        <f t="shared" si="124"/>
        <v>02</v>
      </c>
      <c r="W762" s="46" t="str">
        <f t="shared" si="125"/>
        <v>Apr</v>
      </c>
      <c r="X762" s="46">
        <f t="shared" si="126"/>
        <v>4</v>
      </c>
      <c r="Y762" s="46" t="str">
        <f t="shared" si="127"/>
        <v>2019</v>
      </c>
      <c r="Z762" s="46" t="str">
        <f t="shared" si="128"/>
        <v>21:30</v>
      </c>
      <c r="AA762" s="47">
        <f t="shared" si="129"/>
        <v>43557</v>
      </c>
      <c r="AB762" s="48">
        <f t="shared" si="130"/>
        <v>43557.895833333336</v>
      </c>
      <c r="AC762" s="51">
        <v>43556</v>
      </c>
      <c r="AD762" s="72"/>
      <c r="AE762" s="49">
        <v>761</v>
      </c>
      <c r="AF762" s="52">
        <f t="shared" si="131"/>
        <v>31.819999999999965</v>
      </c>
      <c r="AG762" s="53">
        <f t="shared" si="132"/>
        <v>131.82000000000014</v>
      </c>
      <c r="AH762" s="53">
        <f>AG762-MAX($AG$1:AG761)</f>
        <v>-12.849999999999994</v>
      </c>
    </row>
    <row r="763" spans="1:34" x14ac:dyDescent="0.25">
      <c r="A763">
        <v>762</v>
      </c>
      <c r="B763" t="s">
        <v>483</v>
      </c>
      <c r="C763" t="s">
        <v>15</v>
      </c>
      <c r="D763" t="s">
        <v>100</v>
      </c>
      <c r="E763" t="s">
        <v>509</v>
      </c>
      <c r="F763">
        <v>1</v>
      </c>
      <c r="G763" t="s">
        <v>80</v>
      </c>
      <c r="H763" t="s">
        <v>250</v>
      </c>
      <c r="I763" t="str">
        <f>"2-0"</f>
        <v>2-0</v>
      </c>
      <c r="J763" t="s">
        <v>20</v>
      </c>
      <c r="K763">
        <v>1.7509999999999999</v>
      </c>
      <c r="L763">
        <v>1</v>
      </c>
      <c r="M763">
        <v>0</v>
      </c>
      <c r="N763" t="s">
        <v>21</v>
      </c>
      <c r="O763" t="s">
        <v>510</v>
      </c>
      <c r="P763" s="15">
        <f t="shared" si="133"/>
        <v>32.419999999999966</v>
      </c>
      <c r="Q763" s="22">
        <v>43556</v>
      </c>
      <c r="R763" s="22"/>
      <c r="S763" s="50">
        <v>774</v>
      </c>
      <c r="T763" s="23" t="str">
        <f t="shared" si="123"/>
        <v>O/U</v>
      </c>
      <c r="U763" t="s">
        <v>2512</v>
      </c>
      <c r="V763" s="46" t="str">
        <f t="shared" si="124"/>
        <v>03</v>
      </c>
      <c r="W763" s="46" t="str">
        <f t="shared" si="125"/>
        <v>Apr</v>
      </c>
      <c r="X763" s="46">
        <f t="shared" si="126"/>
        <v>4</v>
      </c>
      <c r="Y763" s="46" t="str">
        <f t="shared" si="127"/>
        <v>2019</v>
      </c>
      <c r="Z763" s="46" t="str">
        <f t="shared" si="128"/>
        <v>19:00</v>
      </c>
      <c r="AA763" s="47">
        <f t="shared" si="129"/>
        <v>43558</v>
      </c>
      <c r="AB763" s="48">
        <f t="shared" si="130"/>
        <v>43558.791666666664</v>
      </c>
      <c r="AC763" s="51">
        <v>43556</v>
      </c>
      <c r="AD763" s="72"/>
      <c r="AE763" s="49">
        <v>762</v>
      </c>
      <c r="AF763" s="52">
        <f t="shared" si="131"/>
        <v>31.819999999999965</v>
      </c>
      <c r="AG763" s="53">
        <f t="shared" si="132"/>
        <v>131.82000000000014</v>
      </c>
      <c r="AH763" s="53">
        <f>AG763-MAX($AG$1:AG762)</f>
        <v>-12.849999999999994</v>
      </c>
    </row>
    <row r="764" spans="1:34" x14ac:dyDescent="0.25">
      <c r="A764">
        <v>763</v>
      </c>
      <c r="B764" t="s">
        <v>483</v>
      </c>
      <c r="C764" t="s">
        <v>15</v>
      </c>
      <c r="D764" t="s">
        <v>100</v>
      </c>
      <c r="E764" t="s">
        <v>508</v>
      </c>
      <c r="F764">
        <v>0</v>
      </c>
      <c r="G764" t="s">
        <v>26</v>
      </c>
      <c r="H764" t="s">
        <v>34</v>
      </c>
      <c r="I764" t="str">
        <f>"4-0"</f>
        <v>4-0</v>
      </c>
      <c r="J764" t="s">
        <v>20</v>
      </c>
      <c r="K764">
        <v>2.17</v>
      </c>
      <c r="L764">
        <v>1</v>
      </c>
      <c r="M764">
        <v>-1</v>
      </c>
      <c r="N764" t="s">
        <v>21</v>
      </c>
      <c r="O764" t="s">
        <v>507</v>
      </c>
      <c r="P764" s="15">
        <f t="shared" si="133"/>
        <v>31.419999999999966</v>
      </c>
      <c r="Q764" s="22">
        <v>43525</v>
      </c>
      <c r="R764" s="22"/>
      <c r="S764" s="50">
        <v>766</v>
      </c>
      <c r="T764" s="23" t="str">
        <f t="shared" si="123"/>
        <v>AH</v>
      </c>
      <c r="U764" t="s">
        <v>2512</v>
      </c>
      <c r="V764" s="46" t="str">
        <f t="shared" si="124"/>
        <v>03</v>
      </c>
      <c r="W764" s="46" t="str">
        <f t="shared" si="125"/>
        <v>Apr</v>
      </c>
      <c r="X764" s="46">
        <f t="shared" si="126"/>
        <v>4</v>
      </c>
      <c r="Y764" s="46" t="str">
        <f t="shared" si="127"/>
        <v>2019</v>
      </c>
      <c r="Z764" s="46" t="str">
        <f t="shared" si="128"/>
        <v>19:00</v>
      </c>
      <c r="AA764" s="47">
        <f t="shared" si="129"/>
        <v>43558</v>
      </c>
      <c r="AB764" s="48">
        <f t="shared" si="130"/>
        <v>43558.791666666664</v>
      </c>
      <c r="AC764" s="51">
        <v>43556</v>
      </c>
      <c r="AD764" s="72"/>
      <c r="AE764" s="49">
        <v>763</v>
      </c>
      <c r="AF764" s="52">
        <f t="shared" si="131"/>
        <v>30.819999999999965</v>
      </c>
      <c r="AG764" s="53">
        <f t="shared" si="132"/>
        <v>130.82000000000014</v>
      </c>
      <c r="AH764" s="53">
        <f>AG764-MAX($AG$1:AG763)</f>
        <v>-13.849999999999994</v>
      </c>
    </row>
    <row r="765" spans="1:34" x14ac:dyDescent="0.25">
      <c r="A765">
        <v>764</v>
      </c>
      <c r="B765" t="s">
        <v>483</v>
      </c>
      <c r="C765" t="s">
        <v>15</v>
      </c>
      <c r="D765" t="s">
        <v>16</v>
      </c>
      <c r="E765" t="s">
        <v>484</v>
      </c>
      <c r="F765">
        <v>1.68</v>
      </c>
      <c r="G765" t="s">
        <v>18</v>
      </c>
      <c r="H765" t="s">
        <v>128</v>
      </c>
      <c r="I765" t="str">
        <f>"2-1"</f>
        <v>2-1</v>
      </c>
      <c r="J765" t="s">
        <v>20</v>
      </c>
      <c r="K765">
        <v>1.675</v>
      </c>
      <c r="L765">
        <v>1</v>
      </c>
      <c r="M765">
        <v>0.68</v>
      </c>
      <c r="N765" t="s">
        <v>21</v>
      </c>
      <c r="O765" t="s">
        <v>485</v>
      </c>
      <c r="P765" s="15">
        <f t="shared" si="133"/>
        <v>32.099999999999966</v>
      </c>
      <c r="Q765" s="22">
        <v>43525</v>
      </c>
      <c r="R765" s="22"/>
      <c r="S765" s="50">
        <v>765</v>
      </c>
      <c r="T765" s="23" t="str">
        <f t="shared" si="123"/>
        <v>AH</v>
      </c>
      <c r="U765" t="s">
        <v>2512</v>
      </c>
      <c r="V765" s="46" t="str">
        <f t="shared" si="124"/>
        <v>03</v>
      </c>
      <c r="W765" s="46" t="str">
        <f t="shared" si="125"/>
        <v>Apr</v>
      </c>
      <c r="X765" s="46">
        <f t="shared" si="126"/>
        <v>4</v>
      </c>
      <c r="Y765" s="46" t="str">
        <f t="shared" si="127"/>
        <v>2019</v>
      </c>
      <c r="Z765" s="46" t="str">
        <f t="shared" si="128"/>
        <v>19:00</v>
      </c>
      <c r="AA765" s="47">
        <f t="shared" si="129"/>
        <v>43558</v>
      </c>
      <c r="AB765" s="48">
        <f t="shared" si="130"/>
        <v>43558.791666666664</v>
      </c>
      <c r="AC765" s="51">
        <v>43556</v>
      </c>
      <c r="AD765" s="72"/>
      <c r="AE765" s="49">
        <v>764</v>
      </c>
      <c r="AF765" s="52">
        <f t="shared" si="131"/>
        <v>31.499999999999964</v>
      </c>
      <c r="AG765" s="53">
        <f t="shared" si="132"/>
        <v>131.50000000000014</v>
      </c>
      <c r="AH765" s="53">
        <f>AG765-MAX($AG$1:AG764)</f>
        <v>-13.169999999999987</v>
      </c>
    </row>
    <row r="766" spans="1:34" x14ac:dyDescent="0.25">
      <c r="A766">
        <v>765</v>
      </c>
      <c r="B766" t="s">
        <v>473</v>
      </c>
      <c r="C766" t="s">
        <v>15</v>
      </c>
      <c r="D766" t="s">
        <v>24</v>
      </c>
      <c r="E766" t="s">
        <v>474</v>
      </c>
      <c r="F766">
        <v>1</v>
      </c>
      <c r="G766" t="s">
        <v>80</v>
      </c>
      <c r="H766" t="s">
        <v>50</v>
      </c>
      <c r="I766" t="str">
        <f>"3-2"</f>
        <v>3-2</v>
      </c>
      <c r="J766" t="s">
        <v>20</v>
      </c>
      <c r="K766">
        <v>2.2000000000000002</v>
      </c>
      <c r="L766">
        <v>1</v>
      </c>
      <c r="M766">
        <v>0</v>
      </c>
      <c r="N766" t="s">
        <v>21</v>
      </c>
      <c r="O766" t="s">
        <v>470</v>
      </c>
      <c r="P766" s="15">
        <f t="shared" si="133"/>
        <v>32.099999999999966</v>
      </c>
      <c r="Q766" s="22">
        <v>43556</v>
      </c>
      <c r="R766" s="22"/>
      <c r="S766" s="50">
        <v>776</v>
      </c>
      <c r="T766" s="23" t="str">
        <f t="shared" si="123"/>
        <v>AH</v>
      </c>
      <c r="U766" t="s">
        <v>2512</v>
      </c>
      <c r="V766" s="46" t="str">
        <f t="shared" si="124"/>
        <v>03</v>
      </c>
      <c r="W766" s="46" t="str">
        <f t="shared" si="125"/>
        <v>Apr</v>
      </c>
      <c r="X766" s="46">
        <f t="shared" si="126"/>
        <v>4</v>
      </c>
      <c r="Y766" s="46" t="str">
        <f t="shared" si="127"/>
        <v>2019</v>
      </c>
      <c r="Z766" s="46" t="str">
        <f t="shared" si="128"/>
        <v>19:30</v>
      </c>
      <c r="AA766" s="47">
        <f t="shared" si="129"/>
        <v>43558</v>
      </c>
      <c r="AB766" s="48">
        <f t="shared" si="130"/>
        <v>43558.8125</v>
      </c>
      <c r="AC766" s="51">
        <v>43556</v>
      </c>
      <c r="AD766" s="72"/>
      <c r="AE766" s="49">
        <v>765</v>
      </c>
      <c r="AF766" s="52">
        <f t="shared" si="131"/>
        <v>31.499999999999964</v>
      </c>
      <c r="AG766" s="53">
        <f t="shared" si="132"/>
        <v>131.50000000000014</v>
      </c>
      <c r="AH766" s="53">
        <f>AG766-MAX($AG$1:AG765)</f>
        <v>-13.169999999999987</v>
      </c>
    </row>
    <row r="767" spans="1:34" x14ac:dyDescent="0.25">
      <c r="A767">
        <v>766</v>
      </c>
      <c r="B767" t="s">
        <v>486</v>
      </c>
      <c r="C767" t="s">
        <v>15</v>
      </c>
      <c r="D767" t="s">
        <v>58</v>
      </c>
      <c r="E767" t="s">
        <v>494</v>
      </c>
      <c r="F767">
        <v>0</v>
      </c>
      <c r="G767" t="s">
        <v>26</v>
      </c>
      <c r="H767" t="s">
        <v>85</v>
      </c>
      <c r="I767" t="str">
        <f>"3-0"</f>
        <v>3-0</v>
      </c>
      <c r="J767" t="s">
        <v>20</v>
      </c>
      <c r="K767">
        <v>2.06</v>
      </c>
      <c r="L767">
        <v>1</v>
      </c>
      <c r="M767">
        <v>-1</v>
      </c>
      <c r="N767" t="s">
        <v>21</v>
      </c>
      <c r="O767" t="s">
        <v>495</v>
      </c>
      <c r="P767" s="15">
        <f t="shared" si="133"/>
        <v>31.099999999999966</v>
      </c>
      <c r="Q767" s="22">
        <v>43556</v>
      </c>
      <c r="R767" s="22"/>
      <c r="S767" s="50">
        <v>784</v>
      </c>
      <c r="T767" s="23" t="str">
        <f t="shared" si="123"/>
        <v>AH</v>
      </c>
      <c r="U767" t="s">
        <v>2512</v>
      </c>
      <c r="V767" s="46" t="str">
        <f t="shared" si="124"/>
        <v>03</v>
      </c>
      <c r="W767" s="46" t="str">
        <f t="shared" si="125"/>
        <v>Apr</v>
      </c>
      <c r="X767" s="46">
        <f t="shared" si="126"/>
        <v>4</v>
      </c>
      <c r="Y767" s="46" t="str">
        <f t="shared" si="127"/>
        <v>2019</v>
      </c>
      <c r="Z767" s="46" t="str">
        <f t="shared" si="128"/>
        <v>20:45</v>
      </c>
      <c r="AA767" s="47">
        <f t="shared" si="129"/>
        <v>43558</v>
      </c>
      <c r="AB767" s="48">
        <f t="shared" si="130"/>
        <v>43558.864583333336</v>
      </c>
      <c r="AC767" s="51">
        <v>43556</v>
      </c>
      <c r="AD767" s="72"/>
      <c r="AE767" s="49">
        <v>766</v>
      </c>
      <c r="AF767" s="52">
        <f t="shared" si="131"/>
        <v>30.499999999999964</v>
      </c>
      <c r="AG767" s="53">
        <f t="shared" si="132"/>
        <v>130.50000000000014</v>
      </c>
      <c r="AH767" s="53">
        <f>AG767-MAX($AG$1:AG766)</f>
        <v>-14.169999999999987</v>
      </c>
    </row>
    <row r="768" spans="1:34" x14ac:dyDescent="0.25">
      <c r="A768">
        <v>767</v>
      </c>
      <c r="B768" t="s">
        <v>486</v>
      </c>
      <c r="C768" t="s">
        <v>15</v>
      </c>
      <c r="D768" t="s">
        <v>58</v>
      </c>
      <c r="E768" t="s">
        <v>492</v>
      </c>
      <c r="F768">
        <v>0</v>
      </c>
      <c r="G768" t="s">
        <v>26</v>
      </c>
      <c r="H768" t="s">
        <v>493</v>
      </c>
      <c r="I768" t="str">
        <f>"2-0"</f>
        <v>2-0</v>
      </c>
      <c r="J768" t="s">
        <v>20</v>
      </c>
      <c r="K768">
        <v>1.97</v>
      </c>
      <c r="L768">
        <v>1</v>
      </c>
      <c r="M768">
        <v>-1</v>
      </c>
      <c r="N768" t="s">
        <v>21</v>
      </c>
      <c r="O768" t="s">
        <v>490</v>
      </c>
      <c r="P768" s="15">
        <f t="shared" si="133"/>
        <v>30.099999999999966</v>
      </c>
      <c r="Q768" s="22">
        <v>43556</v>
      </c>
      <c r="R768" s="22"/>
      <c r="S768" s="50">
        <v>794</v>
      </c>
      <c r="T768" s="23" t="str">
        <f t="shared" si="123"/>
        <v>AH</v>
      </c>
      <c r="U768" t="s">
        <v>2512</v>
      </c>
      <c r="V768" s="46" t="str">
        <f t="shared" si="124"/>
        <v>03</v>
      </c>
      <c r="W768" s="46" t="str">
        <f t="shared" si="125"/>
        <v>Apr</v>
      </c>
      <c r="X768" s="46">
        <f t="shared" si="126"/>
        <v>4</v>
      </c>
      <c r="Y768" s="46" t="str">
        <f t="shared" si="127"/>
        <v>2019</v>
      </c>
      <c r="Z768" s="46" t="str">
        <f t="shared" si="128"/>
        <v>20:45</v>
      </c>
      <c r="AA768" s="47">
        <f t="shared" si="129"/>
        <v>43558</v>
      </c>
      <c r="AB768" s="48">
        <f t="shared" si="130"/>
        <v>43558.864583333336</v>
      </c>
      <c r="AC768" s="51">
        <v>43556</v>
      </c>
      <c r="AD768" s="72"/>
      <c r="AE768" s="49">
        <v>767</v>
      </c>
      <c r="AF768" s="52">
        <f t="shared" si="131"/>
        <v>29.499999999999964</v>
      </c>
      <c r="AG768" s="53">
        <f t="shared" si="132"/>
        <v>129.50000000000014</v>
      </c>
      <c r="AH768" s="53">
        <f>AG768-MAX($AG$1:AG767)</f>
        <v>-15.169999999999987</v>
      </c>
    </row>
    <row r="769" spans="1:34" x14ac:dyDescent="0.25">
      <c r="A769">
        <v>768</v>
      </c>
      <c r="B769" t="s">
        <v>486</v>
      </c>
      <c r="C769" t="s">
        <v>15</v>
      </c>
      <c r="D769" t="s">
        <v>58</v>
      </c>
      <c r="E769" t="s">
        <v>491</v>
      </c>
      <c r="F769">
        <v>1.81</v>
      </c>
      <c r="G769" t="s">
        <v>18</v>
      </c>
      <c r="H769" t="s">
        <v>50</v>
      </c>
      <c r="I769" t="str">
        <f>"2-0"</f>
        <v>2-0</v>
      </c>
      <c r="J769" t="s">
        <v>20</v>
      </c>
      <c r="K769">
        <v>1.806</v>
      </c>
      <c r="L769">
        <v>1</v>
      </c>
      <c r="M769">
        <v>0.81</v>
      </c>
      <c r="N769" t="s">
        <v>21</v>
      </c>
      <c r="O769" t="s">
        <v>490</v>
      </c>
      <c r="P769" s="15">
        <f t="shared" si="133"/>
        <v>30.909999999999965</v>
      </c>
      <c r="Q769" s="22">
        <v>43556</v>
      </c>
      <c r="R769" s="22"/>
      <c r="S769" s="50">
        <v>791</v>
      </c>
      <c r="T769" s="23" t="str">
        <f t="shared" si="123"/>
        <v>AH</v>
      </c>
      <c r="U769" t="s">
        <v>2512</v>
      </c>
      <c r="V769" s="46" t="str">
        <f t="shared" si="124"/>
        <v>03</v>
      </c>
      <c r="W769" s="46" t="str">
        <f t="shared" si="125"/>
        <v>Apr</v>
      </c>
      <c r="X769" s="46">
        <f t="shared" si="126"/>
        <v>4</v>
      </c>
      <c r="Y769" s="46" t="str">
        <f t="shared" si="127"/>
        <v>2019</v>
      </c>
      <c r="Z769" s="46" t="str">
        <f t="shared" si="128"/>
        <v>20:45</v>
      </c>
      <c r="AA769" s="47">
        <f t="shared" si="129"/>
        <v>43558</v>
      </c>
      <c r="AB769" s="48">
        <f t="shared" si="130"/>
        <v>43558.864583333336</v>
      </c>
      <c r="AC769" s="51">
        <v>43556</v>
      </c>
      <c r="AD769" s="72"/>
      <c r="AE769" s="49">
        <v>768</v>
      </c>
      <c r="AF769" s="52">
        <f t="shared" si="131"/>
        <v>30.309999999999963</v>
      </c>
      <c r="AG769" s="53">
        <f t="shared" si="132"/>
        <v>130.31000000000014</v>
      </c>
      <c r="AH769" s="53">
        <f>AG769-MAX($AG$1:AG768)</f>
        <v>-14.359999999999985</v>
      </c>
    </row>
    <row r="770" spans="1:34" x14ac:dyDescent="0.25">
      <c r="A770">
        <v>769</v>
      </c>
      <c r="B770" t="s">
        <v>486</v>
      </c>
      <c r="C770" t="s">
        <v>15</v>
      </c>
      <c r="D770" t="s">
        <v>136</v>
      </c>
      <c r="E770" t="s">
        <v>487</v>
      </c>
      <c r="F770">
        <v>0</v>
      </c>
      <c r="G770" t="s">
        <v>26</v>
      </c>
      <c r="H770" t="s">
        <v>166</v>
      </c>
      <c r="I770" t="str">
        <f>"0-2"</f>
        <v>0-2</v>
      </c>
      <c r="J770" t="s">
        <v>20</v>
      </c>
      <c r="K770">
        <v>1.8620000000000001</v>
      </c>
      <c r="L770">
        <v>1</v>
      </c>
      <c r="M770">
        <v>-1</v>
      </c>
      <c r="N770" t="s">
        <v>21</v>
      </c>
      <c r="O770" t="s">
        <v>485</v>
      </c>
      <c r="P770" s="15">
        <f t="shared" si="133"/>
        <v>29.909999999999965</v>
      </c>
      <c r="Q770" s="22">
        <v>43556</v>
      </c>
      <c r="R770" s="22"/>
      <c r="S770" s="50">
        <v>810</v>
      </c>
      <c r="T770" s="23" t="str">
        <f t="shared" ref="T770:T833" si="134">MID(H770,FIND("(",H770)+1,FIND(")",H770)-FIND("(",H770)-1)</f>
        <v>O/U</v>
      </c>
      <c r="U770" t="s">
        <v>2512</v>
      </c>
      <c r="V770" s="46" t="str">
        <f t="shared" ref="V770:V833" si="135">MID(B770,2,2)</f>
        <v>03</v>
      </c>
      <c r="W770" s="46" t="str">
        <f t="shared" ref="W770:W833" si="136">MID(B770,5,3)</f>
        <v>Apr</v>
      </c>
      <c r="X770" s="46">
        <f t="shared" ref="X770:X833" si="137">INDEX($AK$2:$AL$13,MATCH(W770,$AL$2:$AL$13,0),1)</f>
        <v>4</v>
      </c>
      <c r="Y770" s="46" t="str">
        <f t="shared" ref="Y770:Y833" si="138">MID(B770,9,4)</f>
        <v>2019</v>
      </c>
      <c r="Z770" s="46" t="str">
        <f t="shared" ref="Z770:Z833" si="139">RIGHT(B770,5)</f>
        <v>20:45</v>
      </c>
      <c r="AA770" s="47">
        <f t="shared" ref="AA770:AA833" si="140">DATE(Y770,X770,V770)</f>
        <v>43558</v>
      </c>
      <c r="AB770" s="48">
        <f t="shared" ref="AB770:AB833" si="141">AA770+Z770</f>
        <v>43558.864583333336</v>
      </c>
      <c r="AC770" s="51">
        <v>43556</v>
      </c>
      <c r="AD770" s="72"/>
      <c r="AE770" s="49">
        <v>769</v>
      </c>
      <c r="AF770" s="52">
        <f t="shared" si="131"/>
        <v>29.309999999999963</v>
      </c>
      <c r="AG770" s="53">
        <f t="shared" si="132"/>
        <v>129.31000000000014</v>
      </c>
      <c r="AH770" s="53">
        <f>AG770-MAX($AG$1:AG769)</f>
        <v>-15.359999999999985</v>
      </c>
    </row>
    <row r="771" spans="1:34" x14ac:dyDescent="0.25">
      <c r="A771">
        <v>770</v>
      </c>
      <c r="B771" t="s">
        <v>462</v>
      </c>
      <c r="C771" t="s">
        <v>15</v>
      </c>
      <c r="D771" t="s">
        <v>16</v>
      </c>
      <c r="E771" t="s">
        <v>482</v>
      </c>
      <c r="F771">
        <v>2.06</v>
      </c>
      <c r="G771" t="s">
        <v>18</v>
      </c>
      <c r="H771" t="s">
        <v>38</v>
      </c>
      <c r="I771" t="str">
        <f>"0-4"</f>
        <v>0-4</v>
      </c>
      <c r="J771" t="s">
        <v>20</v>
      </c>
      <c r="K771">
        <v>2.06</v>
      </c>
      <c r="L771">
        <v>1</v>
      </c>
      <c r="M771">
        <v>1.06</v>
      </c>
      <c r="N771" t="s">
        <v>21</v>
      </c>
      <c r="O771" t="s">
        <v>480</v>
      </c>
      <c r="P771" s="15">
        <f t="shared" si="133"/>
        <v>30.969999999999963</v>
      </c>
      <c r="Q771" s="22">
        <v>43556</v>
      </c>
      <c r="R771" s="22"/>
      <c r="S771" s="50">
        <v>789</v>
      </c>
      <c r="T771" s="23" t="str">
        <f t="shared" si="134"/>
        <v>1X2</v>
      </c>
      <c r="U771" t="s">
        <v>2512</v>
      </c>
      <c r="V771" s="46" t="str">
        <f t="shared" si="135"/>
        <v>03</v>
      </c>
      <c r="W771" s="46" t="str">
        <f t="shared" si="136"/>
        <v>Apr</v>
      </c>
      <c r="X771" s="46">
        <f t="shared" si="137"/>
        <v>4</v>
      </c>
      <c r="Y771" s="46" t="str">
        <f t="shared" si="138"/>
        <v>2019</v>
      </c>
      <c r="Z771" s="46" t="str">
        <f t="shared" si="139"/>
        <v>21:00</v>
      </c>
      <c r="AA771" s="47">
        <f t="shared" si="140"/>
        <v>43558</v>
      </c>
      <c r="AB771" s="48">
        <f t="shared" si="141"/>
        <v>43558.875</v>
      </c>
      <c r="AC771" s="51">
        <v>43556</v>
      </c>
      <c r="AD771" s="72"/>
      <c r="AE771" s="49">
        <v>770</v>
      </c>
      <c r="AF771" s="52">
        <f t="shared" ref="AF771:AF834" si="142">AF770+M771</f>
        <v>30.369999999999962</v>
      </c>
      <c r="AG771" s="53">
        <f t="shared" ref="AG771:AG834" si="143">AG770+M771</f>
        <v>130.37000000000015</v>
      </c>
      <c r="AH771" s="53">
        <f>AG771-MAX($AG$1:AG770)</f>
        <v>-14.299999999999983</v>
      </c>
    </row>
    <row r="772" spans="1:34" x14ac:dyDescent="0.25">
      <c r="A772">
        <v>771</v>
      </c>
      <c r="B772" t="s">
        <v>462</v>
      </c>
      <c r="C772" t="s">
        <v>15</v>
      </c>
      <c r="D772" t="s">
        <v>16</v>
      </c>
      <c r="E772" t="s">
        <v>481</v>
      </c>
      <c r="F772">
        <v>1.88</v>
      </c>
      <c r="G772" t="s">
        <v>18</v>
      </c>
      <c r="H772" t="s">
        <v>92</v>
      </c>
      <c r="I772" t="str">
        <f>"2-2"</f>
        <v>2-2</v>
      </c>
      <c r="J772" t="s">
        <v>20</v>
      </c>
      <c r="K772">
        <v>1.8839999999999999</v>
      </c>
      <c r="L772">
        <v>1</v>
      </c>
      <c r="M772">
        <v>0.88</v>
      </c>
      <c r="N772" t="s">
        <v>21</v>
      </c>
      <c r="O772" t="s">
        <v>480</v>
      </c>
      <c r="P772" s="15">
        <f t="shared" si="133"/>
        <v>31.849999999999962</v>
      </c>
      <c r="Q772" s="22">
        <v>43556</v>
      </c>
      <c r="R772" s="22"/>
      <c r="S772" s="50">
        <v>780</v>
      </c>
      <c r="T772" s="23" t="str">
        <f t="shared" si="134"/>
        <v>AH</v>
      </c>
      <c r="U772" t="s">
        <v>2512</v>
      </c>
      <c r="V772" s="46" t="str">
        <f t="shared" si="135"/>
        <v>03</v>
      </c>
      <c r="W772" s="46" t="str">
        <f t="shared" si="136"/>
        <v>Apr</v>
      </c>
      <c r="X772" s="46">
        <f t="shared" si="137"/>
        <v>4</v>
      </c>
      <c r="Y772" s="46" t="str">
        <f t="shared" si="138"/>
        <v>2019</v>
      </c>
      <c r="Z772" s="46" t="str">
        <f t="shared" si="139"/>
        <v>21:00</v>
      </c>
      <c r="AA772" s="47">
        <f t="shared" si="140"/>
        <v>43558</v>
      </c>
      <c r="AB772" s="48">
        <f t="shared" si="141"/>
        <v>43558.875</v>
      </c>
      <c r="AC772" s="51">
        <v>43556</v>
      </c>
      <c r="AD772" s="72"/>
      <c r="AE772" s="49">
        <v>771</v>
      </c>
      <c r="AF772" s="52">
        <f t="shared" si="142"/>
        <v>31.249999999999961</v>
      </c>
      <c r="AG772" s="53">
        <f t="shared" si="143"/>
        <v>131.25000000000014</v>
      </c>
      <c r="AH772" s="53">
        <f>AG772-MAX($AG$1:AG771)</f>
        <v>-13.419999999999987</v>
      </c>
    </row>
    <row r="773" spans="1:34" x14ac:dyDescent="0.25">
      <c r="A773">
        <v>772</v>
      </c>
      <c r="B773" t="s">
        <v>462</v>
      </c>
      <c r="C773" t="s">
        <v>15</v>
      </c>
      <c r="D773" t="s">
        <v>16</v>
      </c>
      <c r="E773" t="s">
        <v>479</v>
      </c>
      <c r="F773">
        <v>0</v>
      </c>
      <c r="G773" t="s">
        <v>26</v>
      </c>
      <c r="H773" t="s">
        <v>38</v>
      </c>
      <c r="I773" t="str">
        <f>"1-0"</f>
        <v>1-0</v>
      </c>
      <c r="J773" t="s">
        <v>20</v>
      </c>
      <c r="K773">
        <v>1.7569999999999999</v>
      </c>
      <c r="L773">
        <v>1</v>
      </c>
      <c r="M773">
        <v>-1</v>
      </c>
      <c r="N773" t="s">
        <v>21</v>
      </c>
      <c r="O773" t="s">
        <v>480</v>
      </c>
      <c r="P773" s="15">
        <f t="shared" si="133"/>
        <v>30.849999999999962</v>
      </c>
      <c r="Q773" s="22">
        <v>43556</v>
      </c>
      <c r="R773" s="22"/>
      <c r="S773" s="50">
        <v>815</v>
      </c>
      <c r="T773" s="23" t="str">
        <f t="shared" si="134"/>
        <v>1X2</v>
      </c>
      <c r="U773" t="s">
        <v>2512</v>
      </c>
      <c r="V773" s="46" t="str">
        <f t="shared" si="135"/>
        <v>03</v>
      </c>
      <c r="W773" s="46" t="str">
        <f t="shared" si="136"/>
        <v>Apr</v>
      </c>
      <c r="X773" s="46">
        <f t="shared" si="137"/>
        <v>4</v>
      </c>
      <c r="Y773" s="46" t="str">
        <f t="shared" si="138"/>
        <v>2019</v>
      </c>
      <c r="Z773" s="46" t="str">
        <f t="shared" si="139"/>
        <v>21:00</v>
      </c>
      <c r="AA773" s="47">
        <f t="shared" si="140"/>
        <v>43558</v>
      </c>
      <c r="AB773" s="48">
        <f t="shared" si="141"/>
        <v>43558.875</v>
      </c>
      <c r="AC773" s="51">
        <v>43556</v>
      </c>
      <c r="AD773" s="72"/>
      <c r="AE773" s="49">
        <v>772</v>
      </c>
      <c r="AF773" s="52">
        <f t="shared" si="142"/>
        <v>30.249999999999961</v>
      </c>
      <c r="AG773" s="53">
        <f t="shared" si="143"/>
        <v>130.25000000000014</v>
      </c>
      <c r="AH773" s="53">
        <f>AG773-MAX($AG$1:AG772)</f>
        <v>-14.419999999999987</v>
      </c>
    </row>
    <row r="774" spans="1:34" x14ac:dyDescent="0.25">
      <c r="A774">
        <v>773</v>
      </c>
      <c r="B774" t="s">
        <v>462</v>
      </c>
      <c r="C774" t="s">
        <v>15</v>
      </c>
      <c r="D774" t="s">
        <v>16</v>
      </c>
      <c r="E774" t="s">
        <v>478</v>
      </c>
      <c r="F774">
        <v>0</v>
      </c>
      <c r="G774" t="s">
        <v>26</v>
      </c>
      <c r="H774" t="s">
        <v>92</v>
      </c>
      <c r="I774" t="str">
        <f>"2-1"</f>
        <v>2-1</v>
      </c>
      <c r="J774" t="s">
        <v>20</v>
      </c>
      <c r="K774">
        <v>1.7869999999999999</v>
      </c>
      <c r="L774">
        <v>1</v>
      </c>
      <c r="M774">
        <v>-1</v>
      </c>
      <c r="N774" t="s">
        <v>21</v>
      </c>
      <c r="O774" t="s">
        <v>477</v>
      </c>
      <c r="P774" s="15">
        <f t="shared" si="133"/>
        <v>29.849999999999962</v>
      </c>
      <c r="Q774" s="22">
        <v>43556</v>
      </c>
      <c r="R774" s="22"/>
      <c r="S774" s="50">
        <v>779</v>
      </c>
      <c r="T774" s="23" t="str">
        <f t="shared" si="134"/>
        <v>AH</v>
      </c>
      <c r="U774" t="s">
        <v>2512</v>
      </c>
      <c r="V774" s="46" t="str">
        <f t="shared" si="135"/>
        <v>03</v>
      </c>
      <c r="W774" s="46" t="str">
        <f t="shared" si="136"/>
        <v>Apr</v>
      </c>
      <c r="X774" s="46">
        <f t="shared" si="137"/>
        <v>4</v>
      </c>
      <c r="Y774" s="46" t="str">
        <f t="shared" si="138"/>
        <v>2019</v>
      </c>
      <c r="Z774" s="46" t="str">
        <f t="shared" si="139"/>
        <v>21:00</v>
      </c>
      <c r="AA774" s="47">
        <f t="shared" si="140"/>
        <v>43558</v>
      </c>
      <c r="AB774" s="48">
        <f t="shared" si="141"/>
        <v>43558.875</v>
      </c>
      <c r="AC774" s="51">
        <v>43556</v>
      </c>
      <c r="AD774" s="72"/>
      <c r="AE774" s="49">
        <v>773</v>
      </c>
      <c r="AF774" s="52">
        <f t="shared" si="142"/>
        <v>29.249999999999961</v>
      </c>
      <c r="AG774" s="53">
        <f t="shared" si="143"/>
        <v>129.25000000000014</v>
      </c>
      <c r="AH774" s="53">
        <f>AG774-MAX($AG$1:AG773)</f>
        <v>-15.419999999999987</v>
      </c>
    </row>
    <row r="775" spans="1:34" x14ac:dyDescent="0.25">
      <c r="A775">
        <v>774</v>
      </c>
      <c r="B775" t="s">
        <v>462</v>
      </c>
      <c r="C775" t="s">
        <v>15</v>
      </c>
      <c r="D775" t="s">
        <v>95</v>
      </c>
      <c r="E775" t="s">
        <v>463</v>
      </c>
      <c r="F775">
        <v>1.9</v>
      </c>
      <c r="G775" t="s">
        <v>18</v>
      </c>
      <c r="H775" t="s">
        <v>464</v>
      </c>
      <c r="I775" t="str">
        <f>"3-0"</f>
        <v>3-0</v>
      </c>
      <c r="J775" t="s">
        <v>20</v>
      </c>
      <c r="K775">
        <v>1.9</v>
      </c>
      <c r="L775">
        <v>1</v>
      </c>
      <c r="M775">
        <v>0.9</v>
      </c>
      <c r="N775" t="s">
        <v>21</v>
      </c>
      <c r="O775" t="s">
        <v>465</v>
      </c>
      <c r="P775" s="15">
        <f t="shared" si="133"/>
        <v>30.749999999999961</v>
      </c>
      <c r="Q775" s="22">
        <v>43556</v>
      </c>
      <c r="R775" s="22"/>
      <c r="S775" s="50">
        <v>798</v>
      </c>
      <c r="T775" s="23" t="str">
        <f t="shared" si="134"/>
        <v>AH</v>
      </c>
      <c r="U775" t="s">
        <v>2512</v>
      </c>
      <c r="V775" s="46" t="str">
        <f t="shared" si="135"/>
        <v>03</v>
      </c>
      <c r="W775" s="46" t="str">
        <f t="shared" si="136"/>
        <v>Apr</v>
      </c>
      <c r="X775" s="46">
        <f t="shared" si="137"/>
        <v>4</v>
      </c>
      <c r="Y775" s="46" t="str">
        <f t="shared" si="138"/>
        <v>2019</v>
      </c>
      <c r="Z775" s="46" t="str">
        <f t="shared" si="139"/>
        <v>21:00</v>
      </c>
      <c r="AA775" s="47">
        <f t="shared" si="140"/>
        <v>43558</v>
      </c>
      <c r="AB775" s="48">
        <f t="shared" si="141"/>
        <v>43558.875</v>
      </c>
      <c r="AC775" s="51">
        <v>43556</v>
      </c>
      <c r="AD775" s="72"/>
      <c r="AE775" s="49">
        <v>774</v>
      </c>
      <c r="AF775" s="52">
        <f t="shared" si="142"/>
        <v>30.149999999999959</v>
      </c>
      <c r="AG775" s="53">
        <f t="shared" si="143"/>
        <v>130.15000000000015</v>
      </c>
      <c r="AH775" s="53">
        <f>AG775-MAX($AG$1:AG774)</f>
        <v>-14.519999999999982</v>
      </c>
    </row>
    <row r="776" spans="1:34" x14ac:dyDescent="0.25">
      <c r="A776">
        <v>775</v>
      </c>
      <c r="B776" t="s">
        <v>471</v>
      </c>
      <c r="C776" t="s">
        <v>15</v>
      </c>
      <c r="D776" t="s">
        <v>24</v>
      </c>
      <c r="E776" t="s">
        <v>472</v>
      </c>
      <c r="F776">
        <v>1.88</v>
      </c>
      <c r="G776" t="s">
        <v>18</v>
      </c>
      <c r="H776" t="s">
        <v>112</v>
      </c>
      <c r="I776" t="str">
        <f>"2-1"</f>
        <v>2-1</v>
      </c>
      <c r="J776" t="s">
        <v>20</v>
      </c>
      <c r="K776">
        <v>1.877</v>
      </c>
      <c r="L776">
        <v>1</v>
      </c>
      <c r="M776">
        <v>0.88</v>
      </c>
      <c r="N776" t="s">
        <v>21</v>
      </c>
      <c r="O776" t="s">
        <v>470</v>
      </c>
      <c r="P776" s="15">
        <f t="shared" si="133"/>
        <v>31.62999999999996</v>
      </c>
      <c r="Q776" s="22">
        <v>43556</v>
      </c>
      <c r="R776" s="22"/>
      <c r="S776" s="50">
        <v>771</v>
      </c>
      <c r="T776" s="23" t="str">
        <f t="shared" si="134"/>
        <v>AH</v>
      </c>
      <c r="U776" t="s">
        <v>2512</v>
      </c>
      <c r="V776" s="46" t="str">
        <f t="shared" si="135"/>
        <v>03</v>
      </c>
      <c r="W776" s="46" t="str">
        <f t="shared" si="136"/>
        <v>Apr</v>
      </c>
      <c r="X776" s="46">
        <f t="shared" si="137"/>
        <v>4</v>
      </c>
      <c r="Y776" s="46" t="str">
        <f t="shared" si="138"/>
        <v>2019</v>
      </c>
      <c r="Z776" s="46" t="str">
        <f t="shared" si="139"/>
        <v>21:30</v>
      </c>
      <c r="AA776" s="47">
        <f t="shared" si="140"/>
        <v>43558</v>
      </c>
      <c r="AB776" s="48">
        <f t="shared" si="141"/>
        <v>43558.895833333336</v>
      </c>
      <c r="AC776" s="51">
        <v>43556</v>
      </c>
      <c r="AD776" s="72"/>
      <c r="AE776" s="49">
        <v>775</v>
      </c>
      <c r="AF776" s="52">
        <f t="shared" si="142"/>
        <v>31.029999999999959</v>
      </c>
      <c r="AG776" s="53">
        <f t="shared" si="143"/>
        <v>131.03000000000014</v>
      </c>
      <c r="AH776" s="53">
        <f>AG776-MAX($AG$1:AG775)</f>
        <v>-13.639999999999986</v>
      </c>
    </row>
    <row r="777" spans="1:34" x14ac:dyDescent="0.25">
      <c r="A777">
        <v>776</v>
      </c>
      <c r="B777" t="s">
        <v>468</v>
      </c>
      <c r="C777" t="s">
        <v>15</v>
      </c>
      <c r="D777" t="s">
        <v>24</v>
      </c>
      <c r="E777" t="s">
        <v>469</v>
      </c>
      <c r="F777">
        <v>0</v>
      </c>
      <c r="G777" t="s">
        <v>26</v>
      </c>
      <c r="H777" t="s">
        <v>31</v>
      </c>
      <c r="I777" t="str">
        <f>"2-0"</f>
        <v>2-0</v>
      </c>
      <c r="J777" t="s">
        <v>20</v>
      </c>
      <c r="K777">
        <v>2</v>
      </c>
      <c r="L777">
        <v>1</v>
      </c>
      <c r="M777">
        <v>-1</v>
      </c>
      <c r="N777" t="s">
        <v>21</v>
      </c>
      <c r="O777" t="s">
        <v>470</v>
      </c>
      <c r="P777" s="15">
        <f t="shared" si="133"/>
        <v>30.62999999999996</v>
      </c>
      <c r="Q777" s="22">
        <v>43556</v>
      </c>
      <c r="R777" s="22"/>
      <c r="S777" s="50">
        <v>807</v>
      </c>
      <c r="T777" s="23" t="str">
        <f t="shared" si="134"/>
        <v>AH</v>
      </c>
      <c r="U777" t="s">
        <v>2512</v>
      </c>
      <c r="V777" s="46" t="str">
        <f t="shared" si="135"/>
        <v>04</v>
      </c>
      <c r="W777" s="46" t="str">
        <f t="shared" si="136"/>
        <v>Apr</v>
      </c>
      <c r="X777" s="46">
        <f t="shared" si="137"/>
        <v>4</v>
      </c>
      <c r="Y777" s="46" t="str">
        <f t="shared" si="138"/>
        <v>2019</v>
      </c>
      <c r="Z777" s="46" t="str">
        <f t="shared" si="139"/>
        <v>19:30</v>
      </c>
      <c r="AA777" s="47">
        <f t="shared" si="140"/>
        <v>43559</v>
      </c>
      <c r="AB777" s="48">
        <f t="shared" si="141"/>
        <v>43559.8125</v>
      </c>
      <c r="AC777" s="51">
        <v>43556</v>
      </c>
      <c r="AD777" s="72"/>
      <c r="AE777" s="49">
        <v>776</v>
      </c>
      <c r="AF777" s="52">
        <f t="shared" si="142"/>
        <v>30.029999999999959</v>
      </c>
      <c r="AG777" s="53">
        <f t="shared" si="143"/>
        <v>130.03000000000014</v>
      </c>
      <c r="AH777" s="53">
        <f>AG777-MAX($AG$1:AG776)</f>
        <v>-14.639999999999986</v>
      </c>
    </row>
    <row r="778" spans="1:34" x14ac:dyDescent="0.25">
      <c r="A778">
        <v>777</v>
      </c>
      <c r="B778" t="s">
        <v>475</v>
      </c>
      <c r="C778" t="s">
        <v>15</v>
      </c>
      <c r="D778" t="s">
        <v>16</v>
      </c>
      <c r="E778" t="s">
        <v>476</v>
      </c>
      <c r="F778">
        <v>0</v>
      </c>
      <c r="G778" t="s">
        <v>26</v>
      </c>
      <c r="H778" t="s">
        <v>31</v>
      </c>
      <c r="I778" t="str">
        <f>"4-1"</f>
        <v>4-1</v>
      </c>
      <c r="J778" t="s">
        <v>20</v>
      </c>
      <c r="K778">
        <v>2.0499999999999998</v>
      </c>
      <c r="L778">
        <v>1</v>
      </c>
      <c r="M778">
        <v>-1</v>
      </c>
      <c r="N778" t="s">
        <v>21</v>
      </c>
      <c r="O778" t="s">
        <v>477</v>
      </c>
      <c r="P778" s="15">
        <f t="shared" si="133"/>
        <v>29.62999999999996</v>
      </c>
      <c r="Q778" s="22">
        <v>43556</v>
      </c>
      <c r="R778" s="22">
        <v>43556</v>
      </c>
      <c r="S778" s="50">
        <v>767</v>
      </c>
      <c r="T778" s="23" t="str">
        <f t="shared" si="134"/>
        <v>AH</v>
      </c>
      <c r="U778" t="s">
        <v>2512</v>
      </c>
      <c r="V778" s="46" t="str">
        <f t="shared" si="135"/>
        <v>04</v>
      </c>
      <c r="W778" s="46" t="str">
        <f t="shared" si="136"/>
        <v>Apr</v>
      </c>
      <c r="X778" s="46">
        <f t="shared" si="137"/>
        <v>4</v>
      </c>
      <c r="Y778" s="46" t="str">
        <f t="shared" si="138"/>
        <v>2019</v>
      </c>
      <c r="Z778" s="46" t="str">
        <f t="shared" si="139"/>
        <v>21:00</v>
      </c>
      <c r="AA778" s="47">
        <f t="shared" si="140"/>
        <v>43559</v>
      </c>
      <c r="AB778" s="48">
        <f t="shared" si="141"/>
        <v>43559.875</v>
      </c>
      <c r="AC778" s="51">
        <v>43556</v>
      </c>
      <c r="AD778" s="72"/>
      <c r="AE778" s="49">
        <v>777</v>
      </c>
      <c r="AF778" s="52">
        <f t="shared" si="142"/>
        <v>29.029999999999959</v>
      </c>
      <c r="AG778" s="53">
        <f t="shared" si="143"/>
        <v>129.03000000000014</v>
      </c>
      <c r="AH778" s="53">
        <f>AG778-MAX($AG$1:AG777)</f>
        <v>-15.639999999999986</v>
      </c>
    </row>
    <row r="779" spans="1:34" x14ac:dyDescent="0.25">
      <c r="A779">
        <v>778</v>
      </c>
      <c r="B779" t="s">
        <v>466</v>
      </c>
      <c r="C779" t="s">
        <v>15</v>
      </c>
      <c r="D779" t="s">
        <v>24</v>
      </c>
      <c r="E779" t="s">
        <v>467</v>
      </c>
      <c r="F779">
        <v>2.3199999999999998</v>
      </c>
      <c r="G779" t="s">
        <v>18</v>
      </c>
      <c r="H779" t="s">
        <v>72</v>
      </c>
      <c r="I779" t="str">
        <f>"2-1"</f>
        <v>2-1</v>
      </c>
      <c r="J779" t="s">
        <v>20</v>
      </c>
      <c r="K779">
        <v>2.3199999999999998</v>
      </c>
      <c r="L779">
        <v>1</v>
      </c>
      <c r="M779">
        <v>1.32</v>
      </c>
      <c r="N779" t="s">
        <v>21</v>
      </c>
      <c r="O779" t="s">
        <v>465</v>
      </c>
      <c r="P779" s="15">
        <f t="shared" si="133"/>
        <v>30.94999999999996</v>
      </c>
      <c r="Q779" s="22">
        <v>43556</v>
      </c>
      <c r="R779" s="22"/>
      <c r="S779" s="50">
        <v>769</v>
      </c>
      <c r="T779" s="23" t="str">
        <f t="shared" si="134"/>
        <v>1X2</v>
      </c>
      <c r="U779" t="s">
        <v>2512</v>
      </c>
      <c r="V779" s="46" t="str">
        <f t="shared" si="135"/>
        <v>04</v>
      </c>
      <c r="W779" s="46" t="str">
        <f t="shared" si="136"/>
        <v>Apr</v>
      </c>
      <c r="X779" s="46">
        <f t="shared" si="137"/>
        <v>4</v>
      </c>
      <c r="Y779" s="46" t="str">
        <f t="shared" si="138"/>
        <v>2019</v>
      </c>
      <c r="Z779" s="46" t="str">
        <f t="shared" si="139"/>
        <v>21:30</v>
      </c>
      <c r="AA779" s="47">
        <f t="shared" si="140"/>
        <v>43559</v>
      </c>
      <c r="AB779" s="48">
        <f t="shared" si="141"/>
        <v>43559.895833333336</v>
      </c>
      <c r="AC779" s="51">
        <v>43556</v>
      </c>
      <c r="AD779" s="72"/>
      <c r="AE779" s="49">
        <v>778</v>
      </c>
      <c r="AF779" s="52">
        <f t="shared" si="142"/>
        <v>30.349999999999959</v>
      </c>
      <c r="AG779" s="53">
        <f t="shared" si="143"/>
        <v>130.35000000000014</v>
      </c>
      <c r="AH779" s="53">
        <f>AG779-MAX($AG$1:AG778)</f>
        <v>-14.319999999999993</v>
      </c>
    </row>
    <row r="780" spans="1:34" x14ac:dyDescent="0.25">
      <c r="A780">
        <v>779</v>
      </c>
      <c r="B780" t="s">
        <v>496</v>
      </c>
      <c r="C780" t="s">
        <v>15</v>
      </c>
      <c r="D780" t="s">
        <v>100</v>
      </c>
      <c r="E780" t="s">
        <v>497</v>
      </c>
      <c r="F780">
        <v>0</v>
      </c>
      <c r="G780" t="s">
        <v>26</v>
      </c>
      <c r="H780" t="s">
        <v>34</v>
      </c>
      <c r="I780" t="str">
        <f>"2-0"</f>
        <v>2-0</v>
      </c>
      <c r="J780" t="s">
        <v>20</v>
      </c>
      <c r="K780">
        <v>1.724</v>
      </c>
      <c r="L780">
        <v>1</v>
      </c>
      <c r="M780">
        <v>-1</v>
      </c>
      <c r="N780" t="s">
        <v>21</v>
      </c>
      <c r="O780" t="s">
        <v>495</v>
      </c>
      <c r="P780" s="15">
        <f t="shared" si="133"/>
        <v>29.94999999999996</v>
      </c>
      <c r="Q780" s="22">
        <v>43556</v>
      </c>
      <c r="R780" s="22"/>
      <c r="S780" s="50">
        <v>781</v>
      </c>
      <c r="T780" s="23" t="str">
        <f t="shared" si="134"/>
        <v>AH</v>
      </c>
      <c r="U780" t="s">
        <v>2512</v>
      </c>
      <c r="V780" s="46" t="str">
        <f t="shared" si="135"/>
        <v>05</v>
      </c>
      <c r="W780" s="46" t="str">
        <f t="shared" si="136"/>
        <v>Apr</v>
      </c>
      <c r="X780" s="46">
        <f t="shared" si="137"/>
        <v>4</v>
      </c>
      <c r="Y780" s="46" t="str">
        <f t="shared" si="138"/>
        <v>2019</v>
      </c>
      <c r="Z780" s="46" t="str">
        <f t="shared" si="139"/>
        <v>20:45</v>
      </c>
      <c r="AA780" s="47">
        <f t="shared" si="140"/>
        <v>43560</v>
      </c>
      <c r="AB780" s="48">
        <f t="shared" si="141"/>
        <v>43560.864583333336</v>
      </c>
      <c r="AC780" s="51">
        <v>43556</v>
      </c>
      <c r="AD780" s="72"/>
      <c r="AE780" s="49">
        <v>779</v>
      </c>
      <c r="AF780" s="52">
        <f t="shared" si="142"/>
        <v>29.349999999999959</v>
      </c>
      <c r="AG780" s="53">
        <f t="shared" si="143"/>
        <v>129.35000000000014</v>
      </c>
      <c r="AH780" s="53">
        <f>AG780-MAX($AG$1:AG779)</f>
        <v>-15.319999999999993</v>
      </c>
    </row>
    <row r="781" spans="1:34" x14ac:dyDescent="0.25">
      <c r="A781">
        <v>780</v>
      </c>
      <c r="B781" t="s">
        <v>488</v>
      </c>
      <c r="C781" t="s">
        <v>15</v>
      </c>
      <c r="D781" t="s">
        <v>58</v>
      </c>
      <c r="E781" t="s">
        <v>489</v>
      </c>
      <c r="F781">
        <v>0</v>
      </c>
      <c r="G781" t="s">
        <v>26</v>
      </c>
      <c r="H781" t="s">
        <v>128</v>
      </c>
      <c r="I781" t="str">
        <f>"1-3"</f>
        <v>1-3</v>
      </c>
      <c r="J781" t="s">
        <v>20</v>
      </c>
      <c r="K781">
        <v>1.704</v>
      </c>
      <c r="L781">
        <v>1</v>
      </c>
      <c r="M781">
        <v>-1</v>
      </c>
      <c r="N781" t="s">
        <v>21</v>
      </c>
      <c r="O781" t="s">
        <v>490</v>
      </c>
      <c r="P781" s="15">
        <f t="shared" si="133"/>
        <v>28.94999999999996</v>
      </c>
      <c r="Q781" s="22">
        <v>43556</v>
      </c>
      <c r="R781" s="22"/>
      <c r="S781" s="50">
        <v>775</v>
      </c>
      <c r="T781" s="23" t="str">
        <f t="shared" si="134"/>
        <v>AH</v>
      </c>
      <c r="U781" t="s">
        <v>2512</v>
      </c>
      <c r="V781" s="46" t="str">
        <f t="shared" si="135"/>
        <v>05</v>
      </c>
      <c r="W781" s="46" t="str">
        <f t="shared" si="136"/>
        <v>Apr</v>
      </c>
      <c r="X781" s="46">
        <f t="shared" si="137"/>
        <v>4</v>
      </c>
      <c r="Y781" s="46" t="str">
        <f t="shared" si="138"/>
        <v>2019</v>
      </c>
      <c r="Z781" s="46" t="str">
        <f t="shared" si="139"/>
        <v>21:00</v>
      </c>
      <c r="AA781" s="47">
        <f t="shared" si="140"/>
        <v>43560</v>
      </c>
      <c r="AB781" s="48">
        <f t="shared" si="141"/>
        <v>43560.875</v>
      </c>
      <c r="AC781" s="51">
        <v>43556</v>
      </c>
      <c r="AD781" s="72"/>
      <c r="AE781" s="49">
        <v>780</v>
      </c>
      <c r="AF781" s="52">
        <f t="shared" si="142"/>
        <v>28.349999999999959</v>
      </c>
      <c r="AG781" s="53">
        <f t="shared" si="143"/>
        <v>128.35000000000014</v>
      </c>
      <c r="AH781" s="53">
        <f>AG781-MAX($AG$1:AG780)</f>
        <v>-16.319999999999993</v>
      </c>
    </row>
    <row r="782" spans="1:34" x14ac:dyDescent="0.25">
      <c r="A782">
        <v>781</v>
      </c>
      <c r="B782" t="s">
        <v>436</v>
      </c>
      <c r="C782" t="s">
        <v>15</v>
      </c>
      <c r="D782" t="s">
        <v>16</v>
      </c>
      <c r="E782" t="s">
        <v>437</v>
      </c>
      <c r="F782">
        <v>0</v>
      </c>
      <c r="G782" t="s">
        <v>26</v>
      </c>
      <c r="H782" t="s">
        <v>38</v>
      </c>
      <c r="I782" t="str">
        <f>"0-0"</f>
        <v>0-0</v>
      </c>
      <c r="J782" t="s">
        <v>20</v>
      </c>
      <c r="K782">
        <v>2.13</v>
      </c>
      <c r="L782">
        <v>1</v>
      </c>
      <c r="M782">
        <v>-1</v>
      </c>
      <c r="N782" t="s">
        <v>21</v>
      </c>
      <c r="O782" t="s">
        <v>438</v>
      </c>
      <c r="P782" s="15">
        <f t="shared" si="133"/>
        <v>27.94999999999996</v>
      </c>
      <c r="Q782" s="22">
        <v>43556</v>
      </c>
      <c r="R782" s="22"/>
      <c r="S782" s="50">
        <v>793</v>
      </c>
      <c r="T782" s="23" t="str">
        <f t="shared" si="134"/>
        <v>1X2</v>
      </c>
      <c r="U782" t="s">
        <v>2512</v>
      </c>
      <c r="V782" s="46" t="str">
        <f t="shared" si="135"/>
        <v>06</v>
      </c>
      <c r="W782" s="46" t="str">
        <f t="shared" si="136"/>
        <v>Apr</v>
      </c>
      <c r="X782" s="46">
        <f t="shared" si="137"/>
        <v>4</v>
      </c>
      <c r="Y782" s="46" t="str">
        <f t="shared" si="138"/>
        <v>2019</v>
      </c>
      <c r="Z782" s="46" t="str">
        <f t="shared" si="139"/>
        <v>15:00</v>
      </c>
      <c r="AA782" s="47">
        <f t="shared" si="140"/>
        <v>43561</v>
      </c>
      <c r="AB782" s="48">
        <f t="shared" si="141"/>
        <v>43561.625</v>
      </c>
      <c r="AC782" s="51">
        <v>43556</v>
      </c>
      <c r="AD782" s="72"/>
      <c r="AE782" s="49">
        <v>781</v>
      </c>
      <c r="AF782" s="52">
        <f t="shared" si="142"/>
        <v>27.349999999999959</v>
      </c>
      <c r="AG782" s="53">
        <f t="shared" si="143"/>
        <v>127.35000000000014</v>
      </c>
      <c r="AH782" s="53">
        <f>AG782-MAX($AG$1:AG781)</f>
        <v>-17.319999999999993</v>
      </c>
    </row>
    <row r="783" spans="1:34" x14ac:dyDescent="0.25">
      <c r="A783">
        <v>782</v>
      </c>
      <c r="B783" t="s">
        <v>420</v>
      </c>
      <c r="C783" t="s">
        <v>15</v>
      </c>
      <c r="D783" t="s">
        <v>54</v>
      </c>
      <c r="E783" t="s">
        <v>501</v>
      </c>
      <c r="F783">
        <v>2.0099999999999998</v>
      </c>
      <c r="G783" t="s">
        <v>18</v>
      </c>
      <c r="H783" t="s">
        <v>92</v>
      </c>
      <c r="I783" t="str">
        <f>"1-2"</f>
        <v>1-2</v>
      </c>
      <c r="J783" t="s">
        <v>20</v>
      </c>
      <c r="K783">
        <v>2.0099999999999998</v>
      </c>
      <c r="L783">
        <v>1</v>
      </c>
      <c r="M783">
        <v>1.01</v>
      </c>
      <c r="N783" t="s">
        <v>21</v>
      </c>
      <c r="O783" t="s">
        <v>500</v>
      </c>
      <c r="P783" s="15">
        <f t="shared" si="133"/>
        <v>28.959999999999962</v>
      </c>
      <c r="Q783" s="22">
        <v>43556</v>
      </c>
      <c r="R783" s="22"/>
      <c r="S783" s="50">
        <v>772</v>
      </c>
      <c r="T783" s="23" t="str">
        <f t="shared" si="134"/>
        <v>AH</v>
      </c>
      <c r="U783" t="s">
        <v>2512</v>
      </c>
      <c r="V783" s="46" t="str">
        <f t="shared" si="135"/>
        <v>06</v>
      </c>
      <c r="W783" s="46" t="str">
        <f t="shared" si="136"/>
        <v>Apr</v>
      </c>
      <c r="X783" s="46">
        <f t="shared" si="137"/>
        <v>4</v>
      </c>
      <c r="Y783" s="46" t="str">
        <f t="shared" si="138"/>
        <v>2019</v>
      </c>
      <c r="Z783" s="46" t="str">
        <f t="shared" si="139"/>
        <v>15:30</v>
      </c>
      <c r="AA783" s="47">
        <f t="shared" si="140"/>
        <v>43561</v>
      </c>
      <c r="AB783" s="48">
        <f t="shared" si="141"/>
        <v>43561.645833333336</v>
      </c>
      <c r="AC783" s="51">
        <v>43556</v>
      </c>
      <c r="AD783" s="72"/>
      <c r="AE783" s="49">
        <v>782</v>
      </c>
      <c r="AF783" s="52">
        <f t="shared" si="142"/>
        <v>28.35999999999996</v>
      </c>
      <c r="AG783" s="53">
        <f t="shared" si="143"/>
        <v>128.36000000000013</v>
      </c>
      <c r="AH783" s="53">
        <f>AG783-MAX($AG$1:AG782)</f>
        <v>-16.310000000000002</v>
      </c>
    </row>
    <row r="784" spans="1:34" x14ac:dyDescent="0.25">
      <c r="A784">
        <v>783</v>
      </c>
      <c r="B784" t="s">
        <v>420</v>
      </c>
      <c r="C784" t="s">
        <v>15</v>
      </c>
      <c r="D784" t="s">
        <v>54</v>
      </c>
      <c r="E784" t="s">
        <v>460</v>
      </c>
      <c r="F784">
        <v>1.98</v>
      </c>
      <c r="G784" t="s">
        <v>18</v>
      </c>
      <c r="H784" t="s">
        <v>171</v>
      </c>
      <c r="I784" t="str">
        <f>"3-1"</f>
        <v>3-1</v>
      </c>
      <c r="J784" t="s">
        <v>20</v>
      </c>
      <c r="K784">
        <v>1.98</v>
      </c>
      <c r="L784">
        <v>1</v>
      </c>
      <c r="M784">
        <v>0.98</v>
      </c>
      <c r="N784" t="s">
        <v>21</v>
      </c>
      <c r="O784" t="s">
        <v>461</v>
      </c>
      <c r="P784" s="15">
        <f t="shared" si="133"/>
        <v>29.939999999999962</v>
      </c>
      <c r="Q784" s="22">
        <v>43556</v>
      </c>
      <c r="R784" s="22"/>
      <c r="S784" s="50">
        <v>795</v>
      </c>
      <c r="T784" s="23" t="str">
        <f t="shared" si="134"/>
        <v>O/U</v>
      </c>
      <c r="U784" t="s">
        <v>2512</v>
      </c>
      <c r="V784" s="46" t="str">
        <f t="shared" si="135"/>
        <v>06</v>
      </c>
      <c r="W784" s="46" t="str">
        <f t="shared" si="136"/>
        <v>Apr</v>
      </c>
      <c r="X784" s="46">
        <f t="shared" si="137"/>
        <v>4</v>
      </c>
      <c r="Y784" s="46" t="str">
        <f t="shared" si="138"/>
        <v>2019</v>
      </c>
      <c r="Z784" s="46" t="str">
        <f t="shared" si="139"/>
        <v>15:30</v>
      </c>
      <c r="AA784" s="47">
        <f t="shared" si="140"/>
        <v>43561</v>
      </c>
      <c r="AB784" s="48">
        <f t="shared" si="141"/>
        <v>43561.645833333336</v>
      </c>
      <c r="AC784" s="51">
        <v>43556</v>
      </c>
      <c r="AD784" s="72"/>
      <c r="AE784" s="49">
        <v>783</v>
      </c>
      <c r="AF784" s="52">
        <f t="shared" si="142"/>
        <v>29.339999999999961</v>
      </c>
      <c r="AG784" s="53">
        <f t="shared" si="143"/>
        <v>129.34000000000012</v>
      </c>
      <c r="AH784" s="53">
        <f>AG784-MAX($AG$1:AG783)</f>
        <v>-15.330000000000013</v>
      </c>
    </row>
    <row r="785" spans="1:34" x14ac:dyDescent="0.25">
      <c r="A785">
        <v>784</v>
      </c>
      <c r="B785" t="s">
        <v>420</v>
      </c>
      <c r="C785" t="s">
        <v>15</v>
      </c>
      <c r="D785" t="s">
        <v>54</v>
      </c>
      <c r="E785" t="s">
        <v>444</v>
      </c>
      <c r="F785">
        <v>2.2200000000000002</v>
      </c>
      <c r="G785" t="s">
        <v>18</v>
      </c>
      <c r="H785" t="s">
        <v>34</v>
      </c>
      <c r="I785" t="str">
        <f>"2-4"</f>
        <v>2-4</v>
      </c>
      <c r="J785" t="s">
        <v>20</v>
      </c>
      <c r="K785">
        <v>2.2200000000000002</v>
      </c>
      <c r="L785">
        <v>1</v>
      </c>
      <c r="M785">
        <v>1.22</v>
      </c>
      <c r="N785" t="s">
        <v>21</v>
      </c>
      <c r="O785" t="s">
        <v>445</v>
      </c>
      <c r="P785" s="15">
        <f t="shared" ref="P785:P848" si="144">P784+M785</f>
        <v>31.159999999999961</v>
      </c>
      <c r="Q785" s="22">
        <v>43556</v>
      </c>
      <c r="R785" s="22"/>
      <c r="S785" s="50">
        <v>786</v>
      </c>
      <c r="T785" s="23" t="str">
        <f t="shared" si="134"/>
        <v>AH</v>
      </c>
      <c r="U785" t="s">
        <v>2512</v>
      </c>
      <c r="V785" s="46" t="str">
        <f t="shared" si="135"/>
        <v>06</v>
      </c>
      <c r="W785" s="46" t="str">
        <f t="shared" si="136"/>
        <v>Apr</v>
      </c>
      <c r="X785" s="46">
        <f t="shared" si="137"/>
        <v>4</v>
      </c>
      <c r="Y785" s="46" t="str">
        <f t="shared" si="138"/>
        <v>2019</v>
      </c>
      <c r="Z785" s="46" t="str">
        <f t="shared" si="139"/>
        <v>15:30</v>
      </c>
      <c r="AA785" s="47">
        <f t="shared" si="140"/>
        <v>43561</v>
      </c>
      <c r="AB785" s="48">
        <f t="shared" si="141"/>
        <v>43561.645833333336</v>
      </c>
      <c r="AC785" s="51">
        <v>43556</v>
      </c>
      <c r="AD785" s="72"/>
      <c r="AE785" s="49">
        <v>784</v>
      </c>
      <c r="AF785" s="52">
        <f t="shared" si="142"/>
        <v>30.55999999999996</v>
      </c>
      <c r="AG785" s="53">
        <f t="shared" si="143"/>
        <v>130.56000000000012</v>
      </c>
      <c r="AH785" s="53">
        <f>AG785-MAX($AG$1:AG784)</f>
        <v>-14.110000000000014</v>
      </c>
    </row>
    <row r="786" spans="1:34" x14ac:dyDescent="0.25">
      <c r="A786">
        <v>785</v>
      </c>
      <c r="B786" t="s">
        <v>420</v>
      </c>
      <c r="C786" t="s">
        <v>15</v>
      </c>
      <c r="D786" t="s">
        <v>54</v>
      </c>
      <c r="E786" t="s">
        <v>421</v>
      </c>
      <c r="F786">
        <v>1.68</v>
      </c>
      <c r="G786" t="s">
        <v>18</v>
      </c>
      <c r="H786" t="s">
        <v>34</v>
      </c>
      <c r="I786" t="str">
        <f>"1-2"</f>
        <v>1-2</v>
      </c>
      <c r="J786" t="s">
        <v>20</v>
      </c>
      <c r="K786">
        <v>1.675</v>
      </c>
      <c r="L786">
        <v>1</v>
      </c>
      <c r="M786">
        <v>0.68</v>
      </c>
      <c r="N786" t="s">
        <v>21</v>
      </c>
      <c r="O786" t="s">
        <v>422</v>
      </c>
      <c r="P786" s="15">
        <f t="shared" si="144"/>
        <v>31.839999999999961</v>
      </c>
      <c r="Q786" s="22">
        <v>43556</v>
      </c>
      <c r="R786" s="22"/>
      <c r="S786" s="50">
        <v>806</v>
      </c>
      <c r="T786" s="23" t="str">
        <f t="shared" si="134"/>
        <v>AH</v>
      </c>
      <c r="U786" t="s">
        <v>2512</v>
      </c>
      <c r="V786" s="46" t="str">
        <f t="shared" si="135"/>
        <v>06</v>
      </c>
      <c r="W786" s="46" t="str">
        <f t="shared" si="136"/>
        <v>Apr</v>
      </c>
      <c r="X786" s="46">
        <f t="shared" si="137"/>
        <v>4</v>
      </c>
      <c r="Y786" s="46" t="str">
        <f t="shared" si="138"/>
        <v>2019</v>
      </c>
      <c r="Z786" s="46" t="str">
        <f t="shared" si="139"/>
        <v>15:30</v>
      </c>
      <c r="AA786" s="47">
        <f t="shared" si="140"/>
        <v>43561</v>
      </c>
      <c r="AB786" s="48">
        <f t="shared" si="141"/>
        <v>43561.645833333336</v>
      </c>
      <c r="AC786" s="51">
        <v>43556</v>
      </c>
      <c r="AD786" s="72"/>
      <c r="AE786" s="49">
        <v>785</v>
      </c>
      <c r="AF786" s="52">
        <f t="shared" si="142"/>
        <v>31.239999999999959</v>
      </c>
      <c r="AG786" s="53">
        <f t="shared" si="143"/>
        <v>131.24000000000012</v>
      </c>
      <c r="AH786" s="53">
        <f>AG786-MAX($AG$1:AG785)</f>
        <v>-13.430000000000007</v>
      </c>
    </row>
    <row r="787" spans="1:34" x14ac:dyDescent="0.25">
      <c r="A787">
        <v>786</v>
      </c>
      <c r="B787" t="s">
        <v>406</v>
      </c>
      <c r="C787" t="s">
        <v>15</v>
      </c>
      <c r="D787" t="s">
        <v>58</v>
      </c>
      <c r="E787" t="s">
        <v>504</v>
      </c>
      <c r="F787">
        <v>1.81</v>
      </c>
      <c r="G787" t="s">
        <v>18</v>
      </c>
      <c r="H787" t="s">
        <v>92</v>
      </c>
      <c r="I787" t="str">
        <f>"1-3"</f>
        <v>1-3</v>
      </c>
      <c r="J787" t="s">
        <v>20</v>
      </c>
      <c r="K787">
        <v>1.8129999999999999</v>
      </c>
      <c r="L787">
        <v>1</v>
      </c>
      <c r="M787">
        <v>0.81</v>
      </c>
      <c r="N787" t="s">
        <v>21</v>
      </c>
      <c r="O787" t="s">
        <v>503</v>
      </c>
      <c r="P787" s="15">
        <f t="shared" si="144"/>
        <v>32.649999999999963</v>
      </c>
      <c r="Q787" s="22">
        <v>43525</v>
      </c>
      <c r="R787" s="22"/>
      <c r="S787" s="50">
        <v>759</v>
      </c>
      <c r="T787" s="23" t="str">
        <f t="shared" si="134"/>
        <v>AH</v>
      </c>
      <c r="U787" t="s">
        <v>2512</v>
      </c>
      <c r="V787" s="46" t="str">
        <f t="shared" si="135"/>
        <v>06</v>
      </c>
      <c r="W787" s="46" t="str">
        <f t="shared" si="136"/>
        <v>Apr</v>
      </c>
      <c r="X787" s="46">
        <f t="shared" si="137"/>
        <v>4</v>
      </c>
      <c r="Y787" s="46" t="str">
        <f t="shared" si="138"/>
        <v>2019</v>
      </c>
      <c r="Z787" s="46" t="str">
        <f t="shared" si="139"/>
        <v>16:00</v>
      </c>
      <c r="AA787" s="47">
        <f t="shared" si="140"/>
        <v>43561</v>
      </c>
      <c r="AB787" s="48">
        <f t="shared" si="141"/>
        <v>43561.666666666664</v>
      </c>
      <c r="AC787" s="51">
        <v>43556</v>
      </c>
      <c r="AD787" s="72"/>
      <c r="AE787" s="49">
        <v>786</v>
      </c>
      <c r="AF787" s="52">
        <f t="shared" si="142"/>
        <v>32.049999999999962</v>
      </c>
      <c r="AG787" s="53">
        <f t="shared" si="143"/>
        <v>132.05000000000013</v>
      </c>
      <c r="AH787" s="53">
        <f>AG787-MAX($AG$1:AG786)</f>
        <v>-12.620000000000005</v>
      </c>
    </row>
    <row r="788" spans="1:34" x14ac:dyDescent="0.25">
      <c r="A788">
        <v>787</v>
      </c>
      <c r="B788" t="s">
        <v>406</v>
      </c>
      <c r="C788" t="s">
        <v>15</v>
      </c>
      <c r="D788" t="s">
        <v>58</v>
      </c>
      <c r="E788" t="s">
        <v>502</v>
      </c>
      <c r="F788">
        <v>1.77</v>
      </c>
      <c r="G788" t="s">
        <v>18</v>
      </c>
      <c r="H788" t="s">
        <v>38</v>
      </c>
      <c r="I788" t="str">
        <f>"1-4"</f>
        <v>1-4</v>
      </c>
      <c r="J788" t="s">
        <v>20</v>
      </c>
      <c r="K788">
        <v>1.7689999999999999</v>
      </c>
      <c r="L788">
        <v>1</v>
      </c>
      <c r="M788">
        <v>0.77</v>
      </c>
      <c r="N788" t="s">
        <v>21</v>
      </c>
      <c r="O788" t="s">
        <v>503</v>
      </c>
      <c r="P788" s="15">
        <f t="shared" si="144"/>
        <v>33.419999999999966</v>
      </c>
      <c r="Q788" s="22">
        <v>43556</v>
      </c>
      <c r="R788" s="22"/>
      <c r="S788" s="50">
        <v>782</v>
      </c>
      <c r="T788" s="23" t="str">
        <f t="shared" si="134"/>
        <v>1X2</v>
      </c>
      <c r="U788" t="s">
        <v>2512</v>
      </c>
      <c r="V788" s="46" t="str">
        <f t="shared" si="135"/>
        <v>06</v>
      </c>
      <c r="W788" s="46" t="str">
        <f t="shared" si="136"/>
        <v>Apr</v>
      </c>
      <c r="X788" s="46">
        <f t="shared" si="137"/>
        <v>4</v>
      </c>
      <c r="Y788" s="46" t="str">
        <f t="shared" si="138"/>
        <v>2019</v>
      </c>
      <c r="Z788" s="46" t="str">
        <f t="shared" si="139"/>
        <v>16:00</v>
      </c>
      <c r="AA788" s="47">
        <f t="shared" si="140"/>
        <v>43561</v>
      </c>
      <c r="AB788" s="48">
        <f t="shared" si="141"/>
        <v>43561.666666666664</v>
      </c>
      <c r="AC788" s="51">
        <v>43556</v>
      </c>
      <c r="AD788" s="72"/>
      <c r="AE788" s="49">
        <v>787</v>
      </c>
      <c r="AF788" s="52">
        <f t="shared" si="142"/>
        <v>32.819999999999965</v>
      </c>
      <c r="AG788" s="53">
        <f t="shared" si="143"/>
        <v>132.82000000000014</v>
      </c>
      <c r="AH788" s="53">
        <f>AG788-MAX($AG$1:AG787)</f>
        <v>-11.849999999999994</v>
      </c>
    </row>
    <row r="789" spans="1:34" x14ac:dyDescent="0.25">
      <c r="A789">
        <v>788</v>
      </c>
      <c r="B789" t="s">
        <v>406</v>
      </c>
      <c r="C789" t="s">
        <v>15</v>
      </c>
      <c r="D789" t="s">
        <v>58</v>
      </c>
      <c r="E789" t="s">
        <v>407</v>
      </c>
      <c r="F789">
        <v>0</v>
      </c>
      <c r="G789" t="s">
        <v>26</v>
      </c>
      <c r="H789" t="s">
        <v>250</v>
      </c>
      <c r="I789" t="str">
        <f>"0-1"</f>
        <v>0-1</v>
      </c>
      <c r="J789" t="s">
        <v>20</v>
      </c>
      <c r="K789">
        <v>1.6890000000000001</v>
      </c>
      <c r="L789">
        <v>1</v>
      </c>
      <c r="M789">
        <v>-1</v>
      </c>
      <c r="N789" t="s">
        <v>21</v>
      </c>
      <c r="O789" t="s">
        <v>405</v>
      </c>
      <c r="P789" s="15">
        <f t="shared" si="144"/>
        <v>32.419999999999966</v>
      </c>
      <c r="Q789" s="22">
        <v>43556</v>
      </c>
      <c r="R789" s="22"/>
      <c r="S789" s="50">
        <v>797</v>
      </c>
      <c r="T789" s="23" t="str">
        <f t="shared" si="134"/>
        <v>O/U</v>
      </c>
      <c r="U789" t="s">
        <v>2512</v>
      </c>
      <c r="V789" s="46" t="str">
        <f t="shared" si="135"/>
        <v>06</v>
      </c>
      <c r="W789" s="46" t="str">
        <f t="shared" si="136"/>
        <v>Apr</v>
      </c>
      <c r="X789" s="46">
        <f t="shared" si="137"/>
        <v>4</v>
      </c>
      <c r="Y789" s="46" t="str">
        <f t="shared" si="138"/>
        <v>2019</v>
      </c>
      <c r="Z789" s="46" t="str">
        <f t="shared" si="139"/>
        <v>16:00</v>
      </c>
      <c r="AA789" s="47">
        <f t="shared" si="140"/>
        <v>43561</v>
      </c>
      <c r="AB789" s="48">
        <f t="shared" si="141"/>
        <v>43561.666666666664</v>
      </c>
      <c r="AC789" s="51">
        <v>43556</v>
      </c>
      <c r="AD789" s="72"/>
      <c r="AE789" s="49">
        <v>788</v>
      </c>
      <c r="AF789" s="52">
        <f t="shared" si="142"/>
        <v>31.819999999999965</v>
      </c>
      <c r="AG789" s="53">
        <f t="shared" si="143"/>
        <v>131.82000000000014</v>
      </c>
      <c r="AH789" s="53">
        <f>AG789-MAX($AG$1:AG788)</f>
        <v>-12.849999999999994</v>
      </c>
    </row>
    <row r="790" spans="1:34" x14ac:dyDescent="0.25">
      <c r="A790">
        <v>789</v>
      </c>
      <c r="B790" t="s">
        <v>427</v>
      </c>
      <c r="C790" t="s">
        <v>15</v>
      </c>
      <c r="D790" t="s">
        <v>24</v>
      </c>
      <c r="E790" t="s">
        <v>428</v>
      </c>
      <c r="F790">
        <v>0</v>
      </c>
      <c r="G790" t="s">
        <v>26</v>
      </c>
      <c r="H790" t="s">
        <v>19</v>
      </c>
      <c r="I790" t="str">
        <f>"2-1"</f>
        <v>2-1</v>
      </c>
      <c r="J790" t="s">
        <v>20</v>
      </c>
      <c r="K790">
        <v>1.8</v>
      </c>
      <c r="L790">
        <v>1</v>
      </c>
      <c r="M790">
        <v>-1</v>
      </c>
      <c r="N790" t="s">
        <v>21</v>
      </c>
      <c r="O790" t="s">
        <v>426</v>
      </c>
      <c r="P790" s="15">
        <f t="shared" si="144"/>
        <v>31.419999999999966</v>
      </c>
      <c r="Q790" s="22">
        <v>43525</v>
      </c>
      <c r="R790" s="22"/>
      <c r="S790" s="50">
        <v>760</v>
      </c>
      <c r="T790" s="23" t="str">
        <f t="shared" si="134"/>
        <v>AH</v>
      </c>
      <c r="U790" t="s">
        <v>2512</v>
      </c>
      <c r="V790" s="46" t="str">
        <f t="shared" si="135"/>
        <v>06</v>
      </c>
      <c r="W790" s="46" t="str">
        <f t="shared" si="136"/>
        <v>Apr</v>
      </c>
      <c r="X790" s="46">
        <f t="shared" si="137"/>
        <v>4</v>
      </c>
      <c r="Y790" s="46" t="str">
        <f t="shared" si="138"/>
        <v>2019</v>
      </c>
      <c r="Z790" s="46" t="str">
        <f t="shared" si="139"/>
        <v>16:15</v>
      </c>
      <c r="AA790" s="47">
        <f t="shared" si="140"/>
        <v>43561</v>
      </c>
      <c r="AB790" s="48">
        <f t="shared" si="141"/>
        <v>43561.677083333336</v>
      </c>
      <c r="AC790" s="51">
        <v>43556</v>
      </c>
      <c r="AD790" s="72"/>
      <c r="AE790" s="49">
        <v>789</v>
      </c>
      <c r="AF790" s="52">
        <f t="shared" si="142"/>
        <v>30.819999999999965</v>
      </c>
      <c r="AG790" s="53">
        <f t="shared" si="143"/>
        <v>130.82000000000014</v>
      </c>
      <c r="AH790" s="53">
        <f>AG790-MAX($AG$1:AG789)</f>
        <v>-13.849999999999994</v>
      </c>
    </row>
    <row r="791" spans="1:34" x14ac:dyDescent="0.25">
      <c r="A791">
        <v>790</v>
      </c>
      <c r="B791" t="s">
        <v>453</v>
      </c>
      <c r="C791" t="s">
        <v>15</v>
      </c>
      <c r="D791" t="s">
        <v>100</v>
      </c>
      <c r="E791" t="s">
        <v>454</v>
      </c>
      <c r="F791">
        <v>0</v>
      </c>
      <c r="G791" t="s">
        <v>26</v>
      </c>
      <c r="H791" t="s">
        <v>19</v>
      </c>
      <c r="I791" t="str">
        <f>"1-3"</f>
        <v>1-3</v>
      </c>
      <c r="J791" t="s">
        <v>20</v>
      </c>
      <c r="K791">
        <v>1.675</v>
      </c>
      <c r="L791">
        <v>1</v>
      </c>
      <c r="M791">
        <v>-1</v>
      </c>
      <c r="N791" t="s">
        <v>21</v>
      </c>
      <c r="O791" t="s">
        <v>452</v>
      </c>
      <c r="P791" s="15">
        <f t="shared" si="144"/>
        <v>30.419999999999966</v>
      </c>
      <c r="Q791" s="22">
        <v>43556</v>
      </c>
      <c r="R791" s="22"/>
      <c r="S791" s="50">
        <v>778</v>
      </c>
      <c r="T791" s="23" t="str">
        <f t="shared" si="134"/>
        <v>AH</v>
      </c>
      <c r="U791" t="s">
        <v>2512</v>
      </c>
      <c r="V791" s="46" t="str">
        <f t="shared" si="135"/>
        <v>06</v>
      </c>
      <c r="W791" s="46" t="str">
        <f t="shared" si="136"/>
        <v>Apr</v>
      </c>
      <c r="X791" s="46">
        <f t="shared" si="137"/>
        <v>4</v>
      </c>
      <c r="Y791" s="46" t="str">
        <f t="shared" si="138"/>
        <v>2019</v>
      </c>
      <c r="Z791" s="46" t="str">
        <f t="shared" si="139"/>
        <v>17:00</v>
      </c>
      <c r="AA791" s="47">
        <f t="shared" si="140"/>
        <v>43561</v>
      </c>
      <c r="AB791" s="48">
        <f t="shared" si="141"/>
        <v>43561.708333333336</v>
      </c>
      <c r="AC791" s="51">
        <v>43556</v>
      </c>
      <c r="AD791" s="72"/>
      <c r="AE791" s="49">
        <v>790</v>
      </c>
      <c r="AF791" s="52">
        <f t="shared" si="142"/>
        <v>29.819999999999965</v>
      </c>
      <c r="AG791" s="53">
        <f t="shared" si="143"/>
        <v>129.82000000000014</v>
      </c>
      <c r="AH791" s="53">
        <f>AG791-MAX($AG$1:AG790)</f>
        <v>-14.849999999999994</v>
      </c>
    </row>
    <row r="792" spans="1:34" x14ac:dyDescent="0.25">
      <c r="A792">
        <v>791</v>
      </c>
      <c r="B792" t="s">
        <v>448</v>
      </c>
      <c r="C792" t="s">
        <v>15</v>
      </c>
      <c r="D792" t="s">
        <v>16</v>
      </c>
      <c r="E792" t="s">
        <v>449</v>
      </c>
      <c r="F792">
        <v>1.72</v>
      </c>
      <c r="G792" t="s">
        <v>18</v>
      </c>
      <c r="H792" t="s">
        <v>72</v>
      </c>
      <c r="I792" t="str">
        <f>"2-1"</f>
        <v>2-1</v>
      </c>
      <c r="J792" t="s">
        <v>20</v>
      </c>
      <c r="K792">
        <v>1.7190000000000001</v>
      </c>
      <c r="L792">
        <v>1</v>
      </c>
      <c r="M792">
        <v>0.72</v>
      </c>
      <c r="N792" t="s">
        <v>21</v>
      </c>
      <c r="O792" t="s">
        <v>450</v>
      </c>
      <c r="P792" s="15">
        <f t="shared" si="144"/>
        <v>31.139999999999965</v>
      </c>
      <c r="Q792" s="22">
        <v>43525</v>
      </c>
      <c r="R792" s="22"/>
      <c r="S792" s="50">
        <v>763</v>
      </c>
      <c r="T792" s="23" t="str">
        <f t="shared" si="134"/>
        <v>1X2</v>
      </c>
      <c r="U792" t="s">
        <v>2512</v>
      </c>
      <c r="V792" s="46" t="str">
        <f t="shared" si="135"/>
        <v>06</v>
      </c>
      <c r="W792" s="46" t="str">
        <f t="shared" si="136"/>
        <v>Apr</v>
      </c>
      <c r="X792" s="46">
        <f t="shared" si="137"/>
        <v>4</v>
      </c>
      <c r="Y792" s="46" t="str">
        <f t="shared" si="138"/>
        <v>2019</v>
      </c>
      <c r="Z792" s="46" t="str">
        <f t="shared" si="139"/>
        <v>18:00</v>
      </c>
      <c r="AA792" s="47">
        <f t="shared" si="140"/>
        <v>43561</v>
      </c>
      <c r="AB792" s="48">
        <f t="shared" si="141"/>
        <v>43561.75</v>
      </c>
      <c r="AC792" s="51">
        <v>43556</v>
      </c>
      <c r="AD792" s="72"/>
      <c r="AE792" s="49">
        <v>791</v>
      </c>
      <c r="AF792" s="52">
        <f t="shared" si="142"/>
        <v>30.539999999999964</v>
      </c>
      <c r="AG792" s="53">
        <f t="shared" si="143"/>
        <v>130.54000000000013</v>
      </c>
      <c r="AH792" s="53">
        <f>AG792-MAX($AG$1:AG791)</f>
        <v>-14.129999999999995</v>
      </c>
    </row>
    <row r="793" spans="1:34" x14ac:dyDescent="0.25">
      <c r="A793">
        <v>792</v>
      </c>
      <c r="B793" t="s">
        <v>398</v>
      </c>
      <c r="C793" t="s">
        <v>15</v>
      </c>
      <c r="D793" t="s">
        <v>24</v>
      </c>
      <c r="E793" t="s">
        <v>425</v>
      </c>
      <c r="F793">
        <v>0</v>
      </c>
      <c r="G793" t="s">
        <v>26</v>
      </c>
      <c r="H793" t="s">
        <v>38</v>
      </c>
      <c r="I793" t="str">
        <f>"2-0"</f>
        <v>2-0</v>
      </c>
      <c r="J793" t="s">
        <v>20</v>
      </c>
      <c r="K793">
        <v>2</v>
      </c>
      <c r="L793">
        <v>1</v>
      </c>
      <c r="M793">
        <v>-1</v>
      </c>
      <c r="N793" t="s">
        <v>21</v>
      </c>
      <c r="O793" t="s">
        <v>426</v>
      </c>
      <c r="P793" s="15">
        <f t="shared" si="144"/>
        <v>30.139999999999965</v>
      </c>
      <c r="Q793" s="22">
        <v>43556</v>
      </c>
      <c r="R793" s="22"/>
      <c r="S793" s="50">
        <v>773</v>
      </c>
      <c r="T793" s="23" t="str">
        <f t="shared" si="134"/>
        <v>1X2</v>
      </c>
      <c r="U793" t="s">
        <v>2512</v>
      </c>
      <c r="V793" s="46" t="str">
        <f t="shared" si="135"/>
        <v>06</v>
      </c>
      <c r="W793" s="46" t="str">
        <f t="shared" si="136"/>
        <v>Apr</v>
      </c>
      <c r="X793" s="46">
        <f t="shared" si="137"/>
        <v>4</v>
      </c>
      <c r="Y793" s="46" t="str">
        <f t="shared" si="138"/>
        <v>2019</v>
      </c>
      <c r="Z793" s="46" t="str">
        <f t="shared" si="139"/>
        <v>18:30</v>
      </c>
      <c r="AA793" s="47">
        <f t="shared" si="140"/>
        <v>43561</v>
      </c>
      <c r="AB793" s="48">
        <f t="shared" si="141"/>
        <v>43561.770833333336</v>
      </c>
      <c r="AC793" s="51">
        <v>43556</v>
      </c>
      <c r="AD793" s="72"/>
      <c r="AE793" s="49">
        <v>792</v>
      </c>
      <c r="AF793" s="52">
        <f t="shared" si="142"/>
        <v>29.539999999999964</v>
      </c>
      <c r="AG793" s="53">
        <f t="shared" si="143"/>
        <v>129.54000000000013</v>
      </c>
      <c r="AH793" s="53">
        <f>AG793-MAX($AG$1:AG792)</f>
        <v>-15.129999999999995</v>
      </c>
    </row>
    <row r="794" spans="1:34" x14ac:dyDescent="0.25">
      <c r="A794">
        <v>793</v>
      </c>
      <c r="B794" t="s">
        <v>398</v>
      </c>
      <c r="C794" t="s">
        <v>15</v>
      </c>
      <c r="D794" t="s">
        <v>54</v>
      </c>
      <c r="E794" t="s">
        <v>419</v>
      </c>
      <c r="F794">
        <v>0</v>
      </c>
      <c r="G794" t="s">
        <v>26</v>
      </c>
      <c r="H794" t="s">
        <v>31</v>
      </c>
      <c r="I794" t="str">
        <f>"5-0"</f>
        <v>5-0</v>
      </c>
      <c r="J794" t="s">
        <v>20</v>
      </c>
      <c r="K794">
        <v>2.04</v>
      </c>
      <c r="L794">
        <v>1</v>
      </c>
      <c r="M794">
        <v>-1</v>
      </c>
      <c r="N794" t="s">
        <v>21</v>
      </c>
      <c r="O794" t="s">
        <v>418</v>
      </c>
      <c r="P794" s="15">
        <f t="shared" si="144"/>
        <v>29.139999999999965</v>
      </c>
      <c r="Q794" s="22">
        <v>43556</v>
      </c>
      <c r="R794" s="22"/>
      <c r="S794" s="50">
        <v>809</v>
      </c>
      <c r="T794" s="23" t="str">
        <f t="shared" si="134"/>
        <v>AH</v>
      </c>
      <c r="U794" t="s">
        <v>2512</v>
      </c>
      <c r="V794" s="46" t="str">
        <f t="shared" si="135"/>
        <v>06</v>
      </c>
      <c r="W794" s="46" t="str">
        <f t="shared" si="136"/>
        <v>Apr</v>
      </c>
      <c r="X794" s="46">
        <f t="shared" si="137"/>
        <v>4</v>
      </c>
      <c r="Y794" s="46" t="str">
        <f t="shared" si="138"/>
        <v>2019</v>
      </c>
      <c r="Z794" s="46" t="str">
        <f t="shared" si="139"/>
        <v>18:30</v>
      </c>
      <c r="AA794" s="47">
        <f t="shared" si="140"/>
        <v>43561</v>
      </c>
      <c r="AB794" s="48">
        <f t="shared" si="141"/>
        <v>43561.770833333336</v>
      </c>
      <c r="AC794" s="51">
        <v>43556</v>
      </c>
      <c r="AD794" s="72"/>
      <c r="AE794" s="49">
        <v>793</v>
      </c>
      <c r="AF794" s="52">
        <f t="shared" si="142"/>
        <v>28.539999999999964</v>
      </c>
      <c r="AG794" s="53">
        <f t="shared" si="143"/>
        <v>128.54000000000013</v>
      </c>
      <c r="AH794" s="53">
        <f>AG794-MAX($AG$1:AG793)</f>
        <v>-16.129999999999995</v>
      </c>
    </row>
    <row r="795" spans="1:34" x14ac:dyDescent="0.25">
      <c r="A795">
        <v>794</v>
      </c>
      <c r="B795" t="s">
        <v>398</v>
      </c>
      <c r="C795" t="s">
        <v>15</v>
      </c>
      <c r="D795" t="s">
        <v>399</v>
      </c>
      <c r="E795" t="s">
        <v>400</v>
      </c>
      <c r="F795">
        <v>1.77</v>
      </c>
      <c r="G795" t="s">
        <v>18</v>
      </c>
      <c r="H795" t="s">
        <v>401</v>
      </c>
      <c r="I795" t="str">
        <f>"1-0"</f>
        <v>1-0</v>
      </c>
      <c r="J795" t="s">
        <v>20</v>
      </c>
      <c r="K795">
        <v>1.7689999999999999</v>
      </c>
      <c r="L795">
        <v>1</v>
      </c>
      <c r="M795">
        <v>0.77</v>
      </c>
      <c r="N795" t="s">
        <v>21</v>
      </c>
      <c r="O795" t="s">
        <v>402</v>
      </c>
      <c r="P795" s="15">
        <f t="shared" si="144"/>
        <v>29.909999999999965</v>
      </c>
      <c r="Q795" s="22">
        <v>43556</v>
      </c>
      <c r="R795" s="22"/>
      <c r="S795" s="50">
        <v>802</v>
      </c>
      <c r="T795" s="23" t="str">
        <f t="shared" si="134"/>
        <v>AH</v>
      </c>
      <c r="U795" t="s">
        <v>2512</v>
      </c>
      <c r="V795" s="46" t="str">
        <f t="shared" si="135"/>
        <v>06</v>
      </c>
      <c r="W795" s="46" t="str">
        <f t="shared" si="136"/>
        <v>Apr</v>
      </c>
      <c r="X795" s="46">
        <f t="shared" si="137"/>
        <v>4</v>
      </c>
      <c r="Y795" s="46" t="str">
        <f t="shared" si="138"/>
        <v>2019</v>
      </c>
      <c r="Z795" s="46" t="str">
        <f t="shared" si="139"/>
        <v>18:30</v>
      </c>
      <c r="AA795" s="47">
        <f t="shared" si="140"/>
        <v>43561</v>
      </c>
      <c r="AB795" s="48">
        <f t="shared" si="141"/>
        <v>43561.770833333336</v>
      </c>
      <c r="AC795" s="51">
        <v>43556</v>
      </c>
      <c r="AD795" s="72"/>
      <c r="AE795" s="49">
        <v>794</v>
      </c>
      <c r="AF795" s="52">
        <f t="shared" si="142"/>
        <v>29.309999999999963</v>
      </c>
      <c r="AG795" s="53">
        <f t="shared" si="143"/>
        <v>129.31000000000014</v>
      </c>
      <c r="AH795" s="53">
        <f>AG795-MAX($AG$1:AG794)</f>
        <v>-15.359999999999985</v>
      </c>
    </row>
    <row r="796" spans="1:34" x14ac:dyDescent="0.25">
      <c r="A796">
        <v>795</v>
      </c>
      <c r="B796" t="s">
        <v>415</v>
      </c>
      <c r="C796" t="s">
        <v>15</v>
      </c>
      <c r="D796" t="s">
        <v>100</v>
      </c>
      <c r="E796" t="s">
        <v>455</v>
      </c>
      <c r="F796">
        <v>1</v>
      </c>
      <c r="G796" t="s">
        <v>80</v>
      </c>
      <c r="H796" t="s">
        <v>34</v>
      </c>
      <c r="I796" t="str">
        <f>"2-2"</f>
        <v>2-2</v>
      </c>
      <c r="J796" t="s">
        <v>20</v>
      </c>
      <c r="K796">
        <v>1.819</v>
      </c>
      <c r="L796">
        <v>1</v>
      </c>
      <c r="M796">
        <v>0</v>
      </c>
      <c r="N796" t="s">
        <v>21</v>
      </c>
      <c r="O796" t="s">
        <v>456</v>
      </c>
      <c r="P796" s="15">
        <f t="shared" si="144"/>
        <v>29.909999999999965</v>
      </c>
      <c r="Q796" s="22">
        <v>43525</v>
      </c>
      <c r="R796" s="22"/>
      <c r="S796" s="50">
        <v>762</v>
      </c>
      <c r="T796" s="23" t="str">
        <f t="shared" si="134"/>
        <v>AH</v>
      </c>
      <c r="U796" t="s">
        <v>2512</v>
      </c>
      <c r="V796" s="46" t="str">
        <f t="shared" si="135"/>
        <v>06</v>
      </c>
      <c r="W796" s="46" t="str">
        <f t="shared" si="136"/>
        <v>Apr</v>
      </c>
      <c r="X796" s="46">
        <f t="shared" si="137"/>
        <v>4</v>
      </c>
      <c r="Y796" s="46" t="str">
        <f t="shared" si="138"/>
        <v>2019</v>
      </c>
      <c r="Z796" s="46" t="str">
        <f t="shared" si="139"/>
        <v>20:00</v>
      </c>
      <c r="AA796" s="47">
        <f t="shared" si="140"/>
        <v>43561</v>
      </c>
      <c r="AB796" s="48">
        <f t="shared" si="141"/>
        <v>43561.833333333336</v>
      </c>
      <c r="AC796" s="51">
        <v>43556</v>
      </c>
      <c r="AD796" s="72"/>
      <c r="AE796" s="49">
        <v>795</v>
      </c>
      <c r="AF796" s="52">
        <f t="shared" si="142"/>
        <v>29.309999999999963</v>
      </c>
      <c r="AG796" s="53">
        <f t="shared" si="143"/>
        <v>129.31000000000014</v>
      </c>
      <c r="AH796" s="53">
        <f>AG796-MAX($AG$1:AG795)</f>
        <v>-15.359999999999985</v>
      </c>
    </row>
    <row r="797" spans="1:34" x14ac:dyDescent="0.25">
      <c r="A797">
        <v>796</v>
      </c>
      <c r="B797" t="s">
        <v>415</v>
      </c>
      <c r="C797" t="s">
        <v>15</v>
      </c>
      <c r="D797" t="s">
        <v>100</v>
      </c>
      <c r="E797" t="s">
        <v>451</v>
      </c>
      <c r="F797">
        <v>1</v>
      </c>
      <c r="G797" t="s">
        <v>80</v>
      </c>
      <c r="H797" t="s">
        <v>34</v>
      </c>
      <c r="I797" t="str">
        <f>"3-3"</f>
        <v>3-3</v>
      </c>
      <c r="J797" t="s">
        <v>20</v>
      </c>
      <c r="K797">
        <v>1.97</v>
      </c>
      <c r="L797">
        <v>1</v>
      </c>
      <c r="M797">
        <v>0</v>
      </c>
      <c r="N797" t="s">
        <v>21</v>
      </c>
      <c r="O797" t="s">
        <v>452</v>
      </c>
      <c r="P797" s="15">
        <f t="shared" si="144"/>
        <v>29.909999999999965</v>
      </c>
      <c r="Q797" s="22">
        <v>43556</v>
      </c>
      <c r="R797" s="22"/>
      <c r="S797" s="50">
        <v>813</v>
      </c>
      <c r="T797" s="23" t="str">
        <f t="shared" si="134"/>
        <v>AH</v>
      </c>
      <c r="U797" t="s">
        <v>2512</v>
      </c>
      <c r="V797" s="46" t="str">
        <f t="shared" si="135"/>
        <v>06</v>
      </c>
      <c r="W797" s="46" t="str">
        <f t="shared" si="136"/>
        <v>Apr</v>
      </c>
      <c r="X797" s="46">
        <f t="shared" si="137"/>
        <v>4</v>
      </c>
      <c r="Y797" s="46" t="str">
        <f t="shared" si="138"/>
        <v>2019</v>
      </c>
      <c r="Z797" s="46" t="str">
        <f t="shared" si="139"/>
        <v>20:00</v>
      </c>
      <c r="AA797" s="47">
        <f t="shared" si="140"/>
        <v>43561</v>
      </c>
      <c r="AB797" s="48">
        <f t="shared" si="141"/>
        <v>43561.833333333336</v>
      </c>
      <c r="AC797" s="51">
        <v>43556</v>
      </c>
      <c r="AD797" s="72"/>
      <c r="AE797" s="49">
        <v>796</v>
      </c>
      <c r="AF797" s="52">
        <f t="shared" si="142"/>
        <v>29.309999999999963</v>
      </c>
      <c r="AG797" s="53">
        <f t="shared" si="143"/>
        <v>129.31000000000014</v>
      </c>
      <c r="AH797" s="53">
        <f>AG797-MAX($AG$1:AG796)</f>
        <v>-15.359999999999985</v>
      </c>
    </row>
    <row r="798" spans="1:34" x14ac:dyDescent="0.25">
      <c r="A798">
        <v>797</v>
      </c>
      <c r="B798" t="s">
        <v>415</v>
      </c>
      <c r="C798" t="s">
        <v>15</v>
      </c>
      <c r="D798" t="s">
        <v>100</v>
      </c>
      <c r="E798" t="s">
        <v>416</v>
      </c>
      <c r="F798">
        <v>0</v>
      </c>
      <c r="G798" t="s">
        <v>26</v>
      </c>
      <c r="H798" t="s">
        <v>38</v>
      </c>
      <c r="I798" t="str">
        <f>"1-1"</f>
        <v>1-1</v>
      </c>
      <c r="J798" t="s">
        <v>20</v>
      </c>
      <c r="K798">
        <v>2.23</v>
      </c>
      <c r="L798">
        <v>1</v>
      </c>
      <c r="M798">
        <v>-1</v>
      </c>
      <c r="N798" t="s">
        <v>21</v>
      </c>
      <c r="O798" t="s">
        <v>412</v>
      </c>
      <c r="P798" s="15">
        <f t="shared" si="144"/>
        <v>28.909999999999965</v>
      </c>
      <c r="Q798" s="22">
        <v>43556</v>
      </c>
      <c r="R798" s="22"/>
      <c r="S798" s="50">
        <v>788</v>
      </c>
      <c r="T798" s="23" t="str">
        <f t="shared" si="134"/>
        <v>1X2</v>
      </c>
      <c r="U798" t="s">
        <v>2512</v>
      </c>
      <c r="V798" s="46" t="str">
        <f t="shared" si="135"/>
        <v>06</v>
      </c>
      <c r="W798" s="46" t="str">
        <f t="shared" si="136"/>
        <v>Apr</v>
      </c>
      <c r="X798" s="46">
        <f t="shared" si="137"/>
        <v>4</v>
      </c>
      <c r="Y798" s="46" t="str">
        <f t="shared" si="138"/>
        <v>2019</v>
      </c>
      <c r="Z798" s="46" t="str">
        <f t="shared" si="139"/>
        <v>20:00</v>
      </c>
      <c r="AA798" s="47">
        <f t="shared" si="140"/>
        <v>43561</v>
      </c>
      <c r="AB798" s="48">
        <f t="shared" si="141"/>
        <v>43561.833333333336</v>
      </c>
      <c r="AC798" s="51">
        <v>43556</v>
      </c>
      <c r="AD798" s="72"/>
      <c r="AE798" s="49">
        <v>797</v>
      </c>
      <c r="AF798" s="52">
        <f t="shared" si="142"/>
        <v>28.309999999999963</v>
      </c>
      <c r="AG798" s="53">
        <f t="shared" si="143"/>
        <v>128.31000000000014</v>
      </c>
      <c r="AH798" s="53">
        <f>AG798-MAX($AG$1:AG797)</f>
        <v>-16.359999999999985</v>
      </c>
    </row>
    <row r="799" spans="1:34" x14ac:dyDescent="0.25">
      <c r="A799">
        <v>798</v>
      </c>
      <c r="B799" t="s">
        <v>434</v>
      </c>
      <c r="C799" t="s">
        <v>15</v>
      </c>
      <c r="D799" t="s">
        <v>16</v>
      </c>
      <c r="E799" t="s">
        <v>435</v>
      </c>
      <c r="F799">
        <v>1.81</v>
      </c>
      <c r="G799" t="s">
        <v>18</v>
      </c>
      <c r="H799" t="s">
        <v>34</v>
      </c>
      <c r="I799" t="str">
        <f>"0-1"</f>
        <v>0-1</v>
      </c>
      <c r="J799" t="s">
        <v>20</v>
      </c>
      <c r="K799">
        <v>1.806</v>
      </c>
      <c r="L799">
        <v>1</v>
      </c>
      <c r="M799">
        <v>0.81</v>
      </c>
      <c r="N799" t="s">
        <v>21</v>
      </c>
      <c r="O799" t="s">
        <v>431</v>
      </c>
      <c r="P799" s="15">
        <f t="shared" si="144"/>
        <v>29.719999999999963</v>
      </c>
      <c r="Q799" s="22">
        <v>43525</v>
      </c>
      <c r="R799" s="22"/>
      <c r="S799" s="50">
        <v>758</v>
      </c>
      <c r="T799" s="23" t="str">
        <f t="shared" si="134"/>
        <v>AH</v>
      </c>
      <c r="U799" t="s">
        <v>2512</v>
      </c>
      <c r="V799" s="46" t="str">
        <f t="shared" si="135"/>
        <v>06</v>
      </c>
      <c r="W799" s="46" t="str">
        <f t="shared" si="136"/>
        <v>Apr</v>
      </c>
      <c r="X799" s="46">
        <f t="shared" si="137"/>
        <v>4</v>
      </c>
      <c r="Y799" s="46" t="str">
        <f t="shared" si="138"/>
        <v>2019</v>
      </c>
      <c r="Z799" s="46" t="str">
        <f t="shared" si="139"/>
        <v>20:30</v>
      </c>
      <c r="AA799" s="47">
        <f t="shared" si="140"/>
        <v>43561</v>
      </c>
      <c r="AB799" s="48">
        <f t="shared" si="141"/>
        <v>43561.854166666664</v>
      </c>
      <c r="AC799" s="51">
        <v>43556</v>
      </c>
      <c r="AD799" s="72"/>
      <c r="AE799" s="49">
        <v>798</v>
      </c>
      <c r="AF799" s="52">
        <f t="shared" si="142"/>
        <v>29.119999999999962</v>
      </c>
      <c r="AG799" s="53">
        <f t="shared" si="143"/>
        <v>129.12000000000015</v>
      </c>
      <c r="AH799" s="53">
        <f>AG799-MAX($AG$1:AG798)</f>
        <v>-15.549999999999983</v>
      </c>
    </row>
    <row r="800" spans="1:34" x14ac:dyDescent="0.25">
      <c r="A800">
        <v>799</v>
      </c>
      <c r="B800" t="s">
        <v>446</v>
      </c>
      <c r="C800" t="s">
        <v>15</v>
      </c>
      <c r="D800" t="s">
        <v>24</v>
      </c>
      <c r="E800" t="s">
        <v>447</v>
      </c>
      <c r="F800">
        <v>0</v>
      </c>
      <c r="G800" t="s">
        <v>26</v>
      </c>
      <c r="H800" t="s">
        <v>92</v>
      </c>
      <c r="I800" t="str">
        <f>"2-0"</f>
        <v>2-0</v>
      </c>
      <c r="J800" t="s">
        <v>20</v>
      </c>
      <c r="K800">
        <v>2.09</v>
      </c>
      <c r="L800">
        <v>1</v>
      </c>
      <c r="M800">
        <v>-1</v>
      </c>
      <c r="N800" t="s">
        <v>21</v>
      </c>
      <c r="O800" t="s">
        <v>445</v>
      </c>
      <c r="P800" s="15">
        <f t="shared" si="144"/>
        <v>28.719999999999963</v>
      </c>
      <c r="Q800" s="22">
        <v>43556</v>
      </c>
      <c r="R800" s="22"/>
      <c r="S800" s="50">
        <v>777</v>
      </c>
      <c r="T800" s="23" t="str">
        <f t="shared" si="134"/>
        <v>AH</v>
      </c>
      <c r="U800" t="s">
        <v>2512</v>
      </c>
      <c r="V800" s="46" t="str">
        <f t="shared" si="135"/>
        <v>06</v>
      </c>
      <c r="W800" s="46" t="str">
        <f t="shared" si="136"/>
        <v>Apr</v>
      </c>
      <c r="X800" s="46">
        <f t="shared" si="137"/>
        <v>4</v>
      </c>
      <c r="Y800" s="46" t="str">
        <f t="shared" si="138"/>
        <v>2019</v>
      </c>
      <c r="Z800" s="46" t="str">
        <f t="shared" si="139"/>
        <v>20:45</v>
      </c>
      <c r="AA800" s="47">
        <f t="shared" si="140"/>
        <v>43561</v>
      </c>
      <c r="AB800" s="48">
        <f t="shared" si="141"/>
        <v>43561.864583333336</v>
      </c>
      <c r="AC800" s="51">
        <v>43556</v>
      </c>
      <c r="AD800" s="72"/>
      <c r="AE800" s="49">
        <v>799</v>
      </c>
      <c r="AF800" s="52">
        <f t="shared" si="142"/>
        <v>28.119999999999962</v>
      </c>
      <c r="AG800" s="53">
        <f t="shared" si="143"/>
        <v>128.12000000000015</v>
      </c>
      <c r="AH800" s="53">
        <f>AG800-MAX($AG$1:AG799)</f>
        <v>-16.549999999999983</v>
      </c>
    </row>
    <row r="801" spans="1:34" x14ac:dyDescent="0.25">
      <c r="A801">
        <v>800</v>
      </c>
      <c r="B801" t="s">
        <v>395</v>
      </c>
      <c r="C801" t="s">
        <v>15</v>
      </c>
      <c r="D801" t="s">
        <v>24</v>
      </c>
      <c r="E801" t="s">
        <v>396</v>
      </c>
      <c r="F801">
        <v>1</v>
      </c>
      <c r="G801" t="s">
        <v>80</v>
      </c>
      <c r="H801" t="s">
        <v>250</v>
      </c>
      <c r="I801" t="str">
        <f>"1-1"</f>
        <v>1-1</v>
      </c>
      <c r="J801" t="s">
        <v>20</v>
      </c>
      <c r="K801">
        <v>2.04</v>
      </c>
      <c r="L801">
        <v>1</v>
      </c>
      <c r="M801">
        <v>0</v>
      </c>
      <c r="N801" t="s">
        <v>21</v>
      </c>
      <c r="O801" t="s">
        <v>397</v>
      </c>
      <c r="P801" s="15">
        <f t="shared" si="144"/>
        <v>28.719999999999963</v>
      </c>
      <c r="Q801" s="22">
        <v>43556</v>
      </c>
      <c r="R801" s="22"/>
      <c r="S801" s="50">
        <v>805</v>
      </c>
      <c r="T801" s="23" t="str">
        <f t="shared" si="134"/>
        <v>O/U</v>
      </c>
      <c r="U801" t="s">
        <v>2512</v>
      </c>
      <c r="V801" s="46" t="str">
        <f t="shared" si="135"/>
        <v>07</v>
      </c>
      <c r="W801" s="46" t="str">
        <f t="shared" si="136"/>
        <v>Apr</v>
      </c>
      <c r="X801" s="46">
        <f t="shared" si="137"/>
        <v>4</v>
      </c>
      <c r="Y801" s="46" t="str">
        <f t="shared" si="138"/>
        <v>2019</v>
      </c>
      <c r="Z801" s="46" t="str">
        <f t="shared" si="139"/>
        <v>12:00</v>
      </c>
      <c r="AA801" s="47">
        <f t="shared" si="140"/>
        <v>43562</v>
      </c>
      <c r="AB801" s="48">
        <f t="shared" si="141"/>
        <v>43562.5</v>
      </c>
      <c r="AC801" s="51">
        <v>43556</v>
      </c>
      <c r="AD801" s="72"/>
      <c r="AE801" s="49">
        <v>800</v>
      </c>
      <c r="AF801" s="52">
        <f t="shared" si="142"/>
        <v>28.119999999999962</v>
      </c>
      <c r="AG801" s="53">
        <f t="shared" si="143"/>
        <v>128.12000000000015</v>
      </c>
      <c r="AH801" s="53">
        <f>AG801-MAX($AG$1:AG800)</f>
        <v>-16.549999999999983</v>
      </c>
    </row>
    <row r="802" spans="1:34" x14ac:dyDescent="0.25">
      <c r="A802">
        <v>801</v>
      </c>
      <c r="B802" t="s">
        <v>432</v>
      </c>
      <c r="C802" t="s">
        <v>15</v>
      </c>
      <c r="D802" t="s">
        <v>16</v>
      </c>
      <c r="E802" t="s">
        <v>433</v>
      </c>
      <c r="F802">
        <v>1.99</v>
      </c>
      <c r="G802" t="s">
        <v>18</v>
      </c>
      <c r="H802" t="s">
        <v>31</v>
      </c>
      <c r="I802" t="str">
        <f>"0-1"</f>
        <v>0-1</v>
      </c>
      <c r="J802" t="s">
        <v>20</v>
      </c>
      <c r="K802">
        <v>1.99</v>
      </c>
      <c r="L802">
        <v>1</v>
      </c>
      <c r="M802">
        <v>0.99</v>
      </c>
      <c r="N802" t="s">
        <v>21</v>
      </c>
      <c r="O802" t="s">
        <v>431</v>
      </c>
      <c r="P802" s="15">
        <f t="shared" si="144"/>
        <v>29.709999999999962</v>
      </c>
      <c r="Q802" s="22">
        <v>43556</v>
      </c>
      <c r="R802" s="22"/>
      <c r="S802" s="50">
        <v>812</v>
      </c>
      <c r="T802" s="23" t="str">
        <f t="shared" si="134"/>
        <v>AH</v>
      </c>
      <c r="U802" t="s">
        <v>2512</v>
      </c>
      <c r="V802" s="46" t="str">
        <f t="shared" si="135"/>
        <v>07</v>
      </c>
      <c r="W802" s="46" t="str">
        <f t="shared" si="136"/>
        <v>Apr</v>
      </c>
      <c r="X802" s="46">
        <f t="shared" si="137"/>
        <v>4</v>
      </c>
      <c r="Y802" s="46" t="str">
        <f t="shared" si="138"/>
        <v>2019</v>
      </c>
      <c r="Z802" s="46" t="str">
        <f t="shared" si="139"/>
        <v>12:30</v>
      </c>
      <c r="AA802" s="47">
        <f t="shared" si="140"/>
        <v>43562</v>
      </c>
      <c r="AB802" s="48">
        <f t="shared" si="141"/>
        <v>43562.520833333336</v>
      </c>
      <c r="AC802" s="51">
        <v>43556</v>
      </c>
      <c r="AD802" s="72"/>
      <c r="AE802" s="49">
        <v>801</v>
      </c>
      <c r="AF802" s="52">
        <f t="shared" si="142"/>
        <v>29.10999999999996</v>
      </c>
      <c r="AG802" s="53">
        <f t="shared" si="143"/>
        <v>129.11000000000016</v>
      </c>
      <c r="AH802" s="53">
        <f>AG802-MAX($AG$1:AG801)</f>
        <v>-15.559999999999974</v>
      </c>
    </row>
    <row r="803" spans="1:34" x14ac:dyDescent="0.25">
      <c r="A803">
        <v>802</v>
      </c>
      <c r="B803" t="s">
        <v>423</v>
      </c>
      <c r="C803" t="s">
        <v>15</v>
      </c>
      <c r="D803" t="s">
        <v>24</v>
      </c>
      <c r="E803" t="s">
        <v>424</v>
      </c>
      <c r="F803">
        <v>2.35</v>
      </c>
      <c r="G803" t="s">
        <v>18</v>
      </c>
      <c r="H803" t="s">
        <v>72</v>
      </c>
      <c r="I803" t="str">
        <f>"1-0"</f>
        <v>1-0</v>
      </c>
      <c r="J803" t="s">
        <v>20</v>
      </c>
      <c r="K803">
        <v>2.35</v>
      </c>
      <c r="L803">
        <v>1</v>
      </c>
      <c r="M803">
        <v>1.35</v>
      </c>
      <c r="N803" t="s">
        <v>21</v>
      </c>
      <c r="O803" t="s">
        <v>422</v>
      </c>
      <c r="P803" s="15">
        <f t="shared" si="144"/>
        <v>31.059999999999963</v>
      </c>
      <c r="Q803" s="22">
        <v>43556</v>
      </c>
      <c r="R803" s="22"/>
      <c r="S803" s="50">
        <v>803</v>
      </c>
      <c r="T803" s="23" t="str">
        <f t="shared" si="134"/>
        <v>1X2</v>
      </c>
      <c r="U803" t="s">
        <v>2512</v>
      </c>
      <c r="V803" s="46" t="str">
        <f t="shared" si="135"/>
        <v>07</v>
      </c>
      <c r="W803" s="46" t="str">
        <f t="shared" si="136"/>
        <v>Apr</v>
      </c>
      <c r="X803" s="46">
        <f t="shared" si="137"/>
        <v>4</v>
      </c>
      <c r="Y803" s="46" t="str">
        <f t="shared" si="138"/>
        <v>2019</v>
      </c>
      <c r="Z803" s="46" t="str">
        <f t="shared" si="139"/>
        <v>14:00</v>
      </c>
      <c r="AA803" s="47">
        <f t="shared" si="140"/>
        <v>43562</v>
      </c>
      <c r="AB803" s="48">
        <f t="shared" si="141"/>
        <v>43562.583333333336</v>
      </c>
      <c r="AC803" s="51">
        <v>43556</v>
      </c>
      <c r="AD803" s="72"/>
      <c r="AE803" s="49">
        <v>802</v>
      </c>
      <c r="AF803" s="52">
        <f t="shared" si="142"/>
        <v>30.459999999999962</v>
      </c>
      <c r="AG803" s="53">
        <f t="shared" si="143"/>
        <v>130.46000000000015</v>
      </c>
      <c r="AH803" s="53">
        <f>AG803-MAX($AG$1:AG802)</f>
        <v>-14.20999999999998</v>
      </c>
    </row>
    <row r="804" spans="1:34" x14ac:dyDescent="0.25">
      <c r="A804">
        <v>803</v>
      </c>
      <c r="B804" t="s">
        <v>413</v>
      </c>
      <c r="C804" t="s">
        <v>15</v>
      </c>
      <c r="D804" t="s">
        <v>100</v>
      </c>
      <c r="E804" t="s">
        <v>414</v>
      </c>
      <c r="F804">
        <v>1</v>
      </c>
      <c r="G804" t="s">
        <v>80</v>
      </c>
      <c r="H804" t="s">
        <v>34</v>
      </c>
      <c r="I804" t="str">
        <f>"1-1"</f>
        <v>1-1</v>
      </c>
      <c r="J804" t="s">
        <v>20</v>
      </c>
      <c r="K804">
        <v>1.84</v>
      </c>
      <c r="L804">
        <v>1</v>
      </c>
      <c r="M804">
        <v>0</v>
      </c>
      <c r="N804" t="s">
        <v>21</v>
      </c>
      <c r="O804" t="s">
        <v>412</v>
      </c>
      <c r="P804" s="15">
        <f t="shared" si="144"/>
        <v>31.059999999999963</v>
      </c>
      <c r="Q804" s="22">
        <v>43556</v>
      </c>
      <c r="R804" s="22"/>
      <c r="S804" s="50">
        <v>787</v>
      </c>
      <c r="T804" s="23" t="str">
        <f t="shared" si="134"/>
        <v>AH</v>
      </c>
      <c r="U804" t="s">
        <v>2512</v>
      </c>
      <c r="V804" s="46" t="str">
        <f t="shared" si="135"/>
        <v>07</v>
      </c>
      <c r="W804" s="46" t="str">
        <f t="shared" si="136"/>
        <v>Apr</v>
      </c>
      <c r="X804" s="46">
        <f t="shared" si="137"/>
        <v>4</v>
      </c>
      <c r="Y804" s="46" t="str">
        <f t="shared" si="138"/>
        <v>2019</v>
      </c>
      <c r="Z804" s="46" t="str">
        <f t="shared" si="139"/>
        <v>15:00</v>
      </c>
      <c r="AA804" s="47">
        <f t="shared" si="140"/>
        <v>43562</v>
      </c>
      <c r="AB804" s="48">
        <f t="shared" si="141"/>
        <v>43562.625</v>
      </c>
      <c r="AC804" s="51">
        <v>43556</v>
      </c>
      <c r="AD804" s="72"/>
      <c r="AE804" s="49">
        <v>803</v>
      </c>
      <c r="AF804" s="52">
        <f t="shared" si="142"/>
        <v>30.459999999999962</v>
      </c>
      <c r="AG804" s="53">
        <f t="shared" si="143"/>
        <v>130.46000000000015</v>
      </c>
      <c r="AH804" s="53">
        <f>AG804-MAX($AG$1:AG803)</f>
        <v>-14.20999999999998</v>
      </c>
    </row>
    <row r="805" spans="1:34" x14ac:dyDescent="0.25">
      <c r="A805">
        <v>804</v>
      </c>
      <c r="B805" t="s">
        <v>457</v>
      </c>
      <c r="C805" t="s">
        <v>15</v>
      </c>
      <c r="D805" t="s">
        <v>58</v>
      </c>
      <c r="E805" t="s">
        <v>458</v>
      </c>
      <c r="F805">
        <v>1.75</v>
      </c>
      <c r="G805" t="s">
        <v>18</v>
      </c>
      <c r="H805" t="s">
        <v>112</v>
      </c>
      <c r="I805" t="str">
        <f>"1-0"</f>
        <v>1-0</v>
      </c>
      <c r="J805" t="s">
        <v>20</v>
      </c>
      <c r="K805">
        <v>1.746</v>
      </c>
      <c r="L805">
        <v>1</v>
      </c>
      <c r="M805">
        <v>0.75</v>
      </c>
      <c r="N805" t="s">
        <v>21</v>
      </c>
      <c r="O805" t="s">
        <v>459</v>
      </c>
      <c r="P805" s="15">
        <f t="shared" si="144"/>
        <v>31.809999999999963</v>
      </c>
      <c r="Q805" s="22">
        <v>43556</v>
      </c>
      <c r="R805" s="22"/>
      <c r="S805" s="50">
        <v>808</v>
      </c>
      <c r="T805" s="23" t="str">
        <f t="shared" si="134"/>
        <v>AH</v>
      </c>
      <c r="U805" t="s">
        <v>2512</v>
      </c>
      <c r="V805" s="46" t="str">
        <f t="shared" si="135"/>
        <v>07</v>
      </c>
      <c r="W805" s="46" t="str">
        <f t="shared" si="136"/>
        <v>Apr</v>
      </c>
      <c r="X805" s="46">
        <f t="shared" si="137"/>
        <v>4</v>
      </c>
      <c r="Y805" s="46" t="str">
        <f t="shared" si="138"/>
        <v>2019</v>
      </c>
      <c r="Z805" s="46" t="str">
        <f t="shared" si="139"/>
        <v>15:05</v>
      </c>
      <c r="AA805" s="47">
        <f t="shared" si="140"/>
        <v>43562</v>
      </c>
      <c r="AB805" s="48">
        <f t="shared" si="141"/>
        <v>43562.628472222219</v>
      </c>
      <c r="AC805" s="51">
        <v>43556</v>
      </c>
      <c r="AD805" s="72"/>
      <c r="AE805" s="49">
        <v>804</v>
      </c>
      <c r="AF805" s="52">
        <f t="shared" si="142"/>
        <v>31.209999999999962</v>
      </c>
      <c r="AG805" s="53">
        <f t="shared" si="143"/>
        <v>131.21000000000015</v>
      </c>
      <c r="AH805" s="53">
        <f>AG805-MAX($AG$1:AG804)</f>
        <v>-13.45999999999998</v>
      </c>
    </row>
    <row r="806" spans="1:34" x14ac:dyDescent="0.25">
      <c r="A806">
        <v>805</v>
      </c>
      <c r="B806" t="s">
        <v>441</v>
      </c>
      <c r="C806" t="s">
        <v>15</v>
      </c>
      <c r="D806" t="s">
        <v>54</v>
      </c>
      <c r="E806" t="s">
        <v>442</v>
      </c>
      <c r="F806">
        <v>1.87</v>
      </c>
      <c r="G806" t="s">
        <v>18</v>
      </c>
      <c r="H806" t="s">
        <v>38</v>
      </c>
      <c r="I806" t="str">
        <f>"0-4"</f>
        <v>0-4</v>
      </c>
      <c r="J806" t="s">
        <v>20</v>
      </c>
      <c r="K806">
        <v>1.869</v>
      </c>
      <c r="L806">
        <v>1</v>
      </c>
      <c r="M806">
        <v>0.87</v>
      </c>
      <c r="N806" t="s">
        <v>21</v>
      </c>
      <c r="O806" t="s">
        <v>443</v>
      </c>
      <c r="P806" s="15">
        <f t="shared" si="144"/>
        <v>32.679999999999964</v>
      </c>
      <c r="Q806" s="22">
        <v>43525</v>
      </c>
      <c r="R806" s="22"/>
      <c r="S806" s="50">
        <v>764</v>
      </c>
      <c r="T806" s="23" t="str">
        <f t="shared" si="134"/>
        <v>1X2</v>
      </c>
      <c r="U806" t="s">
        <v>2512</v>
      </c>
      <c r="V806" s="46" t="str">
        <f t="shared" si="135"/>
        <v>07</v>
      </c>
      <c r="W806" s="46" t="str">
        <f t="shared" si="136"/>
        <v>Apr</v>
      </c>
      <c r="X806" s="46">
        <f t="shared" si="137"/>
        <v>4</v>
      </c>
      <c r="Y806" s="46" t="str">
        <f t="shared" si="138"/>
        <v>2019</v>
      </c>
      <c r="Z806" s="46" t="str">
        <f t="shared" si="139"/>
        <v>15:30</v>
      </c>
      <c r="AA806" s="47">
        <f t="shared" si="140"/>
        <v>43562</v>
      </c>
      <c r="AB806" s="48">
        <f t="shared" si="141"/>
        <v>43562.645833333336</v>
      </c>
      <c r="AC806" s="51">
        <v>43556</v>
      </c>
      <c r="AD806" s="72"/>
      <c r="AE806" s="49">
        <v>805</v>
      </c>
      <c r="AF806" s="52">
        <f t="shared" si="142"/>
        <v>32.079999999999963</v>
      </c>
      <c r="AG806" s="53">
        <f t="shared" si="143"/>
        <v>132.08000000000015</v>
      </c>
      <c r="AH806" s="53">
        <f>AG806-MAX($AG$1:AG805)</f>
        <v>-12.589999999999975</v>
      </c>
    </row>
    <row r="807" spans="1:34" x14ac:dyDescent="0.25">
      <c r="A807">
        <v>806</v>
      </c>
      <c r="B807" t="s">
        <v>393</v>
      </c>
      <c r="C807" t="s">
        <v>15</v>
      </c>
      <c r="D807" t="s">
        <v>24</v>
      </c>
      <c r="E807" t="s">
        <v>394</v>
      </c>
      <c r="F807">
        <v>0</v>
      </c>
      <c r="G807" t="s">
        <v>26</v>
      </c>
      <c r="H807" t="s">
        <v>166</v>
      </c>
      <c r="I807" t="str">
        <f>"0-2"</f>
        <v>0-2</v>
      </c>
      <c r="J807" t="s">
        <v>20</v>
      </c>
      <c r="K807">
        <v>1.909</v>
      </c>
      <c r="L807">
        <v>1</v>
      </c>
      <c r="M807">
        <v>-1</v>
      </c>
      <c r="N807" t="s">
        <v>21</v>
      </c>
      <c r="O807" t="s">
        <v>390</v>
      </c>
      <c r="P807" s="15">
        <f t="shared" si="144"/>
        <v>31.679999999999964</v>
      </c>
      <c r="Q807" s="22">
        <v>43556</v>
      </c>
      <c r="R807" s="22"/>
      <c r="S807" s="50">
        <v>785</v>
      </c>
      <c r="T807" s="23" t="str">
        <f t="shared" si="134"/>
        <v>O/U</v>
      </c>
      <c r="U807" t="s">
        <v>2512</v>
      </c>
      <c r="V807" s="46" t="str">
        <f t="shared" si="135"/>
        <v>07</v>
      </c>
      <c r="W807" s="46" t="str">
        <f t="shared" si="136"/>
        <v>Apr</v>
      </c>
      <c r="X807" s="46">
        <f t="shared" si="137"/>
        <v>4</v>
      </c>
      <c r="Y807" s="46" t="str">
        <f t="shared" si="138"/>
        <v>2019</v>
      </c>
      <c r="Z807" s="46" t="str">
        <f t="shared" si="139"/>
        <v>16:15</v>
      </c>
      <c r="AA807" s="47">
        <f t="shared" si="140"/>
        <v>43562</v>
      </c>
      <c r="AB807" s="48">
        <f t="shared" si="141"/>
        <v>43562.677083333336</v>
      </c>
      <c r="AC807" s="51">
        <v>43556</v>
      </c>
      <c r="AD807" s="72"/>
      <c r="AE807" s="49">
        <v>806</v>
      </c>
      <c r="AF807" s="52">
        <f t="shared" si="142"/>
        <v>31.079999999999963</v>
      </c>
      <c r="AG807" s="53">
        <f t="shared" si="143"/>
        <v>131.08000000000015</v>
      </c>
      <c r="AH807" s="53">
        <f>AG807-MAX($AG$1:AG806)</f>
        <v>-13.589999999999975</v>
      </c>
    </row>
    <row r="808" spans="1:34" x14ac:dyDescent="0.25">
      <c r="A808">
        <v>807</v>
      </c>
      <c r="B808" t="s">
        <v>410</v>
      </c>
      <c r="C808" t="s">
        <v>15</v>
      </c>
      <c r="D808" t="s">
        <v>399</v>
      </c>
      <c r="E808" t="s">
        <v>439</v>
      </c>
      <c r="F808">
        <v>1</v>
      </c>
      <c r="G808" t="s">
        <v>80</v>
      </c>
      <c r="H808" t="s">
        <v>34</v>
      </c>
      <c r="I808" t="str">
        <f>"2-2"</f>
        <v>2-2</v>
      </c>
      <c r="J808" t="s">
        <v>20</v>
      </c>
      <c r="K808">
        <v>2.2400000000000002</v>
      </c>
      <c r="L808">
        <v>1</v>
      </c>
      <c r="M808">
        <v>0</v>
      </c>
      <c r="N808" t="s">
        <v>21</v>
      </c>
      <c r="O808" t="s">
        <v>440</v>
      </c>
      <c r="P808" s="15">
        <f t="shared" si="144"/>
        <v>31.679999999999964</v>
      </c>
      <c r="Q808" s="22">
        <v>43556</v>
      </c>
      <c r="R808" s="22"/>
      <c r="S808" s="50">
        <v>816</v>
      </c>
      <c r="T808" s="23" t="str">
        <f t="shared" si="134"/>
        <v>AH</v>
      </c>
      <c r="U808" t="s">
        <v>2512</v>
      </c>
      <c r="V808" s="46" t="str">
        <f t="shared" si="135"/>
        <v>07</v>
      </c>
      <c r="W808" s="46" t="str">
        <f t="shared" si="136"/>
        <v>Apr</v>
      </c>
      <c r="X808" s="46">
        <f t="shared" si="137"/>
        <v>4</v>
      </c>
      <c r="Y808" s="46" t="str">
        <f t="shared" si="138"/>
        <v>2019</v>
      </c>
      <c r="Z808" s="46" t="str">
        <f t="shared" si="139"/>
        <v>17:00</v>
      </c>
      <c r="AA808" s="47">
        <f t="shared" si="140"/>
        <v>43562</v>
      </c>
      <c r="AB808" s="48">
        <f t="shared" si="141"/>
        <v>43562.708333333336</v>
      </c>
      <c r="AC808" s="51">
        <v>43556</v>
      </c>
      <c r="AD808" s="72"/>
      <c r="AE808" s="49">
        <v>807</v>
      </c>
      <c r="AF808" s="52">
        <f t="shared" si="142"/>
        <v>31.079999999999963</v>
      </c>
      <c r="AG808" s="53">
        <f t="shared" si="143"/>
        <v>131.08000000000015</v>
      </c>
      <c r="AH808" s="53">
        <f>AG808-MAX($AG$1:AG807)</f>
        <v>-13.589999999999975</v>
      </c>
    </row>
    <row r="809" spans="1:34" x14ac:dyDescent="0.25">
      <c r="A809">
        <v>808</v>
      </c>
      <c r="B809" t="s">
        <v>410</v>
      </c>
      <c r="C809" t="s">
        <v>15</v>
      </c>
      <c r="D809" t="s">
        <v>100</v>
      </c>
      <c r="E809" t="s">
        <v>411</v>
      </c>
      <c r="F809">
        <v>0</v>
      </c>
      <c r="G809" t="s">
        <v>26</v>
      </c>
      <c r="H809" t="s">
        <v>34</v>
      </c>
      <c r="I809" t="str">
        <f>"1-0"</f>
        <v>1-0</v>
      </c>
      <c r="J809" t="s">
        <v>20</v>
      </c>
      <c r="K809">
        <v>2.0499999999999998</v>
      </c>
      <c r="L809">
        <v>1</v>
      </c>
      <c r="M809">
        <v>-1</v>
      </c>
      <c r="N809" t="s">
        <v>21</v>
      </c>
      <c r="O809" t="s">
        <v>412</v>
      </c>
      <c r="P809" s="15">
        <f t="shared" si="144"/>
        <v>30.679999999999964</v>
      </c>
      <c r="Q809" s="22">
        <v>43556</v>
      </c>
      <c r="R809" s="22"/>
      <c r="S809" s="50">
        <v>804</v>
      </c>
      <c r="T809" s="23" t="str">
        <f t="shared" si="134"/>
        <v>AH</v>
      </c>
      <c r="U809" t="s">
        <v>2512</v>
      </c>
      <c r="V809" s="46" t="str">
        <f t="shared" si="135"/>
        <v>07</v>
      </c>
      <c r="W809" s="46" t="str">
        <f t="shared" si="136"/>
        <v>Apr</v>
      </c>
      <c r="X809" s="46">
        <f t="shared" si="137"/>
        <v>4</v>
      </c>
      <c r="Y809" s="46" t="str">
        <f t="shared" si="138"/>
        <v>2019</v>
      </c>
      <c r="Z809" s="46" t="str">
        <f t="shared" si="139"/>
        <v>17:00</v>
      </c>
      <c r="AA809" s="47">
        <f t="shared" si="140"/>
        <v>43562</v>
      </c>
      <c r="AB809" s="48">
        <f t="shared" si="141"/>
        <v>43562.708333333336</v>
      </c>
      <c r="AC809" s="51">
        <v>43556</v>
      </c>
      <c r="AD809" s="72"/>
      <c r="AE809" s="49">
        <v>808</v>
      </c>
      <c r="AF809" s="52">
        <f t="shared" si="142"/>
        <v>30.079999999999963</v>
      </c>
      <c r="AG809" s="53">
        <f t="shared" si="143"/>
        <v>130.08000000000015</v>
      </c>
      <c r="AH809" s="53">
        <f>AG809-MAX($AG$1:AG808)</f>
        <v>-14.589999999999975</v>
      </c>
    </row>
    <row r="810" spans="1:34" x14ac:dyDescent="0.25">
      <c r="A810">
        <v>809</v>
      </c>
      <c r="B810" t="s">
        <v>384</v>
      </c>
      <c r="C810" t="s">
        <v>15</v>
      </c>
      <c r="D810" t="s">
        <v>54</v>
      </c>
      <c r="E810" t="s">
        <v>417</v>
      </c>
      <c r="F810">
        <v>1.79</v>
      </c>
      <c r="G810" t="s">
        <v>18</v>
      </c>
      <c r="H810" t="s">
        <v>92</v>
      </c>
      <c r="I810" t="str">
        <f>"1-1"</f>
        <v>1-1</v>
      </c>
      <c r="J810" t="s">
        <v>20</v>
      </c>
      <c r="K810">
        <v>1.7869999999999999</v>
      </c>
      <c r="L810">
        <v>1</v>
      </c>
      <c r="M810">
        <v>0.79</v>
      </c>
      <c r="N810" t="s">
        <v>21</v>
      </c>
      <c r="O810" t="s">
        <v>418</v>
      </c>
      <c r="P810" s="15">
        <f t="shared" si="144"/>
        <v>31.469999999999963</v>
      </c>
      <c r="Q810" s="22">
        <v>43556</v>
      </c>
      <c r="R810" s="22"/>
      <c r="S810" s="50">
        <v>790</v>
      </c>
      <c r="T810" s="23" t="str">
        <f t="shared" si="134"/>
        <v>AH</v>
      </c>
      <c r="U810" t="s">
        <v>2512</v>
      </c>
      <c r="V810" s="46" t="str">
        <f t="shared" si="135"/>
        <v>07</v>
      </c>
      <c r="W810" s="46" t="str">
        <f t="shared" si="136"/>
        <v>Apr</v>
      </c>
      <c r="X810" s="46">
        <f t="shared" si="137"/>
        <v>4</v>
      </c>
      <c r="Y810" s="46" t="str">
        <f t="shared" si="138"/>
        <v>2019</v>
      </c>
      <c r="Z810" s="46" t="str">
        <f t="shared" si="139"/>
        <v>18:00</v>
      </c>
      <c r="AA810" s="47">
        <f t="shared" si="140"/>
        <v>43562</v>
      </c>
      <c r="AB810" s="48">
        <f t="shared" si="141"/>
        <v>43562.75</v>
      </c>
      <c r="AC810" s="51">
        <v>43556</v>
      </c>
      <c r="AD810" s="72"/>
      <c r="AE810" s="49">
        <v>809</v>
      </c>
      <c r="AF810" s="52">
        <f t="shared" si="142"/>
        <v>30.869999999999962</v>
      </c>
      <c r="AG810" s="53">
        <f t="shared" si="143"/>
        <v>130.87000000000015</v>
      </c>
      <c r="AH810" s="53">
        <f>AG810-MAX($AG$1:AG809)</f>
        <v>-13.799999999999983</v>
      </c>
    </row>
    <row r="811" spans="1:34" x14ac:dyDescent="0.25">
      <c r="A811">
        <v>810</v>
      </c>
      <c r="B811" t="s">
        <v>384</v>
      </c>
      <c r="C811" t="s">
        <v>15</v>
      </c>
      <c r="D811" t="s">
        <v>16</v>
      </c>
      <c r="E811" t="s">
        <v>387</v>
      </c>
      <c r="F811">
        <v>0</v>
      </c>
      <c r="G811" t="s">
        <v>26</v>
      </c>
      <c r="H811" t="s">
        <v>72</v>
      </c>
      <c r="I811" t="str">
        <f>"0-0"</f>
        <v>0-0</v>
      </c>
      <c r="J811" t="s">
        <v>20</v>
      </c>
      <c r="K811">
        <v>2.13</v>
      </c>
      <c r="L811">
        <v>1</v>
      </c>
      <c r="M811">
        <v>-1</v>
      </c>
      <c r="N811" t="s">
        <v>21</v>
      </c>
      <c r="O811" t="s">
        <v>386</v>
      </c>
      <c r="P811" s="15">
        <f t="shared" si="144"/>
        <v>30.469999999999963</v>
      </c>
      <c r="Q811" s="22">
        <v>43556</v>
      </c>
      <c r="R811" s="22"/>
      <c r="S811" s="50">
        <v>800</v>
      </c>
      <c r="T811" s="23" t="str">
        <f t="shared" si="134"/>
        <v>1X2</v>
      </c>
      <c r="U811" t="s">
        <v>2512</v>
      </c>
      <c r="V811" s="46" t="str">
        <f t="shared" si="135"/>
        <v>07</v>
      </c>
      <c r="W811" s="46" t="str">
        <f t="shared" si="136"/>
        <v>Apr</v>
      </c>
      <c r="X811" s="46">
        <f t="shared" si="137"/>
        <v>4</v>
      </c>
      <c r="Y811" s="46" t="str">
        <f t="shared" si="138"/>
        <v>2019</v>
      </c>
      <c r="Z811" s="46" t="str">
        <f t="shared" si="139"/>
        <v>18:00</v>
      </c>
      <c r="AA811" s="47">
        <f t="shared" si="140"/>
        <v>43562</v>
      </c>
      <c r="AB811" s="48">
        <f t="shared" si="141"/>
        <v>43562.75</v>
      </c>
      <c r="AC811" s="51">
        <v>43556</v>
      </c>
      <c r="AD811" s="72"/>
      <c r="AE811" s="49">
        <v>810</v>
      </c>
      <c r="AF811" s="52">
        <f t="shared" si="142"/>
        <v>29.869999999999962</v>
      </c>
      <c r="AG811" s="53">
        <f t="shared" si="143"/>
        <v>129.87000000000015</v>
      </c>
      <c r="AH811" s="53">
        <f>AG811-MAX($AG$1:AG810)</f>
        <v>-14.799999999999983</v>
      </c>
    </row>
    <row r="812" spans="1:34" x14ac:dyDescent="0.25">
      <c r="A812">
        <v>811</v>
      </c>
      <c r="B812" t="s">
        <v>384</v>
      </c>
      <c r="C812" t="s">
        <v>15</v>
      </c>
      <c r="D812" t="s">
        <v>16</v>
      </c>
      <c r="E812" t="s">
        <v>385</v>
      </c>
      <c r="F812">
        <v>1.85</v>
      </c>
      <c r="G812" t="s">
        <v>18</v>
      </c>
      <c r="H812" t="s">
        <v>85</v>
      </c>
      <c r="I812" t="str">
        <f>"2-2"</f>
        <v>2-2</v>
      </c>
      <c r="J812" t="s">
        <v>20</v>
      </c>
      <c r="K812">
        <v>1.847</v>
      </c>
      <c r="L812">
        <v>1</v>
      </c>
      <c r="M812">
        <v>0.85</v>
      </c>
      <c r="N812" t="s">
        <v>21</v>
      </c>
      <c r="O812" t="s">
        <v>386</v>
      </c>
      <c r="P812" s="15">
        <f t="shared" si="144"/>
        <v>31.319999999999965</v>
      </c>
      <c r="Q812" s="22">
        <v>43556</v>
      </c>
      <c r="R812" s="22"/>
      <c r="S812" s="50">
        <v>792</v>
      </c>
      <c r="T812" s="23" t="str">
        <f t="shared" si="134"/>
        <v>AH</v>
      </c>
      <c r="U812" t="s">
        <v>2512</v>
      </c>
      <c r="V812" s="46" t="str">
        <f t="shared" si="135"/>
        <v>07</v>
      </c>
      <c r="W812" s="46" t="str">
        <f t="shared" si="136"/>
        <v>Apr</v>
      </c>
      <c r="X812" s="46">
        <f t="shared" si="137"/>
        <v>4</v>
      </c>
      <c r="Y812" s="46" t="str">
        <f t="shared" si="138"/>
        <v>2019</v>
      </c>
      <c r="Z812" s="46" t="str">
        <f t="shared" si="139"/>
        <v>18:00</v>
      </c>
      <c r="AA812" s="47">
        <f t="shared" si="140"/>
        <v>43562</v>
      </c>
      <c r="AB812" s="48">
        <f t="shared" si="141"/>
        <v>43562.75</v>
      </c>
      <c r="AC812" s="51">
        <v>43556</v>
      </c>
      <c r="AD812" s="72"/>
      <c r="AE812" s="49">
        <v>811</v>
      </c>
      <c r="AF812" s="52">
        <f t="shared" si="142"/>
        <v>30.719999999999963</v>
      </c>
      <c r="AG812" s="53">
        <f t="shared" si="143"/>
        <v>130.72000000000014</v>
      </c>
      <c r="AH812" s="53">
        <f>AG812-MAX($AG$1:AG811)</f>
        <v>-13.949999999999989</v>
      </c>
    </row>
    <row r="813" spans="1:34" x14ac:dyDescent="0.25">
      <c r="A813">
        <v>812</v>
      </c>
      <c r="B813" t="s">
        <v>391</v>
      </c>
      <c r="C813" t="s">
        <v>15</v>
      </c>
      <c r="D813" t="s">
        <v>24</v>
      </c>
      <c r="E813" t="s">
        <v>392</v>
      </c>
      <c r="F813">
        <v>0</v>
      </c>
      <c r="G813" t="s">
        <v>26</v>
      </c>
      <c r="H813" t="s">
        <v>34</v>
      </c>
      <c r="I813" t="str">
        <f>"3-1"</f>
        <v>3-1</v>
      </c>
      <c r="J813" t="s">
        <v>20</v>
      </c>
      <c r="K813">
        <v>2.29</v>
      </c>
      <c r="L813">
        <v>1</v>
      </c>
      <c r="M813">
        <v>-1</v>
      </c>
      <c r="N813" t="s">
        <v>21</v>
      </c>
      <c r="O813" t="s">
        <v>390</v>
      </c>
      <c r="P813" s="15">
        <f t="shared" si="144"/>
        <v>30.319999999999965</v>
      </c>
      <c r="Q813" s="22">
        <v>43556</v>
      </c>
      <c r="R813" s="22"/>
      <c r="S813" s="50">
        <v>801</v>
      </c>
      <c r="T813" s="23" t="str">
        <f t="shared" si="134"/>
        <v>AH</v>
      </c>
      <c r="U813" t="s">
        <v>2512</v>
      </c>
      <c r="V813" s="46" t="str">
        <f t="shared" si="135"/>
        <v>07</v>
      </c>
      <c r="W813" s="46" t="str">
        <f t="shared" si="136"/>
        <v>Apr</v>
      </c>
      <c r="X813" s="46">
        <f t="shared" si="137"/>
        <v>4</v>
      </c>
      <c r="Y813" s="46" t="str">
        <f t="shared" si="138"/>
        <v>2019</v>
      </c>
      <c r="Z813" s="46" t="str">
        <f t="shared" si="139"/>
        <v>18:30</v>
      </c>
      <c r="AA813" s="47">
        <f t="shared" si="140"/>
        <v>43562</v>
      </c>
      <c r="AB813" s="48">
        <f t="shared" si="141"/>
        <v>43562.770833333336</v>
      </c>
      <c r="AC813" s="51">
        <v>43556</v>
      </c>
      <c r="AD813" s="72"/>
      <c r="AE813" s="49">
        <v>812</v>
      </c>
      <c r="AF813" s="52">
        <f t="shared" si="142"/>
        <v>29.719999999999963</v>
      </c>
      <c r="AG813" s="53">
        <f t="shared" si="143"/>
        <v>129.72000000000014</v>
      </c>
      <c r="AH813" s="53">
        <f>AG813-MAX($AG$1:AG812)</f>
        <v>-14.949999999999989</v>
      </c>
    </row>
    <row r="814" spans="1:34" x14ac:dyDescent="0.25">
      <c r="A814">
        <v>813</v>
      </c>
      <c r="B814" t="s">
        <v>429</v>
      </c>
      <c r="C814" t="s">
        <v>15</v>
      </c>
      <c r="D814" t="s">
        <v>16</v>
      </c>
      <c r="E814" t="s">
        <v>430</v>
      </c>
      <c r="F814">
        <v>0</v>
      </c>
      <c r="G814" t="s">
        <v>26</v>
      </c>
      <c r="H814" t="s">
        <v>166</v>
      </c>
      <c r="I814" t="str">
        <f>"1-1"</f>
        <v>1-1</v>
      </c>
      <c r="J814" t="s">
        <v>20</v>
      </c>
      <c r="K814">
        <v>1.6839999999999999</v>
      </c>
      <c r="L814">
        <v>1</v>
      </c>
      <c r="M814">
        <v>-1</v>
      </c>
      <c r="N814" t="s">
        <v>21</v>
      </c>
      <c r="O814" t="s">
        <v>431</v>
      </c>
      <c r="P814" s="15">
        <f t="shared" si="144"/>
        <v>29.319999999999965</v>
      </c>
      <c r="Q814" s="22">
        <v>43556</v>
      </c>
      <c r="R814" s="22"/>
      <c r="S814" s="50">
        <v>796</v>
      </c>
      <c r="T814" s="23" t="str">
        <f t="shared" si="134"/>
        <v>O/U</v>
      </c>
      <c r="U814" t="s">
        <v>2512</v>
      </c>
      <c r="V814" s="46" t="str">
        <f t="shared" si="135"/>
        <v>07</v>
      </c>
      <c r="W814" s="46" t="str">
        <f t="shared" si="136"/>
        <v>Apr</v>
      </c>
      <c r="X814" s="46">
        <f t="shared" si="137"/>
        <v>4</v>
      </c>
      <c r="Y814" s="46" t="str">
        <f t="shared" si="138"/>
        <v>2019</v>
      </c>
      <c r="Z814" s="46" t="str">
        <f t="shared" si="139"/>
        <v>20:30</v>
      </c>
      <c r="AA814" s="47">
        <f t="shared" si="140"/>
        <v>43562</v>
      </c>
      <c r="AB814" s="48">
        <f t="shared" si="141"/>
        <v>43562.854166666664</v>
      </c>
      <c r="AC814" s="51">
        <v>43556</v>
      </c>
      <c r="AD814" s="72"/>
      <c r="AE814" s="49">
        <v>813</v>
      </c>
      <c r="AF814" s="52">
        <f t="shared" si="142"/>
        <v>28.719999999999963</v>
      </c>
      <c r="AG814" s="53">
        <f t="shared" si="143"/>
        <v>128.72000000000014</v>
      </c>
      <c r="AH814" s="53">
        <f>AG814-MAX($AG$1:AG813)</f>
        <v>-15.949999999999989</v>
      </c>
    </row>
    <row r="815" spans="1:34" x14ac:dyDescent="0.25">
      <c r="A815">
        <v>814</v>
      </c>
      <c r="B815" t="s">
        <v>388</v>
      </c>
      <c r="C815" t="s">
        <v>15</v>
      </c>
      <c r="D815" t="s">
        <v>24</v>
      </c>
      <c r="E815" t="s">
        <v>389</v>
      </c>
      <c r="F815">
        <v>2.2999999999999998</v>
      </c>
      <c r="G815" t="s">
        <v>18</v>
      </c>
      <c r="H815" t="s">
        <v>72</v>
      </c>
      <c r="I815" t="str">
        <f>"2-1"</f>
        <v>2-1</v>
      </c>
      <c r="J815" t="s">
        <v>20</v>
      </c>
      <c r="K815">
        <v>2.2999999999999998</v>
      </c>
      <c r="L815">
        <v>1</v>
      </c>
      <c r="M815">
        <v>1.3</v>
      </c>
      <c r="N815" t="s">
        <v>21</v>
      </c>
      <c r="O815" t="s">
        <v>390</v>
      </c>
      <c r="P815" s="15">
        <f t="shared" si="144"/>
        <v>30.619999999999965</v>
      </c>
      <c r="Q815" s="22">
        <v>43556</v>
      </c>
      <c r="R815" s="22"/>
      <c r="S815" s="50">
        <v>814</v>
      </c>
      <c r="T815" s="23" t="str">
        <f t="shared" si="134"/>
        <v>1X2</v>
      </c>
      <c r="U815" t="s">
        <v>2512</v>
      </c>
      <c r="V815" s="46" t="str">
        <f t="shared" si="135"/>
        <v>07</v>
      </c>
      <c r="W815" s="46" t="str">
        <f t="shared" si="136"/>
        <v>Apr</v>
      </c>
      <c r="X815" s="46">
        <f t="shared" si="137"/>
        <v>4</v>
      </c>
      <c r="Y815" s="46" t="str">
        <f t="shared" si="138"/>
        <v>2019</v>
      </c>
      <c r="Z815" s="46" t="str">
        <f t="shared" si="139"/>
        <v>20:45</v>
      </c>
      <c r="AA815" s="47">
        <f t="shared" si="140"/>
        <v>43562</v>
      </c>
      <c r="AB815" s="48">
        <f t="shared" si="141"/>
        <v>43562.864583333336</v>
      </c>
      <c r="AC815" s="51">
        <v>43556</v>
      </c>
      <c r="AD815" s="72"/>
      <c r="AE815" s="49">
        <v>814</v>
      </c>
      <c r="AF815" s="52">
        <f t="shared" si="142"/>
        <v>30.019999999999964</v>
      </c>
      <c r="AG815" s="53">
        <f t="shared" si="143"/>
        <v>130.02000000000015</v>
      </c>
      <c r="AH815" s="53">
        <f>AG815-MAX($AG$1:AG814)</f>
        <v>-14.649999999999977</v>
      </c>
    </row>
    <row r="816" spans="1:34" x14ac:dyDescent="0.25">
      <c r="A816">
        <v>815</v>
      </c>
      <c r="B816" t="s">
        <v>408</v>
      </c>
      <c r="C816" t="s">
        <v>15</v>
      </c>
      <c r="D816" t="s">
        <v>100</v>
      </c>
      <c r="E816" t="s">
        <v>409</v>
      </c>
      <c r="F816">
        <v>2.0099999999999998</v>
      </c>
      <c r="G816" t="s">
        <v>18</v>
      </c>
      <c r="H816" t="s">
        <v>401</v>
      </c>
      <c r="I816" t="str">
        <f>"2-2"</f>
        <v>2-2</v>
      </c>
      <c r="J816" t="s">
        <v>20</v>
      </c>
      <c r="K816">
        <v>2.0099999999999998</v>
      </c>
      <c r="L816">
        <v>1</v>
      </c>
      <c r="M816">
        <v>1.01</v>
      </c>
      <c r="N816" t="s">
        <v>21</v>
      </c>
      <c r="O816" t="s">
        <v>405</v>
      </c>
      <c r="P816" s="15">
        <f t="shared" si="144"/>
        <v>31.629999999999967</v>
      </c>
      <c r="Q816" s="22">
        <v>43556</v>
      </c>
      <c r="R816" s="22"/>
      <c r="S816" s="50">
        <v>811</v>
      </c>
      <c r="T816" s="23" t="str">
        <f t="shared" si="134"/>
        <v>AH</v>
      </c>
      <c r="U816" t="s">
        <v>2512</v>
      </c>
      <c r="V816" s="46" t="str">
        <f t="shared" si="135"/>
        <v>07</v>
      </c>
      <c r="W816" s="46" t="str">
        <f t="shared" si="136"/>
        <v>Apr</v>
      </c>
      <c r="X816" s="46">
        <f t="shared" si="137"/>
        <v>4</v>
      </c>
      <c r="Y816" s="46" t="str">
        <f t="shared" si="138"/>
        <v>2019</v>
      </c>
      <c r="Z816" s="46" t="str">
        <f t="shared" si="139"/>
        <v>21:00</v>
      </c>
      <c r="AA816" s="47">
        <f t="shared" si="140"/>
        <v>43562</v>
      </c>
      <c r="AB816" s="48">
        <f t="shared" si="141"/>
        <v>43562.875</v>
      </c>
      <c r="AC816" s="51">
        <v>43556</v>
      </c>
      <c r="AD816" s="72"/>
      <c r="AE816" s="49">
        <v>815</v>
      </c>
      <c r="AF816" s="52">
        <f t="shared" si="142"/>
        <v>31.029999999999966</v>
      </c>
      <c r="AG816" s="53">
        <f t="shared" si="143"/>
        <v>131.03000000000014</v>
      </c>
      <c r="AH816" s="53">
        <f>AG816-MAX($AG$1:AG815)</f>
        <v>-13.639999999999986</v>
      </c>
    </row>
    <row r="817" spans="1:34" x14ac:dyDescent="0.25">
      <c r="A817">
        <v>816</v>
      </c>
      <c r="B817" t="s">
        <v>403</v>
      </c>
      <c r="C817" t="s">
        <v>15</v>
      </c>
      <c r="D817" t="s">
        <v>58</v>
      </c>
      <c r="E817" t="s">
        <v>404</v>
      </c>
      <c r="F817">
        <v>2.06</v>
      </c>
      <c r="G817" t="s">
        <v>18</v>
      </c>
      <c r="H817" t="s">
        <v>19</v>
      </c>
      <c r="I817" t="str">
        <f>"2-0"</f>
        <v>2-0</v>
      </c>
      <c r="J817" t="s">
        <v>20</v>
      </c>
      <c r="K817">
        <v>2.06</v>
      </c>
      <c r="L817">
        <v>1</v>
      </c>
      <c r="M817">
        <v>1.06</v>
      </c>
      <c r="N817" t="s">
        <v>21</v>
      </c>
      <c r="O817" t="s">
        <v>405</v>
      </c>
      <c r="P817" s="15">
        <f t="shared" si="144"/>
        <v>32.689999999999969</v>
      </c>
      <c r="Q817" s="22">
        <v>43556</v>
      </c>
      <c r="R817" s="22"/>
      <c r="S817" s="50">
        <v>799</v>
      </c>
      <c r="T817" s="23" t="str">
        <f t="shared" si="134"/>
        <v>AH</v>
      </c>
      <c r="U817" t="s">
        <v>2512</v>
      </c>
      <c r="V817" s="46" t="str">
        <f t="shared" si="135"/>
        <v>08</v>
      </c>
      <c r="W817" s="46" t="str">
        <f t="shared" si="136"/>
        <v>Apr</v>
      </c>
      <c r="X817" s="46">
        <f t="shared" si="137"/>
        <v>4</v>
      </c>
      <c r="Y817" s="46" t="str">
        <f t="shared" si="138"/>
        <v>2019</v>
      </c>
      <c r="Z817" s="46" t="str">
        <f t="shared" si="139"/>
        <v>21:00</v>
      </c>
      <c r="AA817" s="47">
        <f t="shared" si="140"/>
        <v>43563</v>
      </c>
      <c r="AB817" s="48">
        <f t="shared" si="141"/>
        <v>43563.875</v>
      </c>
      <c r="AC817" s="51">
        <v>43556</v>
      </c>
      <c r="AD817" s="72"/>
      <c r="AE817" s="49">
        <v>816</v>
      </c>
      <c r="AF817" s="52">
        <f t="shared" si="142"/>
        <v>32.089999999999968</v>
      </c>
      <c r="AG817" s="53">
        <f t="shared" si="143"/>
        <v>132.09000000000015</v>
      </c>
      <c r="AH817" s="53">
        <f>AG817-MAX($AG$1:AG816)</f>
        <v>-12.579999999999984</v>
      </c>
    </row>
    <row r="818" spans="1:34" x14ac:dyDescent="0.25">
      <c r="A818">
        <v>817</v>
      </c>
      <c r="B818" t="s">
        <v>317</v>
      </c>
      <c r="C818" t="s">
        <v>15</v>
      </c>
      <c r="D818" t="s">
        <v>100</v>
      </c>
      <c r="E818" t="s">
        <v>318</v>
      </c>
      <c r="F818">
        <v>0</v>
      </c>
      <c r="G818" t="s">
        <v>26</v>
      </c>
      <c r="H818" t="s">
        <v>34</v>
      </c>
      <c r="I818" t="str">
        <f>"3-1"</f>
        <v>3-1</v>
      </c>
      <c r="J818" t="s">
        <v>20</v>
      </c>
      <c r="K818">
        <v>1.9430000000000001</v>
      </c>
      <c r="L818">
        <v>1</v>
      </c>
      <c r="M818">
        <v>-1</v>
      </c>
      <c r="N818" t="s">
        <v>21</v>
      </c>
      <c r="O818" t="s">
        <v>319</v>
      </c>
      <c r="P818" s="15">
        <f t="shared" si="144"/>
        <v>31.689999999999969</v>
      </c>
      <c r="Q818" s="22">
        <v>43556</v>
      </c>
      <c r="R818" s="22"/>
      <c r="S818" s="50">
        <v>834</v>
      </c>
      <c r="T818" s="23" t="str">
        <f t="shared" si="134"/>
        <v>AH</v>
      </c>
      <c r="U818" t="s">
        <v>2512</v>
      </c>
      <c r="V818" s="46" t="str">
        <f t="shared" si="135"/>
        <v>09</v>
      </c>
      <c r="W818" s="46" t="str">
        <f t="shared" si="136"/>
        <v>Apr</v>
      </c>
      <c r="X818" s="46">
        <f t="shared" si="137"/>
        <v>4</v>
      </c>
      <c r="Y818" s="46" t="str">
        <f t="shared" si="138"/>
        <v>2019</v>
      </c>
      <c r="Z818" s="46" t="str">
        <f t="shared" si="139"/>
        <v>19:00</v>
      </c>
      <c r="AA818" s="47">
        <f t="shared" si="140"/>
        <v>43564</v>
      </c>
      <c r="AB818" s="48">
        <f t="shared" si="141"/>
        <v>43564.791666666664</v>
      </c>
      <c r="AC818" s="51">
        <v>43556</v>
      </c>
      <c r="AD818" s="72"/>
      <c r="AE818" s="49">
        <v>817</v>
      </c>
      <c r="AF818" s="52">
        <f t="shared" si="142"/>
        <v>31.089999999999968</v>
      </c>
      <c r="AG818" s="53">
        <f t="shared" si="143"/>
        <v>131.09000000000015</v>
      </c>
      <c r="AH818" s="53">
        <f>AG818-MAX($AG$1:AG817)</f>
        <v>-13.579999999999984</v>
      </c>
    </row>
    <row r="819" spans="1:34" x14ac:dyDescent="0.25">
      <c r="A819">
        <v>818</v>
      </c>
      <c r="B819" t="s">
        <v>366</v>
      </c>
      <c r="C819" t="s">
        <v>15</v>
      </c>
      <c r="D819" t="s">
        <v>229</v>
      </c>
      <c r="E819" t="s">
        <v>382</v>
      </c>
      <c r="F819">
        <v>1.94</v>
      </c>
      <c r="G819" t="s">
        <v>18</v>
      </c>
      <c r="H819" t="s">
        <v>19</v>
      </c>
      <c r="I819" t="str">
        <f>"2-0"</f>
        <v>2-0</v>
      </c>
      <c r="J819" t="s">
        <v>20</v>
      </c>
      <c r="K819">
        <v>1.9430000000000001</v>
      </c>
      <c r="L819">
        <v>1</v>
      </c>
      <c r="M819">
        <v>0.94</v>
      </c>
      <c r="N819" t="s">
        <v>21</v>
      </c>
      <c r="O819" t="s">
        <v>383</v>
      </c>
      <c r="P819" s="15">
        <f t="shared" si="144"/>
        <v>32.629999999999967</v>
      </c>
      <c r="Q819" s="22">
        <v>43556</v>
      </c>
      <c r="R819" s="22"/>
      <c r="S819" s="50">
        <v>838</v>
      </c>
      <c r="T819" s="23" t="str">
        <f t="shared" si="134"/>
        <v>AH</v>
      </c>
      <c r="U819" t="s">
        <v>2512</v>
      </c>
      <c r="V819" s="46" t="str">
        <f t="shared" si="135"/>
        <v>09</v>
      </c>
      <c r="W819" s="46" t="str">
        <f t="shared" si="136"/>
        <v>Apr</v>
      </c>
      <c r="X819" s="46">
        <f t="shared" si="137"/>
        <v>4</v>
      </c>
      <c r="Y819" s="46" t="str">
        <f t="shared" si="138"/>
        <v>2019</v>
      </c>
      <c r="Z819" s="46" t="str">
        <f t="shared" si="139"/>
        <v>21:00</v>
      </c>
      <c r="AA819" s="47">
        <f t="shared" si="140"/>
        <v>43564</v>
      </c>
      <c r="AB819" s="48">
        <f t="shared" si="141"/>
        <v>43564.875</v>
      </c>
      <c r="AC819" s="51">
        <v>43556</v>
      </c>
      <c r="AD819" s="72"/>
      <c r="AE819" s="49">
        <v>818</v>
      </c>
      <c r="AF819" s="52">
        <f t="shared" si="142"/>
        <v>32.029999999999966</v>
      </c>
      <c r="AG819" s="53">
        <f t="shared" si="143"/>
        <v>132.03000000000014</v>
      </c>
      <c r="AH819" s="53">
        <f>AG819-MAX($AG$1:AG818)</f>
        <v>-12.639999999999986</v>
      </c>
    </row>
    <row r="820" spans="1:34" x14ac:dyDescent="0.25">
      <c r="A820">
        <v>819</v>
      </c>
      <c r="B820" t="s">
        <v>366</v>
      </c>
      <c r="C820" t="s">
        <v>15</v>
      </c>
      <c r="D820" t="s">
        <v>229</v>
      </c>
      <c r="E820" t="s">
        <v>367</v>
      </c>
      <c r="F820">
        <v>2.09</v>
      </c>
      <c r="G820" t="s">
        <v>18</v>
      </c>
      <c r="H820" t="s">
        <v>112</v>
      </c>
      <c r="I820" t="str">
        <f>"1-0"</f>
        <v>1-0</v>
      </c>
      <c r="J820" t="s">
        <v>20</v>
      </c>
      <c r="K820">
        <v>2.09</v>
      </c>
      <c r="L820">
        <v>1</v>
      </c>
      <c r="M820">
        <v>1.0900000000000001</v>
      </c>
      <c r="N820" t="s">
        <v>21</v>
      </c>
      <c r="O820" t="s">
        <v>364</v>
      </c>
      <c r="P820" s="15">
        <f t="shared" si="144"/>
        <v>33.71999999999997</v>
      </c>
      <c r="Q820" s="22">
        <v>43556</v>
      </c>
      <c r="R820" s="22"/>
      <c r="S820" s="50">
        <v>817</v>
      </c>
      <c r="T820" s="23" t="str">
        <f t="shared" si="134"/>
        <v>AH</v>
      </c>
      <c r="U820" t="s">
        <v>2512</v>
      </c>
      <c r="V820" s="46" t="str">
        <f t="shared" si="135"/>
        <v>09</v>
      </c>
      <c r="W820" s="46" t="str">
        <f t="shared" si="136"/>
        <v>Apr</v>
      </c>
      <c r="X820" s="46">
        <f t="shared" si="137"/>
        <v>4</v>
      </c>
      <c r="Y820" s="46" t="str">
        <f t="shared" si="138"/>
        <v>2019</v>
      </c>
      <c r="Z820" s="46" t="str">
        <f t="shared" si="139"/>
        <v>21:00</v>
      </c>
      <c r="AA820" s="47">
        <f t="shared" si="140"/>
        <v>43564</v>
      </c>
      <c r="AB820" s="48">
        <f t="shared" si="141"/>
        <v>43564.875</v>
      </c>
      <c r="AC820" s="51">
        <v>43556</v>
      </c>
      <c r="AD820" s="72"/>
      <c r="AE820" s="49">
        <v>819</v>
      </c>
      <c r="AF820" s="52">
        <f t="shared" si="142"/>
        <v>33.119999999999969</v>
      </c>
      <c r="AG820" s="53">
        <f t="shared" si="143"/>
        <v>133.12000000000015</v>
      </c>
      <c r="AH820" s="53">
        <f>AG820-MAX($AG$1:AG819)</f>
        <v>-11.549999999999983</v>
      </c>
    </row>
    <row r="821" spans="1:34" x14ac:dyDescent="0.25">
      <c r="A821">
        <v>820</v>
      </c>
      <c r="B821" t="s">
        <v>362</v>
      </c>
      <c r="C821" t="s">
        <v>15</v>
      </c>
      <c r="D821" t="s">
        <v>229</v>
      </c>
      <c r="E821" t="s">
        <v>365</v>
      </c>
      <c r="F821">
        <v>0</v>
      </c>
      <c r="G821" t="s">
        <v>26</v>
      </c>
      <c r="H821" t="s">
        <v>38</v>
      </c>
      <c r="I821" t="str">
        <f>"1-1"</f>
        <v>1-1</v>
      </c>
      <c r="J821" t="s">
        <v>20</v>
      </c>
      <c r="K821">
        <v>2.2000000000000002</v>
      </c>
      <c r="L821">
        <v>1</v>
      </c>
      <c r="M821">
        <v>-1</v>
      </c>
      <c r="N821" t="s">
        <v>21</v>
      </c>
      <c r="O821" t="s">
        <v>364</v>
      </c>
      <c r="P821" s="15">
        <f t="shared" si="144"/>
        <v>32.71999999999997</v>
      </c>
      <c r="Q821" s="22">
        <v>43556</v>
      </c>
      <c r="R821" s="22"/>
      <c r="S821" s="50">
        <v>829</v>
      </c>
      <c r="T821" s="23" t="str">
        <f t="shared" si="134"/>
        <v>1X2</v>
      </c>
      <c r="U821" t="s">
        <v>2512</v>
      </c>
      <c r="V821" s="46" t="str">
        <f t="shared" si="135"/>
        <v>10</v>
      </c>
      <c r="W821" s="46" t="str">
        <f t="shared" si="136"/>
        <v>Apr</v>
      </c>
      <c r="X821" s="46">
        <f t="shared" si="137"/>
        <v>4</v>
      </c>
      <c r="Y821" s="46" t="str">
        <f t="shared" si="138"/>
        <v>2019</v>
      </c>
      <c r="Z821" s="46" t="str">
        <f t="shared" si="139"/>
        <v>21:00</v>
      </c>
      <c r="AA821" s="47">
        <f t="shared" si="140"/>
        <v>43565</v>
      </c>
      <c r="AB821" s="48">
        <f t="shared" si="141"/>
        <v>43565.875</v>
      </c>
      <c r="AC821" s="51">
        <v>43556</v>
      </c>
      <c r="AD821" s="72"/>
      <c r="AE821" s="49">
        <v>820</v>
      </c>
      <c r="AF821" s="52">
        <f t="shared" si="142"/>
        <v>32.119999999999969</v>
      </c>
      <c r="AG821" s="53">
        <f t="shared" si="143"/>
        <v>132.12000000000015</v>
      </c>
      <c r="AH821" s="53">
        <f>AG821-MAX($AG$1:AG820)</f>
        <v>-12.549999999999983</v>
      </c>
    </row>
    <row r="822" spans="1:34" x14ac:dyDescent="0.25">
      <c r="A822">
        <v>821</v>
      </c>
      <c r="B822" t="s">
        <v>362</v>
      </c>
      <c r="C822" t="s">
        <v>15</v>
      </c>
      <c r="D822" t="s">
        <v>229</v>
      </c>
      <c r="E822" t="s">
        <v>363</v>
      </c>
      <c r="F822">
        <v>2.06</v>
      </c>
      <c r="G822" t="s">
        <v>18</v>
      </c>
      <c r="H822" t="s">
        <v>38</v>
      </c>
      <c r="I822" t="str">
        <f>"0-1"</f>
        <v>0-1</v>
      </c>
      <c r="J822" t="s">
        <v>20</v>
      </c>
      <c r="K822">
        <v>2.06</v>
      </c>
      <c r="L822">
        <v>1</v>
      </c>
      <c r="M822">
        <v>1.06</v>
      </c>
      <c r="N822" t="s">
        <v>21</v>
      </c>
      <c r="O822" t="s">
        <v>364</v>
      </c>
      <c r="P822" s="15">
        <f t="shared" si="144"/>
        <v>33.779999999999973</v>
      </c>
      <c r="Q822" s="22">
        <v>43556</v>
      </c>
      <c r="R822" s="22"/>
      <c r="S822" s="50">
        <v>843</v>
      </c>
      <c r="T822" s="23" t="str">
        <f t="shared" si="134"/>
        <v>1X2</v>
      </c>
      <c r="U822" t="s">
        <v>2512</v>
      </c>
      <c r="V822" s="46" t="str">
        <f t="shared" si="135"/>
        <v>10</v>
      </c>
      <c r="W822" s="46" t="str">
        <f t="shared" si="136"/>
        <v>Apr</v>
      </c>
      <c r="X822" s="46">
        <f t="shared" si="137"/>
        <v>4</v>
      </c>
      <c r="Y822" s="46" t="str">
        <f t="shared" si="138"/>
        <v>2019</v>
      </c>
      <c r="Z822" s="46" t="str">
        <f t="shared" si="139"/>
        <v>21:00</v>
      </c>
      <c r="AA822" s="47">
        <f t="shared" si="140"/>
        <v>43565</v>
      </c>
      <c r="AB822" s="48">
        <f t="shared" si="141"/>
        <v>43565.875</v>
      </c>
      <c r="AC822" s="51">
        <v>43556</v>
      </c>
      <c r="AD822" s="72"/>
      <c r="AE822" s="49">
        <v>821</v>
      </c>
      <c r="AF822" s="52">
        <f t="shared" si="142"/>
        <v>33.179999999999971</v>
      </c>
      <c r="AG822" s="53">
        <f t="shared" si="143"/>
        <v>133.18000000000015</v>
      </c>
      <c r="AH822" s="53">
        <f>AG822-MAX($AG$1:AG821)</f>
        <v>-11.489999999999981</v>
      </c>
    </row>
    <row r="823" spans="1:34" x14ac:dyDescent="0.25">
      <c r="A823">
        <v>822</v>
      </c>
      <c r="B823" t="s">
        <v>304</v>
      </c>
      <c r="C823" t="s">
        <v>15</v>
      </c>
      <c r="D823" t="s">
        <v>199</v>
      </c>
      <c r="E823" t="s">
        <v>345</v>
      </c>
      <c r="F823">
        <v>0</v>
      </c>
      <c r="G823" t="s">
        <v>26</v>
      </c>
      <c r="H823" t="s">
        <v>92</v>
      </c>
      <c r="I823" t="str">
        <f>"2-0"</f>
        <v>2-0</v>
      </c>
      <c r="J823" t="s">
        <v>20</v>
      </c>
      <c r="K823">
        <v>1.671</v>
      </c>
      <c r="L823">
        <v>1</v>
      </c>
      <c r="M823">
        <v>-1</v>
      </c>
      <c r="N823" t="s">
        <v>21</v>
      </c>
      <c r="O823" t="s">
        <v>343</v>
      </c>
      <c r="P823" s="15">
        <f t="shared" si="144"/>
        <v>32.779999999999973</v>
      </c>
      <c r="Q823" s="22">
        <v>43556</v>
      </c>
      <c r="R823" s="22"/>
      <c r="S823" s="50">
        <v>828</v>
      </c>
      <c r="T823" s="23" t="str">
        <f t="shared" si="134"/>
        <v>AH</v>
      </c>
      <c r="U823" t="s">
        <v>2512</v>
      </c>
      <c r="V823" s="46" t="str">
        <f t="shared" si="135"/>
        <v>11</v>
      </c>
      <c r="W823" s="46" t="str">
        <f t="shared" si="136"/>
        <v>Apr</v>
      </c>
      <c r="X823" s="46">
        <f t="shared" si="137"/>
        <v>4</v>
      </c>
      <c r="Y823" s="46" t="str">
        <f t="shared" si="138"/>
        <v>2019</v>
      </c>
      <c r="Z823" s="46" t="str">
        <f t="shared" si="139"/>
        <v>21:00</v>
      </c>
      <c r="AA823" s="47">
        <f t="shared" si="140"/>
        <v>43566</v>
      </c>
      <c r="AB823" s="48">
        <f t="shared" si="141"/>
        <v>43566.875</v>
      </c>
      <c r="AC823" s="51">
        <v>43556</v>
      </c>
      <c r="AD823" s="72"/>
      <c r="AE823" s="49">
        <v>822</v>
      </c>
      <c r="AF823" s="52">
        <f t="shared" si="142"/>
        <v>32.179999999999971</v>
      </c>
      <c r="AG823" s="53">
        <f t="shared" si="143"/>
        <v>132.18000000000015</v>
      </c>
      <c r="AH823" s="53">
        <f>AG823-MAX($AG$1:AG822)</f>
        <v>-12.489999999999981</v>
      </c>
    </row>
    <row r="824" spans="1:34" x14ac:dyDescent="0.25">
      <c r="A824">
        <v>823</v>
      </c>
      <c r="B824" t="s">
        <v>304</v>
      </c>
      <c r="C824" t="s">
        <v>15</v>
      </c>
      <c r="D824" t="s">
        <v>199</v>
      </c>
      <c r="E824" t="s">
        <v>344</v>
      </c>
      <c r="F824">
        <v>0</v>
      </c>
      <c r="G824" t="s">
        <v>26</v>
      </c>
      <c r="H824" t="s">
        <v>92</v>
      </c>
      <c r="I824" t="str">
        <f>"4-2"</f>
        <v>4-2</v>
      </c>
      <c r="J824" t="s">
        <v>20</v>
      </c>
      <c r="K824">
        <v>1.6890000000000001</v>
      </c>
      <c r="L824">
        <v>1</v>
      </c>
      <c r="M824">
        <v>-1</v>
      </c>
      <c r="N824" t="s">
        <v>21</v>
      </c>
      <c r="O824" t="s">
        <v>343</v>
      </c>
      <c r="P824" s="15">
        <f t="shared" si="144"/>
        <v>31.779999999999973</v>
      </c>
      <c r="Q824" s="22">
        <v>43556</v>
      </c>
      <c r="R824" s="22"/>
      <c r="S824" s="50">
        <v>844</v>
      </c>
      <c r="T824" s="23" t="str">
        <f t="shared" si="134"/>
        <v>AH</v>
      </c>
      <c r="U824" t="s">
        <v>2512</v>
      </c>
      <c r="V824" s="46" t="str">
        <f t="shared" si="135"/>
        <v>11</v>
      </c>
      <c r="W824" s="46" t="str">
        <f t="shared" si="136"/>
        <v>Apr</v>
      </c>
      <c r="X824" s="46">
        <f t="shared" si="137"/>
        <v>4</v>
      </c>
      <c r="Y824" s="46" t="str">
        <f t="shared" si="138"/>
        <v>2019</v>
      </c>
      <c r="Z824" s="46" t="str">
        <f t="shared" si="139"/>
        <v>21:00</v>
      </c>
      <c r="AA824" s="47">
        <f t="shared" si="140"/>
        <v>43566</v>
      </c>
      <c r="AB824" s="48">
        <f t="shared" si="141"/>
        <v>43566.875</v>
      </c>
      <c r="AC824" s="51">
        <v>43556</v>
      </c>
      <c r="AD824" s="72"/>
      <c r="AE824" s="49">
        <v>823</v>
      </c>
      <c r="AF824" s="52">
        <f t="shared" si="142"/>
        <v>31.179999999999971</v>
      </c>
      <c r="AG824" s="53">
        <f t="shared" si="143"/>
        <v>131.18000000000015</v>
      </c>
      <c r="AH824" s="53">
        <f>AG824-MAX($AG$1:AG823)</f>
        <v>-13.489999999999981</v>
      </c>
    </row>
    <row r="825" spans="1:34" x14ac:dyDescent="0.25">
      <c r="A825">
        <v>824</v>
      </c>
      <c r="B825" t="s">
        <v>304</v>
      </c>
      <c r="C825" t="s">
        <v>15</v>
      </c>
      <c r="D825" t="s">
        <v>199</v>
      </c>
      <c r="E825" t="s">
        <v>342</v>
      </c>
      <c r="F825">
        <v>2.04</v>
      </c>
      <c r="G825" t="s">
        <v>18</v>
      </c>
      <c r="H825" t="s">
        <v>34</v>
      </c>
      <c r="I825" t="str">
        <f>"1-3"</f>
        <v>1-3</v>
      </c>
      <c r="J825" t="s">
        <v>20</v>
      </c>
      <c r="K825">
        <v>2.04</v>
      </c>
      <c r="L825">
        <v>1</v>
      </c>
      <c r="M825">
        <v>1.04</v>
      </c>
      <c r="N825" t="s">
        <v>21</v>
      </c>
      <c r="O825" t="s">
        <v>343</v>
      </c>
      <c r="P825" s="15">
        <f t="shared" si="144"/>
        <v>32.819999999999972</v>
      </c>
      <c r="Q825" s="22">
        <v>43556</v>
      </c>
      <c r="R825" s="22"/>
      <c r="S825" s="50">
        <v>855</v>
      </c>
      <c r="T825" s="23" t="str">
        <f t="shared" si="134"/>
        <v>AH</v>
      </c>
      <c r="U825" t="s">
        <v>2512</v>
      </c>
      <c r="V825" s="46" t="str">
        <f t="shared" si="135"/>
        <v>11</v>
      </c>
      <c r="W825" s="46" t="str">
        <f t="shared" si="136"/>
        <v>Apr</v>
      </c>
      <c r="X825" s="46">
        <f t="shared" si="137"/>
        <v>4</v>
      </c>
      <c r="Y825" s="46" t="str">
        <f t="shared" si="138"/>
        <v>2019</v>
      </c>
      <c r="Z825" s="46" t="str">
        <f t="shared" si="139"/>
        <v>21:00</v>
      </c>
      <c r="AA825" s="47">
        <f t="shared" si="140"/>
        <v>43566</v>
      </c>
      <c r="AB825" s="48">
        <f t="shared" si="141"/>
        <v>43566.875</v>
      </c>
      <c r="AC825" s="51">
        <v>43556</v>
      </c>
      <c r="AD825" s="72"/>
      <c r="AE825" s="49">
        <v>824</v>
      </c>
      <c r="AF825" s="52">
        <f t="shared" si="142"/>
        <v>32.21999999999997</v>
      </c>
      <c r="AG825" s="53">
        <f t="shared" si="143"/>
        <v>132.22000000000014</v>
      </c>
      <c r="AH825" s="53">
        <f>AG825-MAX($AG$1:AG824)</f>
        <v>-12.449999999999989</v>
      </c>
    </row>
    <row r="826" spans="1:34" x14ac:dyDescent="0.25">
      <c r="A826">
        <v>825</v>
      </c>
      <c r="B826" t="s">
        <v>304</v>
      </c>
      <c r="C826" t="s">
        <v>15</v>
      </c>
      <c r="D826" t="s">
        <v>199</v>
      </c>
      <c r="E826" t="s">
        <v>305</v>
      </c>
      <c r="F826">
        <v>1</v>
      </c>
      <c r="G826" t="s">
        <v>80</v>
      </c>
      <c r="H826" t="s">
        <v>109</v>
      </c>
      <c r="I826" t="str">
        <f>"0-1"</f>
        <v>0-1</v>
      </c>
      <c r="J826" t="s">
        <v>20</v>
      </c>
      <c r="K826">
        <v>1.724</v>
      </c>
      <c r="L826">
        <v>1</v>
      </c>
      <c r="M826">
        <v>0</v>
      </c>
      <c r="N826" t="s">
        <v>21</v>
      </c>
      <c r="O826" t="s">
        <v>306</v>
      </c>
      <c r="P826" s="15">
        <f t="shared" si="144"/>
        <v>32.819999999999972</v>
      </c>
      <c r="Q826" s="22">
        <v>43556</v>
      </c>
      <c r="R826" s="22"/>
      <c r="S826" s="50">
        <v>850</v>
      </c>
      <c r="T826" s="23" t="str">
        <f t="shared" si="134"/>
        <v>AH</v>
      </c>
      <c r="U826" t="s">
        <v>2512</v>
      </c>
      <c r="V826" s="46" t="str">
        <f t="shared" si="135"/>
        <v>11</v>
      </c>
      <c r="W826" s="46" t="str">
        <f t="shared" si="136"/>
        <v>Apr</v>
      </c>
      <c r="X826" s="46">
        <f t="shared" si="137"/>
        <v>4</v>
      </c>
      <c r="Y826" s="46" t="str">
        <f t="shared" si="138"/>
        <v>2019</v>
      </c>
      <c r="Z826" s="46" t="str">
        <f t="shared" si="139"/>
        <v>21:00</v>
      </c>
      <c r="AA826" s="47">
        <f t="shared" si="140"/>
        <v>43566</v>
      </c>
      <c r="AB826" s="48">
        <f t="shared" si="141"/>
        <v>43566.875</v>
      </c>
      <c r="AC826" s="51">
        <v>43556</v>
      </c>
      <c r="AD826" s="72"/>
      <c r="AE826" s="49">
        <v>825</v>
      </c>
      <c r="AF826" s="52">
        <f t="shared" si="142"/>
        <v>32.21999999999997</v>
      </c>
      <c r="AG826" s="53">
        <f t="shared" si="143"/>
        <v>132.22000000000014</v>
      </c>
      <c r="AH826" s="53">
        <f>AG826-MAX($AG$1:AG825)</f>
        <v>-12.449999999999989</v>
      </c>
    </row>
    <row r="827" spans="1:34" x14ac:dyDescent="0.25">
      <c r="A827">
        <v>826</v>
      </c>
      <c r="B827" t="s">
        <v>374</v>
      </c>
      <c r="C827" t="s">
        <v>15</v>
      </c>
      <c r="D827" t="s">
        <v>54</v>
      </c>
      <c r="E827" t="s">
        <v>375</v>
      </c>
      <c r="F827">
        <v>1.73</v>
      </c>
      <c r="G827" t="s">
        <v>18</v>
      </c>
      <c r="H827" t="s">
        <v>112</v>
      </c>
      <c r="I827" t="str">
        <f>"1-1"</f>
        <v>1-1</v>
      </c>
      <c r="J827" t="s">
        <v>20</v>
      </c>
      <c r="K827">
        <v>1.7290000000000001</v>
      </c>
      <c r="L827">
        <v>1</v>
      </c>
      <c r="M827">
        <v>0.73</v>
      </c>
      <c r="N827" t="s">
        <v>21</v>
      </c>
      <c r="O827" t="s">
        <v>376</v>
      </c>
      <c r="P827" s="15">
        <f t="shared" si="144"/>
        <v>33.549999999999969</v>
      </c>
      <c r="Q827" s="22">
        <v>43556</v>
      </c>
      <c r="R827" s="22"/>
      <c r="S827" s="50">
        <v>848</v>
      </c>
      <c r="T827" s="23" t="str">
        <f t="shared" si="134"/>
        <v>AH</v>
      </c>
      <c r="U827" t="s">
        <v>2512</v>
      </c>
      <c r="V827" s="46" t="str">
        <f t="shared" si="135"/>
        <v>12</v>
      </c>
      <c r="W827" s="46" t="str">
        <f t="shared" si="136"/>
        <v>Apr</v>
      </c>
      <c r="X827" s="46">
        <f t="shared" si="137"/>
        <v>4</v>
      </c>
      <c r="Y827" s="46" t="str">
        <f t="shared" si="138"/>
        <v>2019</v>
      </c>
      <c r="Z827" s="46" t="str">
        <f t="shared" si="139"/>
        <v>20:30</v>
      </c>
      <c r="AA827" s="47">
        <f t="shared" si="140"/>
        <v>43567</v>
      </c>
      <c r="AB827" s="48">
        <f t="shared" si="141"/>
        <v>43567.854166666664</v>
      </c>
      <c r="AC827" s="51">
        <v>43556</v>
      </c>
      <c r="AD827" s="72"/>
      <c r="AE827" s="49">
        <v>826</v>
      </c>
      <c r="AF827" s="52">
        <f t="shared" si="142"/>
        <v>32.949999999999967</v>
      </c>
      <c r="AG827" s="53">
        <f t="shared" si="143"/>
        <v>132.95000000000013</v>
      </c>
      <c r="AH827" s="53">
        <f>AG827-MAX($AG$1:AG826)</f>
        <v>-11.719999999999999</v>
      </c>
    </row>
    <row r="828" spans="1:34" x14ac:dyDescent="0.25">
      <c r="A828">
        <v>827</v>
      </c>
      <c r="B828" t="s">
        <v>315</v>
      </c>
      <c r="C828" t="s">
        <v>15</v>
      </c>
      <c r="D828" t="s">
        <v>100</v>
      </c>
      <c r="E828" t="s">
        <v>316</v>
      </c>
      <c r="F828">
        <v>1.78</v>
      </c>
      <c r="G828" t="s">
        <v>18</v>
      </c>
      <c r="H828" t="s">
        <v>166</v>
      </c>
      <c r="I828" t="str">
        <f>"2-1"</f>
        <v>2-1</v>
      </c>
      <c r="J828" t="s">
        <v>20</v>
      </c>
      <c r="K828">
        <v>1.7809999999999999</v>
      </c>
      <c r="L828">
        <v>1</v>
      </c>
      <c r="M828">
        <v>0.78</v>
      </c>
      <c r="N828" t="s">
        <v>21</v>
      </c>
      <c r="O828" t="s">
        <v>312</v>
      </c>
      <c r="P828" s="15">
        <f t="shared" si="144"/>
        <v>34.32999999999997</v>
      </c>
      <c r="Q828" s="22">
        <v>43556</v>
      </c>
      <c r="R828" s="22"/>
      <c r="S828" s="50">
        <v>841</v>
      </c>
      <c r="T828" s="23" t="str">
        <f t="shared" si="134"/>
        <v>O/U</v>
      </c>
      <c r="U828" t="s">
        <v>2512</v>
      </c>
      <c r="V828" s="46" t="str">
        <f t="shared" si="135"/>
        <v>12</v>
      </c>
      <c r="W828" s="46" t="str">
        <f t="shared" si="136"/>
        <v>Apr</v>
      </c>
      <c r="X828" s="46">
        <f t="shared" si="137"/>
        <v>4</v>
      </c>
      <c r="Y828" s="46" t="str">
        <f t="shared" si="138"/>
        <v>2019</v>
      </c>
      <c r="Z828" s="46" t="str">
        <f t="shared" si="139"/>
        <v>20:45</v>
      </c>
      <c r="AA828" s="47">
        <f t="shared" si="140"/>
        <v>43567</v>
      </c>
      <c r="AB828" s="48">
        <f t="shared" si="141"/>
        <v>43567.864583333336</v>
      </c>
      <c r="AC828" s="51">
        <v>43556</v>
      </c>
      <c r="AD828" s="72"/>
      <c r="AE828" s="49">
        <v>827</v>
      </c>
      <c r="AF828" s="52">
        <f t="shared" si="142"/>
        <v>33.729999999999968</v>
      </c>
      <c r="AG828" s="53">
        <f t="shared" si="143"/>
        <v>133.73000000000013</v>
      </c>
      <c r="AH828" s="53">
        <f>AG828-MAX($AG$1:AG827)</f>
        <v>-10.939999999999998</v>
      </c>
    </row>
    <row r="829" spans="1:34" x14ac:dyDescent="0.25">
      <c r="A829">
        <v>828</v>
      </c>
      <c r="B829" t="s">
        <v>380</v>
      </c>
      <c r="C829" t="s">
        <v>15</v>
      </c>
      <c r="D829" t="s">
        <v>58</v>
      </c>
      <c r="E829" t="s">
        <v>381</v>
      </c>
      <c r="F829">
        <v>0</v>
      </c>
      <c r="G829" t="s">
        <v>26</v>
      </c>
      <c r="H829" t="s">
        <v>72</v>
      </c>
      <c r="I829" t="str">
        <f>"0-1"</f>
        <v>0-1</v>
      </c>
      <c r="J829" t="s">
        <v>20</v>
      </c>
      <c r="K829">
        <v>1.7509999999999999</v>
      </c>
      <c r="L829">
        <v>1</v>
      </c>
      <c r="M829">
        <v>-1</v>
      </c>
      <c r="N829" t="s">
        <v>21</v>
      </c>
      <c r="O829" t="s">
        <v>379</v>
      </c>
      <c r="P829" s="15">
        <f t="shared" si="144"/>
        <v>33.32999999999997</v>
      </c>
      <c r="Q829" s="22">
        <v>43556</v>
      </c>
      <c r="R829" s="22"/>
      <c r="S829" s="50">
        <v>824</v>
      </c>
      <c r="T829" s="23" t="str">
        <f t="shared" si="134"/>
        <v>1X2</v>
      </c>
      <c r="U829" t="s">
        <v>2512</v>
      </c>
      <c r="V829" s="46" t="str">
        <f t="shared" si="135"/>
        <v>12</v>
      </c>
      <c r="W829" s="46" t="str">
        <f t="shared" si="136"/>
        <v>Apr</v>
      </c>
      <c r="X829" s="46">
        <f t="shared" si="137"/>
        <v>4</v>
      </c>
      <c r="Y829" s="46" t="str">
        <f t="shared" si="138"/>
        <v>2019</v>
      </c>
      <c r="Z829" s="46" t="str">
        <f t="shared" si="139"/>
        <v>21:00</v>
      </c>
      <c r="AA829" s="47">
        <f t="shared" si="140"/>
        <v>43567</v>
      </c>
      <c r="AB829" s="48">
        <f t="shared" si="141"/>
        <v>43567.875</v>
      </c>
      <c r="AC829" s="51">
        <v>43556</v>
      </c>
      <c r="AD829" s="72"/>
      <c r="AE829" s="49">
        <v>828</v>
      </c>
      <c r="AF829" s="52">
        <f t="shared" si="142"/>
        <v>32.729999999999968</v>
      </c>
      <c r="AG829" s="53">
        <f t="shared" si="143"/>
        <v>132.73000000000013</v>
      </c>
      <c r="AH829" s="53">
        <f>AG829-MAX($AG$1:AG828)</f>
        <v>-11.939999999999998</v>
      </c>
    </row>
    <row r="830" spans="1:34" x14ac:dyDescent="0.25">
      <c r="A830">
        <v>829</v>
      </c>
      <c r="B830" t="s">
        <v>335</v>
      </c>
      <c r="C830" t="s">
        <v>15</v>
      </c>
      <c r="D830" t="s">
        <v>24</v>
      </c>
      <c r="E830" t="s">
        <v>336</v>
      </c>
      <c r="F830">
        <v>2.27</v>
      </c>
      <c r="G830" t="s">
        <v>18</v>
      </c>
      <c r="H830" t="s">
        <v>166</v>
      </c>
      <c r="I830" t="str">
        <f>"2-1"</f>
        <v>2-1</v>
      </c>
      <c r="J830" t="s">
        <v>20</v>
      </c>
      <c r="K830">
        <v>2.27</v>
      </c>
      <c r="L830">
        <v>1</v>
      </c>
      <c r="M830">
        <v>1.27</v>
      </c>
      <c r="N830" t="s">
        <v>21</v>
      </c>
      <c r="O830" t="s">
        <v>337</v>
      </c>
      <c r="P830" s="15">
        <f t="shared" si="144"/>
        <v>34.599999999999973</v>
      </c>
      <c r="Q830" s="22">
        <v>43556</v>
      </c>
      <c r="R830" s="22"/>
      <c r="S830" s="50">
        <v>856</v>
      </c>
      <c r="T830" s="23" t="str">
        <f t="shared" si="134"/>
        <v>O/U</v>
      </c>
      <c r="U830" t="s">
        <v>2512</v>
      </c>
      <c r="V830" s="46" t="str">
        <f t="shared" si="135"/>
        <v>13</v>
      </c>
      <c r="W830" s="46" t="str">
        <f t="shared" si="136"/>
        <v>Apr</v>
      </c>
      <c r="X830" s="46">
        <f t="shared" si="137"/>
        <v>4</v>
      </c>
      <c r="Y830" s="46" t="str">
        <f t="shared" si="138"/>
        <v>2019</v>
      </c>
      <c r="Z830" s="46" t="str">
        <f t="shared" si="139"/>
        <v>13:00</v>
      </c>
      <c r="AA830" s="47">
        <f t="shared" si="140"/>
        <v>43568</v>
      </c>
      <c r="AB830" s="48">
        <f t="shared" si="141"/>
        <v>43568.541666666664</v>
      </c>
      <c r="AC830" s="51">
        <v>43556</v>
      </c>
      <c r="AD830" s="72"/>
      <c r="AE830" s="49">
        <v>829</v>
      </c>
      <c r="AF830" s="52">
        <f t="shared" si="142"/>
        <v>33.999999999999972</v>
      </c>
      <c r="AG830" s="53">
        <f t="shared" si="143"/>
        <v>134.00000000000014</v>
      </c>
      <c r="AH830" s="53">
        <f>AG830-MAX($AG$1:AG829)</f>
        <v>-10.669999999999987</v>
      </c>
    </row>
    <row r="831" spans="1:34" x14ac:dyDescent="0.25">
      <c r="A831">
        <v>830</v>
      </c>
      <c r="B831" t="s">
        <v>291</v>
      </c>
      <c r="C831" t="s">
        <v>15</v>
      </c>
      <c r="D831" t="s">
        <v>58</v>
      </c>
      <c r="E831" t="s">
        <v>292</v>
      </c>
      <c r="F831">
        <v>0</v>
      </c>
      <c r="G831" t="s">
        <v>26</v>
      </c>
      <c r="H831" t="s">
        <v>177</v>
      </c>
      <c r="I831" t="str">
        <f>"4-0"</f>
        <v>4-0</v>
      </c>
      <c r="J831" t="s">
        <v>20</v>
      </c>
      <c r="K831">
        <v>1.7929999999999999</v>
      </c>
      <c r="L831">
        <v>1</v>
      </c>
      <c r="M831">
        <v>-1</v>
      </c>
      <c r="N831" t="s">
        <v>21</v>
      </c>
      <c r="O831" t="s">
        <v>293</v>
      </c>
      <c r="P831" s="15">
        <f t="shared" si="144"/>
        <v>33.599999999999973</v>
      </c>
      <c r="Q831" s="22">
        <v>43556</v>
      </c>
      <c r="R831" s="22"/>
      <c r="S831" s="50">
        <v>865</v>
      </c>
      <c r="T831" s="23" t="str">
        <f t="shared" si="134"/>
        <v>AH</v>
      </c>
      <c r="U831" t="s">
        <v>2512</v>
      </c>
      <c r="V831" s="46" t="str">
        <f t="shared" si="135"/>
        <v>13</v>
      </c>
      <c r="W831" s="46" t="str">
        <f t="shared" si="136"/>
        <v>Apr</v>
      </c>
      <c r="X831" s="46">
        <f t="shared" si="137"/>
        <v>4</v>
      </c>
      <c r="Y831" s="46" t="str">
        <f t="shared" si="138"/>
        <v>2019</v>
      </c>
      <c r="Z831" s="46" t="str">
        <f t="shared" si="139"/>
        <v>13:30</v>
      </c>
      <c r="AA831" s="47">
        <f t="shared" si="140"/>
        <v>43568</v>
      </c>
      <c r="AB831" s="48">
        <f t="shared" si="141"/>
        <v>43568.5625</v>
      </c>
      <c r="AC831" s="51">
        <v>43556</v>
      </c>
      <c r="AD831" s="72"/>
      <c r="AE831" s="49">
        <v>830</v>
      </c>
      <c r="AF831" s="52">
        <f t="shared" si="142"/>
        <v>32.999999999999972</v>
      </c>
      <c r="AG831" s="53">
        <f t="shared" si="143"/>
        <v>133.00000000000014</v>
      </c>
      <c r="AH831" s="53">
        <f>AG831-MAX($AG$1:AG830)</f>
        <v>-11.669999999999987</v>
      </c>
    </row>
    <row r="832" spans="1:34" x14ac:dyDescent="0.25">
      <c r="A832">
        <v>831</v>
      </c>
      <c r="B832" t="s">
        <v>279</v>
      </c>
      <c r="C832" t="s">
        <v>15</v>
      </c>
      <c r="D832" t="s">
        <v>16</v>
      </c>
      <c r="E832" t="s">
        <v>280</v>
      </c>
      <c r="F832">
        <v>1.95</v>
      </c>
      <c r="G832" t="s">
        <v>18</v>
      </c>
      <c r="H832" t="s">
        <v>112</v>
      </c>
      <c r="I832" t="str">
        <f>"2-1"</f>
        <v>2-1</v>
      </c>
      <c r="J832" t="s">
        <v>20</v>
      </c>
      <c r="K832">
        <v>1.952</v>
      </c>
      <c r="L832">
        <v>1</v>
      </c>
      <c r="M832">
        <v>0.95</v>
      </c>
      <c r="N832" t="s">
        <v>21</v>
      </c>
      <c r="O832" t="s">
        <v>281</v>
      </c>
      <c r="P832" s="15">
        <f t="shared" si="144"/>
        <v>34.549999999999976</v>
      </c>
      <c r="Q832" s="22">
        <v>43556</v>
      </c>
      <c r="R832" s="22"/>
      <c r="S832" s="50">
        <v>837</v>
      </c>
      <c r="T832" s="23" t="str">
        <f t="shared" si="134"/>
        <v>AH</v>
      </c>
      <c r="U832" t="s">
        <v>2512</v>
      </c>
      <c r="V832" s="46" t="str">
        <f t="shared" si="135"/>
        <v>13</v>
      </c>
      <c r="W832" s="46" t="str">
        <f t="shared" si="136"/>
        <v>Apr</v>
      </c>
      <c r="X832" s="46">
        <f t="shared" si="137"/>
        <v>4</v>
      </c>
      <c r="Y832" s="46" t="str">
        <f t="shared" si="138"/>
        <v>2019</v>
      </c>
      <c r="Z832" s="46" t="str">
        <f t="shared" si="139"/>
        <v>15:00</v>
      </c>
      <c r="AA832" s="47">
        <f t="shared" si="140"/>
        <v>43568</v>
      </c>
      <c r="AB832" s="48">
        <f t="shared" si="141"/>
        <v>43568.625</v>
      </c>
      <c r="AC832" s="51">
        <v>43556</v>
      </c>
      <c r="AD832" s="72"/>
      <c r="AE832" s="49">
        <v>831</v>
      </c>
      <c r="AF832" s="52">
        <f t="shared" si="142"/>
        <v>33.949999999999974</v>
      </c>
      <c r="AG832" s="53">
        <f t="shared" si="143"/>
        <v>133.95000000000013</v>
      </c>
      <c r="AH832" s="53">
        <f>AG832-MAX($AG$1:AG831)</f>
        <v>-10.719999999999999</v>
      </c>
    </row>
    <row r="833" spans="1:34" x14ac:dyDescent="0.25">
      <c r="A833">
        <v>832</v>
      </c>
      <c r="B833" t="s">
        <v>302</v>
      </c>
      <c r="C833" t="s">
        <v>15</v>
      </c>
      <c r="D833" t="s">
        <v>54</v>
      </c>
      <c r="E833" t="s">
        <v>373</v>
      </c>
      <c r="F833">
        <v>0</v>
      </c>
      <c r="G833" t="s">
        <v>26</v>
      </c>
      <c r="H833" t="s">
        <v>31</v>
      </c>
      <c r="I833" t="str">
        <f>"2-0"</f>
        <v>2-0</v>
      </c>
      <c r="J833" t="s">
        <v>20</v>
      </c>
      <c r="K833">
        <v>1.8620000000000001</v>
      </c>
      <c r="L833">
        <v>1</v>
      </c>
      <c r="M833">
        <v>-1</v>
      </c>
      <c r="N833" t="s">
        <v>21</v>
      </c>
      <c r="O833" t="s">
        <v>371</v>
      </c>
      <c r="P833" s="15">
        <f t="shared" si="144"/>
        <v>33.549999999999976</v>
      </c>
      <c r="Q833" s="22">
        <v>43556</v>
      </c>
      <c r="R833" s="22"/>
      <c r="S833" s="50">
        <v>821</v>
      </c>
      <c r="T833" s="23" t="str">
        <f t="shared" si="134"/>
        <v>AH</v>
      </c>
      <c r="U833" t="s">
        <v>2512</v>
      </c>
      <c r="V833" s="46" t="str">
        <f t="shared" si="135"/>
        <v>13</v>
      </c>
      <c r="W833" s="46" t="str">
        <f t="shared" si="136"/>
        <v>Apr</v>
      </c>
      <c r="X833" s="46">
        <f t="shared" si="137"/>
        <v>4</v>
      </c>
      <c r="Y833" s="46" t="str">
        <f t="shared" si="138"/>
        <v>2019</v>
      </c>
      <c r="Z833" s="46" t="str">
        <f t="shared" si="139"/>
        <v>15:30</v>
      </c>
      <c r="AA833" s="47">
        <f t="shared" si="140"/>
        <v>43568</v>
      </c>
      <c r="AB833" s="48">
        <f t="shared" si="141"/>
        <v>43568.645833333336</v>
      </c>
      <c r="AC833" s="51">
        <v>43556</v>
      </c>
      <c r="AD833" s="72"/>
      <c r="AE833" s="49">
        <v>832</v>
      </c>
      <c r="AF833" s="52">
        <f t="shared" si="142"/>
        <v>32.949999999999974</v>
      </c>
      <c r="AG833" s="53">
        <f t="shared" si="143"/>
        <v>132.95000000000013</v>
      </c>
      <c r="AH833" s="53">
        <f>AG833-MAX($AG$1:AG832)</f>
        <v>-11.719999999999999</v>
      </c>
    </row>
    <row r="834" spans="1:34" x14ac:dyDescent="0.25">
      <c r="A834">
        <v>833</v>
      </c>
      <c r="B834" t="s">
        <v>302</v>
      </c>
      <c r="C834" t="s">
        <v>15</v>
      </c>
      <c r="D834" t="s">
        <v>54</v>
      </c>
      <c r="E834" t="s">
        <v>372</v>
      </c>
      <c r="F834">
        <v>1.88</v>
      </c>
      <c r="G834" t="s">
        <v>18</v>
      </c>
      <c r="H834" t="s">
        <v>38</v>
      </c>
      <c r="I834" t="str">
        <f>"0-1"</f>
        <v>0-1</v>
      </c>
      <c r="J834" t="s">
        <v>20</v>
      </c>
      <c r="K834">
        <v>1.877</v>
      </c>
      <c r="L834">
        <v>1</v>
      </c>
      <c r="M834">
        <v>0.88</v>
      </c>
      <c r="N834" t="s">
        <v>21</v>
      </c>
      <c r="O834" t="s">
        <v>371</v>
      </c>
      <c r="P834" s="15">
        <f t="shared" si="144"/>
        <v>34.429999999999978</v>
      </c>
      <c r="Q834" s="22">
        <v>43556</v>
      </c>
      <c r="R834" s="22"/>
      <c r="S834" s="50">
        <v>849</v>
      </c>
      <c r="T834" s="23" t="str">
        <f t="shared" ref="T834:T897" si="145">MID(H834,FIND("(",H834)+1,FIND(")",H834)-FIND("(",H834)-1)</f>
        <v>1X2</v>
      </c>
      <c r="U834" t="s">
        <v>2512</v>
      </c>
      <c r="V834" s="46" t="str">
        <f t="shared" ref="V834:V897" si="146">MID(B834,2,2)</f>
        <v>13</v>
      </c>
      <c r="W834" s="46" t="str">
        <f t="shared" ref="W834:W897" si="147">MID(B834,5,3)</f>
        <v>Apr</v>
      </c>
      <c r="X834" s="46">
        <f t="shared" ref="X834:X897" si="148">INDEX($AK$2:$AL$13,MATCH(W834,$AL$2:$AL$13,0),1)</f>
        <v>4</v>
      </c>
      <c r="Y834" s="46" t="str">
        <f t="shared" ref="Y834:Y897" si="149">MID(B834,9,4)</f>
        <v>2019</v>
      </c>
      <c r="Z834" s="46" t="str">
        <f t="shared" ref="Z834:Z897" si="150">RIGHT(B834,5)</f>
        <v>15:30</v>
      </c>
      <c r="AA834" s="47">
        <f t="shared" ref="AA834:AA897" si="151">DATE(Y834,X834,V834)</f>
        <v>43568</v>
      </c>
      <c r="AB834" s="48">
        <f t="shared" ref="AB834:AB897" si="152">AA834+Z834</f>
        <v>43568.645833333336</v>
      </c>
      <c r="AC834" s="51">
        <v>43556</v>
      </c>
      <c r="AD834" s="72"/>
      <c r="AE834" s="49">
        <v>833</v>
      </c>
      <c r="AF834" s="52">
        <f t="shared" si="142"/>
        <v>33.829999999999977</v>
      </c>
      <c r="AG834" s="53">
        <f t="shared" si="143"/>
        <v>133.83000000000013</v>
      </c>
      <c r="AH834" s="53">
        <f>AG834-MAX($AG$1:AG833)</f>
        <v>-10.840000000000003</v>
      </c>
    </row>
    <row r="835" spans="1:34" x14ac:dyDescent="0.25">
      <c r="A835">
        <v>834</v>
      </c>
      <c r="B835" t="s">
        <v>302</v>
      </c>
      <c r="C835" t="s">
        <v>15</v>
      </c>
      <c r="D835" t="s">
        <v>54</v>
      </c>
      <c r="E835" t="s">
        <v>341</v>
      </c>
      <c r="F835">
        <v>1</v>
      </c>
      <c r="G835" t="s">
        <v>80</v>
      </c>
      <c r="H835" t="s">
        <v>50</v>
      </c>
      <c r="I835" t="str">
        <f>"2-1"</f>
        <v>2-1</v>
      </c>
      <c r="J835" t="s">
        <v>20</v>
      </c>
      <c r="K835">
        <v>2.04</v>
      </c>
      <c r="L835">
        <v>1</v>
      </c>
      <c r="M835">
        <v>0</v>
      </c>
      <c r="N835" t="s">
        <v>21</v>
      </c>
      <c r="O835" t="s">
        <v>340</v>
      </c>
      <c r="P835" s="15">
        <f t="shared" si="144"/>
        <v>34.429999999999978</v>
      </c>
      <c r="Q835" s="22">
        <v>43556</v>
      </c>
      <c r="R835" s="22"/>
      <c r="S835" s="50">
        <v>861</v>
      </c>
      <c r="T835" s="23" t="str">
        <f t="shared" si="145"/>
        <v>AH</v>
      </c>
      <c r="U835" t="s">
        <v>2512</v>
      </c>
      <c r="V835" s="46" t="str">
        <f t="shared" si="146"/>
        <v>13</v>
      </c>
      <c r="W835" s="46" t="str">
        <f t="shared" si="147"/>
        <v>Apr</v>
      </c>
      <c r="X835" s="46">
        <f t="shared" si="148"/>
        <v>4</v>
      </c>
      <c r="Y835" s="46" t="str">
        <f t="shared" si="149"/>
        <v>2019</v>
      </c>
      <c r="Z835" s="46" t="str">
        <f t="shared" si="150"/>
        <v>15:30</v>
      </c>
      <c r="AA835" s="47">
        <f t="shared" si="151"/>
        <v>43568</v>
      </c>
      <c r="AB835" s="48">
        <f t="shared" si="152"/>
        <v>43568.645833333336</v>
      </c>
      <c r="AC835" s="51">
        <v>43556</v>
      </c>
      <c r="AD835" s="72"/>
      <c r="AE835" s="49">
        <v>834</v>
      </c>
      <c r="AF835" s="52">
        <f t="shared" ref="AF835:AF898" si="153">AF834+M835</f>
        <v>33.829999999999977</v>
      </c>
      <c r="AG835" s="53">
        <f t="shared" ref="AG835:AG898" si="154">AG834+M835</f>
        <v>133.83000000000013</v>
      </c>
      <c r="AH835" s="53">
        <f>AG835-MAX($AG$1:AG834)</f>
        <v>-10.840000000000003</v>
      </c>
    </row>
    <row r="836" spans="1:34" x14ac:dyDescent="0.25">
      <c r="A836">
        <v>835</v>
      </c>
      <c r="B836" t="s">
        <v>302</v>
      </c>
      <c r="C836" t="s">
        <v>15</v>
      </c>
      <c r="D836" t="s">
        <v>54</v>
      </c>
      <c r="E836" t="s">
        <v>303</v>
      </c>
      <c r="F836">
        <v>1</v>
      </c>
      <c r="G836" t="s">
        <v>80</v>
      </c>
      <c r="H836" t="s">
        <v>27</v>
      </c>
      <c r="I836" t="str">
        <f>"0-1"</f>
        <v>0-1</v>
      </c>
      <c r="J836" t="s">
        <v>20</v>
      </c>
      <c r="K836">
        <v>2.0699999999999998</v>
      </c>
      <c r="L836">
        <v>1</v>
      </c>
      <c r="M836">
        <v>0</v>
      </c>
      <c r="N836" t="s">
        <v>21</v>
      </c>
      <c r="O836" t="s">
        <v>300</v>
      </c>
      <c r="P836" s="15">
        <f t="shared" si="144"/>
        <v>34.429999999999978</v>
      </c>
      <c r="Q836" s="22">
        <v>43556</v>
      </c>
      <c r="R836" s="22"/>
      <c r="S836" s="50">
        <v>869</v>
      </c>
      <c r="T836" s="23" t="str">
        <f t="shared" si="145"/>
        <v>AH</v>
      </c>
      <c r="U836" t="s">
        <v>2512</v>
      </c>
      <c r="V836" s="46" t="str">
        <f t="shared" si="146"/>
        <v>13</v>
      </c>
      <c r="W836" s="46" t="str">
        <f t="shared" si="147"/>
        <v>Apr</v>
      </c>
      <c r="X836" s="46">
        <f t="shared" si="148"/>
        <v>4</v>
      </c>
      <c r="Y836" s="46" t="str">
        <f t="shared" si="149"/>
        <v>2019</v>
      </c>
      <c r="Z836" s="46" t="str">
        <f t="shared" si="150"/>
        <v>15:30</v>
      </c>
      <c r="AA836" s="47">
        <f t="shared" si="151"/>
        <v>43568</v>
      </c>
      <c r="AB836" s="48">
        <f t="shared" si="152"/>
        <v>43568.645833333336</v>
      </c>
      <c r="AC836" s="51">
        <v>43556</v>
      </c>
      <c r="AD836" s="72"/>
      <c r="AE836" s="49">
        <v>835</v>
      </c>
      <c r="AF836" s="52">
        <f t="shared" si="153"/>
        <v>33.829999999999977</v>
      </c>
      <c r="AG836" s="53">
        <f t="shared" si="154"/>
        <v>133.83000000000013</v>
      </c>
      <c r="AH836" s="53">
        <f>AG836-MAX($AG$1:AG835)</f>
        <v>-10.840000000000003</v>
      </c>
    </row>
    <row r="837" spans="1:34" x14ac:dyDescent="0.25">
      <c r="A837">
        <v>836</v>
      </c>
      <c r="B837" t="s">
        <v>346</v>
      </c>
      <c r="C837" t="s">
        <v>15</v>
      </c>
      <c r="D837" t="s">
        <v>58</v>
      </c>
      <c r="E837" t="s">
        <v>378</v>
      </c>
      <c r="F837">
        <v>0</v>
      </c>
      <c r="G837" t="s">
        <v>26</v>
      </c>
      <c r="H837" t="s">
        <v>46</v>
      </c>
      <c r="I837" t="str">
        <f>"0-5"</f>
        <v>0-5</v>
      </c>
      <c r="J837" t="s">
        <v>20</v>
      </c>
      <c r="K837">
        <v>1.6890000000000001</v>
      </c>
      <c r="L837">
        <v>1</v>
      </c>
      <c r="M837">
        <v>-1</v>
      </c>
      <c r="N837" t="s">
        <v>21</v>
      </c>
      <c r="O837" t="s">
        <v>379</v>
      </c>
      <c r="P837" s="15">
        <f t="shared" si="144"/>
        <v>33.429999999999978</v>
      </c>
      <c r="Q837" s="22">
        <v>43556</v>
      </c>
      <c r="R837" s="22"/>
      <c r="S837" s="50">
        <v>818</v>
      </c>
      <c r="T837" s="23" t="str">
        <f t="shared" si="145"/>
        <v>AH</v>
      </c>
      <c r="U837" t="s">
        <v>2512</v>
      </c>
      <c r="V837" s="46" t="str">
        <f t="shared" si="146"/>
        <v>13</v>
      </c>
      <c r="W837" s="46" t="str">
        <f t="shared" si="147"/>
        <v>Apr</v>
      </c>
      <c r="X837" s="46">
        <f t="shared" si="148"/>
        <v>4</v>
      </c>
      <c r="Y837" s="46" t="str">
        <f t="shared" si="149"/>
        <v>2019</v>
      </c>
      <c r="Z837" s="46" t="str">
        <f t="shared" si="150"/>
        <v>16:00</v>
      </c>
      <c r="AA837" s="47">
        <f t="shared" si="151"/>
        <v>43568</v>
      </c>
      <c r="AB837" s="48">
        <f t="shared" si="152"/>
        <v>43568.666666666664</v>
      </c>
      <c r="AC837" s="51">
        <v>43556</v>
      </c>
      <c r="AD837" s="72"/>
      <c r="AE837" s="49">
        <v>836</v>
      </c>
      <c r="AF837" s="52">
        <f t="shared" si="153"/>
        <v>32.829999999999977</v>
      </c>
      <c r="AG837" s="53">
        <f t="shared" si="154"/>
        <v>132.83000000000013</v>
      </c>
      <c r="AH837" s="53">
        <f>AG837-MAX($AG$1:AG836)</f>
        <v>-11.840000000000003</v>
      </c>
    </row>
    <row r="838" spans="1:34" x14ac:dyDescent="0.25">
      <c r="A838">
        <v>837</v>
      </c>
      <c r="B838" t="s">
        <v>346</v>
      </c>
      <c r="C838" t="s">
        <v>15</v>
      </c>
      <c r="D838" t="s">
        <v>58</v>
      </c>
      <c r="E838" t="s">
        <v>377</v>
      </c>
      <c r="F838">
        <v>0</v>
      </c>
      <c r="G838" t="s">
        <v>26</v>
      </c>
      <c r="H838" t="s">
        <v>166</v>
      </c>
      <c r="I838" t="str">
        <f>"2-0"</f>
        <v>2-0</v>
      </c>
      <c r="J838" t="s">
        <v>20</v>
      </c>
      <c r="K838">
        <v>2.17</v>
      </c>
      <c r="L838">
        <v>1</v>
      </c>
      <c r="M838">
        <v>-1</v>
      </c>
      <c r="N838" t="s">
        <v>21</v>
      </c>
      <c r="O838" t="s">
        <v>376</v>
      </c>
      <c r="P838" s="15">
        <f t="shared" si="144"/>
        <v>32.429999999999978</v>
      </c>
      <c r="Q838" s="22">
        <v>43556</v>
      </c>
      <c r="R838" s="22"/>
      <c r="S838" s="50">
        <v>842</v>
      </c>
      <c r="T838" s="23" t="str">
        <f t="shared" si="145"/>
        <v>O/U</v>
      </c>
      <c r="U838" t="s">
        <v>2512</v>
      </c>
      <c r="V838" s="46" t="str">
        <f t="shared" si="146"/>
        <v>13</v>
      </c>
      <c r="W838" s="46" t="str">
        <f t="shared" si="147"/>
        <v>Apr</v>
      </c>
      <c r="X838" s="46">
        <f t="shared" si="148"/>
        <v>4</v>
      </c>
      <c r="Y838" s="46" t="str">
        <f t="shared" si="149"/>
        <v>2019</v>
      </c>
      <c r="Z838" s="46" t="str">
        <f t="shared" si="150"/>
        <v>16:00</v>
      </c>
      <c r="AA838" s="47">
        <f t="shared" si="151"/>
        <v>43568</v>
      </c>
      <c r="AB838" s="48">
        <f t="shared" si="152"/>
        <v>43568.666666666664</v>
      </c>
      <c r="AC838" s="51">
        <v>43556</v>
      </c>
      <c r="AD838" s="72"/>
      <c r="AE838" s="49">
        <v>837</v>
      </c>
      <c r="AF838" s="52">
        <f t="shared" si="153"/>
        <v>31.829999999999977</v>
      </c>
      <c r="AG838" s="53">
        <f t="shared" si="154"/>
        <v>131.83000000000013</v>
      </c>
      <c r="AH838" s="53">
        <f>AG838-MAX($AG$1:AG837)</f>
        <v>-12.840000000000003</v>
      </c>
    </row>
    <row r="839" spans="1:34" x14ac:dyDescent="0.25">
      <c r="A839">
        <v>838</v>
      </c>
      <c r="B839" t="s">
        <v>346</v>
      </c>
      <c r="C839" t="s">
        <v>15</v>
      </c>
      <c r="D839" t="s">
        <v>58</v>
      </c>
      <c r="E839" t="s">
        <v>349</v>
      </c>
      <c r="F839">
        <v>0</v>
      </c>
      <c r="G839" t="s">
        <v>26</v>
      </c>
      <c r="H839" t="s">
        <v>38</v>
      </c>
      <c r="I839" t="str">
        <f>"2-0"</f>
        <v>2-0</v>
      </c>
      <c r="J839" t="s">
        <v>20</v>
      </c>
      <c r="K839">
        <v>1.8</v>
      </c>
      <c r="L839">
        <v>1</v>
      </c>
      <c r="M839">
        <v>-1</v>
      </c>
      <c r="N839" t="s">
        <v>21</v>
      </c>
      <c r="O839" t="s">
        <v>350</v>
      </c>
      <c r="P839" s="15">
        <f t="shared" si="144"/>
        <v>31.429999999999978</v>
      </c>
      <c r="Q839" s="22">
        <v>43556</v>
      </c>
      <c r="R839" s="22"/>
      <c r="S839" s="50">
        <v>857</v>
      </c>
      <c r="T839" s="23" t="str">
        <f t="shared" si="145"/>
        <v>1X2</v>
      </c>
      <c r="U839" t="s">
        <v>2512</v>
      </c>
      <c r="V839" s="46" t="str">
        <f t="shared" si="146"/>
        <v>13</v>
      </c>
      <c r="W839" s="46" t="str">
        <f t="shared" si="147"/>
        <v>Apr</v>
      </c>
      <c r="X839" s="46">
        <f t="shared" si="148"/>
        <v>4</v>
      </c>
      <c r="Y839" s="46" t="str">
        <f t="shared" si="149"/>
        <v>2019</v>
      </c>
      <c r="Z839" s="46" t="str">
        <f t="shared" si="150"/>
        <v>16:00</v>
      </c>
      <c r="AA839" s="47">
        <f t="shared" si="151"/>
        <v>43568</v>
      </c>
      <c r="AB839" s="48">
        <f t="shared" si="152"/>
        <v>43568.666666666664</v>
      </c>
      <c r="AC839" s="51">
        <v>43556</v>
      </c>
      <c r="AD839" s="72"/>
      <c r="AE839" s="49">
        <v>838</v>
      </c>
      <c r="AF839" s="52">
        <f t="shared" si="153"/>
        <v>30.829999999999977</v>
      </c>
      <c r="AG839" s="53">
        <f t="shared" si="154"/>
        <v>130.83000000000013</v>
      </c>
      <c r="AH839" s="53">
        <f>AG839-MAX($AG$1:AG838)</f>
        <v>-13.840000000000003</v>
      </c>
    </row>
    <row r="840" spans="1:34" x14ac:dyDescent="0.25">
      <c r="A840">
        <v>839</v>
      </c>
      <c r="B840" t="s">
        <v>346</v>
      </c>
      <c r="C840" t="s">
        <v>15</v>
      </c>
      <c r="D840" t="s">
        <v>58</v>
      </c>
      <c r="E840" t="s">
        <v>347</v>
      </c>
      <c r="F840">
        <v>0</v>
      </c>
      <c r="G840" t="s">
        <v>26</v>
      </c>
      <c r="H840" t="s">
        <v>34</v>
      </c>
      <c r="I840" t="str">
        <f>"3-1"</f>
        <v>3-1</v>
      </c>
      <c r="J840" t="s">
        <v>20</v>
      </c>
      <c r="K840">
        <v>2.0499999999999998</v>
      </c>
      <c r="L840">
        <v>1</v>
      </c>
      <c r="M840">
        <v>-1</v>
      </c>
      <c r="N840" t="s">
        <v>21</v>
      </c>
      <c r="O840" t="s">
        <v>348</v>
      </c>
      <c r="P840" s="15">
        <f t="shared" si="144"/>
        <v>30.429999999999978</v>
      </c>
      <c r="Q840" s="22">
        <v>43556</v>
      </c>
      <c r="R840" s="22"/>
      <c r="S840" s="50">
        <v>866</v>
      </c>
      <c r="T840" s="23" t="str">
        <f t="shared" si="145"/>
        <v>AH</v>
      </c>
      <c r="U840" t="s">
        <v>2512</v>
      </c>
      <c r="V840" s="46" t="str">
        <f t="shared" si="146"/>
        <v>13</v>
      </c>
      <c r="W840" s="46" t="str">
        <f t="shared" si="147"/>
        <v>Apr</v>
      </c>
      <c r="X840" s="46">
        <f t="shared" si="148"/>
        <v>4</v>
      </c>
      <c r="Y840" s="46" t="str">
        <f t="shared" si="149"/>
        <v>2019</v>
      </c>
      <c r="Z840" s="46" t="str">
        <f t="shared" si="150"/>
        <v>16:00</v>
      </c>
      <c r="AA840" s="47">
        <f t="shared" si="151"/>
        <v>43568</v>
      </c>
      <c r="AB840" s="48">
        <f t="shared" si="152"/>
        <v>43568.666666666664</v>
      </c>
      <c r="AC840" s="51">
        <v>43556</v>
      </c>
      <c r="AD840" s="72"/>
      <c r="AE840" s="49">
        <v>839</v>
      </c>
      <c r="AF840" s="52">
        <f t="shared" si="153"/>
        <v>29.829999999999977</v>
      </c>
      <c r="AG840" s="53">
        <f t="shared" si="154"/>
        <v>129.83000000000013</v>
      </c>
      <c r="AH840" s="53">
        <f>AG840-MAX($AG$1:AG839)</f>
        <v>-14.840000000000003</v>
      </c>
    </row>
    <row r="841" spans="1:34" x14ac:dyDescent="0.25">
      <c r="A841">
        <v>840</v>
      </c>
      <c r="B841" t="s">
        <v>282</v>
      </c>
      <c r="C841" t="s">
        <v>15</v>
      </c>
      <c r="D841" t="s">
        <v>24</v>
      </c>
      <c r="E841" t="s">
        <v>283</v>
      </c>
      <c r="F841">
        <v>1.79</v>
      </c>
      <c r="G841" t="s">
        <v>18</v>
      </c>
      <c r="H841" t="s">
        <v>109</v>
      </c>
      <c r="I841" t="str">
        <f>"0-0"</f>
        <v>0-0</v>
      </c>
      <c r="J841" t="s">
        <v>20</v>
      </c>
      <c r="K841">
        <v>1.7869999999999999</v>
      </c>
      <c r="L841">
        <v>1</v>
      </c>
      <c r="M841">
        <v>0.79</v>
      </c>
      <c r="N841" t="s">
        <v>21</v>
      </c>
      <c r="O841" t="s">
        <v>281</v>
      </c>
      <c r="P841" s="15">
        <f t="shared" si="144"/>
        <v>31.219999999999978</v>
      </c>
      <c r="Q841" s="22">
        <v>43556</v>
      </c>
      <c r="R841" s="22"/>
      <c r="S841" s="50">
        <v>851</v>
      </c>
      <c r="T841" s="23" t="str">
        <f t="shared" si="145"/>
        <v>AH</v>
      </c>
      <c r="U841" t="s">
        <v>2512</v>
      </c>
      <c r="V841" s="46" t="str">
        <f t="shared" si="146"/>
        <v>13</v>
      </c>
      <c r="W841" s="46" t="str">
        <f t="shared" si="147"/>
        <v>Apr</v>
      </c>
      <c r="X841" s="46">
        <f t="shared" si="148"/>
        <v>4</v>
      </c>
      <c r="Y841" s="46" t="str">
        <f t="shared" si="149"/>
        <v>2019</v>
      </c>
      <c r="Z841" s="46" t="str">
        <f t="shared" si="150"/>
        <v>16:15</v>
      </c>
      <c r="AA841" s="47">
        <f t="shared" si="151"/>
        <v>43568</v>
      </c>
      <c r="AB841" s="48">
        <f t="shared" si="152"/>
        <v>43568.677083333336</v>
      </c>
      <c r="AC841" s="51">
        <v>43556</v>
      </c>
      <c r="AD841" s="72"/>
      <c r="AE841" s="49">
        <v>840</v>
      </c>
      <c r="AF841" s="52">
        <f t="shared" si="153"/>
        <v>30.619999999999976</v>
      </c>
      <c r="AG841" s="53">
        <f t="shared" si="154"/>
        <v>130.62000000000012</v>
      </c>
      <c r="AH841" s="53">
        <f>AG841-MAX($AG$1:AG840)</f>
        <v>-14.050000000000011</v>
      </c>
    </row>
    <row r="842" spans="1:34" x14ac:dyDescent="0.25">
      <c r="A842">
        <v>841</v>
      </c>
      <c r="B842" t="s">
        <v>296</v>
      </c>
      <c r="C842" t="s">
        <v>15</v>
      </c>
      <c r="D842" t="s">
        <v>100</v>
      </c>
      <c r="E842" t="s">
        <v>297</v>
      </c>
      <c r="F842">
        <v>1</v>
      </c>
      <c r="G842" t="s">
        <v>80</v>
      </c>
      <c r="H842" t="s">
        <v>50</v>
      </c>
      <c r="I842" t="str">
        <f>"2-1"</f>
        <v>2-1</v>
      </c>
      <c r="J842" t="s">
        <v>20</v>
      </c>
      <c r="K842">
        <v>1.9339999999999999</v>
      </c>
      <c r="L842">
        <v>1</v>
      </c>
      <c r="M842">
        <v>0</v>
      </c>
      <c r="N842" t="s">
        <v>21</v>
      </c>
      <c r="O842" t="s">
        <v>298</v>
      </c>
      <c r="P842" s="15">
        <f t="shared" si="144"/>
        <v>31.219999999999978</v>
      </c>
      <c r="Q842" s="22">
        <v>43556</v>
      </c>
      <c r="R842" s="22"/>
      <c r="S842" s="50">
        <v>859</v>
      </c>
      <c r="T842" s="23" t="str">
        <f t="shared" si="145"/>
        <v>AH</v>
      </c>
      <c r="U842" t="s">
        <v>2512</v>
      </c>
      <c r="V842" s="46" t="str">
        <f t="shared" si="146"/>
        <v>13</v>
      </c>
      <c r="W842" s="46" t="str">
        <f t="shared" si="147"/>
        <v>Apr</v>
      </c>
      <c r="X842" s="46">
        <f t="shared" si="148"/>
        <v>4</v>
      </c>
      <c r="Y842" s="46" t="str">
        <f t="shared" si="149"/>
        <v>2019</v>
      </c>
      <c r="Z842" s="46" t="str">
        <f t="shared" si="150"/>
        <v>17:00</v>
      </c>
      <c r="AA842" s="47">
        <f t="shared" si="151"/>
        <v>43568</v>
      </c>
      <c r="AB842" s="48">
        <f t="shared" si="152"/>
        <v>43568.708333333336</v>
      </c>
      <c r="AC842" s="51">
        <v>43556</v>
      </c>
      <c r="AD842" s="72"/>
      <c r="AE842" s="49">
        <v>841</v>
      </c>
      <c r="AF842" s="52">
        <f t="shared" si="153"/>
        <v>30.619999999999976</v>
      </c>
      <c r="AG842" s="53">
        <f t="shared" si="154"/>
        <v>130.62000000000012</v>
      </c>
      <c r="AH842" s="53">
        <f>AG842-MAX($AG$1:AG841)</f>
        <v>-14.050000000000011</v>
      </c>
    </row>
    <row r="843" spans="1:34" x14ac:dyDescent="0.25">
      <c r="A843">
        <v>842</v>
      </c>
      <c r="B843" t="s">
        <v>359</v>
      </c>
      <c r="C843" t="s">
        <v>15</v>
      </c>
      <c r="D843" t="s">
        <v>16</v>
      </c>
      <c r="E843" t="s">
        <v>360</v>
      </c>
      <c r="F843">
        <v>1</v>
      </c>
      <c r="G843" t="s">
        <v>80</v>
      </c>
      <c r="H843" t="s">
        <v>50</v>
      </c>
      <c r="I843" t="str">
        <f>"1-0"</f>
        <v>1-0</v>
      </c>
      <c r="J843" t="s">
        <v>20</v>
      </c>
      <c r="K843">
        <v>1.9610000000000001</v>
      </c>
      <c r="L843">
        <v>1</v>
      </c>
      <c r="M843">
        <v>0</v>
      </c>
      <c r="N843" t="s">
        <v>21</v>
      </c>
      <c r="O843" t="s">
        <v>361</v>
      </c>
      <c r="P843" s="15">
        <f t="shared" si="144"/>
        <v>31.219999999999978</v>
      </c>
      <c r="Q843" s="22">
        <v>43556</v>
      </c>
      <c r="R843" s="22"/>
      <c r="S843" s="50">
        <v>854</v>
      </c>
      <c r="T843" s="23" t="str">
        <f t="shared" si="145"/>
        <v>AH</v>
      </c>
      <c r="U843" t="s">
        <v>2512</v>
      </c>
      <c r="V843" s="46" t="str">
        <f t="shared" si="146"/>
        <v>13</v>
      </c>
      <c r="W843" s="46" t="str">
        <f t="shared" si="147"/>
        <v>Apr</v>
      </c>
      <c r="X843" s="46">
        <f t="shared" si="148"/>
        <v>4</v>
      </c>
      <c r="Y843" s="46" t="str">
        <f t="shared" si="149"/>
        <v>2019</v>
      </c>
      <c r="Z843" s="46" t="str">
        <f t="shared" si="150"/>
        <v>18:00</v>
      </c>
      <c r="AA843" s="47">
        <f t="shared" si="151"/>
        <v>43568</v>
      </c>
      <c r="AB843" s="48">
        <f t="shared" si="152"/>
        <v>43568.75</v>
      </c>
      <c r="AC843" s="51">
        <v>43556</v>
      </c>
      <c r="AD843" s="72"/>
      <c r="AE843" s="49">
        <v>842</v>
      </c>
      <c r="AF843" s="52">
        <f t="shared" si="153"/>
        <v>30.619999999999976</v>
      </c>
      <c r="AG843" s="53">
        <f t="shared" si="154"/>
        <v>130.62000000000012</v>
      </c>
      <c r="AH843" s="53">
        <f>AG843-MAX($AG$1:AG842)</f>
        <v>-14.050000000000011</v>
      </c>
    </row>
    <row r="844" spans="1:34" x14ac:dyDescent="0.25">
      <c r="A844">
        <v>843</v>
      </c>
      <c r="B844" t="s">
        <v>284</v>
      </c>
      <c r="C844" t="s">
        <v>15</v>
      </c>
      <c r="D844" t="s">
        <v>54</v>
      </c>
      <c r="E844" t="s">
        <v>370</v>
      </c>
      <c r="F844">
        <v>1.99</v>
      </c>
      <c r="G844" t="s">
        <v>18</v>
      </c>
      <c r="H844" t="s">
        <v>85</v>
      </c>
      <c r="I844" t="str">
        <f>"2-1"</f>
        <v>2-1</v>
      </c>
      <c r="J844" t="s">
        <v>20</v>
      </c>
      <c r="K844">
        <v>1.99</v>
      </c>
      <c r="L844">
        <v>1</v>
      </c>
      <c r="M844">
        <v>0.99</v>
      </c>
      <c r="N844" t="s">
        <v>21</v>
      </c>
      <c r="O844" t="s">
        <v>371</v>
      </c>
      <c r="P844" s="15">
        <f t="shared" si="144"/>
        <v>32.20999999999998</v>
      </c>
      <c r="Q844" s="22">
        <v>43556</v>
      </c>
      <c r="R844" s="22"/>
      <c r="S844" s="50">
        <v>835</v>
      </c>
      <c r="T844" s="23" t="str">
        <f t="shared" si="145"/>
        <v>AH</v>
      </c>
      <c r="U844" t="s">
        <v>2512</v>
      </c>
      <c r="V844" s="46" t="str">
        <f t="shared" si="146"/>
        <v>13</v>
      </c>
      <c r="W844" s="46" t="str">
        <f t="shared" si="147"/>
        <v>Apr</v>
      </c>
      <c r="X844" s="46">
        <f t="shared" si="148"/>
        <v>4</v>
      </c>
      <c r="Y844" s="46" t="str">
        <f t="shared" si="149"/>
        <v>2019</v>
      </c>
      <c r="Z844" s="46" t="str">
        <f t="shared" si="150"/>
        <v>18:30</v>
      </c>
      <c r="AA844" s="47">
        <f t="shared" si="151"/>
        <v>43568</v>
      </c>
      <c r="AB844" s="48">
        <f t="shared" si="152"/>
        <v>43568.770833333336</v>
      </c>
      <c r="AC844" s="51">
        <v>43556</v>
      </c>
      <c r="AD844" s="72"/>
      <c r="AE844" s="49">
        <v>843</v>
      </c>
      <c r="AF844" s="52">
        <f t="shared" si="153"/>
        <v>31.609999999999975</v>
      </c>
      <c r="AG844" s="53">
        <f t="shared" si="154"/>
        <v>131.61000000000013</v>
      </c>
      <c r="AH844" s="53">
        <f>AG844-MAX($AG$1:AG843)</f>
        <v>-13.060000000000002</v>
      </c>
    </row>
    <row r="845" spans="1:34" x14ac:dyDescent="0.25">
      <c r="A845">
        <v>844</v>
      </c>
      <c r="B845" t="s">
        <v>284</v>
      </c>
      <c r="C845" t="s">
        <v>15</v>
      </c>
      <c r="D845" t="s">
        <v>24</v>
      </c>
      <c r="E845" t="s">
        <v>333</v>
      </c>
      <c r="F845">
        <v>0</v>
      </c>
      <c r="G845" t="s">
        <v>26</v>
      </c>
      <c r="H845" t="s">
        <v>31</v>
      </c>
      <c r="I845" t="str">
        <f>"2-0"</f>
        <v>2-0</v>
      </c>
      <c r="J845" t="s">
        <v>20</v>
      </c>
      <c r="K845">
        <v>2.27</v>
      </c>
      <c r="L845">
        <v>1</v>
      </c>
      <c r="M845">
        <v>-1</v>
      </c>
      <c r="N845" t="s">
        <v>21</v>
      </c>
      <c r="O845" t="s">
        <v>334</v>
      </c>
      <c r="P845" s="15">
        <f t="shared" si="144"/>
        <v>31.20999999999998</v>
      </c>
      <c r="Q845" s="22">
        <v>43556</v>
      </c>
      <c r="R845" s="22"/>
      <c r="S845" s="50">
        <v>825</v>
      </c>
      <c r="T845" s="23" t="str">
        <f t="shared" si="145"/>
        <v>AH</v>
      </c>
      <c r="U845" t="s">
        <v>2512</v>
      </c>
      <c r="V845" s="46" t="str">
        <f t="shared" si="146"/>
        <v>13</v>
      </c>
      <c r="W845" s="46" t="str">
        <f t="shared" si="147"/>
        <v>Apr</v>
      </c>
      <c r="X845" s="46">
        <f t="shared" si="148"/>
        <v>4</v>
      </c>
      <c r="Y845" s="46" t="str">
        <f t="shared" si="149"/>
        <v>2019</v>
      </c>
      <c r="Z845" s="46" t="str">
        <f t="shared" si="150"/>
        <v>18:30</v>
      </c>
      <c r="AA845" s="47">
        <f t="shared" si="151"/>
        <v>43568</v>
      </c>
      <c r="AB845" s="48">
        <f t="shared" si="152"/>
        <v>43568.770833333336</v>
      </c>
      <c r="AC845" s="51">
        <v>43556</v>
      </c>
      <c r="AD845" s="72"/>
      <c r="AE845" s="49">
        <v>844</v>
      </c>
      <c r="AF845" s="52">
        <f t="shared" si="153"/>
        <v>30.609999999999975</v>
      </c>
      <c r="AG845" s="53">
        <f t="shared" si="154"/>
        <v>130.61000000000013</v>
      </c>
      <c r="AH845" s="53">
        <f>AG845-MAX($AG$1:AG844)</f>
        <v>-14.060000000000002</v>
      </c>
    </row>
    <row r="846" spans="1:34" x14ac:dyDescent="0.25">
      <c r="A846">
        <v>845</v>
      </c>
      <c r="B846" t="s">
        <v>284</v>
      </c>
      <c r="C846" t="s">
        <v>15</v>
      </c>
      <c r="D846" t="s">
        <v>58</v>
      </c>
      <c r="E846" t="s">
        <v>285</v>
      </c>
      <c r="F846">
        <v>1.79</v>
      </c>
      <c r="G846" t="s">
        <v>18</v>
      </c>
      <c r="H846" t="s">
        <v>85</v>
      </c>
      <c r="I846" t="str">
        <f>"2-1"</f>
        <v>2-1</v>
      </c>
      <c r="J846" t="s">
        <v>20</v>
      </c>
      <c r="K846">
        <v>1.7869999999999999</v>
      </c>
      <c r="L846">
        <v>1</v>
      </c>
      <c r="M846">
        <v>0.79</v>
      </c>
      <c r="N846" t="s">
        <v>21</v>
      </c>
      <c r="O846" t="s">
        <v>286</v>
      </c>
      <c r="P846" s="15">
        <f t="shared" si="144"/>
        <v>31.999999999999979</v>
      </c>
      <c r="Q846" s="22">
        <v>43556</v>
      </c>
      <c r="R846" s="22"/>
      <c r="S846" s="50">
        <v>836</v>
      </c>
      <c r="T846" s="23" t="str">
        <f t="shared" si="145"/>
        <v>AH</v>
      </c>
      <c r="U846" t="s">
        <v>2512</v>
      </c>
      <c r="V846" s="46" t="str">
        <f t="shared" si="146"/>
        <v>13</v>
      </c>
      <c r="W846" s="46" t="str">
        <f t="shared" si="147"/>
        <v>Apr</v>
      </c>
      <c r="X846" s="46">
        <f t="shared" si="148"/>
        <v>4</v>
      </c>
      <c r="Y846" s="46" t="str">
        <f t="shared" si="149"/>
        <v>2019</v>
      </c>
      <c r="Z846" s="46" t="str">
        <f t="shared" si="150"/>
        <v>18:30</v>
      </c>
      <c r="AA846" s="47">
        <f t="shared" si="151"/>
        <v>43568</v>
      </c>
      <c r="AB846" s="48">
        <f t="shared" si="152"/>
        <v>43568.770833333336</v>
      </c>
      <c r="AC846" s="51">
        <v>43556</v>
      </c>
      <c r="AD846" s="72"/>
      <c r="AE846" s="49">
        <v>845</v>
      </c>
      <c r="AF846" s="52">
        <f t="shared" si="153"/>
        <v>31.399999999999974</v>
      </c>
      <c r="AG846" s="53">
        <f t="shared" si="154"/>
        <v>131.40000000000012</v>
      </c>
      <c r="AH846" s="53">
        <f>AG846-MAX($AG$1:AG845)</f>
        <v>-13.27000000000001</v>
      </c>
    </row>
    <row r="847" spans="1:34" x14ac:dyDescent="0.25">
      <c r="A847">
        <v>846</v>
      </c>
      <c r="B847" t="s">
        <v>313</v>
      </c>
      <c r="C847" t="s">
        <v>15</v>
      </c>
      <c r="D847" t="s">
        <v>100</v>
      </c>
      <c r="E847" t="s">
        <v>314</v>
      </c>
      <c r="F847">
        <v>1.97</v>
      </c>
      <c r="G847" t="s">
        <v>18</v>
      </c>
      <c r="H847" t="s">
        <v>92</v>
      </c>
      <c r="I847" t="str">
        <f>"0-0"</f>
        <v>0-0</v>
      </c>
      <c r="J847" t="s">
        <v>20</v>
      </c>
      <c r="K847">
        <v>1.97</v>
      </c>
      <c r="L847">
        <v>1</v>
      </c>
      <c r="M847">
        <v>0.97</v>
      </c>
      <c r="N847" t="s">
        <v>21</v>
      </c>
      <c r="O847" t="s">
        <v>312</v>
      </c>
      <c r="P847" s="15">
        <f t="shared" si="144"/>
        <v>32.969999999999978</v>
      </c>
      <c r="Q847" s="22">
        <v>43556</v>
      </c>
      <c r="R847" s="22"/>
      <c r="S847" s="50">
        <v>833</v>
      </c>
      <c r="T847" s="23" t="str">
        <f t="shared" si="145"/>
        <v>AH</v>
      </c>
      <c r="U847" t="s">
        <v>2512</v>
      </c>
      <c r="V847" s="46" t="str">
        <f t="shared" si="146"/>
        <v>13</v>
      </c>
      <c r="W847" s="46" t="str">
        <f t="shared" si="147"/>
        <v>Apr</v>
      </c>
      <c r="X847" s="46">
        <f t="shared" si="148"/>
        <v>4</v>
      </c>
      <c r="Y847" s="46" t="str">
        <f t="shared" si="149"/>
        <v>2019</v>
      </c>
      <c r="Z847" s="46" t="str">
        <f t="shared" si="150"/>
        <v>20:00</v>
      </c>
      <c r="AA847" s="47">
        <f t="shared" si="151"/>
        <v>43568</v>
      </c>
      <c r="AB847" s="48">
        <f t="shared" si="152"/>
        <v>43568.833333333336</v>
      </c>
      <c r="AC847" s="51">
        <v>43556</v>
      </c>
      <c r="AD847" s="72"/>
      <c r="AE847" s="49">
        <v>846</v>
      </c>
      <c r="AF847" s="52">
        <f t="shared" si="153"/>
        <v>32.369999999999976</v>
      </c>
      <c r="AG847" s="53">
        <f t="shared" si="154"/>
        <v>132.37000000000012</v>
      </c>
      <c r="AH847" s="53">
        <f>AG847-MAX($AG$1:AG846)</f>
        <v>-12.300000000000011</v>
      </c>
    </row>
    <row r="848" spans="1:34" x14ac:dyDescent="0.25">
      <c r="A848">
        <v>847</v>
      </c>
      <c r="B848" t="s">
        <v>358</v>
      </c>
      <c r="C848" t="s">
        <v>15</v>
      </c>
      <c r="D848" t="s">
        <v>16</v>
      </c>
      <c r="E848" t="s">
        <v>134</v>
      </c>
      <c r="F848">
        <v>1.87</v>
      </c>
      <c r="G848" t="s">
        <v>18</v>
      </c>
      <c r="H848" t="s">
        <v>60</v>
      </c>
      <c r="I848" t="str">
        <f>"1-0"</f>
        <v>1-0</v>
      </c>
      <c r="J848" t="s">
        <v>20</v>
      </c>
      <c r="K848">
        <v>1.869</v>
      </c>
      <c r="L848">
        <v>1</v>
      </c>
      <c r="M848">
        <v>0.87</v>
      </c>
      <c r="N848" t="s">
        <v>21</v>
      </c>
      <c r="O848" t="s">
        <v>355</v>
      </c>
      <c r="P848" s="15">
        <f t="shared" si="144"/>
        <v>33.839999999999975</v>
      </c>
      <c r="Q848" s="22">
        <v>43556</v>
      </c>
      <c r="R848" s="22"/>
      <c r="S848" s="50">
        <v>862</v>
      </c>
      <c r="T848" s="23" t="str">
        <f t="shared" si="145"/>
        <v>O/U</v>
      </c>
      <c r="U848" t="s">
        <v>2512</v>
      </c>
      <c r="V848" s="46" t="str">
        <f t="shared" si="146"/>
        <v>13</v>
      </c>
      <c r="W848" s="46" t="str">
        <f t="shared" si="147"/>
        <v>Apr</v>
      </c>
      <c r="X848" s="46">
        <f t="shared" si="148"/>
        <v>4</v>
      </c>
      <c r="Y848" s="46" t="str">
        <f t="shared" si="149"/>
        <v>2019</v>
      </c>
      <c r="Z848" s="46" t="str">
        <f t="shared" si="150"/>
        <v>20:30</v>
      </c>
      <c r="AA848" s="47">
        <f t="shared" si="151"/>
        <v>43568</v>
      </c>
      <c r="AB848" s="48">
        <f t="shared" si="152"/>
        <v>43568.854166666664</v>
      </c>
      <c r="AC848" s="51">
        <v>43556</v>
      </c>
      <c r="AD848" s="72"/>
      <c r="AE848" s="49">
        <v>847</v>
      </c>
      <c r="AF848" s="52">
        <f t="shared" si="153"/>
        <v>33.239999999999974</v>
      </c>
      <c r="AG848" s="53">
        <f t="shared" si="154"/>
        <v>133.24000000000012</v>
      </c>
      <c r="AH848" s="53">
        <f>AG848-MAX($AG$1:AG847)</f>
        <v>-11.430000000000007</v>
      </c>
    </row>
    <row r="849" spans="1:34" x14ac:dyDescent="0.25">
      <c r="A849">
        <v>848</v>
      </c>
      <c r="B849" t="s">
        <v>329</v>
      </c>
      <c r="C849" t="s">
        <v>15</v>
      </c>
      <c r="D849" t="s">
        <v>24</v>
      </c>
      <c r="E849" t="s">
        <v>330</v>
      </c>
      <c r="F849">
        <v>0</v>
      </c>
      <c r="G849" t="s">
        <v>26</v>
      </c>
      <c r="H849" t="s">
        <v>331</v>
      </c>
      <c r="I849" t="str">
        <f>"3-2"</f>
        <v>3-2</v>
      </c>
      <c r="J849" t="s">
        <v>20</v>
      </c>
      <c r="K849">
        <v>1.8839999999999999</v>
      </c>
      <c r="L849">
        <v>1</v>
      </c>
      <c r="M849">
        <v>-1</v>
      </c>
      <c r="N849" t="s">
        <v>21</v>
      </c>
      <c r="O849" t="s">
        <v>332</v>
      </c>
      <c r="P849" s="15">
        <f t="shared" ref="P849:P912" si="155">P848+M849</f>
        <v>32.839999999999975</v>
      </c>
      <c r="Q849" s="22">
        <v>43556</v>
      </c>
      <c r="R849" s="22"/>
      <c r="S849" s="50">
        <v>839</v>
      </c>
      <c r="T849" s="23" t="str">
        <f t="shared" si="145"/>
        <v>O/U</v>
      </c>
      <c r="U849" t="s">
        <v>2512</v>
      </c>
      <c r="V849" s="46" t="str">
        <f t="shared" si="146"/>
        <v>13</v>
      </c>
      <c r="W849" s="46" t="str">
        <f t="shared" si="147"/>
        <v>Apr</v>
      </c>
      <c r="X849" s="46">
        <f t="shared" si="148"/>
        <v>4</v>
      </c>
      <c r="Y849" s="46" t="str">
        <f t="shared" si="149"/>
        <v>2019</v>
      </c>
      <c r="Z849" s="46" t="str">
        <f t="shared" si="150"/>
        <v>20:45</v>
      </c>
      <c r="AA849" s="47">
        <f t="shared" si="151"/>
        <v>43568</v>
      </c>
      <c r="AB849" s="48">
        <f t="shared" si="152"/>
        <v>43568.864583333336</v>
      </c>
      <c r="AC849" s="51">
        <v>43556</v>
      </c>
      <c r="AD849" s="72"/>
      <c r="AE849" s="49">
        <v>848</v>
      </c>
      <c r="AF849" s="52">
        <f t="shared" si="153"/>
        <v>32.239999999999974</v>
      </c>
      <c r="AG849" s="53">
        <f t="shared" si="154"/>
        <v>132.24000000000012</v>
      </c>
      <c r="AH849" s="53">
        <f>AG849-MAX($AG$1:AG848)</f>
        <v>-12.430000000000007</v>
      </c>
    </row>
    <row r="850" spans="1:34" x14ac:dyDescent="0.25">
      <c r="A850">
        <v>849</v>
      </c>
      <c r="B850" t="s">
        <v>326</v>
      </c>
      <c r="C850" t="s">
        <v>15</v>
      </c>
      <c r="D850" t="s">
        <v>24</v>
      </c>
      <c r="E850" t="s">
        <v>327</v>
      </c>
      <c r="F850">
        <v>1</v>
      </c>
      <c r="G850" t="s">
        <v>80</v>
      </c>
      <c r="H850" t="s">
        <v>34</v>
      </c>
      <c r="I850" t="str">
        <f>"2-2"</f>
        <v>2-2</v>
      </c>
      <c r="J850" t="s">
        <v>20</v>
      </c>
      <c r="K850">
        <v>1.7929999999999999</v>
      </c>
      <c r="L850">
        <v>1</v>
      </c>
      <c r="M850">
        <v>0</v>
      </c>
      <c r="N850" t="s">
        <v>21</v>
      </c>
      <c r="O850" t="s">
        <v>328</v>
      </c>
      <c r="P850" s="15">
        <f t="shared" si="155"/>
        <v>32.839999999999975</v>
      </c>
      <c r="Q850" s="22">
        <v>43556</v>
      </c>
      <c r="R850" s="22"/>
      <c r="S850" s="50">
        <v>858</v>
      </c>
      <c r="T850" s="23" t="str">
        <f t="shared" si="145"/>
        <v>AH</v>
      </c>
      <c r="U850" t="s">
        <v>2512</v>
      </c>
      <c r="V850" s="46" t="str">
        <f t="shared" si="146"/>
        <v>14</v>
      </c>
      <c r="W850" s="46" t="str">
        <f t="shared" si="147"/>
        <v>Apr</v>
      </c>
      <c r="X850" s="46">
        <f t="shared" si="148"/>
        <v>4</v>
      </c>
      <c r="Y850" s="46" t="str">
        <f t="shared" si="149"/>
        <v>2019</v>
      </c>
      <c r="Z850" s="46" t="str">
        <f t="shared" si="150"/>
        <v>12:00</v>
      </c>
      <c r="AA850" s="47">
        <f t="shared" si="151"/>
        <v>43569</v>
      </c>
      <c r="AB850" s="48">
        <f t="shared" si="152"/>
        <v>43569.5</v>
      </c>
      <c r="AC850" s="51">
        <v>43556</v>
      </c>
      <c r="AD850" s="72"/>
      <c r="AE850" s="49">
        <v>849</v>
      </c>
      <c r="AF850" s="52">
        <f t="shared" si="153"/>
        <v>32.239999999999974</v>
      </c>
      <c r="AG850" s="53">
        <f t="shared" si="154"/>
        <v>132.24000000000012</v>
      </c>
      <c r="AH850" s="53">
        <f>AG850-MAX($AG$1:AG849)</f>
        <v>-12.430000000000007</v>
      </c>
    </row>
    <row r="851" spans="1:34" x14ac:dyDescent="0.25">
      <c r="A851">
        <v>850</v>
      </c>
      <c r="B851" t="s">
        <v>356</v>
      </c>
      <c r="C851" t="s">
        <v>15</v>
      </c>
      <c r="D851" t="s">
        <v>16</v>
      </c>
      <c r="E851" t="s">
        <v>357</v>
      </c>
      <c r="F851">
        <v>2.0299999999999998</v>
      </c>
      <c r="G851" t="s">
        <v>18</v>
      </c>
      <c r="H851" t="s">
        <v>92</v>
      </c>
      <c r="I851" t="str">
        <f>"1-1"</f>
        <v>1-1</v>
      </c>
      <c r="J851" t="s">
        <v>20</v>
      </c>
      <c r="K851">
        <v>2.0299999999999998</v>
      </c>
      <c r="L851">
        <v>1</v>
      </c>
      <c r="M851">
        <v>1.03</v>
      </c>
      <c r="N851" t="s">
        <v>21</v>
      </c>
      <c r="O851" t="s">
        <v>355</v>
      </c>
      <c r="P851" s="15">
        <f t="shared" si="155"/>
        <v>33.869999999999976</v>
      </c>
      <c r="Q851" s="22">
        <v>43556</v>
      </c>
      <c r="R851" s="22"/>
      <c r="S851" s="50">
        <v>823</v>
      </c>
      <c r="T851" s="23" t="str">
        <f t="shared" si="145"/>
        <v>AH</v>
      </c>
      <c r="U851" t="s">
        <v>2512</v>
      </c>
      <c r="V851" s="46" t="str">
        <f t="shared" si="146"/>
        <v>14</v>
      </c>
      <c r="W851" s="46" t="str">
        <f t="shared" si="147"/>
        <v>Apr</v>
      </c>
      <c r="X851" s="46">
        <f t="shared" si="148"/>
        <v>4</v>
      </c>
      <c r="Y851" s="46" t="str">
        <f t="shared" si="149"/>
        <v>2019</v>
      </c>
      <c r="Z851" s="46" t="str">
        <f t="shared" si="150"/>
        <v>12:30</v>
      </c>
      <c r="AA851" s="47">
        <f t="shared" si="151"/>
        <v>43569</v>
      </c>
      <c r="AB851" s="48">
        <f t="shared" si="152"/>
        <v>43569.520833333336</v>
      </c>
      <c r="AC851" s="51">
        <v>43556</v>
      </c>
      <c r="AD851" s="72"/>
      <c r="AE851" s="49">
        <v>850</v>
      </c>
      <c r="AF851" s="52">
        <f t="shared" si="153"/>
        <v>33.269999999999975</v>
      </c>
      <c r="AG851" s="53">
        <f t="shared" si="154"/>
        <v>133.27000000000012</v>
      </c>
      <c r="AH851" s="53">
        <f>AG851-MAX($AG$1:AG850)</f>
        <v>-11.400000000000006</v>
      </c>
    </row>
    <row r="852" spans="1:34" x14ac:dyDescent="0.25">
      <c r="A852">
        <v>851</v>
      </c>
      <c r="B852" t="s">
        <v>338</v>
      </c>
      <c r="C852" t="s">
        <v>15</v>
      </c>
      <c r="D852" t="s">
        <v>54</v>
      </c>
      <c r="E852" t="s">
        <v>339</v>
      </c>
      <c r="F852">
        <v>1.79</v>
      </c>
      <c r="G852" t="s">
        <v>18</v>
      </c>
      <c r="H852" t="s">
        <v>50</v>
      </c>
      <c r="I852" t="str">
        <f>"2-0"</f>
        <v>2-0</v>
      </c>
      <c r="J852" t="s">
        <v>20</v>
      </c>
      <c r="K852">
        <v>1.7869999999999999</v>
      </c>
      <c r="L852">
        <v>1</v>
      </c>
      <c r="M852">
        <v>0.79</v>
      </c>
      <c r="N852" t="s">
        <v>21</v>
      </c>
      <c r="O852" t="s">
        <v>340</v>
      </c>
      <c r="P852" s="15">
        <f t="shared" si="155"/>
        <v>34.659999999999975</v>
      </c>
      <c r="Q852" s="22">
        <v>43556</v>
      </c>
      <c r="R852" s="22"/>
      <c r="S852" s="50">
        <v>853</v>
      </c>
      <c r="T852" s="23" t="str">
        <f t="shared" si="145"/>
        <v>AH</v>
      </c>
      <c r="U852" t="s">
        <v>2512</v>
      </c>
      <c r="V852" s="46" t="str">
        <f t="shared" si="146"/>
        <v>14</v>
      </c>
      <c r="W852" s="46" t="str">
        <f t="shared" si="147"/>
        <v>Apr</v>
      </c>
      <c r="X852" s="46">
        <f t="shared" si="148"/>
        <v>4</v>
      </c>
      <c r="Y852" s="46" t="str">
        <f t="shared" si="149"/>
        <v>2019</v>
      </c>
      <c r="Z852" s="46" t="str">
        <f t="shared" si="150"/>
        <v>13:30</v>
      </c>
      <c r="AA852" s="47">
        <f t="shared" si="151"/>
        <v>43569</v>
      </c>
      <c r="AB852" s="48">
        <f t="shared" si="152"/>
        <v>43569.5625</v>
      </c>
      <c r="AC852" s="51">
        <v>43556</v>
      </c>
      <c r="AD852" s="72"/>
      <c r="AE852" s="49">
        <v>851</v>
      </c>
      <c r="AF852" s="52">
        <f t="shared" si="153"/>
        <v>34.059999999999974</v>
      </c>
      <c r="AG852" s="53">
        <f t="shared" si="154"/>
        <v>134.06000000000012</v>
      </c>
      <c r="AH852" s="53">
        <f>AG852-MAX($AG$1:AG851)</f>
        <v>-10.610000000000014</v>
      </c>
    </row>
    <row r="853" spans="1:34" x14ac:dyDescent="0.25">
      <c r="A853">
        <v>852</v>
      </c>
      <c r="B853" t="s">
        <v>324</v>
      </c>
      <c r="C853" t="s">
        <v>15</v>
      </c>
      <c r="D853" t="s">
        <v>24</v>
      </c>
      <c r="E853" t="s">
        <v>325</v>
      </c>
      <c r="F853">
        <v>1.71</v>
      </c>
      <c r="G853" t="s">
        <v>18</v>
      </c>
      <c r="H853" t="s">
        <v>72</v>
      </c>
      <c r="I853" t="str">
        <f>"3-2"</f>
        <v>3-2</v>
      </c>
      <c r="J853" t="s">
        <v>20</v>
      </c>
      <c r="K853">
        <v>1.714</v>
      </c>
      <c r="L853">
        <v>1</v>
      </c>
      <c r="M853">
        <v>0.71</v>
      </c>
      <c r="N853" t="s">
        <v>21</v>
      </c>
      <c r="O853" t="s">
        <v>321</v>
      </c>
      <c r="P853" s="15">
        <f t="shared" si="155"/>
        <v>35.369999999999976</v>
      </c>
      <c r="Q853" s="22">
        <v>43556</v>
      </c>
      <c r="R853" s="22"/>
      <c r="S853" s="50">
        <v>822</v>
      </c>
      <c r="T853" s="23" t="str">
        <f t="shared" si="145"/>
        <v>1X2</v>
      </c>
      <c r="U853" t="s">
        <v>2512</v>
      </c>
      <c r="V853" s="46" t="str">
        <f t="shared" si="146"/>
        <v>14</v>
      </c>
      <c r="W853" s="46" t="str">
        <f t="shared" si="147"/>
        <v>Apr</v>
      </c>
      <c r="X853" s="46">
        <f t="shared" si="148"/>
        <v>4</v>
      </c>
      <c r="Y853" s="46" t="str">
        <f t="shared" si="149"/>
        <v>2019</v>
      </c>
      <c r="Z853" s="46" t="str">
        <f t="shared" si="150"/>
        <v>14:00</v>
      </c>
      <c r="AA853" s="47">
        <f t="shared" si="151"/>
        <v>43569</v>
      </c>
      <c r="AB853" s="48">
        <f t="shared" si="152"/>
        <v>43569.583333333336</v>
      </c>
      <c r="AC853" s="51">
        <v>43556</v>
      </c>
      <c r="AD853" s="72"/>
      <c r="AE853" s="49">
        <v>852</v>
      </c>
      <c r="AF853" s="52">
        <f t="shared" si="153"/>
        <v>34.769999999999975</v>
      </c>
      <c r="AG853" s="53">
        <f t="shared" si="154"/>
        <v>134.77000000000012</v>
      </c>
      <c r="AH853" s="53">
        <f>AG853-MAX($AG$1:AG852)</f>
        <v>-9.9000000000000057</v>
      </c>
    </row>
    <row r="854" spans="1:34" x14ac:dyDescent="0.25">
      <c r="A854">
        <v>853</v>
      </c>
      <c r="B854" t="s">
        <v>294</v>
      </c>
      <c r="C854" t="s">
        <v>15</v>
      </c>
      <c r="D854" t="s">
        <v>100</v>
      </c>
      <c r="E854" t="s">
        <v>311</v>
      </c>
      <c r="F854">
        <v>1.9</v>
      </c>
      <c r="G854" t="s">
        <v>18</v>
      </c>
      <c r="H854" t="s">
        <v>72</v>
      </c>
      <c r="I854" t="str">
        <f>"2-1"</f>
        <v>2-1</v>
      </c>
      <c r="J854" t="s">
        <v>20</v>
      </c>
      <c r="K854">
        <v>1.9</v>
      </c>
      <c r="L854">
        <v>1</v>
      </c>
      <c r="M854">
        <v>0.9</v>
      </c>
      <c r="N854" t="s">
        <v>21</v>
      </c>
      <c r="O854" t="s">
        <v>312</v>
      </c>
      <c r="P854" s="15">
        <f t="shared" si="155"/>
        <v>36.269999999999975</v>
      </c>
      <c r="Q854" s="22">
        <v>43556</v>
      </c>
      <c r="R854" s="22"/>
      <c r="S854" s="50">
        <v>867</v>
      </c>
      <c r="T854" s="23" t="str">
        <f t="shared" si="145"/>
        <v>1X2</v>
      </c>
      <c r="U854" t="s">
        <v>2512</v>
      </c>
      <c r="V854" s="46" t="str">
        <f t="shared" si="146"/>
        <v>14</v>
      </c>
      <c r="W854" s="46" t="str">
        <f t="shared" si="147"/>
        <v>Apr</v>
      </c>
      <c r="X854" s="46">
        <f t="shared" si="148"/>
        <v>4</v>
      </c>
      <c r="Y854" s="46" t="str">
        <f t="shared" si="149"/>
        <v>2019</v>
      </c>
      <c r="Z854" s="46" t="str">
        <f t="shared" si="150"/>
        <v>15:00</v>
      </c>
      <c r="AA854" s="47">
        <f t="shared" si="151"/>
        <v>43569</v>
      </c>
      <c r="AB854" s="48">
        <f t="shared" si="152"/>
        <v>43569.625</v>
      </c>
      <c r="AC854" s="51">
        <v>43556</v>
      </c>
      <c r="AD854" s="72"/>
      <c r="AE854" s="49">
        <v>853</v>
      </c>
      <c r="AF854" s="52">
        <f t="shared" si="153"/>
        <v>35.669999999999973</v>
      </c>
      <c r="AG854" s="53">
        <f t="shared" si="154"/>
        <v>135.67000000000013</v>
      </c>
      <c r="AH854" s="53">
        <f>AG854-MAX($AG$1:AG853)</f>
        <v>-9</v>
      </c>
    </row>
    <row r="855" spans="1:34" x14ac:dyDescent="0.25">
      <c r="A855">
        <v>854</v>
      </c>
      <c r="B855" t="s">
        <v>294</v>
      </c>
      <c r="C855" t="s">
        <v>15</v>
      </c>
      <c r="D855" t="s">
        <v>16</v>
      </c>
      <c r="E855" t="s">
        <v>301</v>
      </c>
      <c r="F855">
        <v>2.0299999999999998</v>
      </c>
      <c r="G855" t="s">
        <v>18</v>
      </c>
      <c r="H855" t="s">
        <v>92</v>
      </c>
      <c r="I855" t="str">
        <f>"0-0"</f>
        <v>0-0</v>
      </c>
      <c r="J855" t="s">
        <v>20</v>
      </c>
      <c r="K855">
        <v>2.0299999999999998</v>
      </c>
      <c r="L855">
        <v>1</v>
      </c>
      <c r="M855">
        <v>1.03</v>
      </c>
      <c r="N855" t="s">
        <v>21</v>
      </c>
      <c r="O855" t="s">
        <v>300</v>
      </c>
      <c r="P855" s="15">
        <f t="shared" si="155"/>
        <v>37.299999999999976</v>
      </c>
      <c r="Q855" s="22">
        <v>43556</v>
      </c>
      <c r="R855" s="22"/>
      <c r="S855" s="50">
        <v>831</v>
      </c>
      <c r="T855" s="23" t="str">
        <f t="shared" si="145"/>
        <v>AH</v>
      </c>
      <c r="U855" t="s">
        <v>2512</v>
      </c>
      <c r="V855" s="46" t="str">
        <f t="shared" si="146"/>
        <v>14</v>
      </c>
      <c r="W855" s="46" t="str">
        <f t="shared" si="147"/>
        <v>Apr</v>
      </c>
      <c r="X855" s="46">
        <f t="shared" si="148"/>
        <v>4</v>
      </c>
      <c r="Y855" s="46" t="str">
        <f t="shared" si="149"/>
        <v>2019</v>
      </c>
      <c r="Z855" s="46" t="str">
        <f t="shared" si="150"/>
        <v>15:00</v>
      </c>
      <c r="AA855" s="47">
        <f t="shared" si="151"/>
        <v>43569</v>
      </c>
      <c r="AB855" s="48">
        <f t="shared" si="152"/>
        <v>43569.625</v>
      </c>
      <c r="AC855" s="51">
        <v>43556</v>
      </c>
      <c r="AD855" s="72"/>
      <c r="AE855" s="49">
        <v>854</v>
      </c>
      <c r="AF855" s="52">
        <f t="shared" si="153"/>
        <v>36.699999999999974</v>
      </c>
      <c r="AG855" s="53">
        <f t="shared" si="154"/>
        <v>136.70000000000013</v>
      </c>
      <c r="AH855" s="53">
        <f>AG855-MAX($AG$1:AG854)</f>
        <v>-7.9699999999999989</v>
      </c>
    </row>
    <row r="856" spans="1:34" x14ac:dyDescent="0.25">
      <c r="A856">
        <v>855</v>
      </c>
      <c r="B856" t="s">
        <v>294</v>
      </c>
      <c r="C856" t="s">
        <v>15</v>
      </c>
      <c r="D856" t="s">
        <v>16</v>
      </c>
      <c r="E856" t="s">
        <v>299</v>
      </c>
      <c r="F856">
        <v>1.7</v>
      </c>
      <c r="G856" t="s">
        <v>18</v>
      </c>
      <c r="H856" t="s">
        <v>46</v>
      </c>
      <c r="I856" t="str">
        <f>"2-0"</f>
        <v>2-0</v>
      </c>
      <c r="J856" t="s">
        <v>20</v>
      </c>
      <c r="K856">
        <v>1.704</v>
      </c>
      <c r="L856">
        <v>1</v>
      </c>
      <c r="M856">
        <v>0.7</v>
      </c>
      <c r="N856" t="s">
        <v>21</v>
      </c>
      <c r="O856" t="s">
        <v>300</v>
      </c>
      <c r="P856" s="15">
        <f t="shared" si="155"/>
        <v>37.999999999999979</v>
      </c>
      <c r="Q856" s="22">
        <v>43556</v>
      </c>
      <c r="R856" s="22"/>
      <c r="S856" s="50">
        <v>847</v>
      </c>
      <c r="T856" s="23" t="str">
        <f t="shared" si="145"/>
        <v>AH</v>
      </c>
      <c r="U856" t="s">
        <v>2512</v>
      </c>
      <c r="V856" s="46" t="str">
        <f t="shared" si="146"/>
        <v>14</v>
      </c>
      <c r="W856" s="46" t="str">
        <f t="shared" si="147"/>
        <v>Apr</v>
      </c>
      <c r="X856" s="46">
        <f t="shared" si="148"/>
        <v>4</v>
      </c>
      <c r="Y856" s="46" t="str">
        <f t="shared" si="149"/>
        <v>2019</v>
      </c>
      <c r="Z856" s="46" t="str">
        <f t="shared" si="150"/>
        <v>15:00</v>
      </c>
      <c r="AA856" s="47">
        <f t="shared" si="151"/>
        <v>43569</v>
      </c>
      <c r="AB856" s="48">
        <f t="shared" si="152"/>
        <v>43569.625</v>
      </c>
      <c r="AC856" s="51">
        <v>43556</v>
      </c>
      <c r="AD856" s="72"/>
      <c r="AE856" s="49">
        <v>855</v>
      </c>
      <c r="AF856" s="52">
        <f t="shared" si="153"/>
        <v>37.399999999999977</v>
      </c>
      <c r="AG856" s="53">
        <f t="shared" si="154"/>
        <v>137.40000000000012</v>
      </c>
      <c r="AH856" s="53">
        <f>AG856-MAX($AG$1:AG855)</f>
        <v>-7.2700000000000102</v>
      </c>
    </row>
    <row r="857" spans="1:34" x14ac:dyDescent="0.25">
      <c r="A857">
        <v>856</v>
      </c>
      <c r="B857" t="s">
        <v>294</v>
      </c>
      <c r="C857" t="s">
        <v>15</v>
      </c>
      <c r="D857" t="s">
        <v>100</v>
      </c>
      <c r="E857" t="s">
        <v>295</v>
      </c>
      <c r="F857">
        <v>2.12</v>
      </c>
      <c r="G857" t="s">
        <v>18</v>
      </c>
      <c r="H857" t="s">
        <v>92</v>
      </c>
      <c r="I857" t="str">
        <f>"0-0"</f>
        <v>0-0</v>
      </c>
      <c r="J857" t="s">
        <v>20</v>
      </c>
      <c r="K857">
        <v>2.12</v>
      </c>
      <c r="L857">
        <v>1</v>
      </c>
      <c r="M857">
        <v>1.1200000000000001</v>
      </c>
      <c r="N857" t="s">
        <v>21</v>
      </c>
      <c r="O857" t="s">
        <v>293</v>
      </c>
      <c r="P857" s="15">
        <f t="shared" si="155"/>
        <v>39.119999999999976</v>
      </c>
      <c r="Q857" s="22">
        <v>43556</v>
      </c>
      <c r="R857" s="22"/>
      <c r="S857" s="50">
        <v>864</v>
      </c>
      <c r="T857" s="23" t="str">
        <f t="shared" si="145"/>
        <v>AH</v>
      </c>
      <c r="U857" t="s">
        <v>2512</v>
      </c>
      <c r="V857" s="46" t="str">
        <f t="shared" si="146"/>
        <v>14</v>
      </c>
      <c r="W857" s="46" t="str">
        <f t="shared" si="147"/>
        <v>Apr</v>
      </c>
      <c r="X857" s="46">
        <f t="shared" si="148"/>
        <v>4</v>
      </c>
      <c r="Y857" s="46" t="str">
        <f t="shared" si="149"/>
        <v>2019</v>
      </c>
      <c r="Z857" s="46" t="str">
        <f t="shared" si="150"/>
        <v>15:00</v>
      </c>
      <c r="AA857" s="47">
        <f t="shared" si="151"/>
        <v>43569</v>
      </c>
      <c r="AB857" s="48">
        <f t="shared" si="152"/>
        <v>43569.625</v>
      </c>
      <c r="AC857" s="51">
        <v>43556</v>
      </c>
      <c r="AD857" s="72"/>
      <c r="AE857" s="49">
        <v>856</v>
      </c>
      <c r="AF857" s="52">
        <f t="shared" si="153"/>
        <v>38.519999999999975</v>
      </c>
      <c r="AG857" s="53">
        <f t="shared" si="154"/>
        <v>138.52000000000012</v>
      </c>
      <c r="AH857" s="53">
        <f>AG857-MAX($AG$1:AG856)</f>
        <v>-6.1500000000000057</v>
      </c>
    </row>
    <row r="858" spans="1:34" x14ac:dyDescent="0.25">
      <c r="A858">
        <v>857</v>
      </c>
      <c r="B858" t="s">
        <v>287</v>
      </c>
      <c r="C858" t="s">
        <v>15</v>
      </c>
      <c r="D858" t="s">
        <v>58</v>
      </c>
      <c r="E858" t="s">
        <v>288</v>
      </c>
      <c r="F858">
        <v>1.97</v>
      </c>
      <c r="G858" t="s">
        <v>18</v>
      </c>
      <c r="H858" t="s">
        <v>289</v>
      </c>
      <c r="I858" t="str">
        <f>"1-3"</f>
        <v>1-3</v>
      </c>
      <c r="J858" t="s">
        <v>20</v>
      </c>
      <c r="K858">
        <v>1.97</v>
      </c>
      <c r="L858">
        <v>1</v>
      </c>
      <c r="M858">
        <v>0.97</v>
      </c>
      <c r="N858" t="s">
        <v>21</v>
      </c>
      <c r="O858" t="s">
        <v>290</v>
      </c>
      <c r="P858" s="15">
        <f t="shared" si="155"/>
        <v>40.089999999999975</v>
      </c>
      <c r="Q858" s="22">
        <v>43556</v>
      </c>
      <c r="R858" s="22"/>
      <c r="S858" s="50">
        <v>830</v>
      </c>
      <c r="T858" s="23" t="str">
        <f t="shared" si="145"/>
        <v>AH</v>
      </c>
      <c r="U858" t="s">
        <v>2512</v>
      </c>
      <c r="V858" s="46" t="str">
        <f t="shared" si="146"/>
        <v>14</v>
      </c>
      <c r="W858" s="46" t="str">
        <f t="shared" si="147"/>
        <v>Apr</v>
      </c>
      <c r="X858" s="46">
        <f t="shared" si="148"/>
        <v>4</v>
      </c>
      <c r="Y858" s="46" t="str">
        <f t="shared" si="149"/>
        <v>2019</v>
      </c>
      <c r="Z858" s="46" t="str">
        <f t="shared" si="150"/>
        <v>15:05</v>
      </c>
      <c r="AA858" s="47">
        <f t="shared" si="151"/>
        <v>43569</v>
      </c>
      <c r="AB858" s="48">
        <f t="shared" si="152"/>
        <v>43569.628472222219</v>
      </c>
      <c r="AC858" s="51">
        <v>43556</v>
      </c>
      <c r="AD858" s="72"/>
      <c r="AE858" s="49">
        <v>857</v>
      </c>
      <c r="AF858" s="52">
        <f t="shared" si="153"/>
        <v>39.489999999999974</v>
      </c>
      <c r="AG858" s="53">
        <f t="shared" si="154"/>
        <v>139.49000000000012</v>
      </c>
      <c r="AH858" s="53">
        <f>AG858-MAX($AG$1:AG857)</f>
        <v>-5.1800000000000068</v>
      </c>
    </row>
    <row r="859" spans="1:34" x14ac:dyDescent="0.25">
      <c r="A859">
        <v>858</v>
      </c>
      <c r="B859" t="s">
        <v>368</v>
      </c>
      <c r="C859" t="s">
        <v>15</v>
      </c>
      <c r="D859" t="s">
        <v>54</v>
      </c>
      <c r="E859" t="s">
        <v>369</v>
      </c>
      <c r="F859">
        <v>0</v>
      </c>
      <c r="G859" t="s">
        <v>26</v>
      </c>
      <c r="H859" t="s">
        <v>97</v>
      </c>
      <c r="I859" t="str">
        <f>"1-4"</f>
        <v>1-4</v>
      </c>
      <c r="J859" t="s">
        <v>20</v>
      </c>
      <c r="K859">
        <v>2</v>
      </c>
      <c r="L859">
        <v>1</v>
      </c>
      <c r="M859">
        <v>-1</v>
      </c>
      <c r="N859" t="s">
        <v>21</v>
      </c>
      <c r="O859" t="s">
        <v>364</v>
      </c>
      <c r="P859" s="15">
        <f t="shared" si="155"/>
        <v>39.089999999999975</v>
      </c>
      <c r="Q859" s="22">
        <v>43556</v>
      </c>
      <c r="R859" s="22"/>
      <c r="S859" s="50">
        <v>846</v>
      </c>
      <c r="T859" s="23" t="str">
        <f t="shared" si="145"/>
        <v>AH</v>
      </c>
      <c r="U859" t="s">
        <v>2512</v>
      </c>
      <c r="V859" s="46" t="str">
        <f t="shared" si="146"/>
        <v>14</v>
      </c>
      <c r="W859" s="46" t="str">
        <f t="shared" si="147"/>
        <v>Apr</v>
      </c>
      <c r="X859" s="46">
        <f t="shared" si="148"/>
        <v>4</v>
      </c>
      <c r="Y859" s="46" t="str">
        <f t="shared" si="149"/>
        <v>2019</v>
      </c>
      <c r="Z859" s="46" t="str">
        <f t="shared" si="150"/>
        <v>15:30</v>
      </c>
      <c r="AA859" s="47">
        <f t="shared" si="151"/>
        <v>43569</v>
      </c>
      <c r="AB859" s="48">
        <f t="shared" si="152"/>
        <v>43569.645833333336</v>
      </c>
      <c r="AC859" s="51">
        <v>43556</v>
      </c>
      <c r="AD859" s="72"/>
      <c r="AE859" s="49">
        <v>858</v>
      </c>
      <c r="AF859" s="52">
        <f t="shared" si="153"/>
        <v>38.489999999999974</v>
      </c>
      <c r="AG859" s="53">
        <f t="shared" si="154"/>
        <v>138.49000000000012</v>
      </c>
      <c r="AH859" s="53">
        <f>AG859-MAX($AG$1:AG858)</f>
        <v>-6.1800000000000068</v>
      </c>
    </row>
    <row r="860" spans="1:34" x14ac:dyDescent="0.25">
      <c r="A860">
        <v>859</v>
      </c>
      <c r="B860" t="s">
        <v>322</v>
      </c>
      <c r="C860" t="s">
        <v>15</v>
      </c>
      <c r="D860" t="s">
        <v>24</v>
      </c>
      <c r="E860" t="s">
        <v>323</v>
      </c>
      <c r="F860">
        <v>1</v>
      </c>
      <c r="G860" t="s">
        <v>80</v>
      </c>
      <c r="H860" t="s">
        <v>46</v>
      </c>
      <c r="I860" t="str">
        <f>"1-1"</f>
        <v>1-1</v>
      </c>
      <c r="J860" t="s">
        <v>20</v>
      </c>
      <c r="K860">
        <v>1.74</v>
      </c>
      <c r="L860">
        <v>1</v>
      </c>
      <c r="M860">
        <v>0</v>
      </c>
      <c r="N860" t="s">
        <v>21</v>
      </c>
      <c r="O860" t="s">
        <v>321</v>
      </c>
      <c r="P860" s="15">
        <f t="shared" si="155"/>
        <v>39.089999999999975</v>
      </c>
      <c r="Q860" s="22">
        <v>43556</v>
      </c>
      <c r="R860" s="22"/>
      <c r="S860" s="50">
        <v>868</v>
      </c>
      <c r="T860" s="23" t="str">
        <f t="shared" si="145"/>
        <v>AH</v>
      </c>
      <c r="U860" t="s">
        <v>2512</v>
      </c>
      <c r="V860" s="46" t="str">
        <f t="shared" si="146"/>
        <v>14</v>
      </c>
      <c r="W860" s="46" t="str">
        <f t="shared" si="147"/>
        <v>Apr</v>
      </c>
      <c r="X860" s="46">
        <f t="shared" si="148"/>
        <v>4</v>
      </c>
      <c r="Y860" s="46" t="str">
        <f t="shared" si="149"/>
        <v>2019</v>
      </c>
      <c r="Z860" s="46" t="str">
        <f t="shared" si="150"/>
        <v>16:15</v>
      </c>
      <c r="AA860" s="47">
        <f t="shared" si="151"/>
        <v>43569</v>
      </c>
      <c r="AB860" s="48">
        <f t="shared" si="152"/>
        <v>43569.677083333336</v>
      </c>
      <c r="AC860" s="51">
        <v>43556</v>
      </c>
      <c r="AD860" s="72"/>
      <c r="AE860" s="49">
        <v>859</v>
      </c>
      <c r="AF860" s="52">
        <f t="shared" si="153"/>
        <v>38.489999999999974</v>
      </c>
      <c r="AG860" s="53">
        <f t="shared" si="154"/>
        <v>138.49000000000012</v>
      </c>
      <c r="AH860" s="53">
        <f>AG860-MAX($AG$1:AG859)</f>
        <v>-6.1800000000000068</v>
      </c>
    </row>
    <row r="861" spans="1:34" x14ac:dyDescent="0.25">
      <c r="A861">
        <v>860</v>
      </c>
      <c r="B861" t="s">
        <v>309</v>
      </c>
      <c r="C861" t="s">
        <v>15</v>
      </c>
      <c r="D861" t="s">
        <v>100</v>
      </c>
      <c r="E861" t="s">
        <v>310</v>
      </c>
      <c r="F861">
        <v>1.78</v>
      </c>
      <c r="G861" t="s">
        <v>18</v>
      </c>
      <c r="H861" t="s">
        <v>72</v>
      </c>
      <c r="I861" t="str">
        <f>"3-0"</f>
        <v>3-0</v>
      </c>
      <c r="J861" t="s">
        <v>20</v>
      </c>
      <c r="K861">
        <v>1.7749999999999999</v>
      </c>
      <c r="L861">
        <v>1</v>
      </c>
      <c r="M861">
        <v>0.78</v>
      </c>
      <c r="N861" t="s">
        <v>21</v>
      </c>
      <c r="O861" t="s">
        <v>306</v>
      </c>
      <c r="P861" s="15">
        <f t="shared" si="155"/>
        <v>39.869999999999976</v>
      </c>
      <c r="Q861" s="22">
        <v>43556</v>
      </c>
      <c r="R861" s="22"/>
      <c r="S861" s="50">
        <v>832</v>
      </c>
      <c r="T861" s="23" t="str">
        <f t="shared" si="145"/>
        <v>1X2</v>
      </c>
      <c r="U861" t="s">
        <v>2512</v>
      </c>
      <c r="V861" s="46" t="str">
        <f t="shared" si="146"/>
        <v>14</v>
      </c>
      <c r="W861" s="46" t="str">
        <f t="shared" si="147"/>
        <v>Apr</v>
      </c>
      <c r="X861" s="46">
        <f t="shared" si="148"/>
        <v>4</v>
      </c>
      <c r="Y861" s="46" t="str">
        <f t="shared" si="149"/>
        <v>2019</v>
      </c>
      <c r="Z861" s="46" t="str">
        <f t="shared" si="150"/>
        <v>17:00</v>
      </c>
      <c r="AA861" s="47">
        <f t="shared" si="151"/>
        <v>43569</v>
      </c>
      <c r="AB861" s="48">
        <f t="shared" si="152"/>
        <v>43569.708333333336</v>
      </c>
      <c r="AC861" s="51">
        <v>43556</v>
      </c>
      <c r="AD861" s="72"/>
      <c r="AE861" s="49">
        <v>860</v>
      </c>
      <c r="AF861" s="52">
        <f t="shared" si="153"/>
        <v>39.269999999999975</v>
      </c>
      <c r="AG861" s="53">
        <f t="shared" si="154"/>
        <v>139.27000000000012</v>
      </c>
      <c r="AH861" s="53">
        <f>AG861-MAX($AG$1:AG860)</f>
        <v>-5.4000000000000057</v>
      </c>
    </row>
    <row r="862" spans="1:34" x14ac:dyDescent="0.25">
      <c r="A862">
        <v>861</v>
      </c>
      <c r="B862" t="s">
        <v>275</v>
      </c>
      <c r="C862" t="s">
        <v>15</v>
      </c>
      <c r="D862" t="s">
        <v>58</v>
      </c>
      <c r="E862" t="s">
        <v>276</v>
      </c>
      <c r="F862">
        <v>0</v>
      </c>
      <c r="G862" t="s">
        <v>26</v>
      </c>
      <c r="H862" t="s">
        <v>166</v>
      </c>
      <c r="I862" t="str">
        <f>"2-0"</f>
        <v>2-0</v>
      </c>
      <c r="J862" t="s">
        <v>20</v>
      </c>
      <c r="K862">
        <v>1.833</v>
      </c>
      <c r="L862">
        <v>1</v>
      </c>
      <c r="M862">
        <v>-1</v>
      </c>
      <c r="N862" t="s">
        <v>21</v>
      </c>
      <c r="O862" t="s">
        <v>277</v>
      </c>
      <c r="P862" s="15">
        <f t="shared" si="155"/>
        <v>38.869999999999976</v>
      </c>
      <c r="Q862" s="22">
        <v>43556</v>
      </c>
      <c r="R862" s="22"/>
      <c r="S862" s="50">
        <v>860</v>
      </c>
      <c r="T862" s="23" t="str">
        <f t="shared" si="145"/>
        <v>O/U</v>
      </c>
      <c r="U862" t="s">
        <v>2512</v>
      </c>
      <c r="V862" s="46" t="str">
        <f t="shared" si="146"/>
        <v>14</v>
      </c>
      <c r="W862" s="46" t="str">
        <f t="shared" si="147"/>
        <v>Apr</v>
      </c>
      <c r="X862" s="46">
        <f t="shared" si="148"/>
        <v>4</v>
      </c>
      <c r="Y862" s="46" t="str">
        <f t="shared" si="149"/>
        <v>2019</v>
      </c>
      <c r="Z862" s="46" t="str">
        <f t="shared" si="150"/>
        <v>17:30</v>
      </c>
      <c r="AA862" s="47">
        <f t="shared" si="151"/>
        <v>43569</v>
      </c>
      <c r="AB862" s="48">
        <f t="shared" si="152"/>
        <v>43569.729166666664</v>
      </c>
      <c r="AC862" s="51">
        <v>43556</v>
      </c>
      <c r="AD862" s="72"/>
      <c r="AE862" s="49">
        <v>861</v>
      </c>
      <c r="AF862" s="52">
        <f t="shared" si="153"/>
        <v>38.269999999999975</v>
      </c>
      <c r="AG862" s="53">
        <f t="shared" si="154"/>
        <v>138.27000000000012</v>
      </c>
      <c r="AH862" s="53">
        <f>AG862-MAX($AG$1:AG861)</f>
        <v>-6.4000000000000057</v>
      </c>
    </row>
    <row r="863" spans="1:34" x14ac:dyDescent="0.25">
      <c r="A863">
        <v>862</v>
      </c>
      <c r="B863" t="s">
        <v>264</v>
      </c>
      <c r="C863" t="s">
        <v>15</v>
      </c>
      <c r="D863" t="s">
        <v>54</v>
      </c>
      <c r="E863" t="s">
        <v>278</v>
      </c>
      <c r="F863">
        <v>0</v>
      </c>
      <c r="G863" t="s">
        <v>26</v>
      </c>
      <c r="H863" t="s">
        <v>50</v>
      </c>
      <c r="I863" t="str">
        <f>"1-3"</f>
        <v>1-3</v>
      </c>
      <c r="J863" t="s">
        <v>20</v>
      </c>
      <c r="K863">
        <v>1.833</v>
      </c>
      <c r="L863">
        <v>1</v>
      </c>
      <c r="M863">
        <v>-1</v>
      </c>
      <c r="N863" t="s">
        <v>21</v>
      </c>
      <c r="O863" t="s">
        <v>277</v>
      </c>
      <c r="P863" s="15">
        <f t="shared" si="155"/>
        <v>37.869999999999976</v>
      </c>
      <c r="Q863" s="22">
        <v>43556</v>
      </c>
      <c r="R863" s="22"/>
      <c r="S863" s="50">
        <v>819</v>
      </c>
      <c r="T863" s="23" t="str">
        <f t="shared" si="145"/>
        <v>AH</v>
      </c>
      <c r="U863" t="s">
        <v>2512</v>
      </c>
      <c r="V863" s="46" t="str">
        <f t="shared" si="146"/>
        <v>14</v>
      </c>
      <c r="W863" s="46" t="str">
        <f t="shared" si="147"/>
        <v>Apr</v>
      </c>
      <c r="X863" s="46">
        <f t="shared" si="148"/>
        <v>4</v>
      </c>
      <c r="Y863" s="46" t="str">
        <f t="shared" si="149"/>
        <v>2019</v>
      </c>
      <c r="Z863" s="46" t="str">
        <f t="shared" si="150"/>
        <v>18:00</v>
      </c>
      <c r="AA863" s="47">
        <f t="shared" si="151"/>
        <v>43569</v>
      </c>
      <c r="AB863" s="48">
        <f t="shared" si="152"/>
        <v>43569.75</v>
      </c>
      <c r="AC863" s="51">
        <v>43556</v>
      </c>
      <c r="AD863" s="72"/>
      <c r="AE863" s="49">
        <v>862</v>
      </c>
      <c r="AF863" s="52">
        <f t="shared" si="153"/>
        <v>37.269999999999975</v>
      </c>
      <c r="AG863" s="53">
        <f t="shared" si="154"/>
        <v>137.27000000000012</v>
      </c>
      <c r="AH863" s="53">
        <f>AG863-MAX($AG$1:AG862)</f>
        <v>-7.4000000000000057</v>
      </c>
    </row>
    <row r="864" spans="1:34" x14ac:dyDescent="0.25">
      <c r="A864">
        <v>863</v>
      </c>
      <c r="B864" t="s">
        <v>264</v>
      </c>
      <c r="C864" t="s">
        <v>15</v>
      </c>
      <c r="D864" t="s">
        <v>16</v>
      </c>
      <c r="E864" t="s">
        <v>265</v>
      </c>
      <c r="F864">
        <v>1.69</v>
      </c>
      <c r="G864" t="s">
        <v>18</v>
      </c>
      <c r="H864" t="s">
        <v>166</v>
      </c>
      <c r="I864" t="str">
        <f>"1-3"</f>
        <v>1-3</v>
      </c>
      <c r="J864" t="s">
        <v>20</v>
      </c>
      <c r="K864">
        <v>1.6890000000000001</v>
      </c>
      <c r="L864">
        <v>1</v>
      </c>
      <c r="M864">
        <v>0.69</v>
      </c>
      <c r="N864" t="s">
        <v>21</v>
      </c>
      <c r="O864" t="s">
        <v>266</v>
      </c>
      <c r="P864" s="15">
        <f t="shared" si="155"/>
        <v>38.559999999999974</v>
      </c>
      <c r="Q864" s="22">
        <v>43556</v>
      </c>
      <c r="R864" s="22"/>
      <c r="S864" s="50">
        <v>840</v>
      </c>
      <c r="T864" s="23" t="str">
        <f t="shared" si="145"/>
        <v>O/U</v>
      </c>
      <c r="U864" t="s">
        <v>2512</v>
      </c>
      <c r="V864" s="46" t="str">
        <f t="shared" si="146"/>
        <v>14</v>
      </c>
      <c r="W864" s="46" t="str">
        <f t="shared" si="147"/>
        <v>Apr</v>
      </c>
      <c r="X864" s="46">
        <f t="shared" si="148"/>
        <v>4</v>
      </c>
      <c r="Y864" s="46" t="str">
        <f t="shared" si="149"/>
        <v>2019</v>
      </c>
      <c r="Z864" s="46" t="str">
        <f t="shared" si="150"/>
        <v>18:00</v>
      </c>
      <c r="AA864" s="47">
        <f t="shared" si="151"/>
        <v>43569</v>
      </c>
      <c r="AB864" s="48">
        <f t="shared" si="152"/>
        <v>43569.75</v>
      </c>
      <c r="AC864" s="51">
        <v>43556</v>
      </c>
      <c r="AD864" s="72"/>
      <c r="AE864" s="49">
        <v>863</v>
      </c>
      <c r="AF864" s="52">
        <f t="shared" si="153"/>
        <v>37.959999999999972</v>
      </c>
      <c r="AG864" s="53">
        <f t="shared" si="154"/>
        <v>137.96000000000012</v>
      </c>
      <c r="AH864" s="53">
        <f>AG864-MAX($AG$1:AG863)</f>
        <v>-6.710000000000008</v>
      </c>
    </row>
    <row r="865" spans="1:34" x14ac:dyDescent="0.25">
      <c r="A865">
        <v>864</v>
      </c>
      <c r="B865" t="s">
        <v>269</v>
      </c>
      <c r="C865" t="s">
        <v>15</v>
      </c>
      <c r="D865" t="s">
        <v>24</v>
      </c>
      <c r="E865" t="s">
        <v>270</v>
      </c>
      <c r="F865">
        <v>2.0099999999999998</v>
      </c>
      <c r="G865" t="s">
        <v>18</v>
      </c>
      <c r="H865" t="s">
        <v>34</v>
      </c>
      <c r="I865" t="str">
        <f>"0-1"</f>
        <v>0-1</v>
      </c>
      <c r="J865" t="s">
        <v>20</v>
      </c>
      <c r="K865">
        <v>2.0099999999999998</v>
      </c>
      <c r="L865">
        <v>1</v>
      </c>
      <c r="M865">
        <v>1.01</v>
      </c>
      <c r="N865" t="s">
        <v>21</v>
      </c>
      <c r="O865" t="s">
        <v>271</v>
      </c>
      <c r="P865" s="15">
        <f t="shared" si="155"/>
        <v>39.569999999999972</v>
      </c>
      <c r="Q865" s="22">
        <v>43556</v>
      </c>
      <c r="R865" s="22"/>
      <c r="S865" s="50">
        <v>820</v>
      </c>
      <c r="T865" s="23" t="str">
        <f t="shared" si="145"/>
        <v>AH</v>
      </c>
      <c r="U865" t="s">
        <v>2512</v>
      </c>
      <c r="V865" s="46" t="str">
        <f t="shared" si="146"/>
        <v>14</v>
      </c>
      <c r="W865" s="46" t="str">
        <f t="shared" si="147"/>
        <v>Apr</v>
      </c>
      <c r="X865" s="46">
        <f t="shared" si="148"/>
        <v>4</v>
      </c>
      <c r="Y865" s="46" t="str">
        <f t="shared" si="149"/>
        <v>2019</v>
      </c>
      <c r="Z865" s="46" t="str">
        <f t="shared" si="150"/>
        <v>18:30</v>
      </c>
      <c r="AA865" s="47">
        <f t="shared" si="151"/>
        <v>43569</v>
      </c>
      <c r="AB865" s="48">
        <f t="shared" si="152"/>
        <v>43569.770833333336</v>
      </c>
      <c r="AC865" s="51">
        <v>43556</v>
      </c>
      <c r="AD865" s="72"/>
      <c r="AE865" s="49">
        <v>864</v>
      </c>
      <c r="AF865" s="52">
        <f t="shared" si="153"/>
        <v>38.96999999999997</v>
      </c>
      <c r="AG865" s="53">
        <f t="shared" si="154"/>
        <v>138.97000000000011</v>
      </c>
      <c r="AH865" s="53">
        <f>AG865-MAX($AG$1:AG864)</f>
        <v>-5.7000000000000171</v>
      </c>
    </row>
    <row r="866" spans="1:34" x14ac:dyDescent="0.25">
      <c r="A866">
        <v>865</v>
      </c>
      <c r="B866" t="s">
        <v>353</v>
      </c>
      <c r="C866" t="s">
        <v>15</v>
      </c>
      <c r="D866" t="s">
        <v>16</v>
      </c>
      <c r="E866" t="s">
        <v>354</v>
      </c>
      <c r="F866">
        <v>0</v>
      </c>
      <c r="G866" t="s">
        <v>26</v>
      </c>
      <c r="H866" t="s">
        <v>109</v>
      </c>
      <c r="I866" t="str">
        <f>"1-3"</f>
        <v>1-3</v>
      </c>
      <c r="J866" t="s">
        <v>20</v>
      </c>
      <c r="K866">
        <v>1.8260000000000001</v>
      </c>
      <c r="L866">
        <v>1</v>
      </c>
      <c r="M866">
        <v>-1</v>
      </c>
      <c r="N866" t="s">
        <v>21</v>
      </c>
      <c r="O866" t="s">
        <v>355</v>
      </c>
      <c r="P866" s="15">
        <f t="shared" si="155"/>
        <v>38.569999999999972</v>
      </c>
      <c r="Q866" s="22">
        <v>43556</v>
      </c>
      <c r="R866" s="22"/>
      <c r="S866" s="50">
        <v>826</v>
      </c>
      <c r="T866" s="23" t="str">
        <f t="shared" si="145"/>
        <v>AH</v>
      </c>
      <c r="U866" t="s">
        <v>2512</v>
      </c>
      <c r="V866" s="46" t="str">
        <f t="shared" si="146"/>
        <v>14</v>
      </c>
      <c r="W866" s="46" t="str">
        <f t="shared" si="147"/>
        <v>Apr</v>
      </c>
      <c r="X866" s="46">
        <f t="shared" si="148"/>
        <v>4</v>
      </c>
      <c r="Y866" s="46" t="str">
        <f t="shared" si="149"/>
        <v>2019</v>
      </c>
      <c r="Z866" s="46" t="str">
        <f t="shared" si="150"/>
        <v>20:30</v>
      </c>
      <c r="AA866" s="47">
        <f t="shared" si="151"/>
        <v>43569</v>
      </c>
      <c r="AB866" s="48">
        <f t="shared" si="152"/>
        <v>43569.854166666664</v>
      </c>
      <c r="AC866" s="51">
        <v>43556</v>
      </c>
      <c r="AD866" s="72"/>
      <c r="AE866" s="49">
        <v>865</v>
      </c>
      <c r="AF866" s="52">
        <f t="shared" si="153"/>
        <v>37.96999999999997</v>
      </c>
      <c r="AG866" s="53">
        <f t="shared" si="154"/>
        <v>137.97000000000011</v>
      </c>
      <c r="AH866" s="53">
        <f>AG866-MAX($AG$1:AG865)</f>
        <v>-6.7000000000000171</v>
      </c>
    </row>
    <row r="867" spans="1:34" x14ac:dyDescent="0.25">
      <c r="A867">
        <v>866</v>
      </c>
      <c r="B867" t="s">
        <v>267</v>
      </c>
      <c r="C867" t="s">
        <v>15</v>
      </c>
      <c r="D867" t="s">
        <v>24</v>
      </c>
      <c r="E867" t="s">
        <v>268</v>
      </c>
      <c r="F867">
        <v>1.83</v>
      </c>
      <c r="G867" t="s">
        <v>18</v>
      </c>
      <c r="H867" t="s">
        <v>50</v>
      </c>
      <c r="I867" t="str">
        <f>"3-1"</f>
        <v>3-1</v>
      </c>
      <c r="J867" t="s">
        <v>20</v>
      </c>
      <c r="K867">
        <v>1.8260000000000001</v>
      </c>
      <c r="L867">
        <v>1</v>
      </c>
      <c r="M867">
        <v>0.83</v>
      </c>
      <c r="N867" t="s">
        <v>21</v>
      </c>
      <c r="O867" t="s">
        <v>266</v>
      </c>
      <c r="P867" s="15">
        <f t="shared" si="155"/>
        <v>39.39999999999997</v>
      </c>
      <c r="Q867" s="22">
        <v>43556</v>
      </c>
      <c r="R867" s="22"/>
      <c r="S867" s="50">
        <v>852</v>
      </c>
      <c r="T867" s="23" t="str">
        <f t="shared" si="145"/>
        <v>AH</v>
      </c>
      <c r="U867" t="s">
        <v>2512</v>
      </c>
      <c r="V867" s="46" t="str">
        <f t="shared" si="146"/>
        <v>14</v>
      </c>
      <c r="W867" s="46" t="str">
        <f t="shared" si="147"/>
        <v>Apr</v>
      </c>
      <c r="X867" s="46">
        <f t="shared" si="148"/>
        <v>4</v>
      </c>
      <c r="Y867" s="46" t="str">
        <f t="shared" si="149"/>
        <v>2019</v>
      </c>
      <c r="Z867" s="46" t="str">
        <f t="shared" si="150"/>
        <v>20:45</v>
      </c>
      <c r="AA867" s="47">
        <f t="shared" si="151"/>
        <v>43569</v>
      </c>
      <c r="AB867" s="48">
        <f t="shared" si="152"/>
        <v>43569.864583333336</v>
      </c>
      <c r="AC867" s="51">
        <v>43556</v>
      </c>
      <c r="AD867" s="72"/>
      <c r="AE867" s="49">
        <v>866</v>
      </c>
      <c r="AF867" s="52">
        <f t="shared" si="153"/>
        <v>38.799999999999969</v>
      </c>
      <c r="AG867" s="53">
        <f t="shared" si="154"/>
        <v>138.80000000000013</v>
      </c>
      <c r="AH867" s="53">
        <f>AG867-MAX($AG$1:AG866)</f>
        <v>-5.8700000000000045</v>
      </c>
    </row>
    <row r="868" spans="1:34" x14ac:dyDescent="0.25">
      <c r="A868">
        <v>867</v>
      </c>
      <c r="B868" t="s">
        <v>307</v>
      </c>
      <c r="C868" t="s">
        <v>15</v>
      </c>
      <c r="D868" t="s">
        <v>100</v>
      </c>
      <c r="E868" t="s">
        <v>308</v>
      </c>
      <c r="F868">
        <v>1.68</v>
      </c>
      <c r="G868" t="s">
        <v>18</v>
      </c>
      <c r="H868" t="s">
        <v>109</v>
      </c>
      <c r="I868" t="str">
        <f>"5-1"</f>
        <v>5-1</v>
      </c>
      <c r="J868" t="s">
        <v>20</v>
      </c>
      <c r="K868">
        <v>1.68</v>
      </c>
      <c r="L868">
        <v>1</v>
      </c>
      <c r="M868">
        <v>0.68</v>
      </c>
      <c r="N868" t="s">
        <v>21</v>
      </c>
      <c r="O868" t="s">
        <v>306</v>
      </c>
      <c r="P868" s="15">
        <f t="shared" si="155"/>
        <v>40.07999999999997</v>
      </c>
      <c r="Q868" s="22">
        <v>43556</v>
      </c>
      <c r="R868" s="22"/>
      <c r="S868" s="50">
        <v>870</v>
      </c>
      <c r="T868" s="23" t="str">
        <f t="shared" si="145"/>
        <v>AH</v>
      </c>
      <c r="U868" t="s">
        <v>2512</v>
      </c>
      <c r="V868" s="46" t="str">
        <f t="shared" si="146"/>
        <v>14</v>
      </c>
      <c r="W868" s="46" t="str">
        <f t="shared" si="147"/>
        <v>Apr</v>
      </c>
      <c r="X868" s="46">
        <f t="shared" si="148"/>
        <v>4</v>
      </c>
      <c r="Y868" s="46" t="str">
        <f t="shared" si="149"/>
        <v>2019</v>
      </c>
      <c r="Z868" s="46" t="str">
        <f t="shared" si="150"/>
        <v>21:00</v>
      </c>
      <c r="AA868" s="47">
        <f t="shared" si="151"/>
        <v>43569</v>
      </c>
      <c r="AB868" s="48">
        <f t="shared" si="152"/>
        <v>43569.875</v>
      </c>
      <c r="AC868" s="51">
        <v>43556</v>
      </c>
      <c r="AD868" s="72"/>
      <c r="AE868" s="49">
        <v>867</v>
      </c>
      <c r="AF868" s="52">
        <f t="shared" si="153"/>
        <v>39.479999999999968</v>
      </c>
      <c r="AG868" s="53">
        <f t="shared" si="154"/>
        <v>139.48000000000013</v>
      </c>
      <c r="AH868" s="53">
        <f>AG868-MAX($AG$1:AG867)</f>
        <v>-5.1899999999999977</v>
      </c>
    </row>
    <row r="869" spans="1:34" x14ac:dyDescent="0.25">
      <c r="A869">
        <v>868</v>
      </c>
      <c r="B869" t="s">
        <v>351</v>
      </c>
      <c r="C869" t="s">
        <v>15</v>
      </c>
      <c r="D869" t="s">
        <v>16</v>
      </c>
      <c r="E869" t="s">
        <v>352</v>
      </c>
      <c r="F869">
        <v>0</v>
      </c>
      <c r="G869" t="s">
        <v>26</v>
      </c>
      <c r="H869" t="s">
        <v>171</v>
      </c>
      <c r="I869" t="str">
        <f>"0-0"</f>
        <v>0-0</v>
      </c>
      <c r="J869" t="s">
        <v>20</v>
      </c>
      <c r="K869">
        <v>1.8620000000000001</v>
      </c>
      <c r="L869">
        <v>1</v>
      </c>
      <c r="M869">
        <v>-1</v>
      </c>
      <c r="N869" t="s">
        <v>21</v>
      </c>
      <c r="O869" t="s">
        <v>350</v>
      </c>
      <c r="P869" s="15">
        <f t="shared" si="155"/>
        <v>39.07999999999997</v>
      </c>
      <c r="Q869" s="22">
        <v>43556</v>
      </c>
      <c r="R869" s="22"/>
      <c r="S869" s="50">
        <v>827</v>
      </c>
      <c r="T869" s="23" t="str">
        <f t="shared" si="145"/>
        <v>O/U</v>
      </c>
      <c r="U869" t="s">
        <v>2512</v>
      </c>
      <c r="V869" s="46" t="str">
        <f t="shared" si="146"/>
        <v>15</v>
      </c>
      <c r="W869" s="46" t="str">
        <f t="shared" si="147"/>
        <v>Apr</v>
      </c>
      <c r="X869" s="46">
        <f t="shared" si="148"/>
        <v>4</v>
      </c>
      <c r="Y869" s="46" t="str">
        <f t="shared" si="149"/>
        <v>2019</v>
      </c>
      <c r="Z869" s="46" t="str">
        <f t="shared" si="150"/>
        <v>20:30</v>
      </c>
      <c r="AA869" s="47">
        <f t="shared" si="151"/>
        <v>43570</v>
      </c>
      <c r="AB869" s="48">
        <f t="shared" si="152"/>
        <v>43570.854166666664</v>
      </c>
      <c r="AC869" s="51">
        <v>43556</v>
      </c>
      <c r="AD869" s="72"/>
      <c r="AE869" s="49">
        <v>868</v>
      </c>
      <c r="AF869" s="52">
        <f t="shared" si="153"/>
        <v>38.479999999999968</v>
      </c>
      <c r="AG869" s="53">
        <f t="shared" si="154"/>
        <v>138.48000000000013</v>
      </c>
      <c r="AH869" s="53">
        <f>AG869-MAX($AG$1:AG868)</f>
        <v>-6.1899999999999977</v>
      </c>
    </row>
    <row r="870" spans="1:34" x14ac:dyDescent="0.25">
      <c r="A870">
        <v>869</v>
      </c>
      <c r="B870" t="s">
        <v>272</v>
      </c>
      <c r="C870" t="s">
        <v>15</v>
      </c>
      <c r="D870" t="s">
        <v>24</v>
      </c>
      <c r="E870" t="s">
        <v>320</v>
      </c>
      <c r="F870">
        <v>1.97</v>
      </c>
      <c r="G870" t="s">
        <v>18</v>
      </c>
      <c r="H870" t="s">
        <v>109</v>
      </c>
      <c r="I870" t="str">
        <f>"1-1"</f>
        <v>1-1</v>
      </c>
      <c r="J870" t="s">
        <v>20</v>
      </c>
      <c r="K870">
        <v>1.97</v>
      </c>
      <c r="L870">
        <v>1</v>
      </c>
      <c r="M870">
        <v>0.97</v>
      </c>
      <c r="N870" t="s">
        <v>21</v>
      </c>
      <c r="O870" t="s">
        <v>321</v>
      </c>
      <c r="P870" s="15">
        <f t="shared" si="155"/>
        <v>40.049999999999969</v>
      </c>
      <c r="Q870" s="22">
        <v>43556</v>
      </c>
      <c r="R870" s="22"/>
      <c r="S870" s="50">
        <v>845</v>
      </c>
      <c r="T870" s="23" t="str">
        <f t="shared" si="145"/>
        <v>AH</v>
      </c>
      <c r="U870" t="s">
        <v>2512</v>
      </c>
      <c r="V870" s="46" t="str">
        <f t="shared" si="146"/>
        <v>15</v>
      </c>
      <c r="W870" s="46" t="str">
        <f t="shared" si="147"/>
        <v>Apr</v>
      </c>
      <c r="X870" s="46">
        <f t="shared" si="148"/>
        <v>4</v>
      </c>
      <c r="Y870" s="46" t="str">
        <f t="shared" si="149"/>
        <v>2019</v>
      </c>
      <c r="Z870" s="46" t="str">
        <f t="shared" si="150"/>
        <v>21:00</v>
      </c>
      <c r="AA870" s="47">
        <f t="shared" si="151"/>
        <v>43570</v>
      </c>
      <c r="AB870" s="48">
        <f t="shared" si="152"/>
        <v>43570.875</v>
      </c>
      <c r="AC870" s="51">
        <v>43556</v>
      </c>
      <c r="AD870" s="72"/>
      <c r="AE870" s="49">
        <v>869</v>
      </c>
      <c r="AF870" s="52">
        <f t="shared" si="153"/>
        <v>39.449999999999967</v>
      </c>
      <c r="AG870" s="53">
        <f t="shared" si="154"/>
        <v>139.45000000000013</v>
      </c>
      <c r="AH870" s="53">
        <f>AG870-MAX($AG$1:AG869)</f>
        <v>-5.2199999999999989</v>
      </c>
    </row>
    <row r="871" spans="1:34" x14ac:dyDescent="0.25">
      <c r="A871">
        <v>870</v>
      </c>
      <c r="B871" t="s">
        <v>272</v>
      </c>
      <c r="C871" t="s">
        <v>15</v>
      </c>
      <c r="D871" t="s">
        <v>58</v>
      </c>
      <c r="E871" t="s">
        <v>273</v>
      </c>
      <c r="F871">
        <v>1.67</v>
      </c>
      <c r="G871" t="s">
        <v>18</v>
      </c>
      <c r="H871" t="s">
        <v>34</v>
      </c>
      <c r="I871" t="str">
        <f>"0-1"</f>
        <v>0-1</v>
      </c>
      <c r="J871" t="s">
        <v>20</v>
      </c>
      <c r="K871">
        <v>1.671</v>
      </c>
      <c r="L871">
        <v>1</v>
      </c>
      <c r="M871">
        <v>0.67</v>
      </c>
      <c r="N871" t="s">
        <v>21</v>
      </c>
      <c r="O871" t="s">
        <v>274</v>
      </c>
      <c r="P871" s="15">
        <f t="shared" si="155"/>
        <v>40.71999999999997</v>
      </c>
      <c r="Q871" s="22">
        <v>43556</v>
      </c>
      <c r="R871" s="22"/>
      <c r="S871" s="50">
        <v>863</v>
      </c>
      <c r="T871" s="23" t="str">
        <f t="shared" si="145"/>
        <v>AH</v>
      </c>
      <c r="U871" t="s">
        <v>2512</v>
      </c>
      <c r="V871" s="46" t="str">
        <f t="shared" si="146"/>
        <v>15</v>
      </c>
      <c r="W871" s="46" t="str">
        <f t="shared" si="147"/>
        <v>Apr</v>
      </c>
      <c r="X871" s="46">
        <f t="shared" si="148"/>
        <v>4</v>
      </c>
      <c r="Y871" s="46" t="str">
        <f t="shared" si="149"/>
        <v>2019</v>
      </c>
      <c r="Z871" s="46" t="str">
        <f t="shared" si="150"/>
        <v>21:00</v>
      </c>
      <c r="AA871" s="47">
        <f t="shared" si="151"/>
        <v>43570</v>
      </c>
      <c r="AB871" s="48">
        <f t="shared" si="152"/>
        <v>43570.875</v>
      </c>
      <c r="AC871" s="51">
        <v>43556</v>
      </c>
      <c r="AD871" s="72"/>
      <c r="AE871" s="49">
        <v>870</v>
      </c>
      <c r="AF871" s="52">
        <f t="shared" si="153"/>
        <v>40.119999999999969</v>
      </c>
      <c r="AG871" s="53">
        <f t="shared" si="154"/>
        <v>140.12000000000012</v>
      </c>
      <c r="AH871" s="53">
        <f>AG871-MAX($AG$1:AG870)</f>
        <v>-4.5500000000000114</v>
      </c>
    </row>
    <row r="872" spans="1:34" x14ac:dyDescent="0.25">
      <c r="A872">
        <v>871</v>
      </c>
      <c r="B872" t="s">
        <v>255</v>
      </c>
      <c r="C872" t="s">
        <v>15</v>
      </c>
      <c r="D872" t="s">
        <v>58</v>
      </c>
      <c r="E872" t="s">
        <v>256</v>
      </c>
      <c r="F872">
        <v>1</v>
      </c>
      <c r="G872" t="s">
        <v>80</v>
      </c>
      <c r="H872" t="s">
        <v>250</v>
      </c>
      <c r="I872" t="str">
        <f>"0-2"</f>
        <v>0-2</v>
      </c>
      <c r="J872" t="s">
        <v>20</v>
      </c>
      <c r="K872">
        <v>1.806</v>
      </c>
      <c r="L872">
        <v>1</v>
      </c>
      <c r="M872">
        <v>0</v>
      </c>
      <c r="N872" t="s">
        <v>21</v>
      </c>
      <c r="O872" t="s">
        <v>254</v>
      </c>
      <c r="P872" s="15">
        <f t="shared" si="155"/>
        <v>40.71999999999997</v>
      </c>
      <c r="Q872" s="22">
        <v>43556</v>
      </c>
      <c r="R872" s="22"/>
      <c r="S872" s="50">
        <v>888</v>
      </c>
      <c r="T872" s="23" t="str">
        <f t="shared" si="145"/>
        <v>O/U</v>
      </c>
      <c r="U872" t="s">
        <v>2512</v>
      </c>
      <c r="V872" s="46" t="str">
        <f t="shared" si="146"/>
        <v>16</v>
      </c>
      <c r="W872" s="46" t="str">
        <f t="shared" si="147"/>
        <v>Apr</v>
      </c>
      <c r="X872" s="46">
        <f t="shared" si="148"/>
        <v>4</v>
      </c>
      <c r="Y872" s="46" t="str">
        <f t="shared" si="149"/>
        <v>2019</v>
      </c>
      <c r="Z872" s="46" t="str">
        <f t="shared" si="150"/>
        <v>20:45</v>
      </c>
      <c r="AA872" s="47">
        <f t="shared" si="151"/>
        <v>43571</v>
      </c>
      <c r="AB872" s="48">
        <f t="shared" si="152"/>
        <v>43571.864583333336</v>
      </c>
      <c r="AC872" s="51">
        <v>43556</v>
      </c>
      <c r="AD872" s="72"/>
      <c r="AE872" s="49">
        <v>871</v>
      </c>
      <c r="AF872" s="52">
        <f t="shared" si="153"/>
        <v>40.119999999999969</v>
      </c>
      <c r="AG872" s="53">
        <f t="shared" si="154"/>
        <v>140.12000000000012</v>
      </c>
      <c r="AH872" s="53">
        <f>AG872-MAX($AG$1:AG871)</f>
        <v>-4.5500000000000114</v>
      </c>
    </row>
    <row r="873" spans="1:34" x14ac:dyDescent="0.25">
      <c r="A873">
        <v>872</v>
      </c>
      <c r="B873" t="s">
        <v>244</v>
      </c>
      <c r="C873" t="s">
        <v>15</v>
      </c>
      <c r="D873" t="s">
        <v>229</v>
      </c>
      <c r="E873" t="s">
        <v>247</v>
      </c>
      <c r="F873">
        <v>2.0699999999999998</v>
      </c>
      <c r="G873" t="s">
        <v>18</v>
      </c>
      <c r="H873" t="s">
        <v>19</v>
      </c>
      <c r="I873" t="str">
        <f>"3-0"</f>
        <v>3-0</v>
      </c>
      <c r="J873" t="s">
        <v>20</v>
      </c>
      <c r="K873">
        <v>2.0699999999999998</v>
      </c>
      <c r="L873">
        <v>1</v>
      </c>
      <c r="M873">
        <v>1.07</v>
      </c>
      <c r="N873" t="s">
        <v>21</v>
      </c>
      <c r="O873" t="s">
        <v>246</v>
      </c>
      <c r="P873" s="15">
        <f t="shared" si="155"/>
        <v>41.789999999999971</v>
      </c>
      <c r="Q873" s="22">
        <v>43556</v>
      </c>
      <c r="R873" s="22"/>
      <c r="S873" s="50">
        <v>873</v>
      </c>
      <c r="T873" s="23" t="str">
        <f t="shared" si="145"/>
        <v>AH</v>
      </c>
      <c r="U873" t="s">
        <v>2512</v>
      </c>
      <c r="V873" s="46" t="str">
        <f t="shared" si="146"/>
        <v>16</v>
      </c>
      <c r="W873" s="46" t="str">
        <f t="shared" si="147"/>
        <v>Apr</v>
      </c>
      <c r="X873" s="46">
        <f t="shared" si="148"/>
        <v>4</v>
      </c>
      <c r="Y873" s="46" t="str">
        <f t="shared" si="149"/>
        <v>2019</v>
      </c>
      <c r="Z873" s="46" t="str">
        <f t="shared" si="150"/>
        <v>21:00</v>
      </c>
      <c r="AA873" s="47">
        <f t="shared" si="151"/>
        <v>43571</v>
      </c>
      <c r="AB873" s="48">
        <f t="shared" si="152"/>
        <v>43571.875</v>
      </c>
      <c r="AC873" s="51">
        <v>43556</v>
      </c>
      <c r="AD873" s="72"/>
      <c r="AE873" s="49">
        <v>872</v>
      </c>
      <c r="AF873" s="52">
        <f t="shared" si="153"/>
        <v>41.189999999999969</v>
      </c>
      <c r="AG873" s="53">
        <f t="shared" si="154"/>
        <v>141.19000000000011</v>
      </c>
      <c r="AH873" s="53">
        <f>AG873-MAX($AG$1:AG872)</f>
        <v>-3.4800000000000182</v>
      </c>
    </row>
    <row r="874" spans="1:34" x14ac:dyDescent="0.25">
      <c r="A874">
        <v>873</v>
      </c>
      <c r="B874" t="s">
        <v>244</v>
      </c>
      <c r="C874" t="s">
        <v>15</v>
      </c>
      <c r="D874" t="s">
        <v>229</v>
      </c>
      <c r="E874" t="s">
        <v>245</v>
      </c>
      <c r="F874">
        <v>0</v>
      </c>
      <c r="G874" t="s">
        <v>26</v>
      </c>
      <c r="H874" t="s">
        <v>72</v>
      </c>
      <c r="I874" t="str">
        <f>"1-2"</f>
        <v>1-2</v>
      </c>
      <c r="J874" t="s">
        <v>20</v>
      </c>
      <c r="K874">
        <v>1.6890000000000001</v>
      </c>
      <c r="L874">
        <v>1</v>
      </c>
      <c r="M874">
        <v>-1</v>
      </c>
      <c r="N874" t="s">
        <v>21</v>
      </c>
      <c r="O874" t="s">
        <v>246</v>
      </c>
      <c r="P874" s="15">
        <f t="shared" si="155"/>
        <v>40.789999999999971</v>
      </c>
      <c r="Q874" s="22">
        <v>43556</v>
      </c>
      <c r="R874" s="22"/>
      <c r="S874" s="50">
        <v>886</v>
      </c>
      <c r="T874" s="23" t="str">
        <f t="shared" si="145"/>
        <v>1X2</v>
      </c>
      <c r="U874" t="s">
        <v>2512</v>
      </c>
      <c r="V874" s="46" t="str">
        <f t="shared" si="146"/>
        <v>16</v>
      </c>
      <c r="W874" s="46" t="str">
        <f t="shared" si="147"/>
        <v>Apr</v>
      </c>
      <c r="X874" s="46">
        <f t="shared" si="148"/>
        <v>4</v>
      </c>
      <c r="Y874" s="46" t="str">
        <f t="shared" si="149"/>
        <v>2019</v>
      </c>
      <c r="Z874" s="46" t="str">
        <f t="shared" si="150"/>
        <v>21:00</v>
      </c>
      <c r="AA874" s="47">
        <f t="shared" si="151"/>
        <v>43571</v>
      </c>
      <c r="AB874" s="48">
        <f t="shared" si="152"/>
        <v>43571.875</v>
      </c>
      <c r="AC874" s="51">
        <v>43556</v>
      </c>
      <c r="AD874" s="72"/>
      <c r="AE874" s="49">
        <v>873</v>
      </c>
      <c r="AF874" s="52">
        <f t="shared" si="153"/>
        <v>40.189999999999969</v>
      </c>
      <c r="AG874" s="53">
        <f t="shared" si="154"/>
        <v>140.19000000000011</v>
      </c>
      <c r="AH874" s="53">
        <f>AG874-MAX($AG$1:AG873)</f>
        <v>-4.4800000000000182</v>
      </c>
    </row>
    <row r="875" spans="1:34" x14ac:dyDescent="0.25">
      <c r="A875">
        <v>874</v>
      </c>
      <c r="B875" t="s">
        <v>202</v>
      </c>
      <c r="C875" t="s">
        <v>15</v>
      </c>
      <c r="D875" t="s">
        <v>16</v>
      </c>
      <c r="E875" t="s">
        <v>262</v>
      </c>
      <c r="F875">
        <v>0</v>
      </c>
      <c r="G875" t="s">
        <v>26</v>
      </c>
      <c r="H875" t="s">
        <v>85</v>
      </c>
      <c r="I875" t="str">
        <f>"2-0"</f>
        <v>2-0</v>
      </c>
      <c r="J875" t="s">
        <v>20</v>
      </c>
      <c r="K875">
        <v>1.7749999999999999</v>
      </c>
      <c r="L875">
        <v>1</v>
      </c>
      <c r="M875">
        <v>-1</v>
      </c>
      <c r="N875" t="s">
        <v>21</v>
      </c>
      <c r="O875" t="s">
        <v>263</v>
      </c>
      <c r="P875" s="15">
        <f t="shared" si="155"/>
        <v>39.789999999999971</v>
      </c>
      <c r="Q875" s="22">
        <v>43556</v>
      </c>
      <c r="R875" s="22"/>
      <c r="S875" s="50">
        <v>877</v>
      </c>
      <c r="T875" s="23" t="str">
        <f t="shared" si="145"/>
        <v>AH</v>
      </c>
      <c r="U875" t="s">
        <v>2512</v>
      </c>
      <c r="V875" s="46" t="str">
        <f t="shared" si="146"/>
        <v>17</v>
      </c>
      <c r="W875" s="46" t="str">
        <f t="shared" si="147"/>
        <v>Apr</v>
      </c>
      <c r="X875" s="46">
        <f t="shared" si="148"/>
        <v>4</v>
      </c>
      <c r="Y875" s="46" t="str">
        <f t="shared" si="149"/>
        <v>2019</v>
      </c>
      <c r="Z875" s="46" t="str">
        <f t="shared" si="150"/>
        <v>19:00</v>
      </c>
      <c r="AA875" s="47">
        <f t="shared" si="151"/>
        <v>43572</v>
      </c>
      <c r="AB875" s="48">
        <f t="shared" si="152"/>
        <v>43572.791666666664</v>
      </c>
      <c r="AC875" s="51">
        <v>43556</v>
      </c>
      <c r="AD875" s="72"/>
      <c r="AE875" s="49">
        <v>874</v>
      </c>
      <c r="AF875" s="52">
        <f t="shared" si="153"/>
        <v>39.189999999999969</v>
      </c>
      <c r="AG875" s="53">
        <f t="shared" si="154"/>
        <v>139.19000000000011</v>
      </c>
      <c r="AH875" s="53">
        <f>AG875-MAX($AG$1:AG874)</f>
        <v>-5.4800000000000182</v>
      </c>
    </row>
    <row r="876" spans="1:34" x14ac:dyDescent="0.25">
      <c r="A876">
        <v>875</v>
      </c>
      <c r="B876" t="s">
        <v>202</v>
      </c>
      <c r="C876" t="s">
        <v>15</v>
      </c>
      <c r="D876" t="s">
        <v>100</v>
      </c>
      <c r="E876" t="s">
        <v>203</v>
      </c>
      <c r="F876">
        <v>1.74</v>
      </c>
      <c r="G876" t="s">
        <v>18</v>
      </c>
      <c r="H876" t="s">
        <v>109</v>
      </c>
      <c r="I876" t="str">
        <f>"3-2"</f>
        <v>3-2</v>
      </c>
      <c r="J876" t="s">
        <v>20</v>
      </c>
      <c r="K876">
        <v>1.7350000000000001</v>
      </c>
      <c r="L876">
        <v>1</v>
      </c>
      <c r="M876">
        <v>0.74</v>
      </c>
      <c r="N876" t="s">
        <v>21</v>
      </c>
      <c r="O876" t="s">
        <v>201</v>
      </c>
      <c r="P876" s="15">
        <f t="shared" si="155"/>
        <v>40.529999999999973</v>
      </c>
      <c r="Q876" s="22">
        <v>43556</v>
      </c>
      <c r="R876" s="22"/>
      <c r="S876" s="50">
        <v>910</v>
      </c>
      <c r="T876" s="23" t="str">
        <f t="shared" si="145"/>
        <v>AH</v>
      </c>
      <c r="U876" t="s">
        <v>2512</v>
      </c>
      <c r="V876" s="46" t="str">
        <f t="shared" si="146"/>
        <v>17</v>
      </c>
      <c r="W876" s="46" t="str">
        <f t="shared" si="147"/>
        <v>Apr</v>
      </c>
      <c r="X876" s="46">
        <f t="shared" si="148"/>
        <v>4</v>
      </c>
      <c r="Y876" s="46" t="str">
        <f t="shared" si="149"/>
        <v>2019</v>
      </c>
      <c r="Z876" s="46" t="str">
        <f t="shared" si="150"/>
        <v>19:00</v>
      </c>
      <c r="AA876" s="47">
        <f t="shared" si="151"/>
        <v>43572</v>
      </c>
      <c r="AB876" s="48">
        <f t="shared" si="152"/>
        <v>43572.791666666664</v>
      </c>
      <c r="AC876" s="51">
        <v>43556</v>
      </c>
      <c r="AD876" s="72"/>
      <c r="AE876" s="49">
        <v>875</v>
      </c>
      <c r="AF876" s="52">
        <f t="shared" si="153"/>
        <v>39.929999999999971</v>
      </c>
      <c r="AG876" s="53">
        <f t="shared" si="154"/>
        <v>139.93000000000012</v>
      </c>
      <c r="AH876" s="53">
        <f>AG876-MAX($AG$1:AG875)</f>
        <v>-4.7400000000000091</v>
      </c>
    </row>
    <row r="877" spans="1:34" x14ac:dyDescent="0.25">
      <c r="A877">
        <v>876</v>
      </c>
      <c r="B877" t="s">
        <v>228</v>
      </c>
      <c r="C877" t="s">
        <v>15</v>
      </c>
      <c r="D877" t="s">
        <v>229</v>
      </c>
      <c r="E877" t="s">
        <v>174</v>
      </c>
      <c r="F877">
        <v>1.95</v>
      </c>
      <c r="G877" t="s">
        <v>18</v>
      </c>
      <c r="H877" t="s">
        <v>85</v>
      </c>
      <c r="I877" t="str">
        <f>"4-3"</f>
        <v>4-3</v>
      </c>
      <c r="J877" t="s">
        <v>20</v>
      </c>
      <c r="K877">
        <v>1.952</v>
      </c>
      <c r="L877">
        <v>1</v>
      </c>
      <c r="M877">
        <v>0.95</v>
      </c>
      <c r="N877" t="s">
        <v>21</v>
      </c>
      <c r="O877" t="s">
        <v>231</v>
      </c>
      <c r="P877" s="15">
        <f t="shared" si="155"/>
        <v>41.479999999999976</v>
      </c>
      <c r="Q877" s="22">
        <v>43556</v>
      </c>
      <c r="R877" s="22"/>
      <c r="S877" s="50">
        <v>879</v>
      </c>
      <c r="T877" s="23" t="str">
        <f t="shared" si="145"/>
        <v>AH</v>
      </c>
      <c r="U877" t="s">
        <v>2512</v>
      </c>
      <c r="V877" s="46" t="str">
        <f t="shared" si="146"/>
        <v>17</v>
      </c>
      <c r="W877" s="46" t="str">
        <f t="shared" si="147"/>
        <v>Apr</v>
      </c>
      <c r="X877" s="46">
        <f t="shared" si="148"/>
        <v>4</v>
      </c>
      <c r="Y877" s="46" t="str">
        <f t="shared" si="149"/>
        <v>2019</v>
      </c>
      <c r="Z877" s="46" t="str">
        <f t="shared" si="150"/>
        <v>21:00</v>
      </c>
      <c r="AA877" s="47">
        <f t="shared" si="151"/>
        <v>43572</v>
      </c>
      <c r="AB877" s="48">
        <f t="shared" si="152"/>
        <v>43572.875</v>
      </c>
      <c r="AC877" s="51">
        <v>43556</v>
      </c>
      <c r="AD877" s="72"/>
      <c r="AE877" s="49">
        <v>876</v>
      </c>
      <c r="AF877" s="52">
        <f t="shared" si="153"/>
        <v>40.879999999999974</v>
      </c>
      <c r="AG877" s="53">
        <f t="shared" si="154"/>
        <v>140.88000000000011</v>
      </c>
      <c r="AH877" s="53">
        <f>AG877-MAX($AG$1:AG876)</f>
        <v>-3.7900000000000205</v>
      </c>
    </row>
    <row r="878" spans="1:34" x14ac:dyDescent="0.25">
      <c r="A878">
        <v>877</v>
      </c>
      <c r="B878" t="s">
        <v>228</v>
      </c>
      <c r="C878" t="s">
        <v>15</v>
      </c>
      <c r="D878" t="s">
        <v>229</v>
      </c>
      <c r="E878" t="s">
        <v>230</v>
      </c>
      <c r="F878">
        <v>0</v>
      </c>
      <c r="G878" t="s">
        <v>26</v>
      </c>
      <c r="H878" t="s">
        <v>112</v>
      </c>
      <c r="I878" t="str">
        <f>"1-4"</f>
        <v>1-4</v>
      </c>
      <c r="J878" t="s">
        <v>20</v>
      </c>
      <c r="K878">
        <v>1.8</v>
      </c>
      <c r="L878">
        <v>1</v>
      </c>
      <c r="M878">
        <v>-1</v>
      </c>
      <c r="N878" t="s">
        <v>21</v>
      </c>
      <c r="O878" t="s">
        <v>231</v>
      </c>
      <c r="P878" s="15">
        <f t="shared" si="155"/>
        <v>40.479999999999976</v>
      </c>
      <c r="Q878" s="22">
        <v>43556</v>
      </c>
      <c r="R878" s="22"/>
      <c r="S878" s="50">
        <v>907</v>
      </c>
      <c r="T878" s="23" t="str">
        <f t="shared" si="145"/>
        <v>AH</v>
      </c>
      <c r="U878" t="s">
        <v>2512</v>
      </c>
      <c r="V878" s="46" t="str">
        <f t="shared" si="146"/>
        <v>17</v>
      </c>
      <c r="W878" s="46" t="str">
        <f t="shared" si="147"/>
        <v>Apr</v>
      </c>
      <c r="X878" s="46">
        <f t="shared" si="148"/>
        <v>4</v>
      </c>
      <c r="Y878" s="46" t="str">
        <f t="shared" si="149"/>
        <v>2019</v>
      </c>
      <c r="Z878" s="46" t="str">
        <f t="shared" si="150"/>
        <v>21:00</v>
      </c>
      <c r="AA878" s="47">
        <f t="shared" si="151"/>
        <v>43572</v>
      </c>
      <c r="AB878" s="48">
        <f t="shared" si="152"/>
        <v>43572.875</v>
      </c>
      <c r="AC878" s="51">
        <v>43556</v>
      </c>
      <c r="AD878" s="72"/>
      <c r="AE878" s="49">
        <v>877</v>
      </c>
      <c r="AF878" s="52">
        <f t="shared" si="153"/>
        <v>39.879999999999974</v>
      </c>
      <c r="AG878" s="53">
        <f t="shared" si="154"/>
        <v>139.88000000000011</v>
      </c>
      <c r="AH878" s="53">
        <f>AG878-MAX($AG$1:AG877)</f>
        <v>-4.7900000000000205</v>
      </c>
    </row>
    <row r="879" spans="1:34" x14ac:dyDescent="0.25">
      <c r="A879">
        <v>878</v>
      </c>
      <c r="B879" t="s">
        <v>198</v>
      </c>
      <c r="C879" t="s">
        <v>15</v>
      </c>
      <c r="D879" t="s">
        <v>199</v>
      </c>
      <c r="E879" t="s">
        <v>214</v>
      </c>
      <c r="F879">
        <v>1.83</v>
      </c>
      <c r="G879" t="s">
        <v>18</v>
      </c>
      <c r="H879" t="s">
        <v>85</v>
      </c>
      <c r="I879" t="str">
        <f>"4-3"</f>
        <v>4-3</v>
      </c>
      <c r="J879" t="s">
        <v>20</v>
      </c>
      <c r="K879">
        <v>1.8260000000000001</v>
      </c>
      <c r="L879">
        <v>1</v>
      </c>
      <c r="M879">
        <v>0.83</v>
      </c>
      <c r="N879" t="s">
        <v>21</v>
      </c>
      <c r="O879" t="s">
        <v>215</v>
      </c>
      <c r="P879" s="15">
        <f t="shared" si="155"/>
        <v>41.309999999999974</v>
      </c>
      <c r="Q879" s="22">
        <v>43556</v>
      </c>
      <c r="R879" s="22"/>
      <c r="S879" s="50">
        <v>916</v>
      </c>
      <c r="T879" s="23" t="str">
        <f t="shared" si="145"/>
        <v>AH</v>
      </c>
      <c r="U879" t="s">
        <v>2512</v>
      </c>
      <c r="V879" s="46" t="str">
        <f t="shared" si="146"/>
        <v>18</v>
      </c>
      <c r="W879" s="46" t="str">
        <f t="shared" si="147"/>
        <v>Apr</v>
      </c>
      <c r="X879" s="46">
        <f t="shared" si="148"/>
        <v>4</v>
      </c>
      <c r="Y879" s="46" t="str">
        <f t="shared" si="149"/>
        <v>2019</v>
      </c>
      <c r="Z879" s="46" t="str">
        <f t="shared" si="150"/>
        <v>21:00</v>
      </c>
      <c r="AA879" s="47">
        <f t="shared" si="151"/>
        <v>43573</v>
      </c>
      <c r="AB879" s="48">
        <f t="shared" si="152"/>
        <v>43573.875</v>
      </c>
      <c r="AC879" s="51">
        <v>43556</v>
      </c>
      <c r="AD879" s="72"/>
      <c r="AE879" s="49">
        <v>878</v>
      </c>
      <c r="AF879" s="52">
        <f t="shared" si="153"/>
        <v>40.709999999999972</v>
      </c>
      <c r="AG879" s="53">
        <f t="shared" si="154"/>
        <v>140.71000000000012</v>
      </c>
      <c r="AH879" s="53">
        <f>AG879-MAX($AG$1:AG878)</f>
        <v>-3.960000000000008</v>
      </c>
    </row>
    <row r="880" spans="1:34" x14ac:dyDescent="0.25">
      <c r="A880">
        <v>879</v>
      </c>
      <c r="B880" t="s">
        <v>198</v>
      </c>
      <c r="C880" t="s">
        <v>15</v>
      </c>
      <c r="D880" t="s">
        <v>199</v>
      </c>
      <c r="E880" t="s">
        <v>213</v>
      </c>
      <c r="F880">
        <v>0</v>
      </c>
      <c r="G880" t="s">
        <v>26</v>
      </c>
      <c r="H880" t="s">
        <v>92</v>
      </c>
      <c r="I880" t="str">
        <f>"2-0"</f>
        <v>2-0</v>
      </c>
      <c r="J880" t="s">
        <v>20</v>
      </c>
      <c r="K880">
        <v>2.14</v>
      </c>
      <c r="L880">
        <v>1</v>
      </c>
      <c r="M880">
        <v>-1</v>
      </c>
      <c r="N880" t="s">
        <v>21</v>
      </c>
      <c r="O880" t="s">
        <v>212</v>
      </c>
      <c r="P880" s="15">
        <f t="shared" si="155"/>
        <v>40.309999999999974</v>
      </c>
      <c r="Q880" s="22">
        <v>43556</v>
      </c>
      <c r="R880" s="22"/>
      <c r="S880" s="50">
        <v>880</v>
      </c>
      <c r="T880" s="23" t="str">
        <f t="shared" si="145"/>
        <v>AH</v>
      </c>
      <c r="U880" t="s">
        <v>2512</v>
      </c>
      <c r="V880" s="46" t="str">
        <f t="shared" si="146"/>
        <v>18</v>
      </c>
      <c r="W880" s="46" t="str">
        <f t="shared" si="147"/>
        <v>Apr</v>
      </c>
      <c r="X880" s="46">
        <f t="shared" si="148"/>
        <v>4</v>
      </c>
      <c r="Y880" s="46" t="str">
        <f t="shared" si="149"/>
        <v>2019</v>
      </c>
      <c r="Z880" s="46" t="str">
        <f t="shared" si="150"/>
        <v>21:00</v>
      </c>
      <c r="AA880" s="47">
        <f t="shared" si="151"/>
        <v>43573</v>
      </c>
      <c r="AB880" s="48">
        <f t="shared" si="152"/>
        <v>43573.875</v>
      </c>
      <c r="AC880" s="51">
        <v>43556</v>
      </c>
      <c r="AD880" s="72"/>
      <c r="AE880" s="49">
        <v>879</v>
      </c>
      <c r="AF880" s="52">
        <f t="shared" si="153"/>
        <v>39.709999999999972</v>
      </c>
      <c r="AG880" s="53">
        <f t="shared" si="154"/>
        <v>139.71000000000012</v>
      </c>
      <c r="AH880" s="53">
        <f>AG880-MAX($AG$1:AG879)</f>
        <v>-4.960000000000008</v>
      </c>
    </row>
    <row r="881" spans="1:34" x14ac:dyDescent="0.25">
      <c r="A881">
        <v>880</v>
      </c>
      <c r="B881" t="s">
        <v>198</v>
      </c>
      <c r="C881" t="s">
        <v>15</v>
      </c>
      <c r="D881" t="s">
        <v>199</v>
      </c>
      <c r="E881" t="s">
        <v>211</v>
      </c>
      <c r="F881">
        <v>2.02</v>
      </c>
      <c r="G881" t="s">
        <v>18</v>
      </c>
      <c r="H881" t="s">
        <v>60</v>
      </c>
      <c r="I881" t="str">
        <f>"2-0"</f>
        <v>2-0</v>
      </c>
      <c r="J881" t="s">
        <v>20</v>
      </c>
      <c r="K881">
        <v>2.02</v>
      </c>
      <c r="L881">
        <v>1</v>
      </c>
      <c r="M881">
        <v>1.02</v>
      </c>
      <c r="N881" t="s">
        <v>21</v>
      </c>
      <c r="O881" t="s">
        <v>212</v>
      </c>
      <c r="P881" s="15">
        <f t="shared" si="155"/>
        <v>41.329999999999977</v>
      </c>
      <c r="Q881" s="22">
        <v>43556</v>
      </c>
      <c r="R881" s="22"/>
      <c r="S881" s="50">
        <v>882</v>
      </c>
      <c r="T881" s="23" t="str">
        <f t="shared" si="145"/>
        <v>O/U</v>
      </c>
      <c r="U881" t="s">
        <v>2512</v>
      </c>
      <c r="V881" s="46" t="str">
        <f t="shared" si="146"/>
        <v>18</v>
      </c>
      <c r="W881" s="46" t="str">
        <f t="shared" si="147"/>
        <v>Apr</v>
      </c>
      <c r="X881" s="46">
        <f t="shared" si="148"/>
        <v>4</v>
      </c>
      <c r="Y881" s="46" t="str">
        <f t="shared" si="149"/>
        <v>2019</v>
      </c>
      <c r="Z881" s="46" t="str">
        <f t="shared" si="150"/>
        <v>21:00</v>
      </c>
      <c r="AA881" s="47">
        <f t="shared" si="151"/>
        <v>43573</v>
      </c>
      <c r="AB881" s="48">
        <f t="shared" si="152"/>
        <v>43573.875</v>
      </c>
      <c r="AC881" s="51">
        <v>43556</v>
      </c>
      <c r="AD881" s="72"/>
      <c r="AE881" s="49">
        <v>880</v>
      </c>
      <c r="AF881" s="52">
        <f t="shared" si="153"/>
        <v>40.729999999999976</v>
      </c>
      <c r="AG881" s="53">
        <f t="shared" si="154"/>
        <v>140.73000000000013</v>
      </c>
      <c r="AH881" s="53">
        <f>AG881-MAX($AG$1:AG880)</f>
        <v>-3.9399999999999977</v>
      </c>
    </row>
    <row r="882" spans="1:34" x14ac:dyDescent="0.25">
      <c r="A882">
        <v>881</v>
      </c>
      <c r="B882" t="s">
        <v>198</v>
      </c>
      <c r="C882" t="s">
        <v>15</v>
      </c>
      <c r="D882" t="s">
        <v>199</v>
      </c>
      <c r="E882" t="s">
        <v>200</v>
      </c>
      <c r="F882">
        <v>1.7</v>
      </c>
      <c r="G882" t="s">
        <v>18</v>
      </c>
      <c r="H882" t="s">
        <v>31</v>
      </c>
      <c r="I882" t="str">
        <f>"0-1"</f>
        <v>0-1</v>
      </c>
      <c r="J882" t="s">
        <v>20</v>
      </c>
      <c r="K882">
        <v>1.6990000000000001</v>
      </c>
      <c r="L882">
        <v>1</v>
      </c>
      <c r="M882">
        <v>0.7</v>
      </c>
      <c r="N882" t="s">
        <v>21</v>
      </c>
      <c r="O882" t="s">
        <v>201</v>
      </c>
      <c r="P882" s="15">
        <f t="shared" si="155"/>
        <v>42.02999999999998</v>
      </c>
      <c r="Q882" s="22">
        <v>43556</v>
      </c>
      <c r="R882" s="22"/>
      <c r="S882" s="50">
        <v>884</v>
      </c>
      <c r="T882" s="23" t="str">
        <f t="shared" si="145"/>
        <v>AH</v>
      </c>
      <c r="U882" t="s">
        <v>2512</v>
      </c>
      <c r="V882" s="46" t="str">
        <f t="shared" si="146"/>
        <v>18</v>
      </c>
      <c r="W882" s="46" t="str">
        <f t="shared" si="147"/>
        <v>Apr</v>
      </c>
      <c r="X882" s="46">
        <f t="shared" si="148"/>
        <v>4</v>
      </c>
      <c r="Y882" s="46" t="str">
        <f t="shared" si="149"/>
        <v>2019</v>
      </c>
      <c r="Z882" s="46" t="str">
        <f t="shared" si="150"/>
        <v>21:00</v>
      </c>
      <c r="AA882" s="47">
        <f t="shared" si="151"/>
        <v>43573</v>
      </c>
      <c r="AB882" s="48">
        <f t="shared" si="152"/>
        <v>43573.875</v>
      </c>
      <c r="AC882" s="51">
        <v>43556</v>
      </c>
      <c r="AD882" s="72"/>
      <c r="AE882" s="49">
        <v>881</v>
      </c>
      <c r="AF882" s="52">
        <f t="shared" si="153"/>
        <v>41.429999999999978</v>
      </c>
      <c r="AG882" s="53">
        <f t="shared" si="154"/>
        <v>141.43000000000012</v>
      </c>
      <c r="AH882" s="53">
        <f>AG882-MAX($AG$1:AG881)</f>
        <v>-3.2400000000000091</v>
      </c>
    </row>
    <row r="883" spans="1:34" x14ac:dyDescent="0.25">
      <c r="A883">
        <v>882</v>
      </c>
      <c r="B883" t="s">
        <v>181</v>
      </c>
      <c r="C883" t="s">
        <v>15</v>
      </c>
      <c r="D883" t="s">
        <v>100</v>
      </c>
      <c r="E883" t="s">
        <v>182</v>
      </c>
      <c r="F883">
        <v>0</v>
      </c>
      <c r="G883" t="s">
        <v>26</v>
      </c>
      <c r="H883" t="s">
        <v>34</v>
      </c>
      <c r="I883" t="str">
        <f>"3-2"</f>
        <v>3-2</v>
      </c>
      <c r="J883" t="s">
        <v>20</v>
      </c>
      <c r="K883">
        <v>1.909</v>
      </c>
      <c r="L883">
        <v>1</v>
      </c>
      <c r="M883">
        <v>-1</v>
      </c>
      <c r="N883" t="s">
        <v>21</v>
      </c>
      <c r="O883" t="s">
        <v>178</v>
      </c>
      <c r="P883" s="15">
        <f t="shared" si="155"/>
        <v>41.02999999999998</v>
      </c>
      <c r="Q883" s="22">
        <v>43556</v>
      </c>
      <c r="R883" s="22"/>
      <c r="S883" s="50">
        <v>901</v>
      </c>
      <c r="T883" s="23" t="str">
        <f t="shared" si="145"/>
        <v>AH</v>
      </c>
      <c r="U883" t="s">
        <v>2512</v>
      </c>
      <c r="V883" s="46" t="str">
        <f t="shared" si="146"/>
        <v>19</v>
      </c>
      <c r="W883" s="46" t="str">
        <f t="shared" si="147"/>
        <v>Apr</v>
      </c>
      <c r="X883" s="46">
        <f t="shared" si="148"/>
        <v>4</v>
      </c>
      <c r="Y883" s="46" t="str">
        <f t="shared" si="149"/>
        <v>2019</v>
      </c>
      <c r="Z883" s="46" t="str">
        <f t="shared" si="150"/>
        <v>19:00</v>
      </c>
      <c r="AA883" s="47">
        <f t="shared" si="151"/>
        <v>43574</v>
      </c>
      <c r="AB883" s="48">
        <f t="shared" si="152"/>
        <v>43574.791666666664</v>
      </c>
      <c r="AC883" s="51">
        <v>43556</v>
      </c>
      <c r="AD883" s="72"/>
      <c r="AE883" s="49">
        <v>882</v>
      </c>
      <c r="AF883" s="52">
        <f t="shared" si="153"/>
        <v>40.429999999999978</v>
      </c>
      <c r="AG883" s="53">
        <f t="shared" si="154"/>
        <v>140.43000000000012</v>
      </c>
      <c r="AH883" s="53">
        <f>AG883-MAX($AG$1:AG882)</f>
        <v>-4.2400000000000091</v>
      </c>
    </row>
    <row r="884" spans="1:34" x14ac:dyDescent="0.25">
      <c r="A884">
        <v>883</v>
      </c>
      <c r="B884" t="s">
        <v>226</v>
      </c>
      <c r="C884" t="s">
        <v>15</v>
      </c>
      <c r="D884" t="s">
        <v>100</v>
      </c>
      <c r="E884" t="s">
        <v>227</v>
      </c>
      <c r="F884">
        <v>2.0499999999999998</v>
      </c>
      <c r="G884" t="s">
        <v>18</v>
      </c>
      <c r="H884" t="s">
        <v>85</v>
      </c>
      <c r="I884" t="str">
        <f>"2-1"</f>
        <v>2-1</v>
      </c>
      <c r="J884" t="s">
        <v>20</v>
      </c>
      <c r="K884">
        <v>2.0499999999999998</v>
      </c>
      <c r="L884">
        <v>1</v>
      </c>
      <c r="M884">
        <v>1.05</v>
      </c>
      <c r="N884" t="s">
        <v>21</v>
      </c>
      <c r="O884" t="s">
        <v>225</v>
      </c>
      <c r="P884" s="15">
        <f t="shared" si="155"/>
        <v>42.079999999999977</v>
      </c>
      <c r="Q884" s="22">
        <v>43556</v>
      </c>
      <c r="R884" s="22"/>
      <c r="S884" s="50">
        <v>890</v>
      </c>
      <c r="T884" s="23" t="str">
        <f t="shared" si="145"/>
        <v>AH</v>
      </c>
      <c r="U884" t="s">
        <v>2512</v>
      </c>
      <c r="V884" s="46" t="str">
        <f t="shared" si="146"/>
        <v>19</v>
      </c>
      <c r="W884" s="46" t="str">
        <f t="shared" si="147"/>
        <v>Apr</v>
      </c>
      <c r="X884" s="46">
        <f t="shared" si="148"/>
        <v>4</v>
      </c>
      <c r="Y884" s="46" t="str">
        <f t="shared" si="149"/>
        <v>2019</v>
      </c>
      <c r="Z884" s="46" t="str">
        <f t="shared" si="150"/>
        <v>20:45</v>
      </c>
      <c r="AA884" s="47">
        <f t="shared" si="151"/>
        <v>43574</v>
      </c>
      <c r="AB884" s="48">
        <f t="shared" si="152"/>
        <v>43574.864583333336</v>
      </c>
      <c r="AC884" s="51">
        <v>43556</v>
      </c>
      <c r="AD884" s="72"/>
      <c r="AE884" s="49">
        <v>883</v>
      </c>
      <c r="AF884" s="52">
        <f t="shared" si="153"/>
        <v>41.479999999999976</v>
      </c>
      <c r="AG884" s="53">
        <f t="shared" si="154"/>
        <v>141.48000000000013</v>
      </c>
      <c r="AH884" s="53">
        <f>AG884-MAX($AG$1:AG883)</f>
        <v>-3.1899999999999977</v>
      </c>
    </row>
    <row r="885" spans="1:34" x14ac:dyDescent="0.25">
      <c r="A885">
        <v>884</v>
      </c>
      <c r="B885" t="s">
        <v>242</v>
      </c>
      <c r="C885" t="s">
        <v>15</v>
      </c>
      <c r="D885" t="s">
        <v>16</v>
      </c>
      <c r="E885" t="s">
        <v>243</v>
      </c>
      <c r="F885">
        <v>0</v>
      </c>
      <c r="G885" t="s">
        <v>26</v>
      </c>
      <c r="H885" t="s">
        <v>38</v>
      </c>
      <c r="I885" t="str">
        <f>"1-1"</f>
        <v>1-1</v>
      </c>
      <c r="J885" t="s">
        <v>20</v>
      </c>
      <c r="K885">
        <v>1.819</v>
      </c>
      <c r="L885">
        <v>1</v>
      </c>
      <c r="M885">
        <v>-1</v>
      </c>
      <c r="N885" t="s">
        <v>21</v>
      </c>
      <c r="O885" t="s">
        <v>240</v>
      </c>
      <c r="P885" s="15">
        <f t="shared" si="155"/>
        <v>41.079999999999977</v>
      </c>
      <c r="Q885" s="22">
        <v>43556</v>
      </c>
      <c r="R885" s="22"/>
      <c r="S885" s="50">
        <v>902</v>
      </c>
      <c r="T885" s="23" t="str">
        <f t="shared" si="145"/>
        <v>1X2</v>
      </c>
      <c r="U885" t="s">
        <v>2512</v>
      </c>
      <c r="V885" s="46" t="str">
        <f t="shared" si="146"/>
        <v>20</v>
      </c>
      <c r="W885" s="46" t="str">
        <f t="shared" si="147"/>
        <v>Apr</v>
      </c>
      <c r="X885" s="46">
        <f t="shared" si="148"/>
        <v>4</v>
      </c>
      <c r="Y885" s="46" t="str">
        <f t="shared" si="149"/>
        <v>2019</v>
      </c>
      <c r="Z885" s="46" t="str">
        <f t="shared" si="150"/>
        <v>12:30</v>
      </c>
      <c r="AA885" s="47">
        <f t="shared" si="151"/>
        <v>43575</v>
      </c>
      <c r="AB885" s="48">
        <f t="shared" si="152"/>
        <v>43575.520833333336</v>
      </c>
      <c r="AC885" s="51">
        <v>43556</v>
      </c>
      <c r="AD885" s="72"/>
      <c r="AE885" s="49">
        <v>884</v>
      </c>
      <c r="AF885" s="52">
        <f t="shared" si="153"/>
        <v>40.479999999999976</v>
      </c>
      <c r="AG885" s="53">
        <f t="shared" si="154"/>
        <v>140.48000000000013</v>
      </c>
      <c r="AH885" s="53">
        <f>AG885-MAX($AG$1:AG884)</f>
        <v>-4.1899999999999977</v>
      </c>
    </row>
    <row r="886" spans="1:34" x14ac:dyDescent="0.25">
      <c r="A886">
        <v>885</v>
      </c>
      <c r="B886" t="s">
        <v>173</v>
      </c>
      <c r="C886" t="s">
        <v>15</v>
      </c>
      <c r="D886" t="s">
        <v>58</v>
      </c>
      <c r="E886" t="s">
        <v>174</v>
      </c>
      <c r="F886">
        <v>2.1800000000000002</v>
      </c>
      <c r="G886" t="s">
        <v>18</v>
      </c>
      <c r="H886" t="s">
        <v>85</v>
      </c>
      <c r="I886" t="str">
        <f>"1-0"</f>
        <v>1-0</v>
      </c>
      <c r="J886" t="s">
        <v>20</v>
      </c>
      <c r="K886">
        <v>2.1800000000000002</v>
      </c>
      <c r="L886">
        <v>1</v>
      </c>
      <c r="M886">
        <v>1.18</v>
      </c>
      <c r="N886" t="s">
        <v>21</v>
      </c>
      <c r="O886" t="s">
        <v>172</v>
      </c>
      <c r="P886" s="15">
        <f t="shared" si="155"/>
        <v>42.259999999999977</v>
      </c>
      <c r="Q886" s="22">
        <v>43556</v>
      </c>
      <c r="R886" s="22"/>
      <c r="S886" s="50">
        <v>909</v>
      </c>
      <c r="T886" s="23" t="str">
        <f t="shared" si="145"/>
        <v>AH</v>
      </c>
      <c r="U886" t="s">
        <v>2512</v>
      </c>
      <c r="V886" s="46" t="str">
        <f t="shared" si="146"/>
        <v>20</v>
      </c>
      <c r="W886" s="46" t="str">
        <f t="shared" si="147"/>
        <v>Apr</v>
      </c>
      <c r="X886" s="46">
        <f t="shared" si="148"/>
        <v>4</v>
      </c>
      <c r="Y886" s="46" t="str">
        <f t="shared" si="149"/>
        <v>2019</v>
      </c>
      <c r="Z886" s="46" t="str">
        <f t="shared" si="150"/>
        <v>13:30</v>
      </c>
      <c r="AA886" s="47">
        <f t="shared" si="151"/>
        <v>43575</v>
      </c>
      <c r="AB886" s="48">
        <f t="shared" si="152"/>
        <v>43575.5625</v>
      </c>
      <c r="AC886" s="51">
        <v>43556</v>
      </c>
      <c r="AD886" s="72"/>
      <c r="AE886" s="49">
        <v>885</v>
      </c>
      <c r="AF886" s="52">
        <f t="shared" si="153"/>
        <v>41.659999999999975</v>
      </c>
      <c r="AG886" s="53">
        <f t="shared" si="154"/>
        <v>141.66000000000014</v>
      </c>
      <c r="AH886" s="53">
        <f>AG886-MAX($AG$1:AG885)</f>
        <v>-3.0099999999999909</v>
      </c>
    </row>
    <row r="887" spans="1:34" x14ac:dyDescent="0.25">
      <c r="A887">
        <v>886</v>
      </c>
      <c r="B887" t="s">
        <v>175</v>
      </c>
      <c r="C887" t="s">
        <v>15</v>
      </c>
      <c r="D887" t="s">
        <v>16</v>
      </c>
      <c r="E887" t="s">
        <v>241</v>
      </c>
      <c r="F887">
        <v>0</v>
      </c>
      <c r="G887" t="s">
        <v>26</v>
      </c>
      <c r="H887" t="s">
        <v>92</v>
      </c>
      <c r="I887" t="str">
        <f>"3-0"</f>
        <v>3-0</v>
      </c>
      <c r="J887" t="s">
        <v>20</v>
      </c>
      <c r="K887">
        <v>1.6839999999999999</v>
      </c>
      <c r="L887">
        <v>1</v>
      </c>
      <c r="M887">
        <v>-1</v>
      </c>
      <c r="N887" t="s">
        <v>21</v>
      </c>
      <c r="O887" t="s">
        <v>240</v>
      </c>
      <c r="P887" s="15">
        <f t="shared" si="155"/>
        <v>41.259999999999977</v>
      </c>
      <c r="Q887" s="22">
        <v>43556</v>
      </c>
      <c r="R887" s="22"/>
      <c r="S887" s="50">
        <v>875</v>
      </c>
      <c r="T887" s="23" t="str">
        <f t="shared" si="145"/>
        <v>AH</v>
      </c>
      <c r="U887" t="s">
        <v>2512</v>
      </c>
      <c r="V887" s="46" t="str">
        <f t="shared" si="146"/>
        <v>20</v>
      </c>
      <c r="W887" s="46" t="str">
        <f t="shared" si="147"/>
        <v>Apr</v>
      </c>
      <c r="X887" s="46">
        <f t="shared" si="148"/>
        <v>4</v>
      </c>
      <c r="Y887" s="46" t="str">
        <f t="shared" si="149"/>
        <v>2019</v>
      </c>
      <c r="Z887" s="46" t="str">
        <f t="shared" si="150"/>
        <v>15:00</v>
      </c>
      <c r="AA887" s="47">
        <f t="shared" si="151"/>
        <v>43575</v>
      </c>
      <c r="AB887" s="48">
        <f t="shared" si="152"/>
        <v>43575.625</v>
      </c>
      <c r="AC887" s="51">
        <v>43556</v>
      </c>
      <c r="AD887" s="72"/>
      <c r="AE887" s="49">
        <v>886</v>
      </c>
      <c r="AF887" s="52">
        <f t="shared" si="153"/>
        <v>40.659999999999975</v>
      </c>
      <c r="AG887" s="53">
        <f t="shared" si="154"/>
        <v>140.66000000000014</v>
      </c>
      <c r="AH887" s="53">
        <f>AG887-MAX($AG$1:AG886)</f>
        <v>-4.0099999999999909</v>
      </c>
    </row>
    <row r="888" spans="1:34" x14ac:dyDescent="0.25">
      <c r="A888">
        <v>887</v>
      </c>
      <c r="B888" t="s">
        <v>175</v>
      </c>
      <c r="C888" t="s">
        <v>15</v>
      </c>
      <c r="D888" t="s">
        <v>16</v>
      </c>
      <c r="E888" t="s">
        <v>239</v>
      </c>
      <c r="F888">
        <v>2.0699999999999998</v>
      </c>
      <c r="G888" t="s">
        <v>18</v>
      </c>
      <c r="H888" t="s">
        <v>34</v>
      </c>
      <c r="I888" t="str">
        <f>"0-1"</f>
        <v>0-1</v>
      </c>
      <c r="J888" t="s">
        <v>20</v>
      </c>
      <c r="K888">
        <v>2.0699999999999998</v>
      </c>
      <c r="L888">
        <v>1</v>
      </c>
      <c r="M888">
        <v>1.07</v>
      </c>
      <c r="N888" t="s">
        <v>21</v>
      </c>
      <c r="O888" t="s">
        <v>240</v>
      </c>
      <c r="P888" s="15">
        <f t="shared" si="155"/>
        <v>42.329999999999977</v>
      </c>
      <c r="Q888" s="22">
        <v>43556</v>
      </c>
      <c r="R888" s="22"/>
      <c r="S888" s="50">
        <v>896</v>
      </c>
      <c r="T888" s="23" t="str">
        <f t="shared" si="145"/>
        <v>AH</v>
      </c>
      <c r="U888" t="s">
        <v>2512</v>
      </c>
      <c r="V888" s="46" t="str">
        <f t="shared" si="146"/>
        <v>20</v>
      </c>
      <c r="W888" s="46" t="str">
        <f t="shared" si="147"/>
        <v>Apr</v>
      </c>
      <c r="X888" s="46">
        <f t="shared" si="148"/>
        <v>4</v>
      </c>
      <c r="Y888" s="46" t="str">
        <f t="shared" si="149"/>
        <v>2019</v>
      </c>
      <c r="Z888" s="46" t="str">
        <f t="shared" si="150"/>
        <v>15:00</v>
      </c>
      <c r="AA888" s="47">
        <f t="shared" si="151"/>
        <v>43575</v>
      </c>
      <c r="AB888" s="48">
        <f t="shared" si="152"/>
        <v>43575.625</v>
      </c>
      <c r="AC888" s="51">
        <v>43556</v>
      </c>
      <c r="AD888" s="72"/>
      <c r="AE888" s="49">
        <v>887</v>
      </c>
      <c r="AF888" s="52">
        <f t="shared" si="153"/>
        <v>41.729999999999976</v>
      </c>
      <c r="AG888" s="53">
        <f t="shared" si="154"/>
        <v>141.73000000000013</v>
      </c>
      <c r="AH888" s="53">
        <f>AG888-MAX($AG$1:AG887)</f>
        <v>-2.9399999999999977</v>
      </c>
    </row>
    <row r="889" spans="1:34" x14ac:dyDescent="0.25">
      <c r="A889">
        <v>888</v>
      </c>
      <c r="B889" t="s">
        <v>175</v>
      </c>
      <c r="C889" t="s">
        <v>15</v>
      </c>
      <c r="D889" t="s">
        <v>16</v>
      </c>
      <c r="E889" t="s">
        <v>176</v>
      </c>
      <c r="F889">
        <v>1.95</v>
      </c>
      <c r="G889" t="s">
        <v>18</v>
      </c>
      <c r="H889" t="s">
        <v>177</v>
      </c>
      <c r="I889" t="str">
        <f>"1-2"</f>
        <v>1-2</v>
      </c>
      <c r="J889" t="s">
        <v>20</v>
      </c>
      <c r="K889">
        <v>1.952</v>
      </c>
      <c r="L889">
        <v>1</v>
      </c>
      <c r="M889">
        <v>0.95</v>
      </c>
      <c r="N889" t="s">
        <v>21</v>
      </c>
      <c r="O889" t="s">
        <v>178</v>
      </c>
      <c r="P889" s="15">
        <f t="shared" si="155"/>
        <v>43.27999999999998</v>
      </c>
      <c r="Q889" s="22">
        <v>43556</v>
      </c>
      <c r="R889" s="22"/>
      <c r="S889" s="50">
        <v>893</v>
      </c>
      <c r="T889" s="23" t="str">
        <f t="shared" si="145"/>
        <v>AH</v>
      </c>
      <c r="U889" t="s">
        <v>2512</v>
      </c>
      <c r="V889" s="46" t="str">
        <f t="shared" si="146"/>
        <v>20</v>
      </c>
      <c r="W889" s="46" t="str">
        <f t="shared" si="147"/>
        <v>Apr</v>
      </c>
      <c r="X889" s="46">
        <f t="shared" si="148"/>
        <v>4</v>
      </c>
      <c r="Y889" s="46" t="str">
        <f t="shared" si="149"/>
        <v>2019</v>
      </c>
      <c r="Z889" s="46" t="str">
        <f t="shared" si="150"/>
        <v>15:00</v>
      </c>
      <c r="AA889" s="47">
        <f t="shared" si="151"/>
        <v>43575</v>
      </c>
      <c r="AB889" s="48">
        <f t="shared" si="152"/>
        <v>43575.625</v>
      </c>
      <c r="AC889" s="51">
        <v>43556</v>
      </c>
      <c r="AD889" s="72"/>
      <c r="AE889" s="49">
        <v>888</v>
      </c>
      <c r="AF889" s="52">
        <f t="shared" si="153"/>
        <v>42.679999999999978</v>
      </c>
      <c r="AG889" s="53">
        <f t="shared" si="154"/>
        <v>142.68000000000012</v>
      </c>
      <c r="AH889" s="53">
        <f>AG889-MAX($AG$1:AG888)</f>
        <v>-1.9900000000000091</v>
      </c>
    </row>
    <row r="890" spans="1:34" x14ac:dyDescent="0.25">
      <c r="A890">
        <v>889</v>
      </c>
      <c r="B890" t="s">
        <v>209</v>
      </c>
      <c r="C890" t="s">
        <v>15</v>
      </c>
      <c r="D890" t="s">
        <v>54</v>
      </c>
      <c r="E890" t="s">
        <v>261</v>
      </c>
      <c r="F890">
        <v>0</v>
      </c>
      <c r="G890" t="s">
        <v>26</v>
      </c>
      <c r="H890" t="s">
        <v>85</v>
      </c>
      <c r="I890" t="str">
        <f>"2-0"</f>
        <v>2-0</v>
      </c>
      <c r="J890" t="s">
        <v>20</v>
      </c>
      <c r="K890">
        <v>2.04</v>
      </c>
      <c r="L890">
        <v>1</v>
      </c>
      <c r="M890">
        <v>-1</v>
      </c>
      <c r="N890" t="s">
        <v>21</v>
      </c>
      <c r="O890" t="s">
        <v>260</v>
      </c>
      <c r="P890" s="15">
        <f t="shared" si="155"/>
        <v>42.27999999999998</v>
      </c>
      <c r="Q890" s="22">
        <v>43556</v>
      </c>
      <c r="R890" s="22"/>
      <c r="S890" s="50">
        <v>898</v>
      </c>
      <c r="T890" s="23" t="str">
        <f t="shared" si="145"/>
        <v>AH</v>
      </c>
      <c r="U890" t="s">
        <v>2512</v>
      </c>
      <c r="V890" s="46" t="str">
        <f t="shared" si="146"/>
        <v>20</v>
      </c>
      <c r="W890" s="46" t="str">
        <f t="shared" si="147"/>
        <v>Apr</v>
      </c>
      <c r="X890" s="46">
        <f t="shared" si="148"/>
        <v>4</v>
      </c>
      <c r="Y890" s="46" t="str">
        <f t="shared" si="149"/>
        <v>2019</v>
      </c>
      <c r="Z890" s="46" t="str">
        <f t="shared" si="150"/>
        <v>15:30</v>
      </c>
      <c r="AA890" s="47">
        <f t="shared" si="151"/>
        <v>43575</v>
      </c>
      <c r="AB890" s="48">
        <f t="shared" si="152"/>
        <v>43575.645833333336</v>
      </c>
      <c r="AC890" s="51">
        <v>43556</v>
      </c>
      <c r="AD890" s="72"/>
      <c r="AE890" s="49">
        <v>889</v>
      </c>
      <c r="AF890" s="52">
        <f t="shared" si="153"/>
        <v>41.679999999999978</v>
      </c>
      <c r="AG890" s="53">
        <f t="shared" si="154"/>
        <v>141.68000000000012</v>
      </c>
      <c r="AH890" s="53">
        <f>AG890-MAX($AG$1:AG889)</f>
        <v>-2.9900000000000091</v>
      </c>
    </row>
    <row r="891" spans="1:34" x14ac:dyDescent="0.25">
      <c r="A891">
        <v>890</v>
      </c>
      <c r="B891" t="s">
        <v>209</v>
      </c>
      <c r="C891" t="s">
        <v>15</v>
      </c>
      <c r="D891" t="s">
        <v>54</v>
      </c>
      <c r="E891" t="s">
        <v>210</v>
      </c>
      <c r="F891">
        <v>0</v>
      </c>
      <c r="G891" t="s">
        <v>26</v>
      </c>
      <c r="H891" t="s">
        <v>190</v>
      </c>
      <c r="I891" t="str">
        <f>"1-0"</f>
        <v>1-0</v>
      </c>
      <c r="J891" t="s">
        <v>20</v>
      </c>
      <c r="K891">
        <v>1.694</v>
      </c>
      <c r="L891">
        <v>1</v>
      </c>
      <c r="M891">
        <v>-1</v>
      </c>
      <c r="N891" t="s">
        <v>21</v>
      </c>
      <c r="O891" t="s">
        <v>208</v>
      </c>
      <c r="P891" s="15">
        <f t="shared" si="155"/>
        <v>41.27999999999998</v>
      </c>
      <c r="Q891" s="22">
        <v>43556</v>
      </c>
      <c r="R891" s="22"/>
      <c r="S891" s="50">
        <v>904</v>
      </c>
      <c r="T891" s="23" t="str">
        <f t="shared" si="145"/>
        <v>AH</v>
      </c>
      <c r="U891" t="s">
        <v>2512</v>
      </c>
      <c r="V891" s="46" t="str">
        <f t="shared" si="146"/>
        <v>20</v>
      </c>
      <c r="W891" s="46" t="str">
        <f t="shared" si="147"/>
        <v>Apr</v>
      </c>
      <c r="X891" s="46">
        <f t="shared" si="148"/>
        <v>4</v>
      </c>
      <c r="Y891" s="46" t="str">
        <f t="shared" si="149"/>
        <v>2019</v>
      </c>
      <c r="Z891" s="46" t="str">
        <f t="shared" si="150"/>
        <v>15:30</v>
      </c>
      <c r="AA891" s="47">
        <f t="shared" si="151"/>
        <v>43575</v>
      </c>
      <c r="AB891" s="48">
        <f t="shared" si="152"/>
        <v>43575.645833333336</v>
      </c>
      <c r="AC891" s="51">
        <v>43556</v>
      </c>
      <c r="AD891" s="72"/>
      <c r="AE891" s="49">
        <v>890</v>
      </c>
      <c r="AF891" s="52">
        <f t="shared" si="153"/>
        <v>40.679999999999978</v>
      </c>
      <c r="AG891" s="53">
        <f t="shared" si="154"/>
        <v>140.68000000000012</v>
      </c>
      <c r="AH891" s="53">
        <f>AG891-MAX($AG$1:AG890)</f>
        <v>-3.9900000000000091</v>
      </c>
    </row>
    <row r="892" spans="1:34" x14ac:dyDescent="0.25">
      <c r="A892">
        <v>891</v>
      </c>
      <c r="B892" t="s">
        <v>186</v>
      </c>
      <c r="C892" t="s">
        <v>15</v>
      </c>
      <c r="D892" t="s">
        <v>58</v>
      </c>
      <c r="E892" t="s">
        <v>253</v>
      </c>
      <c r="F892">
        <v>0</v>
      </c>
      <c r="G892" t="s">
        <v>26</v>
      </c>
      <c r="H892" t="s">
        <v>171</v>
      </c>
      <c r="I892" t="str">
        <f>"0-1"</f>
        <v>0-1</v>
      </c>
      <c r="J892" t="s">
        <v>20</v>
      </c>
      <c r="K892">
        <v>1.97</v>
      </c>
      <c r="L892">
        <v>1</v>
      </c>
      <c r="M892">
        <v>-1</v>
      </c>
      <c r="N892" t="s">
        <v>21</v>
      </c>
      <c r="O892" t="s">
        <v>254</v>
      </c>
      <c r="P892" s="15">
        <f t="shared" si="155"/>
        <v>40.27999999999998</v>
      </c>
      <c r="Q892" s="22">
        <v>43556</v>
      </c>
      <c r="R892" s="22"/>
      <c r="S892" s="50">
        <v>872</v>
      </c>
      <c r="T892" s="23" t="str">
        <f t="shared" si="145"/>
        <v>O/U</v>
      </c>
      <c r="U892" t="s">
        <v>2512</v>
      </c>
      <c r="V892" s="46" t="str">
        <f t="shared" si="146"/>
        <v>20</v>
      </c>
      <c r="W892" s="46" t="str">
        <f t="shared" si="147"/>
        <v>Apr</v>
      </c>
      <c r="X892" s="46">
        <f t="shared" si="148"/>
        <v>4</v>
      </c>
      <c r="Y892" s="46" t="str">
        <f t="shared" si="149"/>
        <v>2019</v>
      </c>
      <c r="Z892" s="46" t="str">
        <f t="shared" si="150"/>
        <v>16:00</v>
      </c>
      <c r="AA892" s="47">
        <f t="shared" si="151"/>
        <v>43575</v>
      </c>
      <c r="AB892" s="48">
        <f t="shared" si="152"/>
        <v>43575.666666666664</v>
      </c>
      <c r="AC892" s="51">
        <v>43556</v>
      </c>
      <c r="AD892" s="72"/>
      <c r="AE892" s="49">
        <v>891</v>
      </c>
      <c r="AF892" s="52">
        <f t="shared" si="153"/>
        <v>39.679999999999978</v>
      </c>
      <c r="AG892" s="53">
        <f t="shared" si="154"/>
        <v>139.68000000000012</v>
      </c>
      <c r="AH892" s="53">
        <f>AG892-MAX($AG$1:AG891)</f>
        <v>-4.9900000000000091</v>
      </c>
    </row>
    <row r="893" spans="1:34" x14ac:dyDescent="0.25">
      <c r="A893">
        <v>892</v>
      </c>
      <c r="B893" t="s">
        <v>186</v>
      </c>
      <c r="C893" t="s">
        <v>15</v>
      </c>
      <c r="D893" t="s">
        <v>58</v>
      </c>
      <c r="E893" t="s">
        <v>252</v>
      </c>
      <c r="F893">
        <v>1.69</v>
      </c>
      <c r="G893" t="s">
        <v>18</v>
      </c>
      <c r="H893" t="s">
        <v>112</v>
      </c>
      <c r="I893" t="str">
        <f>"2-2"</f>
        <v>2-2</v>
      </c>
      <c r="J893" t="s">
        <v>20</v>
      </c>
      <c r="K893">
        <v>1.6890000000000001</v>
      </c>
      <c r="L893">
        <v>1</v>
      </c>
      <c r="M893">
        <v>0.69</v>
      </c>
      <c r="N893" t="s">
        <v>21</v>
      </c>
      <c r="O893" t="s">
        <v>251</v>
      </c>
      <c r="P893" s="15">
        <f t="shared" si="155"/>
        <v>40.969999999999978</v>
      </c>
      <c r="Q893" s="22">
        <v>43556</v>
      </c>
      <c r="R893" s="22"/>
      <c r="S893" s="50">
        <v>906</v>
      </c>
      <c r="T893" s="23" t="str">
        <f t="shared" si="145"/>
        <v>AH</v>
      </c>
      <c r="U893" t="s">
        <v>2512</v>
      </c>
      <c r="V893" s="46" t="str">
        <f t="shared" si="146"/>
        <v>20</v>
      </c>
      <c r="W893" s="46" t="str">
        <f t="shared" si="147"/>
        <v>Apr</v>
      </c>
      <c r="X893" s="46">
        <f t="shared" si="148"/>
        <v>4</v>
      </c>
      <c r="Y893" s="46" t="str">
        <f t="shared" si="149"/>
        <v>2019</v>
      </c>
      <c r="Z893" s="46" t="str">
        <f t="shared" si="150"/>
        <v>16:00</v>
      </c>
      <c r="AA893" s="47">
        <f t="shared" si="151"/>
        <v>43575</v>
      </c>
      <c r="AB893" s="48">
        <f t="shared" si="152"/>
        <v>43575.666666666664</v>
      </c>
      <c r="AC893" s="51">
        <v>43556</v>
      </c>
      <c r="AD893" s="72"/>
      <c r="AE893" s="49">
        <v>892</v>
      </c>
      <c r="AF893" s="52">
        <f t="shared" si="153"/>
        <v>40.369999999999976</v>
      </c>
      <c r="AG893" s="53">
        <f t="shared" si="154"/>
        <v>140.37000000000012</v>
      </c>
      <c r="AH893" s="53">
        <f>AG893-MAX($AG$1:AG892)</f>
        <v>-4.3000000000000114</v>
      </c>
    </row>
    <row r="894" spans="1:34" x14ac:dyDescent="0.25">
      <c r="A894">
        <v>893</v>
      </c>
      <c r="B894" t="s">
        <v>186</v>
      </c>
      <c r="C894" t="s">
        <v>15</v>
      </c>
      <c r="D894" t="s">
        <v>58</v>
      </c>
      <c r="E894" t="s">
        <v>204</v>
      </c>
      <c r="F894">
        <v>1.8</v>
      </c>
      <c r="G894" t="s">
        <v>18</v>
      </c>
      <c r="H894" t="s">
        <v>38</v>
      </c>
      <c r="I894" t="str">
        <f>"1-2"</f>
        <v>1-2</v>
      </c>
      <c r="J894" t="s">
        <v>20</v>
      </c>
      <c r="K894">
        <v>1.8</v>
      </c>
      <c r="L894">
        <v>1</v>
      </c>
      <c r="M894">
        <v>0.8</v>
      </c>
      <c r="N894" t="s">
        <v>21</v>
      </c>
      <c r="O894" t="s">
        <v>205</v>
      </c>
      <c r="P894" s="15">
        <f t="shared" si="155"/>
        <v>41.769999999999975</v>
      </c>
      <c r="Q894" s="22">
        <v>43556</v>
      </c>
      <c r="R894" s="22"/>
      <c r="S894" s="50">
        <v>883</v>
      </c>
      <c r="T894" s="23" t="str">
        <f t="shared" si="145"/>
        <v>1X2</v>
      </c>
      <c r="U894" t="s">
        <v>2512</v>
      </c>
      <c r="V894" s="46" t="str">
        <f t="shared" si="146"/>
        <v>20</v>
      </c>
      <c r="W894" s="46" t="str">
        <f t="shared" si="147"/>
        <v>Apr</v>
      </c>
      <c r="X894" s="46">
        <f t="shared" si="148"/>
        <v>4</v>
      </c>
      <c r="Y894" s="46" t="str">
        <f t="shared" si="149"/>
        <v>2019</v>
      </c>
      <c r="Z894" s="46" t="str">
        <f t="shared" si="150"/>
        <v>16:00</v>
      </c>
      <c r="AA894" s="47">
        <f t="shared" si="151"/>
        <v>43575</v>
      </c>
      <c r="AB894" s="48">
        <f t="shared" si="152"/>
        <v>43575.666666666664</v>
      </c>
      <c r="AC894" s="51">
        <v>43556</v>
      </c>
      <c r="AD894" s="72"/>
      <c r="AE894" s="49">
        <v>893</v>
      </c>
      <c r="AF894" s="52">
        <f t="shared" si="153"/>
        <v>41.169999999999973</v>
      </c>
      <c r="AG894" s="53">
        <f t="shared" si="154"/>
        <v>141.17000000000013</v>
      </c>
      <c r="AH894" s="53">
        <f>AG894-MAX($AG$1:AG893)</f>
        <v>-3.5</v>
      </c>
    </row>
    <row r="895" spans="1:34" x14ac:dyDescent="0.25">
      <c r="A895">
        <v>894</v>
      </c>
      <c r="B895" t="s">
        <v>186</v>
      </c>
      <c r="C895" t="s">
        <v>15</v>
      </c>
      <c r="D895" t="s">
        <v>58</v>
      </c>
      <c r="E895" t="s">
        <v>187</v>
      </c>
      <c r="F895">
        <v>0</v>
      </c>
      <c r="G895" t="s">
        <v>26</v>
      </c>
      <c r="H895" t="s">
        <v>72</v>
      </c>
      <c r="I895" t="str">
        <f>"0-0"</f>
        <v>0-0</v>
      </c>
      <c r="J895" t="s">
        <v>20</v>
      </c>
      <c r="K895">
        <v>1.7509999999999999</v>
      </c>
      <c r="L895">
        <v>1</v>
      </c>
      <c r="M895">
        <v>-1</v>
      </c>
      <c r="N895" t="s">
        <v>21</v>
      </c>
      <c r="O895" t="s">
        <v>185</v>
      </c>
      <c r="P895" s="15">
        <f t="shared" si="155"/>
        <v>40.769999999999975</v>
      </c>
      <c r="Q895" s="22">
        <v>43556</v>
      </c>
      <c r="R895" s="22"/>
      <c r="S895" s="50">
        <v>891</v>
      </c>
      <c r="T895" s="23" t="str">
        <f t="shared" si="145"/>
        <v>1X2</v>
      </c>
      <c r="U895" t="s">
        <v>2512</v>
      </c>
      <c r="V895" s="46" t="str">
        <f t="shared" si="146"/>
        <v>20</v>
      </c>
      <c r="W895" s="46" t="str">
        <f t="shared" si="147"/>
        <v>Apr</v>
      </c>
      <c r="X895" s="46">
        <f t="shared" si="148"/>
        <v>4</v>
      </c>
      <c r="Y895" s="46" t="str">
        <f t="shared" si="149"/>
        <v>2019</v>
      </c>
      <c r="Z895" s="46" t="str">
        <f t="shared" si="150"/>
        <v>16:00</v>
      </c>
      <c r="AA895" s="47">
        <f t="shared" si="151"/>
        <v>43575</v>
      </c>
      <c r="AB895" s="48">
        <f t="shared" si="152"/>
        <v>43575.666666666664</v>
      </c>
      <c r="AC895" s="51">
        <v>43556</v>
      </c>
      <c r="AD895" s="72"/>
      <c r="AE895" s="49">
        <v>894</v>
      </c>
      <c r="AF895" s="52">
        <f t="shared" si="153"/>
        <v>40.169999999999973</v>
      </c>
      <c r="AG895" s="53">
        <f t="shared" si="154"/>
        <v>140.17000000000013</v>
      </c>
      <c r="AH895" s="53">
        <f>AG895-MAX($AG$1:AG894)</f>
        <v>-4.5</v>
      </c>
    </row>
    <row r="896" spans="1:34" x14ac:dyDescent="0.25">
      <c r="A896">
        <v>895</v>
      </c>
      <c r="B896" t="s">
        <v>235</v>
      </c>
      <c r="C896" t="s">
        <v>15</v>
      </c>
      <c r="D896" t="s">
        <v>24</v>
      </c>
      <c r="E896" t="s">
        <v>236</v>
      </c>
      <c r="F896">
        <v>0</v>
      </c>
      <c r="G896" t="s">
        <v>26</v>
      </c>
      <c r="H896" t="s">
        <v>46</v>
      </c>
      <c r="I896" t="str">
        <f>"0-1"</f>
        <v>0-1</v>
      </c>
      <c r="J896" t="s">
        <v>20</v>
      </c>
      <c r="K896">
        <v>2.0699999999999998</v>
      </c>
      <c r="L896">
        <v>1</v>
      </c>
      <c r="M896">
        <v>-1</v>
      </c>
      <c r="N896" t="s">
        <v>21</v>
      </c>
      <c r="O896" t="s">
        <v>237</v>
      </c>
      <c r="P896" s="15">
        <f t="shared" si="155"/>
        <v>39.769999999999975</v>
      </c>
      <c r="Q896" s="22">
        <v>43556</v>
      </c>
      <c r="R896" s="22"/>
      <c r="S896" s="50">
        <v>915</v>
      </c>
      <c r="T896" s="23" t="str">
        <f t="shared" si="145"/>
        <v>AH</v>
      </c>
      <c r="U896" t="s">
        <v>2512</v>
      </c>
      <c r="V896" s="46" t="str">
        <f t="shared" si="146"/>
        <v>20</v>
      </c>
      <c r="W896" s="46" t="str">
        <f t="shared" si="147"/>
        <v>Apr</v>
      </c>
      <c r="X896" s="46">
        <f t="shared" si="148"/>
        <v>4</v>
      </c>
      <c r="Y896" s="46" t="str">
        <f t="shared" si="149"/>
        <v>2019</v>
      </c>
      <c r="Z896" s="46" t="str">
        <f t="shared" si="150"/>
        <v>16:15</v>
      </c>
      <c r="AA896" s="47">
        <f t="shared" si="151"/>
        <v>43575</v>
      </c>
      <c r="AB896" s="48">
        <f t="shared" si="152"/>
        <v>43575.677083333336</v>
      </c>
      <c r="AC896" s="51">
        <v>43556</v>
      </c>
      <c r="AD896" s="72"/>
      <c r="AE896" s="49">
        <v>895</v>
      </c>
      <c r="AF896" s="52">
        <f t="shared" si="153"/>
        <v>39.169999999999973</v>
      </c>
      <c r="AG896" s="53">
        <f t="shared" si="154"/>
        <v>139.17000000000013</v>
      </c>
      <c r="AH896" s="53">
        <f>AG896-MAX($AG$1:AG895)</f>
        <v>-5.5</v>
      </c>
    </row>
    <row r="897" spans="1:34" x14ac:dyDescent="0.25">
      <c r="A897">
        <v>896</v>
      </c>
      <c r="B897" t="s">
        <v>223</v>
      </c>
      <c r="C897" t="s">
        <v>15</v>
      </c>
      <c r="D897" t="s">
        <v>100</v>
      </c>
      <c r="E897" t="s">
        <v>224</v>
      </c>
      <c r="F897">
        <v>0</v>
      </c>
      <c r="G897" t="s">
        <v>26</v>
      </c>
      <c r="H897" t="s">
        <v>112</v>
      </c>
      <c r="I897" t="str">
        <f>"1-3"</f>
        <v>1-3</v>
      </c>
      <c r="J897" t="s">
        <v>20</v>
      </c>
      <c r="K897">
        <v>1.9610000000000001</v>
      </c>
      <c r="L897">
        <v>1</v>
      </c>
      <c r="M897">
        <v>-1</v>
      </c>
      <c r="N897" t="s">
        <v>21</v>
      </c>
      <c r="O897" t="s">
        <v>225</v>
      </c>
      <c r="P897" s="15">
        <f t="shared" si="155"/>
        <v>38.769999999999975</v>
      </c>
      <c r="Q897" s="22">
        <v>43556</v>
      </c>
      <c r="R897" s="22"/>
      <c r="S897" s="50">
        <v>897</v>
      </c>
      <c r="T897" s="23" t="str">
        <f t="shared" si="145"/>
        <v>AH</v>
      </c>
      <c r="U897" t="s">
        <v>2512</v>
      </c>
      <c r="V897" s="46" t="str">
        <f t="shared" si="146"/>
        <v>20</v>
      </c>
      <c r="W897" s="46" t="str">
        <f t="shared" si="147"/>
        <v>Apr</v>
      </c>
      <c r="X897" s="46">
        <f t="shared" si="148"/>
        <v>4</v>
      </c>
      <c r="Y897" s="46" t="str">
        <f t="shared" si="149"/>
        <v>2019</v>
      </c>
      <c r="Z897" s="46" t="str">
        <f t="shared" si="150"/>
        <v>17:00</v>
      </c>
      <c r="AA897" s="47">
        <f t="shared" si="151"/>
        <v>43575</v>
      </c>
      <c r="AB897" s="48">
        <f t="shared" si="152"/>
        <v>43575.708333333336</v>
      </c>
      <c r="AC897" s="51">
        <v>43556</v>
      </c>
      <c r="AD897" s="72"/>
      <c r="AE897" s="49">
        <v>896</v>
      </c>
      <c r="AF897" s="52">
        <f t="shared" si="153"/>
        <v>38.169999999999973</v>
      </c>
      <c r="AG897" s="53">
        <f t="shared" si="154"/>
        <v>138.17000000000013</v>
      </c>
      <c r="AH897" s="53">
        <f>AG897-MAX($AG$1:AG896)</f>
        <v>-6.5</v>
      </c>
    </row>
    <row r="898" spans="1:34" x14ac:dyDescent="0.25">
      <c r="A898">
        <v>897</v>
      </c>
      <c r="B898" t="s">
        <v>192</v>
      </c>
      <c r="C898" t="s">
        <v>15</v>
      </c>
      <c r="D898" t="s">
        <v>16</v>
      </c>
      <c r="E898" t="s">
        <v>193</v>
      </c>
      <c r="F898">
        <v>1</v>
      </c>
      <c r="G898" t="s">
        <v>80</v>
      </c>
      <c r="H898" t="s">
        <v>31</v>
      </c>
      <c r="I898" t="str">
        <f>"2-1"</f>
        <v>2-1</v>
      </c>
      <c r="J898" t="s">
        <v>20</v>
      </c>
      <c r="K898">
        <v>2.06</v>
      </c>
      <c r="L898">
        <v>1</v>
      </c>
      <c r="M898">
        <v>0</v>
      </c>
      <c r="N898" t="s">
        <v>21</v>
      </c>
      <c r="O898" t="s">
        <v>191</v>
      </c>
      <c r="P898" s="15">
        <f t="shared" si="155"/>
        <v>38.769999999999975</v>
      </c>
      <c r="Q898" s="22">
        <v>43556</v>
      </c>
      <c r="R898" s="22"/>
      <c r="S898" s="50">
        <v>908</v>
      </c>
      <c r="T898" s="23" t="str">
        <f t="shared" ref="T898:T961" si="156">MID(H898,FIND("(",H898)+1,FIND(")",H898)-FIND("(",H898)-1)</f>
        <v>AH</v>
      </c>
      <c r="U898" t="s">
        <v>2512</v>
      </c>
      <c r="V898" s="46" t="str">
        <f t="shared" ref="V898:V961" si="157">MID(B898,2,2)</f>
        <v>20</v>
      </c>
      <c r="W898" s="46" t="str">
        <f t="shared" ref="W898:W961" si="158">MID(B898,5,3)</f>
        <v>Apr</v>
      </c>
      <c r="X898" s="46">
        <f t="shared" ref="X898:X961" si="159">INDEX($AK$2:$AL$13,MATCH(W898,$AL$2:$AL$13,0),1)</f>
        <v>4</v>
      </c>
      <c r="Y898" s="46" t="str">
        <f t="shared" ref="Y898:Y961" si="160">MID(B898,9,4)</f>
        <v>2019</v>
      </c>
      <c r="Z898" s="46" t="str">
        <f t="shared" ref="Z898:Z961" si="161">RIGHT(B898,5)</f>
        <v>18:00</v>
      </c>
      <c r="AA898" s="47">
        <f t="shared" ref="AA898:AA961" si="162">DATE(Y898,X898,V898)</f>
        <v>43575</v>
      </c>
      <c r="AB898" s="48">
        <f t="shared" ref="AB898:AB961" si="163">AA898+Z898</f>
        <v>43575.75</v>
      </c>
      <c r="AC898" s="51">
        <v>43556</v>
      </c>
      <c r="AD898" s="72"/>
      <c r="AE898" s="49">
        <v>897</v>
      </c>
      <c r="AF898" s="52">
        <f t="shared" si="153"/>
        <v>38.169999999999973</v>
      </c>
      <c r="AG898" s="53">
        <f t="shared" si="154"/>
        <v>138.17000000000013</v>
      </c>
      <c r="AH898" s="53">
        <f>AG898-MAX($AG$1:AG897)</f>
        <v>-6.5</v>
      </c>
    </row>
    <row r="899" spans="1:34" x14ac:dyDescent="0.25">
      <c r="A899">
        <v>898</v>
      </c>
      <c r="B899" t="s">
        <v>248</v>
      </c>
      <c r="C899" t="s">
        <v>15</v>
      </c>
      <c r="D899" t="s">
        <v>54</v>
      </c>
      <c r="E899" t="s">
        <v>259</v>
      </c>
      <c r="F899">
        <v>1.76</v>
      </c>
      <c r="G899" t="s">
        <v>18</v>
      </c>
      <c r="H899" t="s">
        <v>34</v>
      </c>
      <c r="I899" t="str">
        <f>"1-2"</f>
        <v>1-2</v>
      </c>
      <c r="J899" t="s">
        <v>20</v>
      </c>
      <c r="K899">
        <v>1.7629999999999999</v>
      </c>
      <c r="L899">
        <v>1</v>
      </c>
      <c r="M899">
        <v>0.76</v>
      </c>
      <c r="N899" t="s">
        <v>21</v>
      </c>
      <c r="O899" t="s">
        <v>260</v>
      </c>
      <c r="P899" s="15">
        <f t="shared" si="155"/>
        <v>39.529999999999973</v>
      </c>
      <c r="Q899" s="22">
        <v>43556</v>
      </c>
      <c r="R899" s="22"/>
      <c r="S899" s="50">
        <v>905</v>
      </c>
      <c r="T899" s="23" t="str">
        <f t="shared" si="156"/>
        <v>AH</v>
      </c>
      <c r="U899" t="s">
        <v>2512</v>
      </c>
      <c r="V899" s="46" t="str">
        <f t="shared" si="157"/>
        <v>20</v>
      </c>
      <c r="W899" s="46" t="str">
        <f t="shared" si="158"/>
        <v>Apr</v>
      </c>
      <c r="X899" s="46">
        <f t="shared" si="159"/>
        <v>4</v>
      </c>
      <c r="Y899" s="46" t="str">
        <f t="shared" si="160"/>
        <v>2019</v>
      </c>
      <c r="Z899" s="46" t="str">
        <f t="shared" si="161"/>
        <v>18:30</v>
      </c>
      <c r="AA899" s="47">
        <f t="shared" si="162"/>
        <v>43575</v>
      </c>
      <c r="AB899" s="48">
        <f t="shared" si="163"/>
        <v>43575.770833333336</v>
      </c>
      <c r="AC899" s="51">
        <v>43556</v>
      </c>
      <c r="AD899" s="72"/>
      <c r="AE899" s="49">
        <v>898</v>
      </c>
      <c r="AF899" s="52">
        <f t="shared" ref="AF899:AF962" si="164">AF898+M899</f>
        <v>38.929999999999971</v>
      </c>
      <c r="AG899" s="53">
        <f t="shared" ref="AG899:AG962" si="165">AG898+M899</f>
        <v>138.93000000000012</v>
      </c>
      <c r="AH899" s="53">
        <f>AG899-MAX($AG$1:AG898)</f>
        <v>-5.7400000000000091</v>
      </c>
    </row>
    <row r="900" spans="1:34" x14ac:dyDescent="0.25">
      <c r="A900">
        <v>899</v>
      </c>
      <c r="B900" t="s">
        <v>248</v>
      </c>
      <c r="C900" t="s">
        <v>15</v>
      </c>
      <c r="D900" t="s">
        <v>58</v>
      </c>
      <c r="E900" t="s">
        <v>249</v>
      </c>
      <c r="F900">
        <v>1.73</v>
      </c>
      <c r="G900" t="s">
        <v>18</v>
      </c>
      <c r="H900" t="s">
        <v>250</v>
      </c>
      <c r="I900" t="str">
        <f>"3-1"</f>
        <v>3-1</v>
      </c>
      <c r="J900" t="s">
        <v>20</v>
      </c>
      <c r="K900">
        <v>1.7290000000000001</v>
      </c>
      <c r="L900">
        <v>1</v>
      </c>
      <c r="M900">
        <v>0.73</v>
      </c>
      <c r="N900" t="s">
        <v>21</v>
      </c>
      <c r="O900" t="s">
        <v>251</v>
      </c>
      <c r="P900" s="15">
        <f t="shared" si="155"/>
        <v>40.25999999999997</v>
      </c>
      <c r="Q900" s="22">
        <v>43556</v>
      </c>
      <c r="R900" s="22"/>
      <c r="S900" s="50">
        <v>912</v>
      </c>
      <c r="T900" s="23" t="str">
        <f t="shared" si="156"/>
        <v>O/U</v>
      </c>
      <c r="U900" t="s">
        <v>2512</v>
      </c>
      <c r="V900" s="46" t="str">
        <f t="shared" si="157"/>
        <v>20</v>
      </c>
      <c r="W900" s="46" t="str">
        <f t="shared" si="158"/>
        <v>Apr</v>
      </c>
      <c r="X900" s="46">
        <f t="shared" si="159"/>
        <v>4</v>
      </c>
      <c r="Y900" s="46" t="str">
        <f t="shared" si="160"/>
        <v>2019</v>
      </c>
      <c r="Z900" s="46" t="str">
        <f t="shared" si="161"/>
        <v>18:30</v>
      </c>
      <c r="AA900" s="47">
        <f t="shared" si="162"/>
        <v>43575</v>
      </c>
      <c r="AB900" s="48">
        <f t="shared" si="163"/>
        <v>43575.770833333336</v>
      </c>
      <c r="AC900" s="51">
        <v>43556</v>
      </c>
      <c r="AD900" s="72"/>
      <c r="AE900" s="49">
        <v>899</v>
      </c>
      <c r="AF900" s="52">
        <f t="shared" si="164"/>
        <v>39.659999999999968</v>
      </c>
      <c r="AG900" s="53">
        <f t="shared" si="165"/>
        <v>139.66000000000011</v>
      </c>
      <c r="AH900" s="53">
        <f>AG900-MAX($AG$1:AG899)</f>
        <v>-5.0100000000000193</v>
      </c>
    </row>
    <row r="901" spans="1:34" x14ac:dyDescent="0.25">
      <c r="A901">
        <v>900</v>
      </c>
      <c r="B901" t="s">
        <v>220</v>
      </c>
      <c r="C901" t="s">
        <v>15</v>
      </c>
      <c r="D901" t="s">
        <v>100</v>
      </c>
      <c r="E901" t="s">
        <v>222</v>
      </c>
      <c r="F901">
        <v>0</v>
      </c>
      <c r="G901" t="s">
        <v>26</v>
      </c>
      <c r="H901" t="s">
        <v>72</v>
      </c>
      <c r="I901" t="str">
        <f>"0-1"</f>
        <v>0-1</v>
      </c>
      <c r="J901" t="s">
        <v>20</v>
      </c>
      <c r="K901">
        <v>1.7869999999999999</v>
      </c>
      <c r="L901">
        <v>1</v>
      </c>
      <c r="M901">
        <v>-1</v>
      </c>
      <c r="N901" t="s">
        <v>21</v>
      </c>
      <c r="O901" t="s">
        <v>219</v>
      </c>
      <c r="P901" s="15">
        <f t="shared" si="155"/>
        <v>39.25999999999997</v>
      </c>
      <c r="Q901" s="22">
        <v>43556</v>
      </c>
      <c r="R901" s="22"/>
      <c r="S901" s="50">
        <v>889</v>
      </c>
      <c r="T901" s="23" t="str">
        <f t="shared" si="156"/>
        <v>1X2</v>
      </c>
      <c r="U901" t="s">
        <v>2512</v>
      </c>
      <c r="V901" s="46" t="str">
        <f t="shared" si="157"/>
        <v>20</v>
      </c>
      <c r="W901" s="46" t="str">
        <f t="shared" si="158"/>
        <v>Apr</v>
      </c>
      <c r="X901" s="46">
        <f t="shared" si="159"/>
        <v>4</v>
      </c>
      <c r="Y901" s="46" t="str">
        <f t="shared" si="160"/>
        <v>2019</v>
      </c>
      <c r="Z901" s="46" t="str">
        <f t="shared" si="161"/>
        <v>20:00</v>
      </c>
      <c r="AA901" s="47">
        <f t="shared" si="162"/>
        <v>43575</v>
      </c>
      <c r="AB901" s="48">
        <f t="shared" si="163"/>
        <v>43575.833333333336</v>
      </c>
      <c r="AC901" s="51">
        <v>43556</v>
      </c>
      <c r="AD901" s="72"/>
      <c r="AE901" s="49">
        <v>900</v>
      </c>
      <c r="AF901" s="52">
        <f t="shared" si="164"/>
        <v>38.659999999999968</v>
      </c>
      <c r="AG901" s="53">
        <f t="shared" si="165"/>
        <v>138.66000000000011</v>
      </c>
      <c r="AH901" s="53">
        <f>AG901-MAX($AG$1:AG900)</f>
        <v>-6.0100000000000193</v>
      </c>
    </row>
    <row r="902" spans="1:34" x14ac:dyDescent="0.25">
      <c r="A902">
        <v>901</v>
      </c>
      <c r="B902" t="s">
        <v>220</v>
      </c>
      <c r="C902" t="s">
        <v>15</v>
      </c>
      <c r="D902" t="s">
        <v>100</v>
      </c>
      <c r="E902" t="s">
        <v>221</v>
      </c>
      <c r="F902">
        <v>2.2000000000000002</v>
      </c>
      <c r="G902" t="s">
        <v>18</v>
      </c>
      <c r="H902" t="s">
        <v>34</v>
      </c>
      <c r="I902" t="str">
        <f>"1-3"</f>
        <v>1-3</v>
      </c>
      <c r="J902" t="s">
        <v>20</v>
      </c>
      <c r="K902">
        <v>2.2000000000000002</v>
      </c>
      <c r="L902">
        <v>1</v>
      </c>
      <c r="M902">
        <v>1.2</v>
      </c>
      <c r="N902" t="s">
        <v>21</v>
      </c>
      <c r="O902" t="s">
        <v>219</v>
      </c>
      <c r="P902" s="15">
        <f t="shared" si="155"/>
        <v>40.459999999999972</v>
      </c>
      <c r="Q902" s="22">
        <v>43556</v>
      </c>
      <c r="R902" s="22"/>
      <c r="S902" s="50">
        <v>894</v>
      </c>
      <c r="T902" s="23" t="str">
        <f t="shared" si="156"/>
        <v>AH</v>
      </c>
      <c r="U902" t="s">
        <v>2512</v>
      </c>
      <c r="V902" s="46" t="str">
        <f t="shared" si="157"/>
        <v>20</v>
      </c>
      <c r="W902" s="46" t="str">
        <f t="shared" si="158"/>
        <v>Apr</v>
      </c>
      <c r="X902" s="46">
        <f t="shared" si="159"/>
        <v>4</v>
      </c>
      <c r="Y902" s="46" t="str">
        <f t="shared" si="160"/>
        <v>2019</v>
      </c>
      <c r="Z902" s="46" t="str">
        <f t="shared" si="161"/>
        <v>20:00</v>
      </c>
      <c r="AA902" s="47">
        <f t="shared" si="162"/>
        <v>43575</v>
      </c>
      <c r="AB902" s="48">
        <f t="shared" si="163"/>
        <v>43575.833333333336</v>
      </c>
      <c r="AC902" s="51">
        <v>43556</v>
      </c>
      <c r="AD902" s="72"/>
      <c r="AE902" s="49">
        <v>901</v>
      </c>
      <c r="AF902" s="52">
        <f t="shared" si="164"/>
        <v>39.859999999999971</v>
      </c>
      <c r="AG902" s="53">
        <f t="shared" si="165"/>
        <v>139.8600000000001</v>
      </c>
      <c r="AH902" s="53">
        <f>AG902-MAX($AG$1:AG901)</f>
        <v>-4.8100000000000307</v>
      </c>
    </row>
    <row r="903" spans="1:34" x14ac:dyDescent="0.25">
      <c r="A903">
        <v>902</v>
      </c>
      <c r="B903" t="s">
        <v>206</v>
      </c>
      <c r="C903" t="s">
        <v>15</v>
      </c>
      <c r="D903" t="s">
        <v>16</v>
      </c>
      <c r="E903" t="s">
        <v>238</v>
      </c>
      <c r="F903">
        <v>2.1</v>
      </c>
      <c r="G903" t="s">
        <v>18</v>
      </c>
      <c r="H903" t="s">
        <v>92</v>
      </c>
      <c r="I903" t="str">
        <f>"1-1"</f>
        <v>1-1</v>
      </c>
      <c r="J903" t="s">
        <v>20</v>
      </c>
      <c r="K903">
        <v>2.1</v>
      </c>
      <c r="L903">
        <v>1</v>
      </c>
      <c r="M903">
        <v>1.1000000000000001</v>
      </c>
      <c r="N903" t="s">
        <v>21</v>
      </c>
      <c r="O903" t="s">
        <v>237</v>
      </c>
      <c r="P903" s="15">
        <f t="shared" si="155"/>
        <v>41.559999999999974</v>
      </c>
      <c r="Q903" s="22">
        <v>43556</v>
      </c>
      <c r="R903" s="22"/>
      <c r="S903" s="50">
        <v>881</v>
      </c>
      <c r="T903" s="23" t="str">
        <f t="shared" si="156"/>
        <v>AH</v>
      </c>
      <c r="U903" t="s">
        <v>2512</v>
      </c>
      <c r="V903" s="46" t="str">
        <f t="shared" si="157"/>
        <v>20</v>
      </c>
      <c r="W903" s="46" t="str">
        <f t="shared" si="158"/>
        <v>Apr</v>
      </c>
      <c r="X903" s="46">
        <f t="shared" si="159"/>
        <v>4</v>
      </c>
      <c r="Y903" s="46" t="str">
        <f t="shared" si="160"/>
        <v>2019</v>
      </c>
      <c r="Z903" s="46" t="str">
        <f t="shared" si="161"/>
        <v>20:30</v>
      </c>
      <c r="AA903" s="47">
        <f t="shared" si="162"/>
        <v>43575</v>
      </c>
      <c r="AB903" s="48">
        <f t="shared" si="163"/>
        <v>43575.854166666664</v>
      </c>
      <c r="AC903" s="51">
        <v>43556</v>
      </c>
      <c r="AD903" s="72"/>
      <c r="AE903" s="49">
        <v>902</v>
      </c>
      <c r="AF903" s="52">
        <f t="shared" si="164"/>
        <v>40.959999999999972</v>
      </c>
      <c r="AG903" s="53">
        <f t="shared" si="165"/>
        <v>140.96000000000009</v>
      </c>
      <c r="AH903" s="53">
        <f>AG903-MAX($AG$1:AG902)</f>
        <v>-3.7100000000000364</v>
      </c>
    </row>
    <row r="904" spans="1:34" x14ac:dyDescent="0.25">
      <c r="A904">
        <v>903</v>
      </c>
      <c r="B904" t="s">
        <v>206</v>
      </c>
      <c r="C904" t="s">
        <v>15</v>
      </c>
      <c r="D904" t="s">
        <v>54</v>
      </c>
      <c r="E904" t="s">
        <v>207</v>
      </c>
      <c r="F904">
        <v>2.0499999999999998</v>
      </c>
      <c r="G904" t="s">
        <v>18</v>
      </c>
      <c r="H904" t="s">
        <v>38</v>
      </c>
      <c r="I904" t="str">
        <f>"2-5"</f>
        <v>2-5</v>
      </c>
      <c r="J904" t="s">
        <v>20</v>
      </c>
      <c r="K904">
        <v>2.0499999999999998</v>
      </c>
      <c r="L904">
        <v>1</v>
      </c>
      <c r="M904">
        <v>1.05</v>
      </c>
      <c r="N904" t="s">
        <v>21</v>
      </c>
      <c r="O904" t="s">
        <v>208</v>
      </c>
      <c r="P904" s="15">
        <f t="shared" si="155"/>
        <v>42.609999999999971</v>
      </c>
      <c r="Q904" s="22">
        <v>43556</v>
      </c>
      <c r="R904" s="22"/>
      <c r="S904" s="50">
        <v>911</v>
      </c>
      <c r="T904" s="23" t="str">
        <f t="shared" si="156"/>
        <v>1X2</v>
      </c>
      <c r="U904" t="s">
        <v>2512</v>
      </c>
      <c r="V904" s="46" t="str">
        <f t="shared" si="157"/>
        <v>20</v>
      </c>
      <c r="W904" s="46" t="str">
        <f t="shared" si="158"/>
        <v>Apr</v>
      </c>
      <c r="X904" s="46">
        <f t="shared" si="159"/>
        <v>4</v>
      </c>
      <c r="Y904" s="46" t="str">
        <f t="shared" si="160"/>
        <v>2019</v>
      </c>
      <c r="Z904" s="46" t="str">
        <f t="shared" si="161"/>
        <v>20:30</v>
      </c>
      <c r="AA904" s="47">
        <f t="shared" si="162"/>
        <v>43575</v>
      </c>
      <c r="AB904" s="48">
        <f t="shared" si="163"/>
        <v>43575.854166666664</v>
      </c>
      <c r="AC904" s="51">
        <v>43556</v>
      </c>
      <c r="AD904" s="72"/>
      <c r="AE904" s="49">
        <v>903</v>
      </c>
      <c r="AF904" s="52">
        <f t="shared" si="164"/>
        <v>42.00999999999997</v>
      </c>
      <c r="AG904" s="53">
        <f t="shared" si="165"/>
        <v>142.0100000000001</v>
      </c>
      <c r="AH904" s="53">
        <f>AG904-MAX($AG$1:AG903)</f>
        <v>-2.660000000000025</v>
      </c>
    </row>
    <row r="905" spans="1:34" x14ac:dyDescent="0.25">
      <c r="A905">
        <v>904</v>
      </c>
      <c r="B905" t="s">
        <v>188</v>
      </c>
      <c r="C905" t="s">
        <v>15</v>
      </c>
      <c r="D905" t="s">
        <v>24</v>
      </c>
      <c r="E905" t="s">
        <v>189</v>
      </c>
      <c r="F905">
        <v>0</v>
      </c>
      <c r="G905" t="s">
        <v>26</v>
      </c>
      <c r="H905" t="s">
        <v>190</v>
      </c>
      <c r="I905" t="str">
        <f>"2-1"</f>
        <v>2-1</v>
      </c>
      <c r="J905" t="s">
        <v>20</v>
      </c>
      <c r="K905">
        <v>2.0699999999999998</v>
      </c>
      <c r="L905">
        <v>1</v>
      </c>
      <c r="M905">
        <v>-1</v>
      </c>
      <c r="N905" t="s">
        <v>21</v>
      </c>
      <c r="O905" t="s">
        <v>191</v>
      </c>
      <c r="P905" s="15">
        <f t="shared" si="155"/>
        <v>41.609999999999971</v>
      </c>
      <c r="Q905" s="22">
        <v>43556</v>
      </c>
      <c r="R905" s="22"/>
      <c r="S905" s="50">
        <v>874</v>
      </c>
      <c r="T905" s="23" t="str">
        <f t="shared" si="156"/>
        <v>AH</v>
      </c>
      <c r="U905" t="s">
        <v>2512</v>
      </c>
      <c r="V905" s="46" t="str">
        <f t="shared" si="157"/>
        <v>20</v>
      </c>
      <c r="W905" s="46" t="str">
        <f t="shared" si="158"/>
        <v>Apr</v>
      </c>
      <c r="X905" s="46">
        <f t="shared" si="159"/>
        <v>4</v>
      </c>
      <c r="Y905" s="46" t="str">
        <f t="shared" si="160"/>
        <v>2019</v>
      </c>
      <c r="Z905" s="46" t="str">
        <f t="shared" si="161"/>
        <v>20:45</v>
      </c>
      <c r="AA905" s="47">
        <f t="shared" si="162"/>
        <v>43575</v>
      </c>
      <c r="AB905" s="48">
        <f t="shared" si="163"/>
        <v>43575.864583333336</v>
      </c>
      <c r="AC905" s="51">
        <v>43556</v>
      </c>
      <c r="AD905" s="72"/>
      <c r="AE905" s="49">
        <v>904</v>
      </c>
      <c r="AF905" s="52">
        <f t="shared" si="164"/>
        <v>41.00999999999997</v>
      </c>
      <c r="AG905" s="53">
        <f t="shared" si="165"/>
        <v>141.0100000000001</v>
      </c>
      <c r="AH905" s="53">
        <f>AG905-MAX($AG$1:AG904)</f>
        <v>-3.660000000000025</v>
      </c>
    </row>
    <row r="906" spans="1:34" x14ac:dyDescent="0.25">
      <c r="A906">
        <v>905</v>
      </c>
      <c r="B906" t="s">
        <v>232</v>
      </c>
      <c r="C906" t="s">
        <v>15</v>
      </c>
      <c r="D906" t="s">
        <v>24</v>
      </c>
      <c r="E906" t="s">
        <v>233</v>
      </c>
      <c r="F906">
        <v>0</v>
      </c>
      <c r="G906" t="s">
        <v>26</v>
      </c>
      <c r="H906" t="s">
        <v>34</v>
      </c>
      <c r="I906" t="str">
        <f>"3-0"</f>
        <v>3-0</v>
      </c>
      <c r="J906" t="s">
        <v>20</v>
      </c>
      <c r="K906">
        <v>1.675</v>
      </c>
      <c r="L906">
        <v>1</v>
      </c>
      <c r="M906">
        <v>-1</v>
      </c>
      <c r="N906" t="s">
        <v>21</v>
      </c>
      <c r="O906" t="s">
        <v>234</v>
      </c>
      <c r="P906" s="15">
        <f t="shared" si="155"/>
        <v>40.609999999999971</v>
      </c>
      <c r="Q906" s="22">
        <v>43556</v>
      </c>
      <c r="R906" s="22"/>
      <c r="S906" s="50">
        <v>871</v>
      </c>
      <c r="T906" s="23" t="str">
        <f t="shared" si="156"/>
        <v>AH</v>
      </c>
      <c r="U906" t="s">
        <v>2512</v>
      </c>
      <c r="V906" s="46" t="str">
        <f t="shared" si="157"/>
        <v>21</v>
      </c>
      <c r="W906" s="46" t="str">
        <f t="shared" si="158"/>
        <v>Apr</v>
      </c>
      <c r="X906" s="46">
        <f t="shared" si="159"/>
        <v>4</v>
      </c>
      <c r="Y906" s="46" t="str">
        <f t="shared" si="160"/>
        <v>2019</v>
      </c>
      <c r="Z906" s="46" t="str">
        <f t="shared" si="161"/>
        <v>14:00</v>
      </c>
      <c r="AA906" s="47">
        <f t="shared" si="162"/>
        <v>43576</v>
      </c>
      <c r="AB906" s="48">
        <f t="shared" si="163"/>
        <v>43576.583333333336</v>
      </c>
      <c r="AC906" s="51">
        <v>43556</v>
      </c>
      <c r="AD906" s="72"/>
      <c r="AE906" s="49">
        <v>905</v>
      </c>
      <c r="AF906" s="52">
        <f t="shared" si="164"/>
        <v>40.00999999999997</v>
      </c>
      <c r="AG906" s="53">
        <f t="shared" si="165"/>
        <v>140.0100000000001</v>
      </c>
      <c r="AH906" s="53">
        <f>AG906-MAX($AG$1:AG905)</f>
        <v>-4.660000000000025</v>
      </c>
    </row>
    <row r="907" spans="1:34" x14ac:dyDescent="0.25">
      <c r="A907">
        <v>906</v>
      </c>
      <c r="B907" t="s">
        <v>183</v>
      </c>
      <c r="C907" t="s">
        <v>15</v>
      </c>
      <c r="D907" t="s">
        <v>58</v>
      </c>
      <c r="E907" t="s">
        <v>184</v>
      </c>
      <c r="F907">
        <v>0</v>
      </c>
      <c r="G907" t="s">
        <v>26</v>
      </c>
      <c r="H907" t="s">
        <v>34</v>
      </c>
      <c r="I907" t="str">
        <f>"4-0"</f>
        <v>4-0</v>
      </c>
      <c r="J907" t="s">
        <v>20</v>
      </c>
      <c r="K907">
        <v>1.671</v>
      </c>
      <c r="L907">
        <v>1</v>
      </c>
      <c r="M907">
        <v>-1</v>
      </c>
      <c r="N907" t="s">
        <v>21</v>
      </c>
      <c r="O907" t="s">
        <v>185</v>
      </c>
      <c r="P907" s="15">
        <f t="shared" si="155"/>
        <v>39.609999999999971</v>
      </c>
      <c r="Q907" s="22">
        <v>43556</v>
      </c>
      <c r="R907" s="22"/>
      <c r="S907" s="50">
        <v>876</v>
      </c>
      <c r="T907" s="23" t="str">
        <f t="shared" si="156"/>
        <v>AH</v>
      </c>
      <c r="U907" t="s">
        <v>2512</v>
      </c>
      <c r="V907" s="46" t="str">
        <f t="shared" si="157"/>
        <v>21</v>
      </c>
      <c r="W907" s="46" t="str">
        <f t="shared" si="158"/>
        <v>Apr</v>
      </c>
      <c r="X907" s="46">
        <f t="shared" si="159"/>
        <v>4</v>
      </c>
      <c r="Y907" s="46" t="str">
        <f t="shared" si="160"/>
        <v>2019</v>
      </c>
      <c r="Z907" s="46" t="str">
        <f t="shared" si="161"/>
        <v>14:30</v>
      </c>
      <c r="AA907" s="47">
        <f t="shared" si="162"/>
        <v>43576</v>
      </c>
      <c r="AB907" s="48">
        <f t="shared" si="163"/>
        <v>43576.604166666664</v>
      </c>
      <c r="AC907" s="51">
        <v>43556</v>
      </c>
      <c r="AD907" s="72"/>
      <c r="AE907" s="49">
        <v>906</v>
      </c>
      <c r="AF907" s="52">
        <f t="shared" si="164"/>
        <v>39.00999999999997</v>
      </c>
      <c r="AG907" s="53">
        <f t="shared" si="165"/>
        <v>139.0100000000001</v>
      </c>
      <c r="AH907" s="53">
        <f>AG907-MAX($AG$1:AG906)</f>
        <v>-5.660000000000025</v>
      </c>
    </row>
    <row r="908" spans="1:34" x14ac:dyDescent="0.25">
      <c r="A908">
        <v>907</v>
      </c>
      <c r="B908" t="s">
        <v>217</v>
      </c>
      <c r="C908" t="s">
        <v>15</v>
      </c>
      <c r="D908" t="s">
        <v>100</v>
      </c>
      <c r="E908" t="s">
        <v>218</v>
      </c>
      <c r="F908">
        <v>1.7</v>
      </c>
      <c r="G908" t="s">
        <v>18</v>
      </c>
      <c r="H908" t="s">
        <v>112</v>
      </c>
      <c r="I908" t="str">
        <f>"0-0"</f>
        <v>0-0</v>
      </c>
      <c r="J908" t="s">
        <v>20</v>
      </c>
      <c r="K908">
        <v>1.6990000000000001</v>
      </c>
      <c r="L908">
        <v>1</v>
      </c>
      <c r="M908">
        <v>0.7</v>
      </c>
      <c r="N908" t="s">
        <v>21</v>
      </c>
      <c r="O908" t="s">
        <v>219</v>
      </c>
      <c r="P908" s="15">
        <f t="shared" si="155"/>
        <v>40.309999999999974</v>
      </c>
      <c r="Q908" s="22">
        <v>43556</v>
      </c>
      <c r="R908" s="22"/>
      <c r="S908" s="50">
        <v>887</v>
      </c>
      <c r="T908" s="23" t="str">
        <f t="shared" si="156"/>
        <v>AH</v>
      </c>
      <c r="U908" t="s">
        <v>2512</v>
      </c>
      <c r="V908" s="46" t="str">
        <f t="shared" si="157"/>
        <v>21</v>
      </c>
      <c r="W908" s="46" t="str">
        <f t="shared" si="158"/>
        <v>Apr</v>
      </c>
      <c r="X908" s="46">
        <f t="shared" si="159"/>
        <v>4</v>
      </c>
      <c r="Y908" s="46" t="str">
        <f t="shared" si="160"/>
        <v>2019</v>
      </c>
      <c r="Z908" s="46" t="str">
        <f t="shared" si="161"/>
        <v>15:00</v>
      </c>
      <c r="AA908" s="47">
        <f t="shared" si="162"/>
        <v>43576</v>
      </c>
      <c r="AB908" s="48">
        <f t="shared" si="163"/>
        <v>43576.625</v>
      </c>
      <c r="AC908" s="51">
        <v>43556</v>
      </c>
      <c r="AD908" s="72"/>
      <c r="AE908" s="49">
        <v>907</v>
      </c>
      <c r="AF908" s="52">
        <f t="shared" si="164"/>
        <v>39.709999999999972</v>
      </c>
      <c r="AG908" s="53">
        <f t="shared" si="165"/>
        <v>139.71000000000009</v>
      </c>
      <c r="AH908" s="53">
        <f>AG908-MAX($AG$1:AG907)</f>
        <v>-4.9600000000000364</v>
      </c>
    </row>
    <row r="909" spans="1:34" x14ac:dyDescent="0.25">
      <c r="A909">
        <v>908</v>
      </c>
      <c r="B909" t="s">
        <v>257</v>
      </c>
      <c r="C909" t="s">
        <v>15</v>
      </c>
      <c r="D909" t="s">
        <v>54</v>
      </c>
      <c r="E909" t="s">
        <v>258</v>
      </c>
      <c r="F909">
        <v>0</v>
      </c>
      <c r="G909" t="s">
        <v>26</v>
      </c>
      <c r="H909" t="s">
        <v>109</v>
      </c>
      <c r="I909" t="str">
        <f>"0-4"</f>
        <v>0-4</v>
      </c>
      <c r="J909" t="s">
        <v>20</v>
      </c>
      <c r="K909">
        <v>1.97</v>
      </c>
      <c r="L909">
        <v>1</v>
      </c>
      <c r="M909">
        <v>-1</v>
      </c>
      <c r="N909" t="s">
        <v>21</v>
      </c>
      <c r="O909" t="s">
        <v>254</v>
      </c>
      <c r="P909" s="15">
        <f t="shared" si="155"/>
        <v>39.309999999999974</v>
      </c>
      <c r="Q909" s="22">
        <v>43556</v>
      </c>
      <c r="R909" s="22"/>
      <c r="S909" s="50">
        <v>892</v>
      </c>
      <c r="T909" s="23" t="str">
        <f t="shared" si="156"/>
        <v>AH</v>
      </c>
      <c r="U909" t="s">
        <v>2512</v>
      </c>
      <c r="V909" s="46" t="str">
        <f t="shared" si="157"/>
        <v>21</v>
      </c>
      <c r="W909" s="46" t="str">
        <f t="shared" si="158"/>
        <v>Apr</v>
      </c>
      <c r="X909" s="46">
        <f t="shared" si="159"/>
        <v>4</v>
      </c>
      <c r="Y909" s="46" t="str">
        <f t="shared" si="160"/>
        <v>2019</v>
      </c>
      <c r="Z909" s="46" t="str">
        <f t="shared" si="161"/>
        <v>15:30</v>
      </c>
      <c r="AA909" s="47">
        <f t="shared" si="162"/>
        <v>43576</v>
      </c>
      <c r="AB909" s="48">
        <f t="shared" si="163"/>
        <v>43576.645833333336</v>
      </c>
      <c r="AC909" s="51">
        <v>43556</v>
      </c>
      <c r="AD909" s="72"/>
      <c r="AE909" s="49">
        <v>908</v>
      </c>
      <c r="AF909" s="52">
        <f t="shared" si="164"/>
        <v>38.709999999999972</v>
      </c>
      <c r="AG909" s="53">
        <f t="shared" si="165"/>
        <v>138.71000000000009</v>
      </c>
      <c r="AH909" s="53">
        <f>AG909-MAX($AG$1:AG908)</f>
        <v>-5.9600000000000364</v>
      </c>
    </row>
    <row r="910" spans="1:34" x14ac:dyDescent="0.25">
      <c r="A910">
        <v>909</v>
      </c>
      <c r="B910" t="s">
        <v>194</v>
      </c>
      <c r="C910" t="s">
        <v>15</v>
      </c>
      <c r="D910" t="s">
        <v>24</v>
      </c>
      <c r="E910" t="s">
        <v>195</v>
      </c>
      <c r="F910">
        <v>1.99</v>
      </c>
      <c r="G910" t="s">
        <v>18</v>
      </c>
      <c r="H910" t="s">
        <v>196</v>
      </c>
      <c r="I910" t="str">
        <f>"0-0"</f>
        <v>0-0</v>
      </c>
      <c r="J910" t="s">
        <v>20</v>
      </c>
      <c r="K910">
        <v>1.99</v>
      </c>
      <c r="L910">
        <v>1</v>
      </c>
      <c r="M910">
        <v>0.99</v>
      </c>
      <c r="N910" t="s">
        <v>21</v>
      </c>
      <c r="O910" t="s">
        <v>197</v>
      </c>
      <c r="P910" s="15">
        <f t="shared" si="155"/>
        <v>40.299999999999976</v>
      </c>
      <c r="Q910" s="22">
        <v>43556</v>
      </c>
      <c r="R910" s="22"/>
      <c r="S910" s="50">
        <v>885</v>
      </c>
      <c r="T910" s="23" t="str">
        <f t="shared" si="156"/>
        <v>AH</v>
      </c>
      <c r="U910" t="s">
        <v>2512</v>
      </c>
      <c r="V910" s="46" t="str">
        <f t="shared" si="157"/>
        <v>21</v>
      </c>
      <c r="W910" s="46" t="str">
        <f t="shared" si="158"/>
        <v>Apr</v>
      </c>
      <c r="X910" s="46">
        <f t="shared" si="159"/>
        <v>4</v>
      </c>
      <c r="Y910" s="46" t="str">
        <f t="shared" si="160"/>
        <v>2019</v>
      </c>
      <c r="Z910" s="46" t="str">
        <f t="shared" si="161"/>
        <v>16:15</v>
      </c>
      <c r="AA910" s="47">
        <f t="shared" si="162"/>
        <v>43576</v>
      </c>
      <c r="AB910" s="48">
        <f t="shared" si="163"/>
        <v>43576.677083333336</v>
      </c>
      <c r="AC910" s="51">
        <v>43556</v>
      </c>
      <c r="AD910" s="72"/>
      <c r="AE910" s="49">
        <v>909</v>
      </c>
      <c r="AF910" s="52">
        <f t="shared" si="164"/>
        <v>39.699999999999974</v>
      </c>
      <c r="AG910" s="53">
        <f t="shared" si="165"/>
        <v>139.7000000000001</v>
      </c>
      <c r="AH910" s="53">
        <f>AG910-MAX($AG$1:AG909)</f>
        <v>-4.9700000000000273</v>
      </c>
    </row>
    <row r="911" spans="1:34" x14ac:dyDescent="0.25">
      <c r="A911">
        <v>910</v>
      </c>
      <c r="B911" t="s">
        <v>159</v>
      </c>
      <c r="C911" t="s">
        <v>15</v>
      </c>
      <c r="D911" t="s">
        <v>100</v>
      </c>
      <c r="E911" t="s">
        <v>216</v>
      </c>
      <c r="F911">
        <v>2.17</v>
      </c>
      <c r="G911" t="s">
        <v>18</v>
      </c>
      <c r="H911" t="s">
        <v>34</v>
      </c>
      <c r="I911" t="str">
        <f>"0-2"</f>
        <v>0-2</v>
      </c>
      <c r="J911" t="s">
        <v>20</v>
      </c>
      <c r="K911">
        <v>2.17</v>
      </c>
      <c r="L911">
        <v>1</v>
      </c>
      <c r="M911">
        <v>1.17</v>
      </c>
      <c r="N911" t="s">
        <v>21</v>
      </c>
      <c r="O911" t="s">
        <v>215</v>
      </c>
      <c r="P911" s="15">
        <f t="shared" si="155"/>
        <v>41.469999999999978</v>
      </c>
      <c r="Q911" s="22">
        <v>43556</v>
      </c>
      <c r="R911" s="22"/>
      <c r="S911" s="50">
        <v>900</v>
      </c>
      <c r="T911" s="23" t="str">
        <f t="shared" si="156"/>
        <v>AH</v>
      </c>
      <c r="U911" t="s">
        <v>2512</v>
      </c>
      <c r="V911" s="46" t="str">
        <f t="shared" si="157"/>
        <v>21</v>
      </c>
      <c r="W911" s="46" t="str">
        <f t="shared" si="158"/>
        <v>Apr</v>
      </c>
      <c r="X911" s="46">
        <f t="shared" si="159"/>
        <v>4</v>
      </c>
      <c r="Y911" s="46" t="str">
        <f t="shared" si="160"/>
        <v>2019</v>
      </c>
      <c r="Z911" s="46" t="str">
        <f t="shared" si="161"/>
        <v>17:00</v>
      </c>
      <c r="AA911" s="47">
        <f t="shared" si="162"/>
        <v>43576</v>
      </c>
      <c r="AB911" s="48">
        <f t="shared" si="163"/>
        <v>43576.708333333336</v>
      </c>
      <c r="AC911" s="51">
        <v>43556</v>
      </c>
      <c r="AD911" s="72"/>
      <c r="AE911" s="49">
        <v>910</v>
      </c>
      <c r="AF911" s="52">
        <f t="shared" si="164"/>
        <v>40.869999999999976</v>
      </c>
      <c r="AG911" s="53">
        <f t="shared" si="165"/>
        <v>140.87000000000009</v>
      </c>
      <c r="AH911" s="53">
        <f>AG911-MAX($AG$1:AG910)</f>
        <v>-3.8000000000000398</v>
      </c>
    </row>
    <row r="912" spans="1:34" x14ac:dyDescent="0.25">
      <c r="A912">
        <v>911</v>
      </c>
      <c r="B912" t="s">
        <v>159</v>
      </c>
      <c r="C912" t="s">
        <v>15</v>
      </c>
      <c r="D912" t="s">
        <v>58</v>
      </c>
      <c r="E912" t="s">
        <v>170</v>
      </c>
      <c r="F912">
        <v>0</v>
      </c>
      <c r="G912" t="s">
        <v>26</v>
      </c>
      <c r="H912" t="s">
        <v>171</v>
      </c>
      <c r="I912" t="str">
        <f>"0-2"</f>
        <v>0-2</v>
      </c>
      <c r="J912" t="s">
        <v>20</v>
      </c>
      <c r="K912">
        <v>1.9339999999999999</v>
      </c>
      <c r="L912">
        <v>1</v>
      </c>
      <c r="M912">
        <v>-1</v>
      </c>
      <c r="N912" t="s">
        <v>21</v>
      </c>
      <c r="O912" t="s">
        <v>172</v>
      </c>
      <c r="P912" s="15">
        <f t="shared" si="155"/>
        <v>40.469999999999978</v>
      </c>
      <c r="Q912" s="22">
        <v>43556</v>
      </c>
      <c r="R912" s="22"/>
      <c r="S912" s="50">
        <v>903</v>
      </c>
      <c r="T912" s="23" t="str">
        <f t="shared" si="156"/>
        <v>O/U</v>
      </c>
      <c r="U912" t="s">
        <v>2512</v>
      </c>
      <c r="V912" s="46" t="str">
        <f t="shared" si="157"/>
        <v>21</v>
      </c>
      <c r="W912" s="46" t="str">
        <f t="shared" si="158"/>
        <v>Apr</v>
      </c>
      <c r="X912" s="46">
        <f t="shared" si="159"/>
        <v>4</v>
      </c>
      <c r="Y912" s="46" t="str">
        <f t="shared" si="160"/>
        <v>2019</v>
      </c>
      <c r="Z912" s="46" t="str">
        <f t="shared" si="161"/>
        <v>17:00</v>
      </c>
      <c r="AA912" s="47">
        <f t="shared" si="162"/>
        <v>43576</v>
      </c>
      <c r="AB912" s="48">
        <f t="shared" si="163"/>
        <v>43576.708333333336</v>
      </c>
      <c r="AC912" s="51">
        <v>43556</v>
      </c>
      <c r="AD912" s="72"/>
      <c r="AE912" s="49">
        <v>911</v>
      </c>
      <c r="AF912" s="52">
        <f t="shared" si="164"/>
        <v>39.869999999999976</v>
      </c>
      <c r="AG912" s="53">
        <f t="shared" si="165"/>
        <v>139.87000000000009</v>
      </c>
      <c r="AH912" s="53">
        <f>AG912-MAX($AG$1:AG911)</f>
        <v>-4.8000000000000398</v>
      </c>
    </row>
    <row r="913" spans="1:34" x14ac:dyDescent="0.25">
      <c r="A913">
        <v>912</v>
      </c>
      <c r="B913" t="s">
        <v>159</v>
      </c>
      <c r="C913" t="s">
        <v>15</v>
      </c>
      <c r="D913" t="s">
        <v>58</v>
      </c>
      <c r="E913" t="s">
        <v>160</v>
      </c>
      <c r="F913">
        <v>0</v>
      </c>
      <c r="G913" t="s">
        <v>26</v>
      </c>
      <c r="H913" t="s">
        <v>50</v>
      </c>
      <c r="I913" t="str">
        <f>"2-3"</f>
        <v>2-3</v>
      </c>
      <c r="J913" t="s">
        <v>20</v>
      </c>
      <c r="K913">
        <v>1.9</v>
      </c>
      <c r="L913">
        <v>1</v>
      </c>
      <c r="M913">
        <v>-1</v>
      </c>
      <c r="N913" t="s">
        <v>21</v>
      </c>
      <c r="O913" t="s">
        <v>161</v>
      </c>
      <c r="P913" s="15">
        <f t="shared" ref="P913:P976" si="166">P912+M913</f>
        <v>39.469999999999978</v>
      </c>
      <c r="Q913" s="22">
        <v>43556</v>
      </c>
      <c r="R913" s="22"/>
      <c r="S913" s="50">
        <v>899</v>
      </c>
      <c r="T913" s="23" t="str">
        <f t="shared" si="156"/>
        <v>AH</v>
      </c>
      <c r="U913" t="s">
        <v>2512</v>
      </c>
      <c r="V913" s="46" t="str">
        <f t="shared" si="157"/>
        <v>21</v>
      </c>
      <c r="W913" s="46" t="str">
        <f t="shared" si="158"/>
        <v>Apr</v>
      </c>
      <c r="X913" s="46">
        <f t="shared" si="159"/>
        <v>4</v>
      </c>
      <c r="Y913" s="46" t="str">
        <f t="shared" si="160"/>
        <v>2019</v>
      </c>
      <c r="Z913" s="46" t="str">
        <f t="shared" si="161"/>
        <v>17:00</v>
      </c>
      <c r="AA913" s="47">
        <f t="shared" si="162"/>
        <v>43576</v>
      </c>
      <c r="AB913" s="48">
        <f t="shared" si="163"/>
        <v>43576.708333333336</v>
      </c>
      <c r="AC913" s="51">
        <v>43556</v>
      </c>
      <c r="AD913" s="72"/>
      <c r="AE913" s="49">
        <v>912</v>
      </c>
      <c r="AF913" s="52">
        <f t="shared" si="164"/>
        <v>38.869999999999976</v>
      </c>
      <c r="AG913" s="53">
        <f t="shared" si="165"/>
        <v>138.87000000000009</v>
      </c>
      <c r="AH913" s="53">
        <f>AG913-MAX($AG$1:AG912)</f>
        <v>-5.8000000000000398</v>
      </c>
    </row>
    <row r="914" spans="1:34" x14ac:dyDescent="0.25">
      <c r="A914">
        <v>913</v>
      </c>
      <c r="B914" t="s">
        <v>168</v>
      </c>
      <c r="C914" t="s">
        <v>15</v>
      </c>
      <c r="D914" t="s">
        <v>24</v>
      </c>
      <c r="E914" t="s">
        <v>169</v>
      </c>
      <c r="F914">
        <v>0</v>
      </c>
      <c r="G914" t="s">
        <v>26</v>
      </c>
      <c r="H914" t="s">
        <v>92</v>
      </c>
      <c r="I914" t="str">
        <f>"2-1"</f>
        <v>2-1</v>
      </c>
      <c r="J914" t="s">
        <v>20</v>
      </c>
      <c r="K914">
        <v>2.17</v>
      </c>
      <c r="L914">
        <v>1</v>
      </c>
      <c r="M914">
        <v>-1</v>
      </c>
      <c r="N914" t="s">
        <v>21</v>
      </c>
      <c r="O914" t="s">
        <v>167</v>
      </c>
      <c r="P914" s="15">
        <f t="shared" si="166"/>
        <v>38.469999999999978</v>
      </c>
      <c r="Q914" s="22">
        <v>43556</v>
      </c>
      <c r="R914" s="22"/>
      <c r="S914" s="50">
        <v>913</v>
      </c>
      <c r="T914" s="23" t="str">
        <f t="shared" si="156"/>
        <v>AH</v>
      </c>
      <c r="U914" t="s">
        <v>2512</v>
      </c>
      <c r="V914" s="46" t="str">
        <f t="shared" si="157"/>
        <v>21</v>
      </c>
      <c r="W914" s="46" t="str">
        <f t="shared" si="158"/>
        <v>Apr</v>
      </c>
      <c r="X914" s="46">
        <f t="shared" si="159"/>
        <v>4</v>
      </c>
      <c r="Y914" s="46" t="str">
        <f t="shared" si="160"/>
        <v>2019</v>
      </c>
      <c r="Z914" s="46" t="str">
        <f t="shared" si="161"/>
        <v>18:30</v>
      </c>
      <c r="AA914" s="47">
        <f t="shared" si="162"/>
        <v>43576</v>
      </c>
      <c r="AB914" s="48">
        <f t="shared" si="163"/>
        <v>43576.770833333336</v>
      </c>
      <c r="AC914" s="51">
        <v>43556</v>
      </c>
      <c r="AD914" s="72"/>
      <c r="AE914" s="49">
        <v>913</v>
      </c>
      <c r="AF914" s="52">
        <f t="shared" si="164"/>
        <v>37.869999999999976</v>
      </c>
      <c r="AG914" s="53">
        <f t="shared" si="165"/>
        <v>137.87000000000009</v>
      </c>
      <c r="AH914" s="53">
        <f>AG914-MAX($AG$1:AG913)</f>
        <v>-6.8000000000000398</v>
      </c>
    </row>
    <row r="915" spans="1:34" x14ac:dyDescent="0.25">
      <c r="A915">
        <v>914</v>
      </c>
      <c r="B915" t="s">
        <v>164</v>
      </c>
      <c r="C915" t="s">
        <v>15</v>
      </c>
      <c r="D915" t="s">
        <v>24</v>
      </c>
      <c r="E915" t="s">
        <v>165</v>
      </c>
      <c r="F915">
        <v>1.94</v>
      </c>
      <c r="G915" t="s">
        <v>18</v>
      </c>
      <c r="H915" t="s">
        <v>166</v>
      </c>
      <c r="I915" t="str">
        <f>"1-2"</f>
        <v>1-2</v>
      </c>
      <c r="J915" t="s">
        <v>20</v>
      </c>
      <c r="K915">
        <v>1.9430000000000001</v>
      </c>
      <c r="L915">
        <v>1</v>
      </c>
      <c r="M915">
        <v>0.94</v>
      </c>
      <c r="N915" t="s">
        <v>21</v>
      </c>
      <c r="O915" t="s">
        <v>167</v>
      </c>
      <c r="P915" s="15">
        <f t="shared" si="166"/>
        <v>39.409999999999975</v>
      </c>
      <c r="Q915" s="22">
        <v>43556</v>
      </c>
      <c r="R915" s="22"/>
      <c r="S915" s="50">
        <v>914</v>
      </c>
      <c r="T915" s="23" t="str">
        <f t="shared" si="156"/>
        <v>O/U</v>
      </c>
      <c r="U915" t="s">
        <v>2512</v>
      </c>
      <c r="V915" s="46" t="str">
        <f t="shared" si="157"/>
        <v>21</v>
      </c>
      <c r="W915" s="46" t="str">
        <f t="shared" si="158"/>
        <v>Apr</v>
      </c>
      <c r="X915" s="46">
        <f t="shared" si="159"/>
        <v>4</v>
      </c>
      <c r="Y915" s="46" t="str">
        <f t="shared" si="160"/>
        <v>2019</v>
      </c>
      <c r="Z915" s="46" t="str">
        <f t="shared" si="161"/>
        <v>20:45</v>
      </c>
      <c r="AA915" s="47">
        <f t="shared" si="162"/>
        <v>43576</v>
      </c>
      <c r="AB915" s="48">
        <f t="shared" si="163"/>
        <v>43576.864583333336</v>
      </c>
      <c r="AC915" s="51">
        <v>43556</v>
      </c>
      <c r="AD915" s="72"/>
      <c r="AE915" s="49">
        <v>914</v>
      </c>
      <c r="AF915" s="52">
        <f t="shared" si="164"/>
        <v>38.809999999999974</v>
      </c>
      <c r="AG915" s="53">
        <f t="shared" si="165"/>
        <v>138.81000000000009</v>
      </c>
      <c r="AH915" s="53">
        <f>AG915-MAX($AG$1:AG914)</f>
        <v>-5.8600000000000421</v>
      </c>
    </row>
    <row r="916" spans="1:34" x14ac:dyDescent="0.25">
      <c r="A916">
        <v>915</v>
      </c>
      <c r="B916" t="s">
        <v>179</v>
      </c>
      <c r="C916" t="s">
        <v>15</v>
      </c>
      <c r="D916" t="s">
        <v>100</v>
      </c>
      <c r="E916" t="s">
        <v>180</v>
      </c>
      <c r="F916">
        <v>1.8</v>
      </c>
      <c r="G916" t="s">
        <v>18</v>
      </c>
      <c r="H916" t="s">
        <v>50</v>
      </c>
      <c r="I916" t="str">
        <f>"3-1"</f>
        <v>3-1</v>
      </c>
      <c r="J916" t="s">
        <v>20</v>
      </c>
      <c r="K916">
        <v>1.8</v>
      </c>
      <c r="L916">
        <v>1</v>
      </c>
      <c r="M916">
        <v>0.8</v>
      </c>
      <c r="N916" t="s">
        <v>21</v>
      </c>
      <c r="O916" t="s">
        <v>178</v>
      </c>
      <c r="P916" s="15">
        <f t="shared" si="166"/>
        <v>40.209999999999972</v>
      </c>
      <c r="Q916" s="22">
        <v>43556</v>
      </c>
      <c r="R916" s="22"/>
      <c r="S916" s="50">
        <v>895</v>
      </c>
      <c r="T916" s="23" t="str">
        <f t="shared" si="156"/>
        <v>AH</v>
      </c>
      <c r="U916" t="s">
        <v>2512</v>
      </c>
      <c r="V916" s="46" t="str">
        <f t="shared" si="157"/>
        <v>21</v>
      </c>
      <c r="W916" s="46" t="str">
        <f t="shared" si="158"/>
        <v>Apr</v>
      </c>
      <c r="X916" s="46">
        <f t="shared" si="159"/>
        <v>4</v>
      </c>
      <c r="Y916" s="46" t="str">
        <f t="shared" si="160"/>
        <v>2019</v>
      </c>
      <c r="Z916" s="46" t="str">
        <f t="shared" si="161"/>
        <v>21:00</v>
      </c>
      <c r="AA916" s="47">
        <f t="shared" si="162"/>
        <v>43576</v>
      </c>
      <c r="AB916" s="48">
        <f t="shared" si="163"/>
        <v>43576.875</v>
      </c>
      <c r="AC916" s="51">
        <v>43556</v>
      </c>
      <c r="AD916" s="72"/>
      <c r="AE916" s="49">
        <v>915</v>
      </c>
      <c r="AF916" s="52">
        <f t="shared" si="164"/>
        <v>39.609999999999971</v>
      </c>
      <c r="AG916" s="53">
        <f t="shared" si="165"/>
        <v>139.6100000000001</v>
      </c>
      <c r="AH916" s="53">
        <f>AG916-MAX($AG$1:AG915)</f>
        <v>-5.0600000000000307</v>
      </c>
    </row>
    <row r="917" spans="1:34" x14ac:dyDescent="0.25">
      <c r="A917">
        <v>916</v>
      </c>
      <c r="B917" t="s">
        <v>162</v>
      </c>
      <c r="C917" t="s">
        <v>15</v>
      </c>
      <c r="D917" t="s">
        <v>16</v>
      </c>
      <c r="E917" t="s">
        <v>163</v>
      </c>
      <c r="F917">
        <v>1.93</v>
      </c>
      <c r="G917" t="s">
        <v>18</v>
      </c>
      <c r="H917" t="s">
        <v>92</v>
      </c>
      <c r="I917" t="str">
        <f>"1-2"</f>
        <v>1-2</v>
      </c>
      <c r="J917" t="s">
        <v>20</v>
      </c>
      <c r="K917">
        <v>1.9339999999999999</v>
      </c>
      <c r="L917">
        <v>1</v>
      </c>
      <c r="M917">
        <v>0.93</v>
      </c>
      <c r="N917" t="s">
        <v>21</v>
      </c>
      <c r="O917" t="s">
        <v>161</v>
      </c>
      <c r="P917" s="15">
        <f t="shared" si="166"/>
        <v>41.139999999999972</v>
      </c>
      <c r="Q917" s="22">
        <v>43556</v>
      </c>
      <c r="R917" s="22"/>
      <c r="S917" s="50">
        <v>878</v>
      </c>
      <c r="T917" s="23" t="str">
        <f t="shared" si="156"/>
        <v>AH</v>
      </c>
      <c r="U917" t="s">
        <v>2512</v>
      </c>
      <c r="V917" s="46" t="str">
        <f t="shared" si="157"/>
        <v>22</v>
      </c>
      <c r="W917" s="46" t="str">
        <f t="shared" si="158"/>
        <v>Apr</v>
      </c>
      <c r="X917" s="46">
        <f t="shared" si="159"/>
        <v>4</v>
      </c>
      <c r="Y917" s="46" t="str">
        <f t="shared" si="160"/>
        <v>2019</v>
      </c>
      <c r="Z917" s="46" t="str">
        <f t="shared" si="161"/>
        <v>19:00</v>
      </c>
      <c r="AA917" s="47">
        <f t="shared" si="162"/>
        <v>43577</v>
      </c>
      <c r="AB917" s="48">
        <f t="shared" si="163"/>
        <v>43577.791666666664</v>
      </c>
      <c r="AC917" s="51">
        <v>43556</v>
      </c>
      <c r="AD917" s="72"/>
      <c r="AE917" s="49">
        <v>916</v>
      </c>
      <c r="AF917" s="52">
        <f t="shared" si="164"/>
        <v>40.539999999999971</v>
      </c>
      <c r="AG917" s="53">
        <f t="shared" si="165"/>
        <v>140.54000000000011</v>
      </c>
      <c r="AH917" s="53">
        <f>AG917-MAX($AG$1:AG916)</f>
        <v>-4.1300000000000239</v>
      </c>
    </row>
    <row r="918" spans="1:34" x14ac:dyDescent="0.25">
      <c r="A918">
        <v>917</v>
      </c>
      <c r="B918" t="s">
        <v>154</v>
      </c>
      <c r="C918" t="s">
        <v>15</v>
      </c>
      <c r="D918" t="s">
        <v>54</v>
      </c>
      <c r="E918" t="s">
        <v>155</v>
      </c>
      <c r="F918">
        <v>1</v>
      </c>
      <c r="G918" t="s">
        <v>80</v>
      </c>
      <c r="H918" t="s">
        <v>34</v>
      </c>
      <c r="I918" t="str">
        <f>"1-1"</f>
        <v>1-1</v>
      </c>
      <c r="J918" t="s">
        <v>20</v>
      </c>
      <c r="K918">
        <v>1.9610000000000001</v>
      </c>
      <c r="L918">
        <v>1</v>
      </c>
      <c r="M918">
        <v>0</v>
      </c>
      <c r="N918" t="s">
        <v>21</v>
      </c>
      <c r="O918" t="s">
        <v>156</v>
      </c>
      <c r="P918" s="15">
        <f t="shared" si="166"/>
        <v>41.139999999999972</v>
      </c>
      <c r="Q918" s="22">
        <v>43556</v>
      </c>
      <c r="R918" s="22"/>
      <c r="S918" s="50">
        <v>918</v>
      </c>
      <c r="T918" s="23" t="str">
        <f t="shared" si="156"/>
        <v>AH</v>
      </c>
      <c r="U918" t="s">
        <v>2512</v>
      </c>
      <c r="V918" s="46" t="str">
        <f t="shared" si="157"/>
        <v>22</v>
      </c>
      <c r="W918" s="46" t="str">
        <f t="shared" si="158"/>
        <v>Apr</v>
      </c>
      <c r="X918" s="46">
        <f t="shared" si="159"/>
        <v>4</v>
      </c>
      <c r="Y918" s="46" t="str">
        <f t="shared" si="160"/>
        <v>2019</v>
      </c>
      <c r="Z918" s="46" t="str">
        <f t="shared" si="161"/>
        <v>20:30</v>
      </c>
      <c r="AA918" s="47">
        <f t="shared" si="162"/>
        <v>43577</v>
      </c>
      <c r="AB918" s="48">
        <f t="shared" si="163"/>
        <v>43577.854166666664</v>
      </c>
      <c r="AC918" s="51">
        <v>43556</v>
      </c>
      <c r="AD918" s="72"/>
      <c r="AE918" s="49">
        <v>917</v>
      </c>
      <c r="AF918" s="52">
        <f t="shared" si="164"/>
        <v>40.539999999999971</v>
      </c>
      <c r="AG918" s="53">
        <f t="shared" si="165"/>
        <v>140.54000000000011</v>
      </c>
      <c r="AH918" s="53">
        <f>AG918-MAX($AG$1:AG917)</f>
        <v>-4.1300000000000239</v>
      </c>
    </row>
    <row r="919" spans="1:34" x14ac:dyDescent="0.25">
      <c r="A919">
        <v>918</v>
      </c>
      <c r="B919" t="s">
        <v>157</v>
      </c>
      <c r="C919" t="s">
        <v>15</v>
      </c>
      <c r="D919" t="s">
        <v>58</v>
      </c>
      <c r="E919" t="s">
        <v>158</v>
      </c>
      <c r="F919">
        <v>2.11</v>
      </c>
      <c r="G919" t="s">
        <v>18</v>
      </c>
      <c r="H919" t="s">
        <v>85</v>
      </c>
      <c r="I919" t="str">
        <f>"2-2"</f>
        <v>2-2</v>
      </c>
      <c r="J919" t="s">
        <v>20</v>
      </c>
      <c r="K919">
        <v>2.11</v>
      </c>
      <c r="L919">
        <v>1</v>
      </c>
      <c r="M919">
        <v>1.1100000000000001</v>
      </c>
      <c r="N919" t="s">
        <v>21</v>
      </c>
      <c r="O919" t="s">
        <v>156</v>
      </c>
      <c r="P919" s="15">
        <f t="shared" si="166"/>
        <v>42.249999999999972</v>
      </c>
      <c r="Q919" s="22">
        <v>43556</v>
      </c>
      <c r="R919" s="22"/>
      <c r="S919" s="50">
        <v>917</v>
      </c>
      <c r="T919" s="23" t="str">
        <f t="shared" si="156"/>
        <v>AH</v>
      </c>
      <c r="U919" t="s">
        <v>2512</v>
      </c>
      <c r="V919" s="46" t="str">
        <f t="shared" si="157"/>
        <v>22</v>
      </c>
      <c r="W919" s="46" t="str">
        <f t="shared" si="158"/>
        <v>Apr</v>
      </c>
      <c r="X919" s="46">
        <f t="shared" si="159"/>
        <v>4</v>
      </c>
      <c r="Y919" s="46" t="str">
        <f t="shared" si="160"/>
        <v>2019</v>
      </c>
      <c r="Z919" s="46" t="str">
        <f t="shared" si="161"/>
        <v>21:00</v>
      </c>
      <c r="AA919" s="47">
        <f t="shared" si="162"/>
        <v>43577</v>
      </c>
      <c r="AB919" s="48">
        <f t="shared" si="163"/>
        <v>43577.875</v>
      </c>
      <c r="AC919" s="51">
        <v>43556</v>
      </c>
      <c r="AD919" s="72"/>
      <c r="AE919" s="49">
        <v>918</v>
      </c>
      <c r="AF919" s="52">
        <f t="shared" si="164"/>
        <v>41.64999999999997</v>
      </c>
      <c r="AG919" s="53">
        <f t="shared" si="165"/>
        <v>141.65000000000012</v>
      </c>
      <c r="AH919" s="53">
        <f>AG919-MAX($AG$1:AG918)</f>
        <v>-3.0200000000000102</v>
      </c>
    </row>
    <row r="920" spans="1:34" x14ac:dyDescent="0.25">
      <c r="A920">
        <v>919</v>
      </c>
      <c r="B920" t="s">
        <v>148</v>
      </c>
      <c r="C920" t="s">
        <v>15</v>
      </c>
      <c r="D920" t="s">
        <v>58</v>
      </c>
      <c r="E920" t="s">
        <v>150</v>
      </c>
      <c r="F920">
        <v>0</v>
      </c>
      <c r="G920" t="s">
        <v>26</v>
      </c>
      <c r="H920" t="s">
        <v>19</v>
      </c>
      <c r="I920" t="str">
        <f>"1-0"</f>
        <v>1-0</v>
      </c>
      <c r="J920" t="s">
        <v>20</v>
      </c>
      <c r="K920">
        <v>2.17</v>
      </c>
      <c r="L920">
        <v>1</v>
      </c>
      <c r="M920">
        <v>-1</v>
      </c>
      <c r="N920" t="s">
        <v>21</v>
      </c>
      <c r="O920" t="s">
        <v>151</v>
      </c>
      <c r="P920" s="15">
        <f t="shared" si="166"/>
        <v>41.249999999999972</v>
      </c>
      <c r="Q920" s="22">
        <v>43556</v>
      </c>
      <c r="R920" s="22"/>
      <c r="S920" s="50">
        <v>921</v>
      </c>
      <c r="T920" s="23" t="str">
        <f t="shared" si="156"/>
        <v>AH</v>
      </c>
      <c r="U920" t="s">
        <v>2512</v>
      </c>
      <c r="V920" s="46" t="str">
        <f t="shared" si="157"/>
        <v>23</v>
      </c>
      <c r="W920" s="46" t="str">
        <f t="shared" si="158"/>
        <v>Apr</v>
      </c>
      <c r="X920" s="46">
        <f t="shared" si="159"/>
        <v>4</v>
      </c>
      <c r="Y920" s="46" t="str">
        <f t="shared" si="160"/>
        <v>2019</v>
      </c>
      <c r="Z920" s="46" t="str">
        <f t="shared" si="161"/>
        <v>20:45</v>
      </c>
      <c r="AA920" s="47">
        <f t="shared" si="162"/>
        <v>43578</v>
      </c>
      <c r="AB920" s="48">
        <f t="shared" si="163"/>
        <v>43578.864583333336</v>
      </c>
      <c r="AC920" s="51">
        <v>43556</v>
      </c>
      <c r="AD920" s="72"/>
      <c r="AE920" s="49">
        <v>919</v>
      </c>
      <c r="AF920" s="52">
        <f t="shared" si="164"/>
        <v>40.64999999999997</v>
      </c>
      <c r="AG920" s="53">
        <f t="shared" si="165"/>
        <v>140.65000000000012</v>
      </c>
      <c r="AH920" s="53">
        <f>AG920-MAX($AG$1:AG919)</f>
        <v>-4.0200000000000102</v>
      </c>
    </row>
    <row r="921" spans="1:34" x14ac:dyDescent="0.25">
      <c r="A921">
        <v>920</v>
      </c>
      <c r="B921" t="s">
        <v>148</v>
      </c>
      <c r="C921" t="s">
        <v>15</v>
      </c>
      <c r="D921" t="s">
        <v>58</v>
      </c>
      <c r="E921" t="s">
        <v>149</v>
      </c>
      <c r="F921">
        <v>1.76</v>
      </c>
      <c r="G921" t="s">
        <v>18</v>
      </c>
      <c r="H921" t="s">
        <v>92</v>
      </c>
      <c r="I921" t="str">
        <f>"1-1"</f>
        <v>1-1</v>
      </c>
      <c r="J921" t="s">
        <v>20</v>
      </c>
      <c r="K921">
        <v>1.7569999999999999</v>
      </c>
      <c r="L921">
        <v>1</v>
      </c>
      <c r="M921">
        <v>0.76</v>
      </c>
      <c r="N921" t="s">
        <v>21</v>
      </c>
      <c r="O921" t="s">
        <v>147</v>
      </c>
      <c r="P921" s="15">
        <f t="shared" si="166"/>
        <v>42.00999999999997</v>
      </c>
      <c r="Q921" s="22">
        <v>43556</v>
      </c>
      <c r="R921" s="22"/>
      <c r="S921" s="50">
        <v>919</v>
      </c>
      <c r="T921" s="23" t="str">
        <f t="shared" si="156"/>
        <v>AH</v>
      </c>
      <c r="U921" t="s">
        <v>2512</v>
      </c>
      <c r="V921" s="46" t="str">
        <f t="shared" si="157"/>
        <v>23</v>
      </c>
      <c r="W921" s="46" t="str">
        <f t="shared" si="158"/>
        <v>Apr</v>
      </c>
      <c r="X921" s="46">
        <f t="shared" si="159"/>
        <v>4</v>
      </c>
      <c r="Y921" s="46" t="str">
        <f t="shared" si="160"/>
        <v>2019</v>
      </c>
      <c r="Z921" s="46" t="str">
        <f t="shared" si="161"/>
        <v>20:45</v>
      </c>
      <c r="AA921" s="47">
        <f t="shared" si="162"/>
        <v>43578</v>
      </c>
      <c r="AB921" s="48">
        <f t="shared" si="163"/>
        <v>43578.864583333336</v>
      </c>
      <c r="AC921" s="51">
        <v>43556</v>
      </c>
      <c r="AD921" s="72"/>
      <c r="AE921" s="49">
        <v>920</v>
      </c>
      <c r="AF921" s="52">
        <f t="shared" si="164"/>
        <v>41.409999999999968</v>
      </c>
      <c r="AG921" s="53">
        <f t="shared" si="165"/>
        <v>141.41000000000011</v>
      </c>
      <c r="AH921" s="53">
        <f>AG921-MAX($AG$1:AG920)</f>
        <v>-3.2600000000000193</v>
      </c>
    </row>
    <row r="922" spans="1:34" x14ac:dyDescent="0.25">
      <c r="A922">
        <v>921</v>
      </c>
      <c r="B922" t="s">
        <v>152</v>
      </c>
      <c r="C922" t="s">
        <v>15</v>
      </c>
      <c r="D922" t="s">
        <v>24</v>
      </c>
      <c r="E922" t="s">
        <v>153</v>
      </c>
      <c r="F922">
        <v>1.77</v>
      </c>
      <c r="G922" t="s">
        <v>18</v>
      </c>
      <c r="H922" t="s">
        <v>38</v>
      </c>
      <c r="I922" t="str">
        <f>"0-2"</f>
        <v>0-2</v>
      </c>
      <c r="J922" t="s">
        <v>20</v>
      </c>
      <c r="K922">
        <v>1.7689999999999999</v>
      </c>
      <c r="L922">
        <v>1</v>
      </c>
      <c r="M922">
        <v>0.77</v>
      </c>
      <c r="N922" t="s">
        <v>21</v>
      </c>
      <c r="O922" t="s">
        <v>151</v>
      </c>
      <c r="P922" s="15">
        <f t="shared" si="166"/>
        <v>42.779999999999973</v>
      </c>
      <c r="Q922" s="22">
        <v>43556</v>
      </c>
      <c r="R922" s="22"/>
      <c r="S922" s="50">
        <v>920</v>
      </c>
      <c r="T922" s="23" t="str">
        <f t="shared" si="156"/>
        <v>1X2</v>
      </c>
      <c r="U922" t="s">
        <v>2512</v>
      </c>
      <c r="V922" s="46" t="str">
        <f t="shared" si="157"/>
        <v>23</v>
      </c>
      <c r="W922" s="46" t="str">
        <f t="shared" si="158"/>
        <v>Apr</v>
      </c>
      <c r="X922" s="46">
        <f t="shared" si="159"/>
        <v>4</v>
      </c>
      <c r="Y922" s="46" t="str">
        <f t="shared" si="160"/>
        <v>2019</v>
      </c>
      <c r="Z922" s="46" t="str">
        <f t="shared" si="161"/>
        <v>21:30</v>
      </c>
      <c r="AA922" s="47">
        <f t="shared" si="162"/>
        <v>43578</v>
      </c>
      <c r="AB922" s="48">
        <f t="shared" si="163"/>
        <v>43578.895833333336</v>
      </c>
      <c r="AC922" s="51">
        <v>43556</v>
      </c>
      <c r="AD922" s="72"/>
      <c r="AE922" s="49">
        <v>921</v>
      </c>
      <c r="AF922" s="52">
        <f t="shared" si="164"/>
        <v>42.179999999999971</v>
      </c>
      <c r="AG922" s="53">
        <f t="shared" si="165"/>
        <v>142.18000000000012</v>
      </c>
      <c r="AH922" s="53">
        <f>AG922-MAX($AG$1:AG921)</f>
        <v>-2.4900000000000091</v>
      </c>
    </row>
    <row r="923" spans="1:34" x14ac:dyDescent="0.25">
      <c r="A923">
        <v>922</v>
      </c>
      <c r="B923" t="s">
        <v>117</v>
      </c>
      <c r="C923" t="s">
        <v>15</v>
      </c>
      <c r="D923" t="s">
        <v>24</v>
      </c>
      <c r="E923" t="s">
        <v>118</v>
      </c>
      <c r="F923">
        <v>1.93</v>
      </c>
      <c r="G923" t="s">
        <v>18</v>
      </c>
      <c r="H923" t="s">
        <v>72</v>
      </c>
      <c r="I923" t="str">
        <f>"3-2"</f>
        <v>3-2</v>
      </c>
      <c r="J923" t="s">
        <v>20</v>
      </c>
      <c r="K923">
        <v>1.925</v>
      </c>
      <c r="L923">
        <v>1</v>
      </c>
      <c r="M923">
        <v>0.93</v>
      </c>
      <c r="N923" t="s">
        <v>21</v>
      </c>
      <c r="O923" t="s">
        <v>116</v>
      </c>
      <c r="P923" s="15">
        <f t="shared" si="166"/>
        <v>43.709999999999972</v>
      </c>
      <c r="Q923" s="22">
        <v>43556</v>
      </c>
      <c r="R923" s="22"/>
      <c r="S923" s="50">
        <v>927</v>
      </c>
      <c r="T923" s="23" t="str">
        <f t="shared" si="156"/>
        <v>1X2</v>
      </c>
      <c r="U923" t="s">
        <v>2512</v>
      </c>
      <c r="V923" s="46" t="str">
        <f t="shared" si="157"/>
        <v>24</v>
      </c>
      <c r="W923" s="46" t="str">
        <f t="shared" si="158"/>
        <v>Apr</v>
      </c>
      <c r="X923" s="46">
        <f t="shared" si="159"/>
        <v>4</v>
      </c>
      <c r="Y923" s="46" t="str">
        <f t="shared" si="160"/>
        <v>2019</v>
      </c>
      <c r="Z923" s="46" t="str">
        <f t="shared" si="161"/>
        <v>19:30</v>
      </c>
      <c r="AA923" s="47">
        <f t="shared" si="162"/>
        <v>43579</v>
      </c>
      <c r="AB923" s="48">
        <f t="shared" si="163"/>
        <v>43579.8125</v>
      </c>
      <c r="AC923" s="51">
        <v>43556</v>
      </c>
      <c r="AD923" s="72"/>
      <c r="AE923" s="49">
        <v>922</v>
      </c>
      <c r="AF923" s="52">
        <f t="shared" si="164"/>
        <v>43.109999999999971</v>
      </c>
      <c r="AG923" s="53">
        <f t="shared" si="165"/>
        <v>143.11000000000013</v>
      </c>
      <c r="AH923" s="53">
        <f>AG923-MAX($AG$1:AG922)</f>
        <v>-1.5600000000000023</v>
      </c>
    </row>
    <row r="924" spans="1:34" x14ac:dyDescent="0.25">
      <c r="A924">
        <v>923</v>
      </c>
      <c r="B924" t="s">
        <v>130</v>
      </c>
      <c r="C924" t="s">
        <v>15</v>
      </c>
      <c r="D924" t="s">
        <v>136</v>
      </c>
      <c r="E924" t="s">
        <v>137</v>
      </c>
      <c r="F924">
        <v>1.88</v>
      </c>
      <c r="G924" t="s">
        <v>18</v>
      </c>
      <c r="H924" t="s">
        <v>128</v>
      </c>
      <c r="I924" t="str">
        <f>"2-3"</f>
        <v>2-3</v>
      </c>
      <c r="J924" t="s">
        <v>20</v>
      </c>
      <c r="K924">
        <v>1.877</v>
      </c>
      <c r="L924">
        <v>1</v>
      </c>
      <c r="M924">
        <v>0.88</v>
      </c>
      <c r="N924" t="s">
        <v>21</v>
      </c>
      <c r="O924" t="s">
        <v>138</v>
      </c>
      <c r="P924" s="15">
        <f t="shared" si="166"/>
        <v>44.589999999999975</v>
      </c>
      <c r="Q924" s="22">
        <v>43556</v>
      </c>
      <c r="R924" s="22"/>
      <c r="S924" s="50">
        <v>946</v>
      </c>
      <c r="T924" s="23" t="str">
        <f t="shared" si="156"/>
        <v>AH</v>
      </c>
      <c r="U924" t="s">
        <v>2512</v>
      </c>
      <c r="V924" s="46" t="str">
        <f t="shared" si="157"/>
        <v>24</v>
      </c>
      <c r="W924" s="46" t="str">
        <f t="shared" si="158"/>
        <v>Apr</v>
      </c>
      <c r="X924" s="46">
        <f t="shared" si="159"/>
        <v>4</v>
      </c>
      <c r="Y924" s="46" t="str">
        <f t="shared" si="160"/>
        <v>2019</v>
      </c>
      <c r="Z924" s="46" t="str">
        <f t="shared" si="161"/>
        <v>20:45</v>
      </c>
      <c r="AA924" s="47">
        <f t="shared" si="162"/>
        <v>43579</v>
      </c>
      <c r="AB924" s="48">
        <f t="shared" si="163"/>
        <v>43579.864583333336</v>
      </c>
      <c r="AC924" s="51">
        <v>43556</v>
      </c>
      <c r="AD924" s="72"/>
      <c r="AE924" s="49">
        <v>923</v>
      </c>
      <c r="AF924" s="52">
        <f t="shared" si="164"/>
        <v>43.989999999999974</v>
      </c>
      <c r="AG924" s="53">
        <f t="shared" si="165"/>
        <v>143.99000000000012</v>
      </c>
      <c r="AH924" s="53">
        <f>AG924-MAX($AG$1:AG923)</f>
        <v>-0.68000000000000682</v>
      </c>
    </row>
    <row r="925" spans="1:34" x14ac:dyDescent="0.25">
      <c r="A925">
        <v>924</v>
      </c>
      <c r="B925" t="s">
        <v>130</v>
      </c>
      <c r="C925" t="s">
        <v>15</v>
      </c>
      <c r="D925" t="s">
        <v>90</v>
      </c>
      <c r="E925" t="s">
        <v>134</v>
      </c>
      <c r="F925">
        <v>0</v>
      </c>
      <c r="G925" t="s">
        <v>26</v>
      </c>
      <c r="H925" t="s">
        <v>46</v>
      </c>
      <c r="I925" t="str">
        <f>"0-1"</f>
        <v>0-1</v>
      </c>
      <c r="J925" t="s">
        <v>20</v>
      </c>
      <c r="K925">
        <v>1.8260000000000001</v>
      </c>
      <c r="L925">
        <v>1</v>
      </c>
      <c r="M925">
        <v>-1</v>
      </c>
      <c r="N925" t="s">
        <v>21</v>
      </c>
      <c r="O925" t="s">
        <v>135</v>
      </c>
      <c r="P925" s="15">
        <f t="shared" si="166"/>
        <v>43.589999999999975</v>
      </c>
      <c r="Q925" s="22">
        <v>43556</v>
      </c>
      <c r="R925" s="22"/>
      <c r="S925" s="50">
        <v>923</v>
      </c>
      <c r="T925" s="23" t="str">
        <f t="shared" si="156"/>
        <v>AH</v>
      </c>
      <c r="U925" t="s">
        <v>2512</v>
      </c>
      <c r="V925" s="46" t="str">
        <f t="shared" si="157"/>
        <v>24</v>
      </c>
      <c r="W925" s="46" t="str">
        <f t="shared" si="158"/>
        <v>Apr</v>
      </c>
      <c r="X925" s="46">
        <f t="shared" si="159"/>
        <v>4</v>
      </c>
      <c r="Y925" s="46" t="str">
        <f t="shared" si="160"/>
        <v>2019</v>
      </c>
      <c r="Z925" s="46" t="str">
        <f t="shared" si="161"/>
        <v>20:45</v>
      </c>
      <c r="AA925" s="47">
        <f t="shared" si="162"/>
        <v>43579</v>
      </c>
      <c r="AB925" s="48">
        <f t="shared" si="163"/>
        <v>43579.864583333336</v>
      </c>
      <c r="AC925" s="51">
        <v>43556</v>
      </c>
      <c r="AD925" s="72"/>
      <c r="AE925" s="49">
        <v>924</v>
      </c>
      <c r="AF925" s="52">
        <f t="shared" si="164"/>
        <v>42.989999999999974</v>
      </c>
      <c r="AG925" s="53">
        <f t="shared" si="165"/>
        <v>142.99000000000012</v>
      </c>
      <c r="AH925" s="53">
        <f>AG925-MAX($AG$1:AG924)</f>
        <v>-1.6800000000000068</v>
      </c>
    </row>
    <row r="926" spans="1:34" x14ac:dyDescent="0.25">
      <c r="A926">
        <v>925</v>
      </c>
      <c r="B926" t="s">
        <v>130</v>
      </c>
      <c r="C926" t="s">
        <v>15</v>
      </c>
      <c r="D926" t="s">
        <v>58</v>
      </c>
      <c r="E926" t="s">
        <v>131</v>
      </c>
      <c r="F926">
        <v>2.16</v>
      </c>
      <c r="G926" t="s">
        <v>18</v>
      </c>
      <c r="H926" t="s">
        <v>46</v>
      </c>
      <c r="I926" t="str">
        <f>"3-1"</f>
        <v>3-1</v>
      </c>
      <c r="J926" t="s">
        <v>20</v>
      </c>
      <c r="K926">
        <v>2.16</v>
      </c>
      <c r="L926">
        <v>1</v>
      </c>
      <c r="M926">
        <v>1.1599999999999999</v>
      </c>
      <c r="N926" t="s">
        <v>21</v>
      </c>
      <c r="O926" t="s">
        <v>132</v>
      </c>
      <c r="P926" s="15">
        <f t="shared" si="166"/>
        <v>44.749999999999972</v>
      </c>
      <c r="Q926" s="22">
        <v>43556</v>
      </c>
      <c r="R926" s="22"/>
      <c r="S926" s="50">
        <v>945</v>
      </c>
      <c r="T926" s="23" t="str">
        <f t="shared" si="156"/>
        <v>AH</v>
      </c>
      <c r="U926" t="s">
        <v>2512</v>
      </c>
      <c r="V926" s="46" t="str">
        <f t="shared" si="157"/>
        <v>24</v>
      </c>
      <c r="W926" s="46" t="str">
        <f t="shared" si="158"/>
        <v>Apr</v>
      </c>
      <c r="X926" s="46">
        <f t="shared" si="159"/>
        <v>4</v>
      </c>
      <c r="Y926" s="46" t="str">
        <f t="shared" si="160"/>
        <v>2019</v>
      </c>
      <c r="Z926" s="46" t="str">
        <f t="shared" si="161"/>
        <v>20:45</v>
      </c>
      <c r="AA926" s="47">
        <f t="shared" si="162"/>
        <v>43579</v>
      </c>
      <c r="AB926" s="48">
        <f t="shared" si="163"/>
        <v>43579.864583333336</v>
      </c>
      <c r="AC926" s="51">
        <v>43556</v>
      </c>
      <c r="AD926" s="72"/>
      <c r="AE926" s="49">
        <v>925</v>
      </c>
      <c r="AF926" s="52">
        <f t="shared" si="164"/>
        <v>44.14999999999997</v>
      </c>
      <c r="AG926" s="53">
        <f t="shared" si="165"/>
        <v>144.15000000000012</v>
      </c>
      <c r="AH926" s="53">
        <f>AG926-MAX($AG$1:AG925)</f>
        <v>-0.52000000000001023</v>
      </c>
    </row>
    <row r="927" spans="1:34" x14ac:dyDescent="0.25">
      <c r="A927">
        <v>926</v>
      </c>
      <c r="B927" t="s">
        <v>126</v>
      </c>
      <c r="C927" t="s">
        <v>15</v>
      </c>
      <c r="D927" t="s">
        <v>58</v>
      </c>
      <c r="E927" t="s">
        <v>127</v>
      </c>
      <c r="F927">
        <v>0</v>
      </c>
      <c r="G927" t="s">
        <v>26</v>
      </c>
      <c r="H927" t="s">
        <v>128</v>
      </c>
      <c r="I927" t="str">
        <f>"0-2"</f>
        <v>0-2</v>
      </c>
      <c r="J927" t="s">
        <v>20</v>
      </c>
      <c r="K927">
        <v>1.746</v>
      </c>
      <c r="L927">
        <v>1</v>
      </c>
      <c r="M927">
        <v>-1</v>
      </c>
      <c r="N927" t="s">
        <v>21</v>
      </c>
      <c r="O927" t="s">
        <v>129</v>
      </c>
      <c r="P927" s="15">
        <f t="shared" si="166"/>
        <v>43.749999999999972</v>
      </c>
      <c r="Q927" s="22">
        <v>43556</v>
      </c>
      <c r="R927" s="22"/>
      <c r="S927" s="50">
        <v>941</v>
      </c>
      <c r="T927" s="23" t="str">
        <f t="shared" si="156"/>
        <v>AH</v>
      </c>
      <c r="U927" t="s">
        <v>2512</v>
      </c>
      <c r="V927" s="46" t="str">
        <f t="shared" si="157"/>
        <v>24</v>
      </c>
      <c r="W927" s="46" t="str">
        <f t="shared" si="158"/>
        <v>Apr</v>
      </c>
      <c r="X927" s="46">
        <f t="shared" si="159"/>
        <v>4</v>
      </c>
      <c r="Y927" s="46" t="str">
        <f t="shared" si="160"/>
        <v>2019</v>
      </c>
      <c r="Z927" s="46" t="str">
        <f t="shared" si="161"/>
        <v>21:00</v>
      </c>
      <c r="AA927" s="47">
        <f t="shared" si="162"/>
        <v>43579</v>
      </c>
      <c r="AB927" s="48">
        <f t="shared" si="163"/>
        <v>43579.875</v>
      </c>
      <c r="AC927" s="51">
        <v>43556</v>
      </c>
      <c r="AD927" s="72"/>
      <c r="AE927" s="49">
        <v>926</v>
      </c>
      <c r="AF927" s="52">
        <f t="shared" si="164"/>
        <v>43.14999999999997</v>
      </c>
      <c r="AG927" s="53">
        <f t="shared" si="165"/>
        <v>143.15000000000012</v>
      </c>
      <c r="AH927" s="53">
        <f>AG927-MAX($AG$1:AG926)</f>
        <v>-1.5200000000000102</v>
      </c>
    </row>
    <row r="928" spans="1:34" x14ac:dyDescent="0.25">
      <c r="A928">
        <v>927</v>
      </c>
      <c r="B928" t="s">
        <v>114</v>
      </c>
      <c r="C928" t="s">
        <v>15</v>
      </c>
      <c r="D928" t="s">
        <v>24</v>
      </c>
      <c r="E928" t="s">
        <v>115</v>
      </c>
      <c r="F928">
        <v>2.09</v>
      </c>
      <c r="G928" t="s">
        <v>18</v>
      </c>
      <c r="H928" t="s">
        <v>19</v>
      </c>
      <c r="I928" t="str">
        <f>"5-0"</f>
        <v>5-0</v>
      </c>
      <c r="J928" t="s">
        <v>20</v>
      </c>
      <c r="K928">
        <v>2.09</v>
      </c>
      <c r="L928">
        <v>1</v>
      </c>
      <c r="M928">
        <v>1.0900000000000001</v>
      </c>
      <c r="N928" t="s">
        <v>21</v>
      </c>
      <c r="O928" t="s">
        <v>116</v>
      </c>
      <c r="P928" s="15">
        <f t="shared" si="166"/>
        <v>44.839999999999975</v>
      </c>
      <c r="Q928" s="22">
        <v>43556</v>
      </c>
      <c r="R928" s="22"/>
      <c r="S928" s="50">
        <v>926</v>
      </c>
      <c r="T928" s="23" t="str">
        <f t="shared" si="156"/>
        <v>AH</v>
      </c>
      <c r="U928" t="s">
        <v>2512</v>
      </c>
      <c r="V928" s="46" t="str">
        <f t="shared" si="157"/>
        <v>25</v>
      </c>
      <c r="W928" s="46" t="str">
        <f t="shared" si="158"/>
        <v>Apr</v>
      </c>
      <c r="X928" s="46">
        <f t="shared" si="159"/>
        <v>4</v>
      </c>
      <c r="Y928" s="46" t="str">
        <f t="shared" si="160"/>
        <v>2019</v>
      </c>
      <c r="Z928" s="46" t="str">
        <f t="shared" si="161"/>
        <v>19:30</v>
      </c>
      <c r="AA928" s="47">
        <f t="shared" si="162"/>
        <v>43580</v>
      </c>
      <c r="AB928" s="48">
        <f t="shared" si="163"/>
        <v>43580.8125</v>
      </c>
      <c r="AC928" s="51">
        <v>43556</v>
      </c>
      <c r="AD928" s="72"/>
      <c r="AE928" s="49">
        <v>927</v>
      </c>
      <c r="AF928" s="52">
        <f t="shared" si="164"/>
        <v>44.239999999999974</v>
      </c>
      <c r="AG928" s="53">
        <f t="shared" si="165"/>
        <v>144.24000000000012</v>
      </c>
      <c r="AH928" s="53">
        <f>AG928-MAX($AG$1:AG927)</f>
        <v>-0.43000000000000682</v>
      </c>
    </row>
    <row r="929" spans="1:34" x14ac:dyDescent="0.25">
      <c r="A929">
        <v>928</v>
      </c>
      <c r="B929" t="s">
        <v>89</v>
      </c>
      <c r="C929" t="s">
        <v>15</v>
      </c>
      <c r="D929" t="s">
        <v>90</v>
      </c>
      <c r="E929" t="s">
        <v>91</v>
      </c>
      <c r="F929">
        <v>0</v>
      </c>
      <c r="G929" t="s">
        <v>26</v>
      </c>
      <c r="H929" t="s">
        <v>92</v>
      </c>
      <c r="I929" t="str">
        <f>"2-1"</f>
        <v>2-1</v>
      </c>
      <c r="J929" t="s">
        <v>20</v>
      </c>
      <c r="K929">
        <v>2.21</v>
      </c>
      <c r="L929">
        <v>1</v>
      </c>
      <c r="M929">
        <v>-1</v>
      </c>
      <c r="N929" t="s">
        <v>21</v>
      </c>
      <c r="O929" t="s">
        <v>93</v>
      </c>
      <c r="P929" s="15">
        <f t="shared" si="166"/>
        <v>43.839999999999975</v>
      </c>
      <c r="Q929" s="22">
        <v>43556</v>
      </c>
      <c r="R929" s="22"/>
      <c r="S929" s="50">
        <v>922</v>
      </c>
      <c r="T929" s="23" t="str">
        <f t="shared" si="156"/>
        <v>AH</v>
      </c>
      <c r="U929" t="s">
        <v>2512</v>
      </c>
      <c r="V929" s="46" t="str">
        <f t="shared" si="157"/>
        <v>25</v>
      </c>
      <c r="W929" s="46" t="str">
        <f t="shared" si="158"/>
        <v>Apr</v>
      </c>
      <c r="X929" s="46">
        <f t="shared" si="159"/>
        <v>4</v>
      </c>
      <c r="Y929" s="46" t="str">
        <f t="shared" si="160"/>
        <v>2019</v>
      </c>
      <c r="Z929" s="46" t="str">
        <f t="shared" si="161"/>
        <v>20:45</v>
      </c>
      <c r="AA929" s="47">
        <f t="shared" si="162"/>
        <v>43580</v>
      </c>
      <c r="AB929" s="48">
        <f t="shared" si="163"/>
        <v>43580.864583333336</v>
      </c>
      <c r="AC929" s="51">
        <v>43556</v>
      </c>
      <c r="AD929" s="72"/>
      <c r="AE929" s="49">
        <v>928</v>
      </c>
      <c r="AF929" s="52">
        <f t="shared" si="164"/>
        <v>43.239999999999974</v>
      </c>
      <c r="AG929" s="53">
        <f t="shared" si="165"/>
        <v>143.24000000000012</v>
      </c>
      <c r="AH929" s="53">
        <f>AG929-MAX($AG$1:AG928)</f>
        <v>-1.4300000000000068</v>
      </c>
    </row>
    <row r="930" spans="1:34" x14ac:dyDescent="0.25">
      <c r="A930">
        <v>929</v>
      </c>
      <c r="B930" t="s">
        <v>110</v>
      </c>
      <c r="C930" t="s">
        <v>15</v>
      </c>
      <c r="D930" t="s">
        <v>24</v>
      </c>
      <c r="E930" t="s">
        <v>111</v>
      </c>
      <c r="F930">
        <v>2.0699999999999998</v>
      </c>
      <c r="G930" t="s">
        <v>18</v>
      </c>
      <c r="H930" t="s">
        <v>112</v>
      </c>
      <c r="I930" t="str">
        <f>"0-0"</f>
        <v>0-0</v>
      </c>
      <c r="J930" t="s">
        <v>20</v>
      </c>
      <c r="K930">
        <v>2.0699999999999998</v>
      </c>
      <c r="L930">
        <v>1</v>
      </c>
      <c r="M930">
        <v>1.07</v>
      </c>
      <c r="N930" t="s">
        <v>21</v>
      </c>
      <c r="O930" t="s">
        <v>113</v>
      </c>
      <c r="P930" s="15">
        <f t="shared" si="166"/>
        <v>44.909999999999975</v>
      </c>
      <c r="Q930" s="22">
        <v>43556</v>
      </c>
      <c r="R930" s="22"/>
      <c r="S930" s="50">
        <v>958</v>
      </c>
      <c r="T930" s="23" t="str">
        <f t="shared" si="156"/>
        <v>AH</v>
      </c>
      <c r="U930" t="s">
        <v>2512</v>
      </c>
      <c r="V930" s="46" t="str">
        <f t="shared" si="157"/>
        <v>25</v>
      </c>
      <c r="W930" s="46" t="str">
        <f t="shared" si="158"/>
        <v>Apr</v>
      </c>
      <c r="X930" s="46">
        <f t="shared" si="159"/>
        <v>4</v>
      </c>
      <c r="Y930" s="46" t="str">
        <f t="shared" si="160"/>
        <v>2019</v>
      </c>
      <c r="Z930" s="46" t="str">
        <f t="shared" si="161"/>
        <v>21:30</v>
      </c>
      <c r="AA930" s="47">
        <f t="shared" si="162"/>
        <v>43580</v>
      </c>
      <c r="AB930" s="48">
        <f t="shared" si="163"/>
        <v>43580.895833333336</v>
      </c>
      <c r="AC930" s="51">
        <v>43556</v>
      </c>
      <c r="AD930" s="72"/>
      <c r="AE930" s="49">
        <v>929</v>
      </c>
      <c r="AF930" s="52">
        <f t="shared" si="164"/>
        <v>44.309999999999974</v>
      </c>
      <c r="AG930" s="53">
        <f t="shared" si="165"/>
        <v>144.31000000000012</v>
      </c>
      <c r="AH930" s="53">
        <f>AG930-MAX($AG$1:AG929)</f>
        <v>-0.36000000000001364</v>
      </c>
    </row>
    <row r="931" spans="1:34" x14ac:dyDescent="0.25">
      <c r="A931">
        <v>930</v>
      </c>
      <c r="B931" t="s">
        <v>145</v>
      </c>
      <c r="C931" t="s">
        <v>15</v>
      </c>
      <c r="D931" t="s">
        <v>54</v>
      </c>
      <c r="E931" t="s">
        <v>146</v>
      </c>
      <c r="F931">
        <v>0</v>
      </c>
      <c r="G931" t="s">
        <v>26</v>
      </c>
      <c r="H931" t="s">
        <v>109</v>
      </c>
      <c r="I931" t="str">
        <f>"1-4"</f>
        <v>1-4</v>
      </c>
      <c r="J931" t="s">
        <v>20</v>
      </c>
      <c r="K931">
        <v>1.675</v>
      </c>
      <c r="L931">
        <v>1</v>
      </c>
      <c r="M931">
        <v>-1</v>
      </c>
      <c r="N931" t="s">
        <v>21</v>
      </c>
      <c r="O931" t="s">
        <v>147</v>
      </c>
      <c r="P931" s="15">
        <f t="shared" si="166"/>
        <v>43.909999999999975</v>
      </c>
      <c r="Q931" s="22">
        <v>43556</v>
      </c>
      <c r="R931" s="22"/>
      <c r="S931" s="50">
        <v>924</v>
      </c>
      <c r="T931" s="23" t="str">
        <f t="shared" si="156"/>
        <v>AH</v>
      </c>
      <c r="U931" t="s">
        <v>2512</v>
      </c>
      <c r="V931" s="46" t="str">
        <f t="shared" si="157"/>
        <v>26</v>
      </c>
      <c r="W931" s="46" t="str">
        <f t="shared" si="158"/>
        <v>Apr</v>
      </c>
      <c r="X931" s="46">
        <f t="shared" si="159"/>
        <v>4</v>
      </c>
      <c r="Y931" s="46" t="str">
        <f t="shared" si="160"/>
        <v>2019</v>
      </c>
      <c r="Z931" s="46" t="str">
        <f t="shared" si="161"/>
        <v>20:30</v>
      </c>
      <c r="AA931" s="47">
        <f t="shared" si="162"/>
        <v>43581</v>
      </c>
      <c r="AB931" s="48">
        <f t="shared" si="163"/>
        <v>43581.854166666664</v>
      </c>
      <c r="AC931" s="51">
        <v>43556</v>
      </c>
      <c r="AD931" s="72"/>
      <c r="AE931" s="49">
        <v>930</v>
      </c>
      <c r="AF931" s="52">
        <f t="shared" si="164"/>
        <v>43.309999999999974</v>
      </c>
      <c r="AG931" s="53">
        <f t="shared" si="165"/>
        <v>143.31000000000012</v>
      </c>
      <c r="AH931" s="53">
        <f>AG931-MAX($AG$1:AG930)</f>
        <v>-1.3600000000000136</v>
      </c>
    </row>
    <row r="932" spans="1:34" x14ac:dyDescent="0.25">
      <c r="A932">
        <v>931</v>
      </c>
      <c r="B932" t="s">
        <v>107</v>
      </c>
      <c r="C932" t="s">
        <v>15</v>
      </c>
      <c r="D932" t="s">
        <v>100</v>
      </c>
      <c r="E932" t="s">
        <v>108</v>
      </c>
      <c r="F932">
        <v>1</v>
      </c>
      <c r="G932" t="s">
        <v>80</v>
      </c>
      <c r="H932" t="s">
        <v>109</v>
      </c>
      <c r="I932" t="str">
        <f>"2-3"</f>
        <v>2-3</v>
      </c>
      <c r="J932" t="s">
        <v>20</v>
      </c>
      <c r="K932">
        <v>1.704</v>
      </c>
      <c r="L932">
        <v>1</v>
      </c>
      <c r="M932">
        <v>0</v>
      </c>
      <c r="N932" t="s">
        <v>21</v>
      </c>
      <c r="O932" t="s">
        <v>104</v>
      </c>
      <c r="P932" s="15">
        <f t="shared" si="166"/>
        <v>43.909999999999975</v>
      </c>
      <c r="Q932" s="22">
        <v>43556</v>
      </c>
      <c r="R932" s="22"/>
      <c r="S932" s="50">
        <v>932</v>
      </c>
      <c r="T932" s="23" t="str">
        <f t="shared" si="156"/>
        <v>AH</v>
      </c>
      <c r="U932" t="s">
        <v>2512</v>
      </c>
      <c r="V932" s="46" t="str">
        <f t="shared" si="157"/>
        <v>26</v>
      </c>
      <c r="W932" s="46" t="str">
        <f t="shared" si="158"/>
        <v>Apr</v>
      </c>
      <c r="X932" s="46">
        <f t="shared" si="159"/>
        <v>4</v>
      </c>
      <c r="Y932" s="46" t="str">
        <f t="shared" si="160"/>
        <v>2019</v>
      </c>
      <c r="Z932" s="46" t="str">
        <f t="shared" si="161"/>
        <v>20:45</v>
      </c>
      <c r="AA932" s="47">
        <f t="shared" si="162"/>
        <v>43581</v>
      </c>
      <c r="AB932" s="48">
        <f t="shared" si="163"/>
        <v>43581.864583333336</v>
      </c>
      <c r="AC932" s="51">
        <v>43556</v>
      </c>
      <c r="AD932" s="72"/>
      <c r="AE932" s="49">
        <v>931</v>
      </c>
      <c r="AF932" s="52">
        <f t="shared" si="164"/>
        <v>43.309999999999974</v>
      </c>
      <c r="AG932" s="53">
        <f t="shared" si="165"/>
        <v>143.31000000000012</v>
      </c>
      <c r="AH932" s="53">
        <f>AG932-MAX($AG$1:AG931)</f>
        <v>-1.3600000000000136</v>
      </c>
    </row>
    <row r="933" spans="1:34" x14ac:dyDescent="0.25">
      <c r="A933">
        <v>932</v>
      </c>
      <c r="B933" t="s">
        <v>122</v>
      </c>
      <c r="C933" t="s">
        <v>15</v>
      </c>
      <c r="D933" t="s">
        <v>58</v>
      </c>
      <c r="E933" t="s">
        <v>123</v>
      </c>
      <c r="F933">
        <v>0</v>
      </c>
      <c r="G933" t="s">
        <v>26</v>
      </c>
      <c r="H933" t="s">
        <v>124</v>
      </c>
      <c r="I933" t="str">
        <f>"5-0"</f>
        <v>5-0</v>
      </c>
      <c r="J933" t="s">
        <v>20</v>
      </c>
      <c r="K933">
        <v>1.694</v>
      </c>
      <c r="L933">
        <v>1</v>
      </c>
      <c r="M933">
        <v>-1</v>
      </c>
      <c r="N933" t="s">
        <v>21</v>
      </c>
      <c r="O933" t="s">
        <v>125</v>
      </c>
      <c r="P933" s="15">
        <f t="shared" si="166"/>
        <v>42.909999999999975</v>
      </c>
      <c r="Q933" s="22">
        <v>43556</v>
      </c>
      <c r="R933" s="22"/>
      <c r="S933" s="50">
        <v>937</v>
      </c>
      <c r="T933" s="23" t="str">
        <f t="shared" si="156"/>
        <v>AH</v>
      </c>
      <c r="U933" t="s">
        <v>2512</v>
      </c>
      <c r="V933" s="46" t="str">
        <f t="shared" si="157"/>
        <v>26</v>
      </c>
      <c r="W933" s="46" t="str">
        <f t="shared" si="158"/>
        <v>Apr</v>
      </c>
      <c r="X933" s="46">
        <f t="shared" si="159"/>
        <v>4</v>
      </c>
      <c r="Y933" s="46" t="str">
        <f t="shared" si="160"/>
        <v>2019</v>
      </c>
      <c r="Z933" s="46" t="str">
        <f t="shared" si="161"/>
        <v>21:00</v>
      </c>
      <c r="AA933" s="47">
        <f t="shared" si="162"/>
        <v>43581</v>
      </c>
      <c r="AB933" s="48">
        <f t="shared" si="163"/>
        <v>43581.875</v>
      </c>
      <c r="AC933" s="51">
        <v>43556</v>
      </c>
      <c r="AD933" s="72"/>
      <c r="AE933" s="49">
        <v>932</v>
      </c>
      <c r="AF933" s="52">
        <f t="shared" si="164"/>
        <v>42.309999999999974</v>
      </c>
      <c r="AG933" s="53">
        <f t="shared" si="165"/>
        <v>142.31000000000012</v>
      </c>
      <c r="AH933" s="53">
        <f>AG933-MAX($AG$1:AG932)</f>
        <v>-2.3600000000000136</v>
      </c>
    </row>
    <row r="934" spans="1:34" x14ac:dyDescent="0.25">
      <c r="A934">
        <v>933</v>
      </c>
      <c r="B934" t="s">
        <v>51</v>
      </c>
      <c r="C934" t="s">
        <v>15</v>
      </c>
      <c r="D934" t="s">
        <v>24</v>
      </c>
      <c r="E934" t="s">
        <v>52</v>
      </c>
      <c r="F934">
        <v>0</v>
      </c>
      <c r="G934" t="s">
        <v>26</v>
      </c>
      <c r="H934" t="s">
        <v>50</v>
      </c>
      <c r="I934" t="str">
        <f>"1-1"</f>
        <v>1-1</v>
      </c>
      <c r="J934" t="s">
        <v>20</v>
      </c>
      <c r="K934">
        <v>1.9610000000000001</v>
      </c>
      <c r="L934">
        <v>1</v>
      </c>
      <c r="M934">
        <v>-1</v>
      </c>
      <c r="N934" t="s">
        <v>21</v>
      </c>
      <c r="O934" t="s">
        <v>53</v>
      </c>
      <c r="P934" s="15">
        <f t="shared" si="166"/>
        <v>41.909999999999975</v>
      </c>
      <c r="Q934" s="22">
        <v>43556</v>
      </c>
      <c r="R934" s="22"/>
      <c r="S934" s="50">
        <v>944</v>
      </c>
      <c r="T934" s="23" t="str">
        <f t="shared" si="156"/>
        <v>AH</v>
      </c>
      <c r="U934" t="s">
        <v>2512</v>
      </c>
      <c r="V934" s="46" t="str">
        <f t="shared" si="157"/>
        <v>27</v>
      </c>
      <c r="W934" s="46" t="str">
        <f t="shared" si="158"/>
        <v>Apr</v>
      </c>
      <c r="X934" s="46">
        <f t="shared" si="159"/>
        <v>4</v>
      </c>
      <c r="Y934" s="46" t="str">
        <f t="shared" si="160"/>
        <v>2019</v>
      </c>
      <c r="Z934" s="46" t="str">
        <f t="shared" si="161"/>
        <v>13:00</v>
      </c>
      <c r="AA934" s="47">
        <f t="shared" si="162"/>
        <v>43582</v>
      </c>
      <c r="AB934" s="48">
        <f t="shared" si="163"/>
        <v>43582.541666666664</v>
      </c>
      <c r="AC934" s="51">
        <v>43556</v>
      </c>
      <c r="AD934" s="72"/>
      <c r="AE934" s="49">
        <v>933</v>
      </c>
      <c r="AF934" s="52">
        <f t="shared" si="164"/>
        <v>41.309999999999974</v>
      </c>
      <c r="AG934" s="53">
        <f t="shared" si="165"/>
        <v>141.31000000000012</v>
      </c>
      <c r="AH934" s="53">
        <f>AG934-MAX($AG$1:AG933)</f>
        <v>-3.3600000000000136</v>
      </c>
    </row>
    <row r="935" spans="1:34" x14ac:dyDescent="0.25">
      <c r="A935">
        <v>934</v>
      </c>
      <c r="B935" t="s">
        <v>75</v>
      </c>
      <c r="C935" t="s">
        <v>15</v>
      </c>
      <c r="D935" t="s">
        <v>58</v>
      </c>
      <c r="E935" t="s">
        <v>76</v>
      </c>
      <c r="F935">
        <v>0</v>
      </c>
      <c r="G935" t="s">
        <v>26</v>
      </c>
      <c r="H935" t="s">
        <v>50</v>
      </c>
      <c r="I935" t="str">
        <f>"0-1"</f>
        <v>0-1</v>
      </c>
      <c r="J935" t="s">
        <v>20</v>
      </c>
      <c r="K935">
        <v>1.7090000000000001</v>
      </c>
      <c r="L935">
        <v>1</v>
      </c>
      <c r="M935">
        <v>-1</v>
      </c>
      <c r="N935" t="s">
        <v>21</v>
      </c>
      <c r="O935" t="s">
        <v>77</v>
      </c>
      <c r="P935" s="15">
        <f t="shared" si="166"/>
        <v>40.909999999999975</v>
      </c>
      <c r="Q935" s="22">
        <v>43556</v>
      </c>
      <c r="R935" s="22"/>
      <c r="S935" s="50">
        <v>935</v>
      </c>
      <c r="T935" s="23" t="str">
        <f t="shared" si="156"/>
        <v>AH</v>
      </c>
      <c r="U935" t="s">
        <v>2512</v>
      </c>
      <c r="V935" s="46" t="str">
        <f t="shared" si="157"/>
        <v>27</v>
      </c>
      <c r="W935" s="46" t="str">
        <f t="shared" si="158"/>
        <v>Apr</v>
      </c>
      <c r="X935" s="46">
        <f t="shared" si="159"/>
        <v>4</v>
      </c>
      <c r="Y935" s="46" t="str">
        <f t="shared" si="160"/>
        <v>2019</v>
      </c>
      <c r="Z935" s="46" t="str">
        <f t="shared" si="161"/>
        <v>13:30</v>
      </c>
      <c r="AA935" s="47">
        <f t="shared" si="162"/>
        <v>43582</v>
      </c>
      <c r="AB935" s="48">
        <f t="shared" si="163"/>
        <v>43582.5625</v>
      </c>
      <c r="AC935" s="51">
        <v>43556</v>
      </c>
      <c r="AD935" s="72"/>
      <c r="AE935" s="49">
        <v>934</v>
      </c>
      <c r="AF935" s="52">
        <f t="shared" si="164"/>
        <v>40.309999999999974</v>
      </c>
      <c r="AG935" s="53">
        <f t="shared" si="165"/>
        <v>140.31000000000012</v>
      </c>
      <c r="AH935" s="53">
        <f>AG935-MAX($AG$1:AG934)</f>
        <v>-4.3600000000000136</v>
      </c>
    </row>
    <row r="936" spans="1:34" x14ac:dyDescent="0.25">
      <c r="A936">
        <v>935</v>
      </c>
      <c r="B936" t="s">
        <v>87</v>
      </c>
      <c r="C936" t="s">
        <v>15</v>
      </c>
      <c r="D936" t="s">
        <v>54</v>
      </c>
      <c r="E936" t="s">
        <v>133</v>
      </c>
      <c r="F936">
        <v>0</v>
      </c>
      <c r="G936" t="s">
        <v>26</v>
      </c>
      <c r="H936" t="s">
        <v>19</v>
      </c>
      <c r="I936" t="str">
        <f>"2-4"</f>
        <v>2-4</v>
      </c>
      <c r="J936" t="s">
        <v>20</v>
      </c>
      <c r="K936">
        <v>1.925</v>
      </c>
      <c r="L936">
        <v>1</v>
      </c>
      <c r="M936">
        <v>-1</v>
      </c>
      <c r="N936" t="s">
        <v>21</v>
      </c>
      <c r="O936" t="s">
        <v>132</v>
      </c>
      <c r="P936" s="15">
        <f t="shared" si="166"/>
        <v>39.909999999999975</v>
      </c>
      <c r="Q936" s="22">
        <v>43556</v>
      </c>
      <c r="R936" s="22"/>
      <c r="S936" s="50">
        <v>930</v>
      </c>
      <c r="T936" s="23" t="str">
        <f t="shared" si="156"/>
        <v>AH</v>
      </c>
      <c r="U936" t="s">
        <v>2512</v>
      </c>
      <c r="V936" s="46" t="str">
        <f t="shared" si="157"/>
        <v>27</v>
      </c>
      <c r="W936" s="46" t="str">
        <f t="shared" si="158"/>
        <v>Apr</v>
      </c>
      <c r="X936" s="46">
        <f t="shared" si="159"/>
        <v>4</v>
      </c>
      <c r="Y936" s="46" t="str">
        <f t="shared" si="160"/>
        <v>2019</v>
      </c>
      <c r="Z936" s="46" t="str">
        <f t="shared" si="161"/>
        <v>15:30</v>
      </c>
      <c r="AA936" s="47">
        <f t="shared" si="162"/>
        <v>43582</v>
      </c>
      <c r="AB936" s="48">
        <f t="shared" si="163"/>
        <v>43582.645833333336</v>
      </c>
      <c r="AC936" s="51">
        <v>43556</v>
      </c>
      <c r="AD936" s="72"/>
      <c r="AE936" s="49">
        <v>935</v>
      </c>
      <c r="AF936" s="52">
        <f t="shared" si="164"/>
        <v>39.309999999999974</v>
      </c>
      <c r="AG936" s="53">
        <f t="shared" si="165"/>
        <v>139.31000000000012</v>
      </c>
      <c r="AH936" s="53">
        <f>AG936-MAX($AG$1:AG935)</f>
        <v>-5.3600000000000136</v>
      </c>
    </row>
    <row r="937" spans="1:34" x14ac:dyDescent="0.25">
      <c r="A937">
        <v>936</v>
      </c>
      <c r="B937" t="s">
        <v>87</v>
      </c>
      <c r="C937" t="s">
        <v>15</v>
      </c>
      <c r="D937" t="s">
        <v>54</v>
      </c>
      <c r="E937" t="s">
        <v>88</v>
      </c>
      <c r="F937">
        <v>0</v>
      </c>
      <c r="G937" t="s">
        <v>26</v>
      </c>
      <c r="H937" t="s">
        <v>50</v>
      </c>
      <c r="I937" t="str">
        <f>"0-0"</f>
        <v>0-0</v>
      </c>
      <c r="J937" t="s">
        <v>20</v>
      </c>
      <c r="K937">
        <v>1.671</v>
      </c>
      <c r="L937">
        <v>1</v>
      </c>
      <c r="M937">
        <v>-1</v>
      </c>
      <c r="N937" t="s">
        <v>21</v>
      </c>
      <c r="O937" t="s">
        <v>86</v>
      </c>
      <c r="P937" s="15">
        <f t="shared" si="166"/>
        <v>38.909999999999975</v>
      </c>
      <c r="Q937" s="22">
        <v>43556</v>
      </c>
      <c r="R937" s="22"/>
      <c r="S937" s="50">
        <v>956</v>
      </c>
      <c r="T937" s="23" t="str">
        <f t="shared" si="156"/>
        <v>AH</v>
      </c>
      <c r="U937" t="s">
        <v>2512</v>
      </c>
      <c r="V937" s="46" t="str">
        <f t="shared" si="157"/>
        <v>27</v>
      </c>
      <c r="W937" s="46" t="str">
        <f t="shared" si="158"/>
        <v>Apr</v>
      </c>
      <c r="X937" s="46">
        <f t="shared" si="159"/>
        <v>4</v>
      </c>
      <c r="Y937" s="46" t="str">
        <f t="shared" si="160"/>
        <v>2019</v>
      </c>
      <c r="Z937" s="46" t="str">
        <f t="shared" si="161"/>
        <v>15:30</v>
      </c>
      <c r="AA937" s="47">
        <f t="shared" si="162"/>
        <v>43582</v>
      </c>
      <c r="AB937" s="48">
        <f t="shared" si="163"/>
        <v>43582.645833333336</v>
      </c>
      <c r="AC937" s="51">
        <v>43556</v>
      </c>
      <c r="AD937" s="72"/>
      <c r="AE937" s="49">
        <v>936</v>
      </c>
      <c r="AF937" s="52">
        <f t="shared" si="164"/>
        <v>38.309999999999974</v>
      </c>
      <c r="AG937" s="53">
        <f t="shared" si="165"/>
        <v>138.31000000000012</v>
      </c>
      <c r="AH937" s="53">
        <f>AG937-MAX($AG$1:AG936)</f>
        <v>-6.3600000000000136</v>
      </c>
    </row>
    <row r="938" spans="1:34" x14ac:dyDescent="0.25">
      <c r="A938">
        <v>937</v>
      </c>
      <c r="B938" t="s">
        <v>68</v>
      </c>
      <c r="C938" t="s">
        <v>15</v>
      </c>
      <c r="D938" t="s">
        <v>58</v>
      </c>
      <c r="E938" t="s">
        <v>121</v>
      </c>
      <c r="F938">
        <v>1</v>
      </c>
      <c r="G938" t="s">
        <v>80</v>
      </c>
      <c r="H938" t="s">
        <v>34</v>
      </c>
      <c r="I938" t="str">
        <f>"0-0"</f>
        <v>0-0</v>
      </c>
      <c r="J938" t="s">
        <v>20</v>
      </c>
      <c r="K938">
        <v>1.98</v>
      </c>
      <c r="L938">
        <v>1</v>
      </c>
      <c r="M938">
        <v>0</v>
      </c>
      <c r="N938" t="s">
        <v>21</v>
      </c>
      <c r="O938" t="s">
        <v>120</v>
      </c>
      <c r="P938" s="15">
        <f t="shared" si="166"/>
        <v>38.909999999999975</v>
      </c>
      <c r="Q938" s="22">
        <v>43556</v>
      </c>
      <c r="R938" s="22"/>
      <c r="S938" s="50">
        <v>931</v>
      </c>
      <c r="T938" s="23" t="str">
        <f t="shared" si="156"/>
        <v>AH</v>
      </c>
      <c r="U938" t="s">
        <v>2512</v>
      </c>
      <c r="V938" s="46" t="str">
        <f t="shared" si="157"/>
        <v>27</v>
      </c>
      <c r="W938" s="46" t="str">
        <f t="shared" si="158"/>
        <v>Apr</v>
      </c>
      <c r="X938" s="46">
        <f t="shared" si="159"/>
        <v>4</v>
      </c>
      <c r="Y938" s="46" t="str">
        <f t="shared" si="160"/>
        <v>2019</v>
      </c>
      <c r="Z938" s="46" t="str">
        <f t="shared" si="161"/>
        <v>16:00</v>
      </c>
      <c r="AA938" s="47">
        <f t="shared" si="162"/>
        <v>43582</v>
      </c>
      <c r="AB938" s="48">
        <f t="shared" si="163"/>
        <v>43582.666666666664</v>
      </c>
      <c r="AC938" s="51">
        <v>43556</v>
      </c>
      <c r="AD938" s="72"/>
      <c r="AE938" s="49">
        <v>937</v>
      </c>
      <c r="AF938" s="52">
        <f t="shared" si="164"/>
        <v>38.309999999999974</v>
      </c>
      <c r="AG938" s="53">
        <f t="shared" si="165"/>
        <v>138.31000000000012</v>
      </c>
      <c r="AH938" s="53">
        <f>AG938-MAX($AG$1:AG937)</f>
        <v>-6.3600000000000136</v>
      </c>
    </row>
    <row r="939" spans="1:34" x14ac:dyDescent="0.25">
      <c r="A939">
        <v>938</v>
      </c>
      <c r="B939" t="s">
        <v>68</v>
      </c>
      <c r="C939" t="s">
        <v>15</v>
      </c>
      <c r="D939" t="s">
        <v>58</v>
      </c>
      <c r="E939" t="s">
        <v>119</v>
      </c>
      <c r="F939">
        <v>1.81</v>
      </c>
      <c r="G939" t="s">
        <v>18</v>
      </c>
      <c r="H939" t="s">
        <v>46</v>
      </c>
      <c r="I939" t="str">
        <f>"1-0"</f>
        <v>1-0</v>
      </c>
      <c r="J939" t="s">
        <v>20</v>
      </c>
      <c r="K939">
        <v>1.806</v>
      </c>
      <c r="L939">
        <v>1</v>
      </c>
      <c r="M939">
        <v>0.81</v>
      </c>
      <c r="N939" t="s">
        <v>21</v>
      </c>
      <c r="O939" t="s">
        <v>120</v>
      </c>
      <c r="P939" s="15">
        <f t="shared" si="166"/>
        <v>39.719999999999978</v>
      </c>
      <c r="Q939" s="22">
        <v>43556</v>
      </c>
      <c r="R939" s="22"/>
      <c r="S939" s="50">
        <v>953</v>
      </c>
      <c r="T939" s="23" t="str">
        <f t="shared" si="156"/>
        <v>AH</v>
      </c>
      <c r="U939" t="s">
        <v>2512</v>
      </c>
      <c r="V939" s="46" t="str">
        <f t="shared" si="157"/>
        <v>27</v>
      </c>
      <c r="W939" s="46" t="str">
        <f t="shared" si="158"/>
        <v>Apr</v>
      </c>
      <c r="X939" s="46">
        <f t="shared" si="159"/>
        <v>4</v>
      </c>
      <c r="Y939" s="46" t="str">
        <f t="shared" si="160"/>
        <v>2019</v>
      </c>
      <c r="Z939" s="46" t="str">
        <f t="shared" si="161"/>
        <v>16:00</v>
      </c>
      <c r="AA939" s="47">
        <f t="shared" si="162"/>
        <v>43582</v>
      </c>
      <c r="AB939" s="48">
        <f t="shared" si="163"/>
        <v>43582.666666666664</v>
      </c>
      <c r="AC939" s="51">
        <v>43556</v>
      </c>
      <c r="AD939" s="72"/>
      <c r="AE939" s="49">
        <v>938</v>
      </c>
      <c r="AF939" s="52">
        <f t="shared" si="164"/>
        <v>39.119999999999976</v>
      </c>
      <c r="AG939" s="53">
        <f t="shared" si="165"/>
        <v>139.12000000000012</v>
      </c>
      <c r="AH939" s="53">
        <f>AG939-MAX($AG$1:AG938)</f>
        <v>-5.5500000000000114</v>
      </c>
    </row>
    <row r="940" spans="1:34" x14ac:dyDescent="0.25">
      <c r="A940">
        <v>939</v>
      </c>
      <c r="B940" t="s">
        <v>68</v>
      </c>
      <c r="C940" t="s">
        <v>15</v>
      </c>
      <c r="D940" t="s">
        <v>58</v>
      </c>
      <c r="E940" t="s">
        <v>74</v>
      </c>
      <c r="F940">
        <v>0</v>
      </c>
      <c r="G940" t="s">
        <v>26</v>
      </c>
      <c r="H940" t="s">
        <v>72</v>
      </c>
      <c r="I940" t="str">
        <f>"3-3"</f>
        <v>3-3</v>
      </c>
      <c r="J940" t="s">
        <v>20</v>
      </c>
      <c r="K940">
        <v>2.0099999999999998</v>
      </c>
      <c r="L940">
        <v>1</v>
      </c>
      <c r="M940">
        <v>-1</v>
      </c>
      <c r="N940" t="s">
        <v>21</v>
      </c>
      <c r="O940" t="s">
        <v>73</v>
      </c>
      <c r="P940" s="15">
        <f t="shared" si="166"/>
        <v>38.719999999999978</v>
      </c>
      <c r="Q940" s="22">
        <v>43556</v>
      </c>
      <c r="R940" s="22"/>
      <c r="S940" s="50">
        <v>955</v>
      </c>
      <c r="T940" s="23" t="str">
        <f t="shared" si="156"/>
        <v>1X2</v>
      </c>
      <c r="U940" t="s">
        <v>2512</v>
      </c>
      <c r="V940" s="46" t="str">
        <f t="shared" si="157"/>
        <v>27</v>
      </c>
      <c r="W940" s="46" t="str">
        <f t="shared" si="158"/>
        <v>Apr</v>
      </c>
      <c r="X940" s="46">
        <f t="shared" si="159"/>
        <v>4</v>
      </c>
      <c r="Y940" s="46" t="str">
        <f t="shared" si="160"/>
        <v>2019</v>
      </c>
      <c r="Z940" s="46" t="str">
        <f t="shared" si="161"/>
        <v>16:00</v>
      </c>
      <c r="AA940" s="47">
        <f t="shared" si="162"/>
        <v>43582</v>
      </c>
      <c r="AB940" s="48">
        <f t="shared" si="163"/>
        <v>43582.666666666664</v>
      </c>
      <c r="AC940" s="51">
        <v>43556</v>
      </c>
      <c r="AD940" s="72"/>
      <c r="AE940" s="49">
        <v>939</v>
      </c>
      <c r="AF940" s="52">
        <f t="shared" si="164"/>
        <v>38.119999999999976</v>
      </c>
      <c r="AG940" s="53">
        <f t="shared" si="165"/>
        <v>138.12000000000012</v>
      </c>
      <c r="AH940" s="53">
        <f>AG940-MAX($AG$1:AG939)</f>
        <v>-6.5500000000000114</v>
      </c>
    </row>
    <row r="941" spans="1:34" x14ac:dyDescent="0.25">
      <c r="A941">
        <v>940</v>
      </c>
      <c r="B941" t="s">
        <v>68</v>
      </c>
      <c r="C941" t="s">
        <v>15</v>
      </c>
      <c r="D941" t="s">
        <v>58</v>
      </c>
      <c r="E941" t="s">
        <v>69</v>
      </c>
      <c r="F941">
        <v>2.1</v>
      </c>
      <c r="G941" t="s">
        <v>18</v>
      </c>
      <c r="H941" t="s">
        <v>34</v>
      </c>
      <c r="I941" t="str">
        <f>"1-2"</f>
        <v>1-2</v>
      </c>
      <c r="J941" t="s">
        <v>20</v>
      </c>
      <c r="K941">
        <v>2.1</v>
      </c>
      <c r="L941">
        <v>1</v>
      </c>
      <c r="M941">
        <v>1.1000000000000001</v>
      </c>
      <c r="N941" t="s">
        <v>21</v>
      </c>
      <c r="O941" t="s">
        <v>65</v>
      </c>
      <c r="P941" s="15">
        <f t="shared" si="166"/>
        <v>39.819999999999979</v>
      </c>
      <c r="Q941" s="22">
        <v>43556</v>
      </c>
      <c r="R941" s="22"/>
      <c r="S941" s="50">
        <v>962</v>
      </c>
      <c r="T941" s="23" t="str">
        <f t="shared" si="156"/>
        <v>AH</v>
      </c>
      <c r="U941" t="s">
        <v>2512</v>
      </c>
      <c r="V941" s="46" t="str">
        <f t="shared" si="157"/>
        <v>27</v>
      </c>
      <c r="W941" s="46" t="str">
        <f t="shared" si="158"/>
        <v>Apr</v>
      </c>
      <c r="X941" s="46">
        <f t="shared" si="159"/>
        <v>4</v>
      </c>
      <c r="Y941" s="46" t="str">
        <f t="shared" si="160"/>
        <v>2019</v>
      </c>
      <c r="Z941" s="46" t="str">
        <f t="shared" si="161"/>
        <v>16:00</v>
      </c>
      <c r="AA941" s="47">
        <f t="shared" si="162"/>
        <v>43582</v>
      </c>
      <c r="AB941" s="48">
        <f t="shared" si="163"/>
        <v>43582.666666666664</v>
      </c>
      <c r="AC941" s="51">
        <v>43556</v>
      </c>
      <c r="AD941" s="72"/>
      <c r="AE941" s="49">
        <v>940</v>
      </c>
      <c r="AF941" s="52">
        <f t="shared" si="164"/>
        <v>39.219999999999978</v>
      </c>
      <c r="AG941" s="53">
        <f t="shared" si="165"/>
        <v>139.22000000000011</v>
      </c>
      <c r="AH941" s="53">
        <f>AG941-MAX($AG$1:AG940)</f>
        <v>-5.4500000000000171</v>
      </c>
    </row>
    <row r="942" spans="1:34" x14ac:dyDescent="0.25">
      <c r="A942">
        <v>941</v>
      </c>
      <c r="B942" t="s">
        <v>141</v>
      </c>
      <c r="C942" t="s">
        <v>15</v>
      </c>
      <c r="D942" t="s">
        <v>16</v>
      </c>
      <c r="E942" t="s">
        <v>142</v>
      </c>
      <c r="F942">
        <v>0</v>
      </c>
      <c r="G942" t="s">
        <v>26</v>
      </c>
      <c r="H942" t="s">
        <v>31</v>
      </c>
      <c r="I942" t="str">
        <f>"3-0"</f>
        <v>3-0</v>
      </c>
      <c r="J942" t="s">
        <v>20</v>
      </c>
      <c r="K942">
        <v>1.8540000000000001</v>
      </c>
      <c r="L942">
        <v>1</v>
      </c>
      <c r="M942">
        <v>-1</v>
      </c>
      <c r="N942" t="s">
        <v>21</v>
      </c>
      <c r="O942" t="s">
        <v>143</v>
      </c>
      <c r="P942" s="15">
        <f t="shared" si="166"/>
        <v>38.819999999999979</v>
      </c>
      <c r="Q942" s="22">
        <v>43556</v>
      </c>
      <c r="R942" s="22"/>
      <c r="S942" s="50">
        <v>942</v>
      </c>
      <c r="T942" s="23" t="str">
        <f t="shared" si="156"/>
        <v>AH</v>
      </c>
      <c r="U942" t="s">
        <v>2512</v>
      </c>
      <c r="V942" s="46" t="str">
        <f t="shared" si="157"/>
        <v>27</v>
      </c>
      <c r="W942" s="46" t="str">
        <f t="shared" si="158"/>
        <v>Apr</v>
      </c>
      <c r="X942" s="46">
        <f t="shared" si="159"/>
        <v>4</v>
      </c>
      <c r="Y942" s="46" t="str">
        <f t="shared" si="160"/>
        <v>2019</v>
      </c>
      <c r="Z942" s="46" t="str">
        <f t="shared" si="161"/>
        <v>18:00</v>
      </c>
      <c r="AA942" s="47">
        <f t="shared" si="162"/>
        <v>43582</v>
      </c>
      <c r="AB942" s="48">
        <f t="shared" si="163"/>
        <v>43582.75</v>
      </c>
      <c r="AC942" s="51">
        <v>43556</v>
      </c>
      <c r="AD942" s="72"/>
      <c r="AE942" s="49">
        <v>941</v>
      </c>
      <c r="AF942" s="52">
        <f t="shared" si="164"/>
        <v>38.219999999999978</v>
      </c>
      <c r="AG942" s="53">
        <f t="shared" si="165"/>
        <v>138.22000000000011</v>
      </c>
      <c r="AH942" s="53">
        <f>AG942-MAX($AG$1:AG941)</f>
        <v>-6.4500000000000171</v>
      </c>
    </row>
    <row r="943" spans="1:34" x14ac:dyDescent="0.25">
      <c r="A943">
        <v>942</v>
      </c>
      <c r="B943" t="s">
        <v>70</v>
      </c>
      <c r="C943" t="s">
        <v>15</v>
      </c>
      <c r="D943" t="s">
        <v>54</v>
      </c>
      <c r="E943" t="s">
        <v>144</v>
      </c>
      <c r="F943">
        <v>0</v>
      </c>
      <c r="G943" t="s">
        <v>26</v>
      </c>
      <c r="H943" t="s">
        <v>38</v>
      </c>
      <c r="I943" t="str">
        <f>"1-0"</f>
        <v>1-0</v>
      </c>
      <c r="J943" t="s">
        <v>20</v>
      </c>
      <c r="K943">
        <v>2.23</v>
      </c>
      <c r="L943">
        <v>1</v>
      </c>
      <c r="M943">
        <v>-1</v>
      </c>
      <c r="N943" t="s">
        <v>21</v>
      </c>
      <c r="O943" t="s">
        <v>143</v>
      </c>
      <c r="P943" s="15">
        <f t="shared" si="166"/>
        <v>37.819999999999979</v>
      </c>
      <c r="Q943" s="22">
        <v>43556</v>
      </c>
      <c r="R943" s="22"/>
      <c r="S943" s="50">
        <v>934</v>
      </c>
      <c r="T943" s="23" t="str">
        <f t="shared" si="156"/>
        <v>1X2</v>
      </c>
      <c r="U943" t="s">
        <v>2512</v>
      </c>
      <c r="V943" s="46" t="str">
        <f t="shared" si="157"/>
        <v>27</v>
      </c>
      <c r="W943" s="46" t="str">
        <f t="shared" si="158"/>
        <v>Apr</v>
      </c>
      <c r="X943" s="46">
        <f t="shared" si="159"/>
        <v>4</v>
      </c>
      <c r="Y943" s="46" t="str">
        <f t="shared" si="160"/>
        <v>2019</v>
      </c>
      <c r="Z943" s="46" t="str">
        <f t="shared" si="161"/>
        <v>18:30</v>
      </c>
      <c r="AA943" s="47">
        <f t="shared" si="162"/>
        <v>43582</v>
      </c>
      <c r="AB943" s="48">
        <f t="shared" si="163"/>
        <v>43582.770833333336</v>
      </c>
      <c r="AC943" s="51">
        <v>43556</v>
      </c>
      <c r="AD943" s="72"/>
      <c r="AE943" s="49">
        <v>942</v>
      </c>
      <c r="AF943" s="52">
        <f t="shared" si="164"/>
        <v>37.219999999999978</v>
      </c>
      <c r="AG943" s="53">
        <f t="shared" si="165"/>
        <v>137.22000000000011</v>
      </c>
      <c r="AH943" s="53">
        <f>AG943-MAX($AG$1:AG942)</f>
        <v>-7.4500000000000171</v>
      </c>
    </row>
    <row r="944" spans="1:34" x14ac:dyDescent="0.25">
      <c r="A944">
        <v>943</v>
      </c>
      <c r="B944" t="s">
        <v>70</v>
      </c>
      <c r="C944" t="s">
        <v>15</v>
      </c>
      <c r="D944" t="s">
        <v>58</v>
      </c>
      <c r="E944" t="s">
        <v>71</v>
      </c>
      <c r="F944">
        <v>0</v>
      </c>
      <c r="G944" t="s">
        <v>26</v>
      </c>
      <c r="H944" t="s">
        <v>72</v>
      </c>
      <c r="I944" t="str">
        <f>"1-1"</f>
        <v>1-1</v>
      </c>
      <c r="J944" t="s">
        <v>20</v>
      </c>
      <c r="K944">
        <v>2.31</v>
      </c>
      <c r="L944">
        <v>1</v>
      </c>
      <c r="M944">
        <v>-1</v>
      </c>
      <c r="N944" t="s">
        <v>21</v>
      </c>
      <c r="O944" t="s">
        <v>73</v>
      </c>
      <c r="P944" s="15">
        <f t="shared" si="166"/>
        <v>36.819999999999979</v>
      </c>
      <c r="Q944" s="22">
        <v>43556</v>
      </c>
      <c r="R944" s="22"/>
      <c r="S944" s="50">
        <v>952</v>
      </c>
      <c r="T944" s="23" t="str">
        <f t="shared" si="156"/>
        <v>1X2</v>
      </c>
      <c r="U944" t="s">
        <v>2512</v>
      </c>
      <c r="V944" s="46" t="str">
        <f t="shared" si="157"/>
        <v>27</v>
      </c>
      <c r="W944" s="46" t="str">
        <f t="shared" si="158"/>
        <v>Apr</v>
      </c>
      <c r="X944" s="46">
        <f t="shared" si="159"/>
        <v>4</v>
      </c>
      <c r="Y944" s="46" t="str">
        <f t="shared" si="160"/>
        <v>2019</v>
      </c>
      <c r="Z944" s="46" t="str">
        <f t="shared" si="161"/>
        <v>18:30</v>
      </c>
      <c r="AA944" s="47">
        <f t="shared" si="162"/>
        <v>43582</v>
      </c>
      <c r="AB944" s="48">
        <f t="shared" si="163"/>
        <v>43582.770833333336</v>
      </c>
      <c r="AC944" s="51">
        <v>43556</v>
      </c>
      <c r="AD944" s="72"/>
      <c r="AE944" s="49">
        <v>943</v>
      </c>
      <c r="AF944" s="52">
        <f t="shared" si="164"/>
        <v>36.219999999999978</v>
      </c>
      <c r="AG944" s="53">
        <f t="shared" si="165"/>
        <v>136.22000000000011</v>
      </c>
      <c r="AH944" s="53">
        <f>AG944-MAX($AG$1:AG943)</f>
        <v>-8.4500000000000171</v>
      </c>
    </row>
    <row r="945" spans="1:34" x14ac:dyDescent="0.25">
      <c r="A945">
        <v>944</v>
      </c>
      <c r="B945" t="s">
        <v>139</v>
      </c>
      <c r="C945" t="s">
        <v>15</v>
      </c>
      <c r="D945" t="s">
        <v>16</v>
      </c>
      <c r="E945" t="s">
        <v>140</v>
      </c>
      <c r="F945">
        <v>1</v>
      </c>
      <c r="G945" t="s">
        <v>80</v>
      </c>
      <c r="H945" t="s">
        <v>46</v>
      </c>
      <c r="I945" t="str">
        <f>"1-1"</f>
        <v>1-1</v>
      </c>
      <c r="J945" t="s">
        <v>20</v>
      </c>
      <c r="K945">
        <v>1.869</v>
      </c>
      <c r="L945">
        <v>1</v>
      </c>
      <c r="M945">
        <v>0</v>
      </c>
      <c r="N945" t="s">
        <v>21</v>
      </c>
      <c r="O945" t="s">
        <v>138</v>
      </c>
      <c r="P945" s="15">
        <f t="shared" si="166"/>
        <v>36.819999999999979</v>
      </c>
      <c r="Q945" s="22">
        <v>43556</v>
      </c>
      <c r="R945" s="22"/>
      <c r="S945" s="50">
        <v>948</v>
      </c>
      <c r="T945" s="23" t="str">
        <f t="shared" si="156"/>
        <v>AH</v>
      </c>
      <c r="U945" t="s">
        <v>2512</v>
      </c>
      <c r="V945" s="46" t="str">
        <f t="shared" si="157"/>
        <v>27</v>
      </c>
      <c r="W945" s="46" t="str">
        <f t="shared" si="158"/>
        <v>Apr</v>
      </c>
      <c r="X945" s="46">
        <f t="shared" si="159"/>
        <v>4</v>
      </c>
      <c r="Y945" s="46" t="str">
        <f t="shared" si="160"/>
        <v>2019</v>
      </c>
      <c r="Z945" s="46" t="str">
        <f t="shared" si="161"/>
        <v>20:30</v>
      </c>
      <c r="AA945" s="47">
        <f t="shared" si="162"/>
        <v>43582</v>
      </c>
      <c r="AB945" s="48">
        <f t="shared" si="163"/>
        <v>43582.854166666664</v>
      </c>
      <c r="AC945" s="51">
        <v>43556</v>
      </c>
      <c r="AD945" s="72"/>
      <c r="AE945" s="49">
        <v>944</v>
      </c>
      <c r="AF945" s="52">
        <f t="shared" si="164"/>
        <v>36.219999999999978</v>
      </c>
      <c r="AG945" s="53">
        <f t="shared" si="165"/>
        <v>136.22000000000011</v>
      </c>
      <c r="AH945" s="53">
        <f>AG945-MAX($AG$1:AG944)</f>
        <v>-8.4500000000000171</v>
      </c>
    </row>
    <row r="946" spans="1:34" x14ac:dyDescent="0.25">
      <c r="A946">
        <v>945</v>
      </c>
      <c r="B946" t="s">
        <v>39</v>
      </c>
      <c r="C946" t="s">
        <v>15</v>
      </c>
      <c r="D946" t="s">
        <v>24</v>
      </c>
      <c r="E946" t="s">
        <v>40</v>
      </c>
      <c r="F946">
        <v>0</v>
      </c>
      <c r="G946" t="s">
        <v>26</v>
      </c>
      <c r="H946" t="s">
        <v>19</v>
      </c>
      <c r="I946" t="str">
        <f>"1-0"</f>
        <v>1-0</v>
      </c>
      <c r="J946" t="s">
        <v>20</v>
      </c>
      <c r="K946">
        <v>1.7569999999999999</v>
      </c>
      <c r="L946">
        <v>1</v>
      </c>
      <c r="M946">
        <v>-1</v>
      </c>
      <c r="N946" t="s">
        <v>21</v>
      </c>
      <c r="O946" t="s">
        <v>35</v>
      </c>
      <c r="P946" s="15">
        <f t="shared" si="166"/>
        <v>35.819999999999979</v>
      </c>
      <c r="Q946" s="22">
        <v>43556</v>
      </c>
      <c r="R946" s="22"/>
      <c r="S946" s="50">
        <v>938</v>
      </c>
      <c r="T946" s="23" t="str">
        <f t="shared" si="156"/>
        <v>AH</v>
      </c>
      <c r="U946" t="s">
        <v>2512</v>
      </c>
      <c r="V946" s="46" t="str">
        <f t="shared" si="157"/>
        <v>27</v>
      </c>
      <c r="W946" s="46" t="str">
        <f t="shared" si="158"/>
        <v>Apr</v>
      </c>
      <c r="X946" s="46">
        <f t="shared" si="159"/>
        <v>4</v>
      </c>
      <c r="Y946" s="46" t="str">
        <f t="shared" si="160"/>
        <v>2019</v>
      </c>
      <c r="Z946" s="46" t="str">
        <f t="shared" si="161"/>
        <v>20:45</v>
      </c>
      <c r="AA946" s="47">
        <f t="shared" si="162"/>
        <v>43582</v>
      </c>
      <c r="AB946" s="48">
        <f t="shared" si="163"/>
        <v>43582.864583333336</v>
      </c>
      <c r="AC946" s="51">
        <v>43556</v>
      </c>
      <c r="AD946" s="72"/>
      <c r="AE946" s="49">
        <v>945</v>
      </c>
      <c r="AF946" s="52">
        <f t="shared" si="164"/>
        <v>35.219999999999978</v>
      </c>
      <c r="AG946" s="53">
        <f t="shared" si="165"/>
        <v>135.22000000000011</v>
      </c>
      <c r="AH946" s="53">
        <f>AG946-MAX($AG$1:AG945)</f>
        <v>-9.4500000000000171</v>
      </c>
    </row>
    <row r="947" spans="1:34" x14ac:dyDescent="0.25">
      <c r="A947">
        <v>946</v>
      </c>
      <c r="B947" t="s">
        <v>94</v>
      </c>
      <c r="C947" t="s">
        <v>15</v>
      </c>
      <c r="D947" t="s">
        <v>95</v>
      </c>
      <c r="E947" t="s">
        <v>96</v>
      </c>
      <c r="F947">
        <v>1.73</v>
      </c>
      <c r="G947" t="s">
        <v>18</v>
      </c>
      <c r="H947" t="s">
        <v>97</v>
      </c>
      <c r="I947" t="str">
        <f>"2-2"</f>
        <v>2-2</v>
      </c>
      <c r="J947" t="s">
        <v>20</v>
      </c>
      <c r="K947">
        <v>1.7290000000000001</v>
      </c>
      <c r="L947">
        <v>1</v>
      </c>
      <c r="M947">
        <v>0.73</v>
      </c>
      <c r="N947" t="s">
        <v>21</v>
      </c>
      <c r="O947" t="s">
        <v>98</v>
      </c>
      <c r="P947" s="15">
        <f t="shared" si="166"/>
        <v>36.549999999999976</v>
      </c>
      <c r="Q947" s="22">
        <v>43556</v>
      </c>
      <c r="R947" s="22"/>
      <c r="S947" s="50">
        <v>928</v>
      </c>
      <c r="T947" s="23" t="str">
        <f t="shared" si="156"/>
        <v>AH</v>
      </c>
      <c r="U947" t="s">
        <v>2512</v>
      </c>
      <c r="V947" s="46" t="str">
        <f t="shared" si="157"/>
        <v>27</v>
      </c>
      <c r="W947" s="46" t="str">
        <f t="shared" si="158"/>
        <v>Apr</v>
      </c>
      <c r="X947" s="46">
        <f t="shared" si="159"/>
        <v>4</v>
      </c>
      <c r="Y947" s="46" t="str">
        <f t="shared" si="160"/>
        <v>2019</v>
      </c>
      <c r="Z947" s="46" t="str">
        <f t="shared" si="161"/>
        <v>21:00</v>
      </c>
      <c r="AA947" s="47">
        <f t="shared" si="162"/>
        <v>43582</v>
      </c>
      <c r="AB947" s="48">
        <f t="shared" si="163"/>
        <v>43582.875</v>
      </c>
      <c r="AC947" s="51">
        <v>43556</v>
      </c>
      <c r="AD947" s="72"/>
      <c r="AE947" s="49">
        <v>946</v>
      </c>
      <c r="AF947" s="52">
        <f t="shared" si="164"/>
        <v>35.949999999999974</v>
      </c>
      <c r="AG947" s="53">
        <f t="shared" si="165"/>
        <v>135.9500000000001</v>
      </c>
      <c r="AH947" s="53">
        <f>AG947-MAX($AG$1:AG946)</f>
        <v>-8.7200000000000273</v>
      </c>
    </row>
    <row r="948" spans="1:34" x14ac:dyDescent="0.25">
      <c r="A948">
        <v>947</v>
      </c>
      <c r="B948" t="s">
        <v>48</v>
      </c>
      <c r="C948" t="s">
        <v>15</v>
      </c>
      <c r="D948" t="s">
        <v>24</v>
      </c>
      <c r="E948" t="s">
        <v>49</v>
      </c>
      <c r="F948">
        <v>0</v>
      </c>
      <c r="G948" t="s">
        <v>26</v>
      </c>
      <c r="H948" t="s">
        <v>50</v>
      </c>
      <c r="I948" t="str">
        <f>"0-1"</f>
        <v>0-1</v>
      </c>
      <c r="J948" t="s">
        <v>20</v>
      </c>
      <c r="K948">
        <v>1.675</v>
      </c>
      <c r="L948">
        <v>1</v>
      </c>
      <c r="M948">
        <v>-1</v>
      </c>
      <c r="N948" t="s">
        <v>21</v>
      </c>
      <c r="O948" t="s">
        <v>47</v>
      </c>
      <c r="P948" s="15">
        <f t="shared" si="166"/>
        <v>35.549999999999976</v>
      </c>
      <c r="Q948" s="22">
        <v>43556</v>
      </c>
      <c r="R948" s="22"/>
      <c r="S948" s="50">
        <v>939</v>
      </c>
      <c r="T948" s="23" t="str">
        <f t="shared" si="156"/>
        <v>AH</v>
      </c>
      <c r="U948" t="s">
        <v>2512</v>
      </c>
      <c r="V948" s="46" t="str">
        <f t="shared" si="157"/>
        <v>28</v>
      </c>
      <c r="W948" s="46" t="str">
        <f t="shared" si="158"/>
        <v>Apr</v>
      </c>
      <c r="X948" s="46">
        <f t="shared" si="159"/>
        <v>4</v>
      </c>
      <c r="Y948" s="46" t="str">
        <f t="shared" si="160"/>
        <v>2019</v>
      </c>
      <c r="Z948" s="46" t="str">
        <f t="shared" si="161"/>
        <v>12:00</v>
      </c>
      <c r="AA948" s="47">
        <f t="shared" si="162"/>
        <v>43583</v>
      </c>
      <c r="AB948" s="48">
        <f t="shared" si="163"/>
        <v>43583.5</v>
      </c>
      <c r="AC948" s="51">
        <v>43556</v>
      </c>
      <c r="AD948" s="72"/>
      <c r="AE948" s="49">
        <v>947</v>
      </c>
      <c r="AF948" s="52">
        <f t="shared" si="164"/>
        <v>34.949999999999974</v>
      </c>
      <c r="AG948" s="53">
        <f t="shared" si="165"/>
        <v>134.9500000000001</v>
      </c>
      <c r="AH948" s="53">
        <f>AG948-MAX($AG$1:AG947)</f>
        <v>-9.7200000000000273</v>
      </c>
    </row>
    <row r="949" spans="1:34" x14ac:dyDescent="0.25">
      <c r="A949">
        <v>948</v>
      </c>
      <c r="B949" t="s">
        <v>78</v>
      </c>
      <c r="C949" t="s">
        <v>15</v>
      </c>
      <c r="D949" t="s">
        <v>16</v>
      </c>
      <c r="E949" t="s">
        <v>79</v>
      </c>
      <c r="F949">
        <v>1</v>
      </c>
      <c r="G949" t="s">
        <v>80</v>
      </c>
      <c r="H949" t="s">
        <v>81</v>
      </c>
      <c r="I949" t="str">
        <f>"0-2"</f>
        <v>0-2</v>
      </c>
      <c r="J949" t="s">
        <v>20</v>
      </c>
      <c r="K949">
        <v>1.84</v>
      </c>
      <c r="L949">
        <v>1</v>
      </c>
      <c r="M949">
        <v>0</v>
      </c>
      <c r="N949" t="s">
        <v>21</v>
      </c>
      <c r="O949" t="s">
        <v>82</v>
      </c>
      <c r="P949" s="15">
        <f t="shared" si="166"/>
        <v>35.549999999999976</v>
      </c>
      <c r="Q949" s="22">
        <v>43556</v>
      </c>
      <c r="R949" s="22"/>
      <c r="S949" s="50">
        <v>951</v>
      </c>
      <c r="T949" s="23" t="str">
        <f t="shared" si="156"/>
        <v>Team O/U</v>
      </c>
      <c r="U949" t="s">
        <v>2512</v>
      </c>
      <c r="V949" s="46" t="str">
        <f t="shared" si="157"/>
        <v>28</v>
      </c>
      <c r="W949" s="46" t="str">
        <f t="shared" si="158"/>
        <v>Apr</v>
      </c>
      <c r="X949" s="46">
        <f t="shared" si="159"/>
        <v>4</v>
      </c>
      <c r="Y949" s="46" t="str">
        <f t="shared" si="160"/>
        <v>2019</v>
      </c>
      <c r="Z949" s="46" t="str">
        <f t="shared" si="161"/>
        <v>12:30</v>
      </c>
      <c r="AA949" s="47">
        <f t="shared" si="162"/>
        <v>43583</v>
      </c>
      <c r="AB949" s="48">
        <f t="shared" si="163"/>
        <v>43583.520833333336</v>
      </c>
      <c r="AC949" s="51">
        <v>43556</v>
      </c>
      <c r="AD949" s="72"/>
      <c r="AE949" s="49">
        <v>948</v>
      </c>
      <c r="AF949" s="52">
        <f t="shared" si="164"/>
        <v>34.949999999999974</v>
      </c>
      <c r="AG949" s="53">
        <f t="shared" si="165"/>
        <v>134.9500000000001</v>
      </c>
      <c r="AH949" s="53">
        <f>AG949-MAX($AG$1:AG948)</f>
        <v>-9.7200000000000273</v>
      </c>
    </row>
    <row r="950" spans="1:34" x14ac:dyDescent="0.25">
      <c r="A950">
        <v>949</v>
      </c>
      <c r="B950" t="s">
        <v>66</v>
      </c>
      <c r="C950" t="s">
        <v>15</v>
      </c>
      <c r="D950" t="s">
        <v>58</v>
      </c>
      <c r="E950" t="s">
        <v>67</v>
      </c>
      <c r="F950">
        <v>0</v>
      </c>
      <c r="G950" t="s">
        <v>26</v>
      </c>
      <c r="H950" t="s">
        <v>34</v>
      </c>
      <c r="I950" t="str">
        <f>"3-0"</f>
        <v>3-0</v>
      </c>
      <c r="J950" t="s">
        <v>20</v>
      </c>
      <c r="K950">
        <v>1.8839999999999999</v>
      </c>
      <c r="L950">
        <v>1</v>
      </c>
      <c r="M950">
        <v>-1</v>
      </c>
      <c r="N950" t="s">
        <v>21</v>
      </c>
      <c r="O950" t="s">
        <v>65</v>
      </c>
      <c r="P950" s="15">
        <f t="shared" si="166"/>
        <v>34.549999999999976</v>
      </c>
      <c r="Q950" s="22">
        <v>43556</v>
      </c>
      <c r="R950" s="22"/>
      <c r="S950" s="50">
        <v>940</v>
      </c>
      <c r="T950" s="23" t="str">
        <f t="shared" si="156"/>
        <v>AH</v>
      </c>
      <c r="U950" t="s">
        <v>2512</v>
      </c>
      <c r="V950" s="46" t="str">
        <f t="shared" si="157"/>
        <v>28</v>
      </c>
      <c r="W950" s="46" t="str">
        <f t="shared" si="158"/>
        <v>Apr</v>
      </c>
      <c r="X950" s="46">
        <f t="shared" si="159"/>
        <v>4</v>
      </c>
      <c r="Y950" s="46" t="str">
        <f t="shared" si="160"/>
        <v>2019</v>
      </c>
      <c r="Z950" s="46" t="str">
        <f t="shared" si="161"/>
        <v>13:00</v>
      </c>
      <c r="AA950" s="47">
        <f t="shared" si="162"/>
        <v>43583</v>
      </c>
      <c r="AB950" s="48">
        <f t="shared" si="163"/>
        <v>43583.541666666664</v>
      </c>
      <c r="AC950" s="51">
        <v>43556</v>
      </c>
      <c r="AD950" s="72"/>
      <c r="AE950" s="49">
        <v>949</v>
      </c>
      <c r="AF950" s="52">
        <f t="shared" si="164"/>
        <v>33.949999999999974</v>
      </c>
      <c r="AG950" s="53">
        <f t="shared" si="165"/>
        <v>133.9500000000001</v>
      </c>
      <c r="AH950" s="53">
        <f>AG950-MAX($AG$1:AG949)</f>
        <v>-10.720000000000027</v>
      </c>
    </row>
    <row r="951" spans="1:34" x14ac:dyDescent="0.25">
      <c r="A951">
        <v>950</v>
      </c>
      <c r="B951" t="s">
        <v>36</v>
      </c>
      <c r="C951" t="s">
        <v>15</v>
      </c>
      <c r="D951" t="s">
        <v>24</v>
      </c>
      <c r="E951" t="s">
        <v>37</v>
      </c>
      <c r="F951">
        <v>0</v>
      </c>
      <c r="G951" t="s">
        <v>26</v>
      </c>
      <c r="H951" t="s">
        <v>38</v>
      </c>
      <c r="I951" t="str">
        <f>"1-0"</f>
        <v>1-0</v>
      </c>
      <c r="J951" t="s">
        <v>20</v>
      </c>
      <c r="K951">
        <v>1.9</v>
      </c>
      <c r="L951">
        <v>1</v>
      </c>
      <c r="M951">
        <v>-1</v>
      </c>
      <c r="N951" t="s">
        <v>21</v>
      </c>
      <c r="O951" t="s">
        <v>35</v>
      </c>
      <c r="P951" s="15">
        <f t="shared" si="166"/>
        <v>33.549999999999976</v>
      </c>
      <c r="Q951" s="22">
        <v>43556</v>
      </c>
      <c r="R951" s="22"/>
      <c r="S951" s="50">
        <v>949</v>
      </c>
      <c r="T951" s="23" t="str">
        <f t="shared" si="156"/>
        <v>1X2</v>
      </c>
      <c r="U951" t="s">
        <v>2512</v>
      </c>
      <c r="V951" s="46" t="str">
        <f t="shared" si="157"/>
        <v>28</v>
      </c>
      <c r="W951" s="46" t="str">
        <f t="shared" si="158"/>
        <v>Apr</v>
      </c>
      <c r="X951" s="46">
        <f t="shared" si="159"/>
        <v>4</v>
      </c>
      <c r="Y951" s="46" t="str">
        <f t="shared" si="160"/>
        <v>2019</v>
      </c>
      <c r="Z951" s="46" t="str">
        <f t="shared" si="161"/>
        <v>14:00</v>
      </c>
      <c r="AA951" s="47">
        <f t="shared" si="162"/>
        <v>43583</v>
      </c>
      <c r="AB951" s="48">
        <f t="shared" si="163"/>
        <v>43583.583333333336</v>
      </c>
      <c r="AC951" s="51">
        <v>43556</v>
      </c>
      <c r="AD951" s="72"/>
      <c r="AE951" s="49">
        <v>950</v>
      </c>
      <c r="AF951" s="52">
        <f t="shared" si="164"/>
        <v>32.949999999999974</v>
      </c>
      <c r="AG951" s="53">
        <f t="shared" si="165"/>
        <v>132.9500000000001</v>
      </c>
      <c r="AH951" s="53">
        <f>AG951-MAX($AG$1:AG950)</f>
        <v>-11.720000000000027</v>
      </c>
    </row>
    <row r="952" spans="1:34" x14ac:dyDescent="0.25">
      <c r="A952">
        <v>951</v>
      </c>
      <c r="B952" t="s">
        <v>105</v>
      </c>
      <c r="C952" t="s">
        <v>15</v>
      </c>
      <c r="D952" t="s">
        <v>100</v>
      </c>
      <c r="E952" t="s">
        <v>106</v>
      </c>
      <c r="F952">
        <v>1.98</v>
      </c>
      <c r="G952" t="s">
        <v>18</v>
      </c>
      <c r="H952" t="s">
        <v>50</v>
      </c>
      <c r="I952" t="str">
        <f>"5-0"</f>
        <v>5-0</v>
      </c>
      <c r="J952" t="s">
        <v>20</v>
      </c>
      <c r="K952">
        <v>1.98</v>
      </c>
      <c r="L952">
        <v>1</v>
      </c>
      <c r="M952">
        <v>0.98</v>
      </c>
      <c r="N952" t="s">
        <v>21</v>
      </c>
      <c r="O952" t="s">
        <v>104</v>
      </c>
      <c r="P952" s="15">
        <f t="shared" si="166"/>
        <v>34.529999999999973</v>
      </c>
      <c r="Q952" s="22">
        <v>43556</v>
      </c>
      <c r="R952" s="22"/>
      <c r="S952" s="50">
        <v>957</v>
      </c>
      <c r="T952" s="23" t="str">
        <f t="shared" si="156"/>
        <v>AH</v>
      </c>
      <c r="U952" t="s">
        <v>2512</v>
      </c>
      <c r="V952" s="46" t="str">
        <f t="shared" si="157"/>
        <v>28</v>
      </c>
      <c r="W952" s="46" t="str">
        <f t="shared" si="158"/>
        <v>Apr</v>
      </c>
      <c r="X952" s="46">
        <f t="shared" si="159"/>
        <v>4</v>
      </c>
      <c r="Y952" s="46" t="str">
        <f t="shared" si="160"/>
        <v>2019</v>
      </c>
      <c r="Z952" s="46" t="str">
        <f t="shared" si="161"/>
        <v>15:00</v>
      </c>
      <c r="AA952" s="47">
        <f t="shared" si="162"/>
        <v>43583</v>
      </c>
      <c r="AB952" s="48">
        <f t="shared" si="163"/>
        <v>43583.625</v>
      </c>
      <c r="AC952" s="51">
        <v>43556</v>
      </c>
      <c r="AD952" s="72"/>
      <c r="AE952" s="49">
        <v>951</v>
      </c>
      <c r="AF952" s="52">
        <f t="shared" si="164"/>
        <v>33.929999999999971</v>
      </c>
      <c r="AG952" s="53">
        <f t="shared" si="165"/>
        <v>133.93000000000009</v>
      </c>
      <c r="AH952" s="53">
        <f>AG952-MAX($AG$1:AG951)</f>
        <v>-10.740000000000038</v>
      </c>
    </row>
    <row r="953" spans="1:34" x14ac:dyDescent="0.25">
      <c r="A953">
        <v>952</v>
      </c>
      <c r="B953" t="s">
        <v>62</v>
      </c>
      <c r="C953" t="s">
        <v>15</v>
      </c>
      <c r="D953" t="s">
        <v>58</v>
      </c>
      <c r="E953" t="s">
        <v>63</v>
      </c>
      <c r="F953">
        <v>1.71</v>
      </c>
      <c r="G953" t="s">
        <v>18</v>
      </c>
      <c r="H953" t="s">
        <v>64</v>
      </c>
      <c r="I953" t="str">
        <f>"0-1"</f>
        <v>0-1</v>
      </c>
      <c r="J953" t="s">
        <v>20</v>
      </c>
      <c r="K953">
        <v>1.7090000000000001</v>
      </c>
      <c r="L953">
        <v>1</v>
      </c>
      <c r="M953">
        <v>0.71</v>
      </c>
      <c r="N953" t="s">
        <v>21</v>
      </c>
      <c r="O953" t="s">
        <v>65</v>
      </c>
      <c r="P953" s="15">
        <f t="shared" si="166"/>
        <v>35.239999999999974</v>
      </c>
      <c r="Q953" s="22">
        <v>43556</v>
      </c>
      <c r="R953" s="22"/>
      <c r="S953" s="50">
        <v>960</v>
      </c>
      <c r="T953" s="23" t="str">
        <f t="shared" si="156"/>
        <v>AH</v>
      </c>
      <c r="U953" t="s">
        <v>2512</v>
      </c>
      <c r="V953" s="46" t="str">
        <f t="shared" si="157"/>
        <v>28</v>
      </c>
      <c r="W953" s="46" t="str">
        <f t="shared" si="158"/>
        <v>Apr</v>
      </c>
      <c r="X953" s="46">
        <f t="shared" si="159"/>
        <v>4</v>
      </c>
      <c r="Y953" s="46" t="str">
        <f t="shared" si="160"/>
        <v>2019</v>
      </c>
      <c r="Z953" s="46" t="str">
        <f t="shared" si="161"/>
        <v>15:05</v>
      </c>
      <c r="AA953" s="47">
        <f t="shared" si="162"/>
        <v>43583</v>
      </c>
      <c r="AB953" s="48">
        <f t="shared" si="163"/>
        <v>43583.628472222219</v>
      </c>
      <c r="AC953" s="51">
        <v>43556</v>
      </c>
      <c r="AD953" s="72"/>
      <c r="AE953" s="49">
        <v>952</v>
      </c>
      <c r="AF953" s="52">
        <f t="shared" si="164"/>
        <v>34.639999999999972</v>
      </c>
      <c r="AG953" s="53">
        <f t="shared" si="165"/>
        <v>134.6400000000001</v>
      </c>
      <c r="AH953" s="53">
        <f>AG953-MAX($AG$1:AG952)</f>
        <v>-10.03000000000003</v>
      </c>
    </row>
    <row r="954" spans="1:34" x14ac:dyDescent="0.25">
      <c r="A954">
        <v>953</v>
      </c>
      <c r="B954" t="s">
        <v>83</v>
      </c>
      <c r="C954" t="s">
        <v>15</v>
      </c>
      <c r="D954" t="s">
        <v>54</v>
      </c>
      <c r="E954" t="s">
        <v>84</v>
      </c>
      <c r="F954">
        <v>1.75</v>
      </c>
      <c r="G954" t="s">
        <v>18</v>
      </c>
      <c r="H954" t="s">
        <v>85</v>
      </c>
      <c r="I954" t="str">
        <f>"1-4"</f>
        <v>1-4</v>
      </c>
      <c r="J954" t="s">
        <v>20</v>
      </c>
      <c r="K954">
        <v>1.746</v>
      </c>
      <c r="L954">
        <v>1</v>
      </c>
      <c r="M954">
        <v>0.75</v>
      </c>
      <c r="N954" t="s">
        <v>21</v>
      </c>
      <c r="O954" t="s">
        <v>86</v>
      </c>
      <c r="P954" s="15">
        <f t="shared" si="166"/>
        <v>35.989999999999974</v>
      </c>
      <c r="Q954" s="22">
        <v>43556</v>
      </c>
      <c r="R954" s="22"/>
      <c r="S954" s="50">
        <v>943</v>
      </c>
      <c r="T954" s="23" t="str">
        <f t="shared" si="156"/>
        <v>AH</v>
      </c>
      <c r="U954" t="s">
        <v>2512</v>
      </c>
      <c r="V954" s="46" t="str">
        <f t="shared" si="157"/>
        <v>28</v>
      </c>
      <c r="W954" s="46" t="str">
        <f t="shared" si="158"/>
        <v>Apr</v>
      </c>
      <c r="X954" s="46">
        <f t="shared" si="159"/>
        <v>4</v>
      </c>
      <c r="Y954" s="46" t="str">
        <f t="shared" si="160"/>
        <v>2019</v>
      </c>
      <c r="Z954" s="46" t="str">
        <f t="shared" si="161"/>
        <v>15:30</v>
      </c>
      <c r="AA954" s="47">
        <f t="shared" si="162"/>
        <v>43583</v>
      </c>
      <c r="AB954" s="48">
        <f t="shared" si="163"/>
        <v>43583.645833333336</v>
      </c>
      <c r="AC954" s="51">
        <v>43556</v>
      </c>
      <c r="AD954" s="72"/>
      <c r="AE954" s="49">
        <v>953</v>
      </c>
      <c r="AF954" s="52">
        <f t="shared" si="164"/>
        <v>35.389999999999972</v>
      </c>
      <c r="AG954" s="53">
        <f t="shared" si="165"/>
        <v>135.3900000000001</v>
      </c>
      <c r="AH954" s="53">
        <f>AG954-MAX($AG$1:AG953)</f>
        <v>-9.2800000000000296</v>
      </c>
    </row>
    <row r="955" spans="1:34" x14ac:dyDescent="0.25">
      <c r="A955">
        <v>954</v>
      </c>
      <c r="B955" t="s">
        <v>32</v>
      </c>
      <c r="C955" t="s">
        <v>15</v>
      </c>
      <c r="D955" t="s">
        <v>24</v>
      </c>
      <c r="E955" t="s">
        <v>33</v>
      </c>
      <c r="F955">
        <v>0</v>
      </c>
      <c r="G955" t="s">
        <v>26</v>
      </c>
      <c r="H955" t="s">
        <v>34</v>
      </c>
      <c r="I955" t="str">
        <f>"2-1"</f>
        <v>2-1</v>
      </c>
      <c r="J955" t="s">
        <v>20</v>
      </c>
      <c r="K955">
        <v>2.04</v>
      </c>
      <c r="L955">
        <v>1</v>
      </c>
      <c r="M955">
        <v>-1</v>
      </c>
      <c r="N955" t="s">
        <v>21</v>
      </c>
      <c r="O955" t="s">
        <v>35</v>
      </c>
      <c r="P955" s="15">
        <f t="shared" si="166"/>
        <v>34.989999999999974</v>
      </c>
      <c r="Q955" s="22">
        <v>43556</v>
      </c>
      <c r="R955" s="22"/>
      <c r="S955" s="50">
        <v>925</v>
      </c>
      <c r="T955" s="23" t="str">
        <f t="shared" si="156"/>
        <v>AH</v>
      </c>
      <c r="U955" t="s">
        <v>2512</v>
      </c>
      <c r="V955" s="46" t="str">
        <f t="shared" si="157"/>
        <v>28</v>
      </c>
      <c r="W955" s="46" t="str">
        <f t="shared" si="158"/>
        <v>Apr</v>
      </c>
      <c r="X955" s="46">
        <f t="shared" si="159"/>
        <v>4</v>
      </c>
      <c r="Y955" s="46" t="str">
        <f t="shared" si="160"/>
        <v>2019</v>
      </c>
      <c r="Z955" s="46" t="str">
        <f t="shared" si="161"/>
        <v>16:15</v>
      </c>
      <c r="AA955" s="47">
        <f t="shared" si="162"/>
        <v>43583</v>
      </c>
      <c r="AB955" s="48">
        <f t="shared" si="163"/>
        <v>43583.677083333336</v>
      </c>
      <c r="AC955" s="51">
        <v>43556</v>
      </c>
      <c r="AD955" s="72"/>
      <c r="AE955" s="49">
        <v>954</v>
      </c>
      <c r="AF955" s="52">
        <f t="shared" si="164"/>
        <v>34.389999999999972</v>
      </c>
      <c r="AG955" s="53">
        <f t="shared" si="165"/>
        <v>134.3900000000001</v>
      </c>
      <c r="AH955" s="53">
        <f>AG955-MAX($AG$1:AG954)</f>
        <v>-10.28000000000003</v>
      </c>
    </row>
    <row r="956" spans="1:34" x14ac:dyDescent="0.25">
      <c r="A956">
        <v>955</v>
      </c>
      <c r="B956" t="s">
        <v>102</v>
      </c>
      <c r="C956" t="s">
        <v>15</v>
      </c>
      <c r="D956" t="s">
        <v>100</v>
      </c>
      <c r="E956" t="s">
        <v>103</v>
      </c>
      <c r="F956">
        <v>1.98</v>
      </c>
      <c r="G956" t="s">
        <v>18</v>
      </c>
      <c r="H956" t="s">
        <v>50</v>
      </c>
      <c r="I956" t="str">
        <f>"2-0"</f>
        <v>2-0</v>
      </c>
      <c r="J956" t="s">
        <v>20</v>
      </c>
      <c r="K956">
        <v>1.98</v>
      </c>
      <c r="L956">
        <v>1</v>
      </c>
      <c r="M956">
        <v>0.98</v>
      </c>
      <c r="N956" t="s">
        <v>21</v>
      </c>
      <c r="O956" t="s">
        <v>104</v>
      </c>
      <c r="P956" s="15">
        <f t="shared" si="166"/>
        <v>35.96999999999997</v>
      </c>
      <c r="Q956" s="22">
        <v>43556</v>
      </c>
      <c r="R956" s="22"/>
      <c r="S956" s="50">
        <v>947</v>
      </c>
      <c r="T956" s="23" t="str">
        <f t="shared" si="156"/>
        <v>AH</v>
      </c>
      <c r="U956" t="s">
        <v>2512</v>
      </c>
      <c r="V956" s="46" t="str">
        <f t="shared" si="157"/>
        <v>28</v>
      </c>
      <c r="W956" s="46" t="str">
        <f t="shared" si="158"/>
        <v>Apr</v>
      </c>
      <c r="X956" s="46">
        <f t="shared" si="159"/>
        <v>4</v>
      </c>
      <c r="Y956" s="46" t="str">
        <f t="shared" si="160"/>
        <v>2019</v>
      </c>
      <c r="Z956" s="46" t="str">
        <f t="shared" si="161"/>
        <v>17:00</v>
      </c>
      <c r="AA956" s="47">
        <f t="shared" si="162"/>
        <v>43583</v>
      </c>
      <c r="AB956" s="48">
        <f t="shared" si="163"/>
        <v>43583.708333333336</v>
      </c>
      <c r="AC956" s="51">
        <v>43556</v>
      </c>
      <c r="AD956" s="72"/>
      <c r="AE956" s="49">
        <v>955</v>
      </c>
      <c r="AF956" s="52">
        <f t="shared" si="164"/>
        <v>35.369999999999969</v>
      </c>
      <c r="AG956" s="53">
        <f t="shared" si="165"/>
        <v>135.37000000000009</v>
      </c>
      <c r="AH956" s="53">
        <f>AG956-MAX($AG$1:AG955)</f>
        <v>-9.3000000000000398</v>
      </c>
    </row>
    <row r="957" spans="1:34" x14ac:dyDescent="0.25">
      <c r="A957">
        <v>956</v>
      </c>
      <c r="B957" t="s">
        <v>57</v>
      </c>
      <c r="C957" t="s">
        <v>15</v>
      </c>
      <c r="D957" t="s">
        <v>58</v>
      </c>
      <c r="E957" t="s">
        <v>59</v>
      </c>
      <c r="F957">
        <v>2.09</v>
      </c>
      <c r="G957" t="s">
        <v>18</v>
      </c>
      <c r="H957" t="s">
        <v>60</v>
      </c>
      <c r="I957" t="str">
        <f>"1-1"</f>
        <v>1-1</v>
      </c>
      <c r="J957" t="s">
        <v>20</v>
      </c>
      <c r="K957">
        <v>2.09</v>
      </c>
      <c r="L957">
        <v>1</v>
      </c>
      <c r="M957">
        <v>1.0900000000000001</v>
      </c>
      <c r="N957" t="s">
        <v>21</v>
      </c>
      <c r="O957" t="s">
        <v>61</v>
      </c>
      <c r="P957" s="15">
        <f t="shared" si="166"/>
        <v>37.059999999999974</v>
      </c>
      <c r="Q957" s="22">
        <v>43556</v>
      </c>
      <c r="R957" s="22"/>
      <c r="S957" s="50">
        <v>954</v>
      </c>
      <c r="T957" s="23" t="str">
        <f t="shared" si="156"/>
        <v>O/U</v>
      </c>
      <c r="U957" t="s">
        <v>2512</v>
      </c>
      <c r="V957" s="46" t="str">
        <f t="shared" si="157"/>
        <v>28</v>
      </c>
      <c r="W957" s="46" t="str">
        <f t="shared" si="158"/>
        <v>Apr</v>
      </c>
      <c r="X957" s="46">
        <f t="shared" si="159"/>
        <v>4</v>
      </c>
      <c r="Y957" s="46" t="str">
        <f t="shared" si="160"/>
        <v>2019</v>
      </c>
      <c r="Z957" s="46" t="str">
        <f t="shared" si="161"/>
        <v>17:30</v>
      </c>
      <c r="AA957" s="47">
        <f t="shared" si="162"/>
        <v>43583</v>
      </c>
      <c r="AB957" s="48">
        <f t="shared" si="163"/>
        <v>43583.729166666664</v>
      </c>
      <c r="AC957" s="51">
        <v>43556</v>
      </c>
      <c r="AD957" s="72"/>
      <c r="AE957" s="49">
        <v>956</v>
      </c>
      <c r="AF957" s="52">
        <f t="shared" si="164"/>
        <v>36.459999999999972</v>
      </c>
      <c r="AG957" s="53">
        <f t="shared" si="165"/>
        <v>136.46000000000009</v>
      </c>
      <c r="AH957" s="53">
        <f>AG957-MAX($AG$1:AG956)</f>
        <v>-8.2100000000000364</v>
      </c>
    </row>
    <row r="958" spans="1:34" x14ac:dyDescent="0.25">
      <c r="A958">
        <v>957</v>
      </c>
      <c r="B958" t="s">
        <v>44</v>
      </c>
      <c r="C958" t="s">
        <v>15</v>
      </c>
      <c r="D958" t="s">
        <v>54</v>
      </c>
      <c r="E958" t="s">
        <v>55</v>
      </c>
      <c r="F958">
        <v>0</v>
      </c>
      <c r="G958" t="s">
        <v>26</v>
      </c>
      <c r="H958" t="s">
        <v>56</v>
      </c>
      <c r="I958" t="str">
        <f>"0-0"</f>
        <v>0-0</v>
      </c>
      <c r="J958" t="s">
        <v>20</v>
      </c>
      <c r="K958">
        <v>1.877</v>
      </c>
      <c r="L958">
        <v>1</v>
      </c>
      <c r="M958">
        <v>-1</v>
      </c>
      <c r="N958" t="s">
        <v>21</v>
      </c>
      <c r="O958" t="s">
        <v>53</v>
      </c>
      <c r="P958" s="15">
        <f t="shared" si="166"/>
        <v>36.059999999999974</v>
      </c>
      <c r="Q958" s="22">
        <v>43556</v>
      </c>
      <c r="R958" s="22"/>
      <c r="S958" s="50">
        <v>936</v>
      </c>
      <c r="T958" s="23" t="str">
        <f t="shared" si="156"/>
        <v>AH</v>
      </c>
      <c r="U958" t="s">
        <v>2512</v>
      </c>
      <c r="V958" s="46" t="str">
        <f t="shared" si="157"/>
        <v>28</v>
      </c>
      <c r="W958" s="46" t="str">
        <f t="shared" si="158"/>
        <v>Apr</v>
      </c>
      <c r="X958" s="46">
        <f t="shared" si="159"/>
        <v>4</v>
      </c>
      <c r="Y958" s="46" t="str">
        <f t="shared" si="160"/>
        <v>2019</v>
      </c>
      <c r="Z958" s="46" t="str">
        <f t="shared" si="161"/>
        <v>18:00</v>
      </c>
      <c r="AA958" s="47">
        <f t="shared" si="162"/>
        <v>43583</v>
      </c>
      <c r="AB958" s="48">
        <f t="shared" si="163"/>
        <v>43583.75</v>
      </c>
      <c r="AC958" s="51">
        <v>43556</v>
      </c>
      <c r="AD958" s="72"/>
      <c r="AE958" s="49">
        <v>957</v>
      </c>
      <c r="AF958" s="52">
        <f t="shared" si="164"/>
        <v>35.459999999999972</v>
      </c>
      <c r="AG958" s="53">
        <f t="shared" si="165"/>
        <v>135.46000000000009</v>
      </c>
      <c r="AH958" s="53">
        <f>AG958-MAX($AG$1:AG957)</f>
        <v>-9.2100000000000364</v>
      </c>
    </row>
    <row r="959" spans="1:34" x14ac:dyDescent="0.25">
      <c r="A959">
        <v>958</v>
      </c>
      <c r="B959" t="s">
        <v>44</v>
      </c>
      <c r="C959" t="s">
        <v>15</v>
      </c>
      <c r="D959" t="s">
        <v>16</v>
      </c>
      <c r="E959" t="s">
        <v>45</v>
      </c>
      <c r="F959">
        <v>0</v>
      </c>
      <c r="G959" t="s">
        <v>26</v>
      </c>
      <c r="H959" t="s">
        <v>46</v>
      </c>
      <c r="I959" t="str">
        <f>"1-2"</f>
        <v>1-2</v>
      </c>
      <c r="J959" t="s">
        <v>20</v>
      </c>
      <c r="K959">
        <v>2.2200000000000002</v>
      </c>
      <c r="L959">
        <v>1</v>
      </c>
      <c r="M959">
        <v>-1</v>
      </c>
      <c r="N959" t="s">
        <v>21</v>
      </c>
      <c r="O959" t="s">
        <v>47</v>
      </c>
      <c r="P959" s="15">
        <f t="shared" si="166"/>
        <v>35.059999999999974</v>
      </c>
      <c r="Q959" s="22">
        <v>43556</v>
      </c>
      <c r="R959" s="22"/>
      <c r="S959" s="50">
        <v>933</v>
      </c>
      <c r="T959" s="23" t="str">
        <f t="shared" si="156"/>
        <v>AH</v>
      </c>
      <c r="U959" t="s">
        <v>2512</v>
      </c>
      <c r="V959" s="46" t="str">
        <f t="shared" si="157"/>
        <v>28</v>
      </c>
      <c r="W959" s="46" t="str">
        <f t="shared" si="158"/>
        <v>Apr</v>
      </c>
      <c r="X959" s="46">
        <f t="shared" si="159"/>
        <v>4</v>
      </c>
      <c r="Y959" s="46" t="str">
        <f t="shared" si="160"/>
        <v>2019</v>
      </c>
      <c r="Z959" s="46" t="str">
        <f t="shared" si="161"/>
        <v>18:00</v>
      </c>
      <c r="AA959" s="47">
        <f t="shared" si="162"/>
        <v>43583</v>
      </c>
      <c r="AB959" s="48">
        <f t="shared" si="163"/>
        <v>43583.75</v>
      </c>
      <c r="AC959" s="51">
        <v>43556</v>
      </c>
      <c r="AD959" s="72"/>
      <c r="AE959" s="49">
        <v>958</v>
      </c>
      <c r="AF959" s="52">
        <f t="shared" si="164"/>
        <v>34.459999999999972</v>
      </c>
      <c r="AG959" s="53">
        <f t="shared" si="165"/>
        <v>134.46000000000009</v>
      </c>
      <c r="AH959" s="53">
        <f>AG959-MAX($AG$1:AG958)</f>
        <v>-10.210000000000036</v>
      </c>
    </row>
    <row r="960" spans="1:34" x14ac:dyDescent="0.25">
      <c r="A960">
        <v>959</v>
      </c>
      <c r="B960" t="s">
        <v>29</v>
      </c>
      <c r="C960" t="s">
        <v>15</v>
      </c>
      <c r="D960" t="s">
        <v>24</v>
      </c>
      <c r="E960" t="s">
        <v>30</v>
      </c>
      <c r="F960">
        <v>1.94</v>
      </c>
      <c r="G960" t="s">
        <v>18</v>
      </c>
      <c r="H960" t="s">
        <v>31</v>
      </c>
      <c r="I960" t="str">
        <f>"1-1"</f>
        <v>1-1</v>
      </c>
      <c r="J960" t="s">
        <v>20</v>
      </c>
      <c r="K960">
        <v>1.9430000000000001</v>
      </c>
      <c r="L960">
        <v>1</v>
      </c>
      <c r="M960">
        <v>0.94</v>
      </c>
      <c r="N960" t="s">
        <v>21</v>
      </c>
      <c r="O960" t="s">
        <v>28</v>
      </c>
      <c r="P960" s="15">
        <f t="shared" si="166"/>
        <v>35.999999999999972</v>
      </c>
      <c r="Q960" s="22">
        <v>43556</v>
      </c>
      <c r="R960" s="22"/>
      <c r="S960" s="50">
        <v>950</v>
      </c>
      <c r="T960" s="23" t="str">
        <f t="shared" si="156"/>
        <v>AH</v>
      </c>
      <c r="U960" t="s">
        <v>2512</v>
      </c>
      <c r="V960" s="46" t="str">
        <f t="shared" si="157"/>
        <v>28</v>
      </c>
      <c r="W960" s="46" t="str">
        <f t="shared" si="158"/>
        <v>Apr</v>
      </c>
      <c r="X960" s="46">
        <f t="shared" si="159"/>
        <v>4</v>
      </c>
      <c r="Y960" s="46" t="str">
        <f t="shared" si="160"/>
        <v>2019</v>
      </c>
      <c r="Z960" s="46" t="str">
        <f t="shared" si="161"/>
        <v>18:30</v>
      </c>
      <c r="AA960" s="47">
        <f t="shared" si="162"/>
        <v>43583</v>
      </c>
      <c r="AB960" s="48">
        <f t="shared" si="163"/>
        <v>43583.770833333336</v>
      </c>
      <c r="AC960" s="51">
        <v>43556</v>
      </c>
      <c r="AD960" s="72"/>
      <c r="AE960" s="49">
        <v>959</v>
      </c>
      <c r="AF960" s="52">
        <f t="shared" si="164"/>
        <v>35.39999999999997</v>
      </c>
      <c r="AG960" s="53">
        <f t="shared" si="165"/>
        <v>135.40000000000009</v>
      </c>
      <c r="AH960" s="53">
        <f>AG960-MAX($AG$1:AG959)</f>
        <v>-9.2700000000000387</v>
      </c>
    </row>
    <row r="961" spans="1:34" x14ac:dyDescent="0.25">
      <c r="A961">
        <v>960</v>
      </c>
      <c r="B961" t="s">
        <v>41</v>
      </c>
      <c r="C961" t="s">
        <v>15</v>
      </c>
      <c r="D961" t="s">
        <v>16</v>
      </c>
      <c r="E961" t="s">
        <v>42</v>
      </c>
      <c r="F961">
        <v>0</v>
      </c>
      <c r="G961" t="s">
        <v>26</v>
      </c>
      <c r="H961" t="s">
        <v>34</v>
      </c>
      <c r="I961" t="str">
        <f>"2-0"</f>
        <v>2-0</v>
      </c>
      <c r="J961" t="s">
        <v>20</v>
      </c>
      <c r="K961">
        <v>1.8620000000000001</v>
      </c>
      <c r="L961">
        <v>1</v>
      </c>
      <c r="M961">
        <v>-1</v>
      </c>
      <c r="N961" t="s">
        <v>21</v>
      </c>
      <c r="O961" t="s">
        <v>43</v>
      </c>
      <c r="P961" s="15">
        <f t="shared" si="166"/>
        <v>34.999999999999972</v>
      </c>
      <c r="Q961" s="22">
        <v>43556</v>
      </c>
      <c r="R961" s="22"/>
      <c r="S961" s="50">
        <v>929</v>
      </c>
      <c r="T961" s="23" t="str">
        <f t="shared" si="156"/>
        <v>AH</v>
      </c>
      <c r="U961" t="s">
        <v>2512</v>
      </c>
      <c r="V961" s="46" t="str">
        <f t="shared" si="157"/>
        <v>28</v>
      </c>
      <c r="W961" s="46" t="str">
        <f t="shared" si="158"/>
        <v>Apr</v>
      </c>
      <c r="X961" s="46">
        <f t="shared" si="159"/>
        <v>4</v>
      </c>
      <c r="Y961" s="46" t="str">
        <f t="shared" si="160"/>
        <v>2019</v>
      </c>
      <c r="Z961" s="46" t="str">
        <f t="shared" si="161"/>
        <v>20:30</v>
      </c>
      <c r="AA961" s="47">
        <f t="shared" si="162"/>
        <v>43583</v>
      </c>
      <c r="AB961" s="48">
        <f t="shared" si="163"/>
        <v>43583.854166666664</v>
      </c>
      <c r="AC961" s="51">
        <v>43556</v>
      </c>
      <c r="AD961" s="72"/>
      <c r="AE961" s="49">
        <v>960</v>
      </c>
      <c r="AF961" s="52">
        <f t="shared" si="164"/>
        <v>34.39999999999997</v>
      </c>
      <c r="AG961" s="53">
        <f t="shared" si="165"/>
        <v>134.40000000000009</v>
      </c>
      <c r="AH961" s="53">
        <f>AG961-MAX($AG$1:AG960)</f>
        <v>-10.270000000000039</v>
      </c>
    </row>
    <row r="962" spans="1:34" x14ac:dyDescent="0.25">
      <c r="A962">
        <v>961</v>
      </c>
      <c r="B962" t="s">
        <v>23</v>
      </c>
      <c r="C962" t="s">
        <v>15</v>
      </c>
      <c r="D962" t="s">
        <v>24</v>
      </c>
      <c r="E962" t="s">
        <v>25</v>
      </c>
      <c r="F962">
        <v>0</v>
      </c>
      <c r="G962" t="s">
        <v>26</v>
      </c>
      <c r="H962" t="s">
        <v>27</v>
      </c>
      <c r="I962" t="str">
        <f>"1-0"</f>
        <v>1-0</v>
      </c>
      <c r="J962" t="s">
        <v>20</v>
      </c>
      <c r="K962">
        <v>1.6890000000000001</v>
      </c>
      <c r="L962">
        <v>1</v>
      </c>
      <c r="M962">
        <v>-1</v>
      </c>
      <c r="N962" t="s">
        <v>21</v>
      </c>
      <c r="O962" t="s">
        <v>28</v>
      </c>
      <c r="P962" s="15">
        <f t="shared" si="166"/>
        <v>33.999999999999972</v>
      </c>
      <c r="Q962" s="22">
        <v>43556</v>
      </c>
      <c r="R962" s="22"/>
      <c r="S962" s="50">
        <v>959</v>
      </c>
      <c r="T962" s="23" t="str">
        <f t="shared" ref="T962:T1025" si="167">MID(H962,FIND("(",H962)+1,FIND(")",H962)-FIND("(",H962)-1)</f>
        <v>AH</v>
      </c>
      <c r="U962" t="s">
        <v>2512</v>
      </c>
      <c r="V962" s="46" t="str">
        <f t="shared" ref="V962:V1025" si="168">MID(B962,2,2)</f>
        <v>28</v>
      </c>
      <c r="W962" s="46" t="str">
        <f t="shared" ref="W962:W1025" si="169">MID(B962,5,3)</f>
        <v>Apr</v>
      </c>
      <c r="X962" s="46">
        <f t="shared" ref="X962:X1025" si="170">INDEX($AK$2:$AL$13,MATCH(W962,$AL$2:$AL$13,0),1)</f>
        <v>4</v>
      </c>
      <c r="Y962" s="46" t="str">
        <f t="shared" ref="Y962:Y1025" si="171">MID(B962,9,4)</f>
        <v>2019</v>
      </c>
      <c r="Z962" s="46" t="str">
        <f t="shared" ref="Z962:Z1025" si="172">RIGHT(B962,5)</f>
        <v>20:45</v>
      </c>
      <c r="AA962" s="47">
        <f t="shared" ref="AA962:AA1025" si="173">DATE(Y962,X962,V962)</f>
        <v>43583</v>
      </c>
      <c r="AB962" s="48">
        <f t="shared" ref="AB962:AB1025" si="174">AA962+Z962</f>
        <v>43583.864583333336</v>
      </c>
      <c r="AC962" s="51">
        <v>43556</v>
      </c>
      <c r="AD962" s="72"/>
      <c r="AE962" s="49">
        <v>961</v>
      </c>
      <c r="AF962" s="52">
        <f t="shared" si="164"/>
        <v>33.39999999999997</v>
      </c>
      <c r="AG962" s="53">
        <f t="shared" si="165"/>
        <v>133.40000000000009</v>
      </c>
      <c r="AH962" s="53">
        <f>AG962-MAX($AG$1:AG961)</f>
        <v>-11.270000000000039</v>
      </c>
    </row>
    <row r="963" spans="1:34" x14ac:dyDescent="0.25">
      <c r="A963">
        <v>962</v>
      </c>
      <c r="B963" t="s">
        <v>99</v>
      </c>
      <c r="C963" t="s">
        <v>15</v>
      </c>
      <c r="D963" t="s">
        <v>100</v>
      </c>
      <c r="E963" t="s">
        <v>101</v>
      </c>
      <c r="F963">
        <v>1.98</v>
      </c>
      <c r="G963" t="s">
        <v>18</v>
      </c>
      <c r="H963" t="s">
        <v>31</v>
      </c>
      <c r="I963" t="str">
        <f>"1-2"</f>
        <v>1-2</v>
      </c>
      <c r="J963" t="s">
        <v>20</v>
      </c>
      <c r="K963">
        <v>1.98</v>
      </c>
      <c r="L963">
        <v>1</v>
      </c>
      <c r="M963">
        <v>0.98</v>
      </c>
      <c r="N963" t="s">
        <v>21</v>
      </c>
      <c r="O963" t="s">
        <v>98</v>
      </c>
      <c r="P963" s="15">
        <f t="shared" si="166"/>
        <v>34.979999999999968</v>
      </c>
      <c r="Q963" s="22">
        <v>43556</v>
      </c>
      <c r="R963" s="22"/>
      <c r="S963" s="50">
        <v>961</v>
      </c>
      <c r="T963" s="23" t="str">
        <f t="shared" si="167"/>
        <v>AH</v>
      </c>
      <c r="U963" t="s">
        <v>2512</v>
      </c>
      <c r="V963" s="46" t="str">
        <f t="shared" si="168"/>
        <v>28</v>
      </c>
      <c r="W963" s="46" t="str">
        <f t="shared" si="169"/>
        <v>Apr</v>
      </c>
      <c r="X963" s="46">
        <f t="shared" si="170"/>
        <v>4</v>
      </c>
      <c r="Y963" s="46" t="str">
        <f t="shared" si="171"/>
        <v>2019</v>
      </c>
      <c r="Z963" s="46" t="str">
        <f t="shared" si="172"/>
        <v>21:00</v>
      </c>
      <c r="AA963" s="47">
        <f t="shared" si="173"/>
        <v>43583</v>
      </c>
      <c r="AB963" s="48">
        <f t="shared" si="174"/>
        <v>43583.875</v>
      </c>
      <c r="AC963" s="51">
        <v>43556</v>
      </c>
      <c r="AD963" s="72"/>
      <c r="AE963" s="49">
        <v>962</v>
      </c>
      <c r="AF963" s="52">
        <f t="shared" ref="AF963:AF1026" si="175">AF962+M963</f>
        <v>34.379999999999967</v>
      </c>
      <c r="AG963" s="53">
        <f t="shared" ref="AG963:AG1026" si="176">AG962+M963</f>
        <v>134.38000000000008</v>
      </c>
      <c r="AH963" s="53">
        <f>AG963-MAX($AG$1:AG962)</f>
        <v>-10.290000000000049</v>
      </c>
    </row>
    <row r="964" spans="1:34" x14ac:dyDescent="0.25">
      <c r="A964">
        <v>963</v>
      </c>
      <c r="B964" t="s">
        <v>14</v>
      </c>
      <c r="C964" t="s">
        <v>15</v>
      </c>
      <c r="D964" t="s">
        <v>16</v>
      </c>
      <c r="E964" t="s">
        <v>17</v>
      </c>
      <c r="F964">
        <v>1.95</v>
      </c>
      <c r="G964" t="s">
        <v>18</v>
      </c>
      <c r="H964" t="s">
        <v>19</v>
      </c>
      <c r="I964" t="str">
        <f>"2-0"</f>
        <v>2-0</v>
      </c>
      <c r="J964" t="s">
        <v>20</v>
      </c>
      <c r="K964">
        <v>1.952</v>
      </c>
      <c r="L964">
        <v>1</v>
      </c>
      <c r="M964">
        <v>0.95</v>
      </c>
      <c r="N964" t="s">
        <v>21</v>
      </c>
      <c r="O964" t="s">
        <v>22</v>
      </c>
      <c r="P964" s="15">
        <f t="shared" si="166"/>
        <v>35.929999999999971</v>
      </c>
      <c r="Q964" s="22">
        <v>43556</v>
      </c>
      <c r="R964" s="22"/>
      <c r="S964" s="50">
        <v>963</v>
      </c>
      <c r="T964" s="23" t="str">
        <f t="shared" si="167"/>
        <v>AH</v>
      </c>
      <c r="U964" t="s">
        <v>2512</v>
      </c>
      <c r="V964" s="46" t="str">
        <f t="shared" si="168"/>
        <v>29</v>
      </c>
      <c r="W964" s="46" t="str">
        <f t="shared" si="169"/>
        <v>Apr</v>
      </c>
      <c r="X964" s="46">
        <f t="shared" si="170"/>
        <v>4</v>
      </c>
      <c r="Y964" s="46" t="str">
        <f t="shared" si="171"/>
        <v>2019</v>
      </c>
      <c r="Z964" s="46" t="str">
        <f t="shared" si="172"/>
        <v>19:00</v>
      </c>
      <c r="AA964" s="47">
        <f t="shared" si="173"/>
        <v>43584</v>
      </c>
      <c r="AB964" s="48">
        <f t="shared" si="174"/>
        <v>43584.791666666664</v>
      </c>
      <c r="AC964" s="51">
        <v>43556</v>
      </c>
      <c r="AD964" s="72"/>
      <c r="AE964" s="49">
        <v>963</v>
      </c>
      <c r="AF964" s="52">
        <f t="shared" si="175"/>
        <v>35.32999999999997</v>
      </c>
      <c r="AG964" s="53">
        <f t="shared" si="176"/>
        <v>135.33000000000007</v>
      </c>
      <c r="AH964" s="53">
        <f>AG964-MAX($AG$1:AG963)</f>
        <v>-9.3400000000000603</v>
      </c>
    </row>
    <row r="965" spans="1:34" x14ac:dyDescent="0.25">
      <c r="A965">
        <v>964</v>
      </c>
      <c r="B965" t="s">
        <v>2305</v>
      </c>
      <c r="C965" t="s">
        <v>15</v>
      </c>
      <c r="D965" t="s">
        <v>100</v>
      </c>
      <c r="E965" t="s">
        <v>2306</v>
      </c>
      <c r="F965">
        <v>2.04</v>
      </c>
      <c r="G965" t="s">
        <v>18</v>
      </c>
      <c r="H965" t="s">
        <v>112</v>
      </c>
      <c r="I965" t="str">
        <f>"3-2"</f>
        <v>3-2</v>
      </c>
      <c r="J965" t="s">
        <v>20</v>
      </c>
      <c r="K965">
        <v>2.04</v>
      </c>
      <c r="L965">
        <v>1</v>
      </c>
      <c r="M965">
        <v>1.04</v>
      </c>
      <c r="N965" t="s">
        <v>21</v>
      </c>
      <c r="O965" t="s">
        <v>2307</v>
      </c>
      <c r="P965" s="15">
        <f t="shared" si="166"/>
        <v>36.96999999999997</v>
      </c>
      <c r="Q965" s="22">
        <v>43586</v>
      </c>
      <c r="R965" s="22"/>
      <c r="S965" s="50">
        <v>988</v>
      </c>
      <c r="T965" s="23" t="str">
        <f t="shared" si="167"/>
        <v>AH</v>
      </c>
      <c r="U965" t="s">
        <v>2512</v>
      </c>
      <c r="V965" s="46" t="str">
        <f t="shared" si="168"/>
        <v>30</v>
      </c>
      <c r="W965" s="46" t="str">
        <f t="shared" si="169"/>
        <v>Apr</v>
      </c>
      <c r="X965" s="46">
        <f t="shared" si="170"/>
        <v>4</v>
      </c>
      <c r="Y965" s="46" t="str">
        <f t="shared" si="171"/>
        <v>2019</v>
      </c>
      <c r="Z965" s="46" t="str">
        <f t="shared" si="172"/>
        <v>19:00</v>
      </c>
      <c r="AA965" s="47">
        <f t="shared" si="173"/>
        <v>43585</v>
      </c>
      <c r="AB965" s="48">
        <f t="shared" si="174"/>
        <v>43585.791666666664</v>
      </c>
      <c r="AC965" s="51">
        <v>43556</v>
      </c>
      <c r="AD965" s="72"/>
      <c r="AE965" s="49">
        <v>964</v>
      </c>
      <c r="AF965" s="52">
        <f t="shared" si="175"/>
        <v>36.369999999999969</v>
      </c>
      <c r="AG965" s="53">
        <f t="shared" si="176"/>
        <v>136.37000000000006</v>
      </c>
      <c r="AH965" s="53">
        <f>AG965-MAX($AG$1:AG964)</f>
        <v>-8.3000000000000682</v>
      </c>
    </row>
    <row r="966" spans="1:34" x14ac:dyDescent="0.25">
      <c r="A966">
        <v>965</v>
      </c>
      <c r="B966" t="s">
        <v>2311</v>
      </c>
      <c r="C966" t="s">
        <v>15</v>
      </c>
      <c r="D966" t="s">
        <v>229</v>
      </c>
      <c r="E966" t="s">
        <v>2312</v>
      </c>
      <c r="F966">
        <v>2.17</v>
      </c>
      <c r="G966" t="s">
        <v>18</v>
      </c>
      <c r="H966" t="s">
        <v>34</v>
      </c>
      <c r="I966" t="str">
        <f>"0-1"</f>
        <v>0-1</v>
      </c>
      <c r="J966" t="s">
        <v>20</v>
      </c>
      <c r="K966">
        <v>2.17</v>
      </c>
      <c r="L966">
        <v>1</v>
      </c>
      <c r="M966">
        <v>1.17</v>
      </c>
      <c r="N966" t="s">
        <v>21</v>
      </c>
      <c r="O966" t="s">
        <v>2310</v>
      </c>
      <c r="P966" s="15">
        <f t="shared" si="166"/>
        <v>38.139999999999972</v>
      </c>
      <c r="Q966" s="22">
        <v>43556</v>
      </c>
      <c r="R966" s="22"/>
      <c r="S966" s="50">
        <v>966</v>
      </c>
      <c r="T966" s="23" t="str">
        <f t="shared" si="167"/>
        <v>AH</v>
      </c>
      <c r="U966" t="s">
        <v>2512</v>
      </c>
      <c r="V966" s="46" t="str">
        <f t="shared" si="168"/>
        <v>30</v>
      </c>
      <c r="W966" s="46" t="str">
        <f t="shared" si="169"/>
        <v>Apr</v>
      </c>
      <c r="X966" s="46">
        <f t="shared" si="170"/>
        <v>4</v>
      </c>
      <c r="Y966" s="46" t="str">
        <f t="shared" si="171"/>
        <v>2019</v>
      </c>
      <c r="Z966" s="46" t="str">
        <f t="shared" si="172"/>
        <v>21:00</v>
      </c>
      <c r="AA966" s="47">
        <f t="shared" si="173"/>
        <v>43585</v>
      </c>
      <c r="AB966" s="48">
        <f t="shared" si="174"/>
        <v>43585.875</v>
      </c>
      <c r="AC966" s="51">
        <v>43556</v>
      </c>
      <c r="AD966" s="72"/>
      <c r="AE966" s="49">
        <v>965</v>
      </c>
      <c r="AF966" s="52">
        <f t="shared" si="175"/>
        <v>37.539999999999971</v>
      </c>
      <c r="AG966" s="53">
        <f t="shared" si="176"/>
        <v>137.54000000000005</v>
      </c>
      <c r="AH966" s="53">
        <f>AG966-MAX($AG$1:AG965)</f>
        <v>-7.1300000000000807</v>
      </c>
    </row>
    <row r="967" spans="1:34" x14ac:dyDescent="0.25">
      <c r="A967">
        <v>966</v>
      </c>
      <c r="B967" t="s">
        <v>2308</v>
      </c>
      <c r="C967" t="s">
        <v>15</v>
      </c>
      <c r="D967" t="s">
        <v>100</v>
      </c>
      <c r="E967" t="s">
        <v>2309</v>
      </c>
      <c r="F967">
        <v>1</v>
      </c>
      <c r="G967" t="s">
        <v>80</v>
      </c>
      <c r="H967" t="s">
        <v>34</v>
      </c>
      <c r="I967" t="str">
        <f>"2-2"</f>
        <v>2-2</v>
      </c>
      <c r="J967" t="s">
        <v>20</v>
      </c>
      <c r="K967">
        <v>1.833</v>
      </c>
      <c r="L967">
        <v>1</v>
      </c>
      <c r="M967">
        <v>0</v>
      </c>
      <c r="N967" t="s">
        <v>21</v>
      </c>
      <c r="O967" t="s">
        <v>2310</v>
      </c>
      <c r="P967" s="15">
        <f t="shared" si="166"/>
        <v>38.139999999999972</v>
      </c>
      <c r="Q967" s="22">
        <v>43556</v>
      </c>
      <c r="R967" s="22"/>
      <c r="S967" s="50">
        <v>967</v>
      </c>
      <c r="T967" s="23" t="str">
        <f t="shared" si="167"/>
        <v>AH</v>
      </c>
      <c r="U967" t="s">
        <v>2512</v>
      </c>
      <c r="V967" s="46" t="str">
        <f t="shared" si="168"/>
        <v>01</v>
      </c>
      <c r="W967" s="46" t="str">
        <f t="shared" si="169"/>
        <v>May</v>
      </c>
      <c r="X967" s="46">
        <f t="shared" si="170"/>
        <v>5</v>
      </c>
      <c r="Y967" s="46" t="str">
        <f t="shared" si="171"/>
        <v>2019</v>
      </c>
      <c r="Z967" s="46" t="str">
        <f t="shared" si="172"/>
        <v>19:00</v>
      </c>
      <c r="AA967" s="47">
        <f t="shared" si="173"/>
        <v>43586</v>
      </c>
      <c r="AB967" s="48">
        <f t="shared" si="174"/>
        <v>43586.791666666664</v>
      </c>
      <c r="AC967" s="51">
        <v>43586</v>
      </c>
      <c r="AD967" s="72">
        <v>43586</v>
      </c>
      <c r="AE967" s="49">
        <v>966</v>
      </c>
      <c r="AF967" s="52">
        <f t="shared" si="175"/>
        <v>37.539999999999971</v>
      </c>
      <c r="AG967" s="53">
        <f t="shared" si="176"/>
        <v>137.54000000000005</v>
      </c>
      <c r="AH967" s="53">
        <f>AG967-MAX($AG$1:AG966)</f>
        <v>-7.1300000000000807</v>
      </c>
    </row>
    <row r="968" spans="1:34" x14ac:dyDescent="0.25">
      <c r="A968">
        <v>967</v>
      </c>
      <c r="B968" t="s">
        <v>2313</v>
      </c>
      <c r="C968" t="s">
        <v>15</v>
      </c>
      <c r="D968" t="s">
        <v>229</v>
      </c>
      <c r="E968" t="s">
        <v>2314</v>
      </c>
      <c r="F968">
        <v>0</v>
      </c>
      <c r="G968" t="s">
        <v>26</v>
      </c>
      <c r="H968" t="s">
        <v>92</v>
      </c>
      <c r="I968" t="str">
        <f>"3-0"</f>
        <v>3-0</v>
      </c>
      <c r="J968" t="s">
        <v>20</v>
      </c>
      <c r="K968">
        <v>2.09</v>
      </c>
      <c r="L968">
        <v>1</v>
      </c>
      <c r="M968">
        <v>-1</v>
      </c>
      <c r="N968" t="s">
        <v>21</v>
      </c>
      <c r="O968" t="s">
        <v>2310</v>
      </c>
      <c r="P968" s="15">
        <f t="shared" si="166"/>
        <v>37.139999999999972</v>
      </c>
      <c r="Q968" s="22">
        <v>43586</v>
      </c>
      <c r="R968" s="22"/>
      <c r="S968" s="50">
        <v>992</v>
      </c>
      <c r="T968" s="23" t="str">
        <f t="shared" si="167"/>
        <v>AH</v>
      </c>
      <c r="U968" t="s">
        <v>2512</v>
      </c>
      <c r="V968" s="46" t="str">
        <f t="shared" si="168"/>
        <v>01</v>
      </c>
      <c r="W968" s="46" t="str">
        <f t="shared" si="169"/>
        <v>May</v>
      </c>
      <c r="X968" s="46">
        <f t="shared" si="170"/>
        <v>5</v>
      </c>
      <c r="Y968" s="46" t="str">
        <f t="shared" si="171"/>
        <v>2019</v>
      </c>
      <c r="Z968" s="46" t="str">
        <f t="shared" si="172"/>
        <v>21:00</v>
      </c>
      <c r="AA968" s="47">
        <f t="shared" si="173"/>
        <v>43586</v>
      </c>
      <c r="AB968" s="48">
        <f t="shared" si="174"/>
        <v>43586.875</v>
      </c>
      <c r="AC968" s="51">
        <v>43586</v>
      </c>
      <c r="AD968" s="72"/>
      <c r="AE968" s="49">
        <v>967</v>
      </c>
      <c r="AF968" s="52">
        <f t="shared" si="175"/>
        <v>36.539999999999971</v>
      </c>
      <c r="AG968" s="53">
        <f t="shared" si="176"/>
        <v>136.54000000000005</v>
      </c>
      <c r="AH968" s="53">
        <f>AG968-MAX($AG$1:AG967)</f>
        <v>-8.1300000000000807</v>
      </c>
    </row>
    <row r="969" spans="1:34" x14ac:dyDescent="0.25">
      <c r="A969">
        <v>968</v>
      </c>
      <c r="B969" t="s">
        <v>2337</v>
      </c>
      <c r="C969" t="s">
        <v>15</v>
      </c>
      <c r="D969" t="s">
        <v>199</v>
      </c>
      <c r="E969" t="s">
        <v>2338</v>
      </c>
      <c r="F969">
        <v>0</v>
      </c>
      <c r="G969" t="s">
        <v>26</v>
      </c>
      <c r="H969" t="s">
        <v>92</v>
      </c>
      <c r="I969" t="str">
        <f>"3-1"</f>
        <v>3-1</v>
      </c>
      <c r="J969" t="s">
        <v>20</v>
      </c>
      <c r="K969">
        <v>1.925</v>
      </c>
      <c r="L969">
        <v>1</v>
      </c>
      <c r="M969">
        <v>-1</v>
      </c>
      <c r="N969" t="s">
        <v>21</v>
      </c>
      <c r="O969" t="s">
        <v>2334</v>
      </c>
      <c r="P969" s="15">
        <f t="shared" si="166"/>
        <v>36.139999999999972</v>
      </c>
      <c r="Q969" s="22">
        <v>43556</v>
      </c>
      <c r="R969" s="22"/>
      <c r="S969" s="50">
        <v>970</v>
      </c>
      <c r="T969" s="23" t="str">
        <f t="shared" si="167"/>
        <v>AH</v>
      </c>
      <c r="U969" t="s">
        <v>2512</v>
      </c>
      <c r="V969" s="46" t="str">
        <f t="shared" si="168"/>
        <v>02</v>
      </c>
      <c r="W969" s="46" t="str">
        <f t="shared" si="169"/>
        <v>May</v>
      </c>
      <c r="X969" s="46">
        <f t="shared" si="170"/>
        <v>5</v>
      </c>
      <c r="Y969" s="46" t="str">
        <f t="shared" si="171"/>
        <v>2019</v>
      </c>
      <c r="Z969" s="46" t="str">
        <f t="shared" si="172"/>
        <v>21:00</v>
      </c>
      <c r="AA969" s="47">
        <f t="shared" si="173"/>
        <v>43587</v>
      </c>
      <c r="AB969" s="48">
        <f t="shared" si="174"/>
        <v>43587.875</v>
      </c>
      <c r="AC969" s="51">
        <v>43586</v>
      </c>
      <c r="AD969" s="72"/>
      <c r="AE969" s="49">
        <v>968</v>
      </c>
      <c r="AF969" s="52">
        <f t="shared" si="175"/>
        <v>35.539999999999971</v>
      </c>
      <c r="AG969" s="53">
        <f t="shared" si="176"/>
        <v>135.54000000000005</v>
      </c>
      <c r="AH969" s="53">
        <f>AG969-MAX($AG$1:AG968)</f>
        <v>-9.1300000000000807</v>
      </c>
    </row>
    <row r="970" spans="1:34" x14ac:dyDescent="0.25">
      <c r="A970">
        <v>969</v>
      </c>
      <c r="B970" t="s">
        <v>2337</v>
      </c>
      <c r="C970" t="s">
        <v>15</v>
      </c>
      <c r="D970" t="s">
        <v>199</v>
      </c>
      <c r="E970" t="s">
        <v>2339</v>
      </c>
      <c r="F970">
        <v>1</v>
      </c>
      <c r="G970" t="s">
        <v>80</v>
      </c>
      <c r="H970" t="s">
        <v>34</v>
      </c>
      <c r="I970" t="str">
        <f>"1-1"</f>
        <v>1-1</v>
      </c>
      <c r="J970" t="s">
        <v>20</v>
      </c>
      <c r="K970">
        <v>1.8919999999999999</v>
      </c>
      <c r="L970">
        <v>1</v>
      </c>
      <c r="M970">
        <v>0</v>
      </c>
      <c r="N970" t="s">
        <v>21</v>
      </c>
      <c r="O970" t="s">
        <v>2340</v>
      </c>
      <c r="P970" s="15">
        <f t="shared" si="166"/>
        <v>36.139999999999972</v>
      </c>
      <c r="Q970" s="22">
        <v>43556</v>
      </c>
      <c r="R970" s="22"/>
      <c r="S970" s="50">
        <v>968</v>
      </c>
      <c r="T970" s="23" t="str">
        <f t="shared" si="167"/>
        <v>AH</v>
      </c>
      <c r="U970" t="s">
        <v>2512</v>
      </c>
      <c r="V970" s="46" t="str">
        <f t="shared" si="168"/>
        <v>02</v>
      </c>
      <c r="W970" s="46" t="str">
        <f t="shared" si="169"/>
        <v>May</v>
      </c>
      <c r="X970" s="46">
        <f t="shared" si="170"/>
        <v>5</v>
      </c>
      <c r="Y970" s="46" t="str">
        <f t="shared" si="171"/>
        <v>2019</v>
      </c>
      <c r="Z970" s="46" t="str">
        <f t="shared" si="172"/>
        <v>21:00</v>
      </c>
      <c r="AA970" s="47">
        <f t="shared" si="173"/>
        <v>43587</v>
      </c>
      <c r="AB970" s="48">
        <f t="shared" si="174"/>
        <v>43587.875</v>
      </c>
      <c r="AC970" s="51">
        <v>43586</v>
      </c>
      <c r="AD970" s="72"/>
      <c r="AE970" s="49">
        <v>969</v>
      </c>
      <c r="AF970" s="52">
        <f t="shared" si="175"/>
        <v>35.539999999999971</v>
      </c>
      <c r="AG970" s="53">
        <f t="shared" si="176"/>
        <v>135.54000000000005</v>
      </c>
      <c r="AH970" s="53">
        <f>AG970-MAX($AG$1:AG969)</f>
        <v>-9.1300000000000807</v>
      </c>
    </row>
    <row r="971" spans="1:34" x14ac:dyDescent="0.25">
      <c r="A971">
        <v>970</v>
      </c>
      <c r="B971" t="s">
        <v>2332</v>
      </c>
      <c r="C971" t="s">
        <v>15</v>
      </c>
      <c r="D971" t="s">
        <v>16</v>
      </c>
      <c r="E971" t="s">
        <v>2333</v>
      </c>
      <c r="F971">
        <v>1.7</v>
      </c>
      <c r="G971" t="s">
        <v>18</v>
      </c>
      <c r="H971" t="s">
        <v>31</v>
      </c>
      <c r="I971" t="str">
        <f>"1-1"</f>
        <v>1-1</v>
      </c>
      <c r="J971" t="s">
        <v>20</v>
      </c>
      <c r="K971">
        <v>1.704</v>
      </c>
      <c r="L971">
        <v>1</v>
      </c>
      <c r="M971">
        <v>0.7</v>
      </c>
      <c r="N971" t="s">
        <v>21</v>
      </c>
      <c r="O971" t="s">
        <v>2334</v>
      </c>
      <c r="P971" s="15">
        <f t="shared" si="166"/>
        <v>36.839999999999975</v>
      </c>
      <c r="Q971" s="22">
        <v>43586</v>
      </c>
      <c r="R971" s="22"/>
      <c r="S971" s="50">
        <v>994</v>
      </c>
      <c r="T971" s="23" t="str">
        <f t="shared" si="167"/>
        <v>AH</v>
      </c>
      <c r="U971" t="s">
        <v>2512</v>
      </c>
      <c r="V971" s="46" t="str">
        <f t="shared" si="168"/>
        <v>03</v>
      </c>
      <c r="W971" s="46" t="str">
        <f t="shared" si="169"/>
        <v>May</v>
      </c>
      <c r="X971" s="46">
        <f t="shared" si="170"/>
        <v>5</v>
      </c>
      <c r="Y971" s="46" t="str">
        <f t="shared" si="171"/>
        <v>2019</v>
      </c>
      <c r="Z971" s="46" t="str">
        <f t="shared" si="172"/>
        <v>20:30</v>
      </c>
      <c r="AA971" s="47">
        <f t="shared" si="173"/>
        <v>43588</v>
      </c>
      <c r="AB971" s="48">
        <f t="shared" si="174"/>
        <v>43588.854166666664</v>
      </c>
      <c r="AC971" s="51">
        <v>43586</v>
      </c>
      <c r="AD971" s="72"/>
      <c r="AE971" s="49">
        <v>970</v>
      </c>
      <c r="AF971" s="52">
        <f t="shared" si="175"/>
        <v>36.239999999999974</v>
      </c>
      <c r="AG971" s="53">
        <f t="shared" si="176"/>
        <v>136.24000000000004</v>
      </c>
      <c r="AH971" s="53">
        <f>AG971-MAX($AG$1:AG970)</f>
        <v>-8.4300000000000921</v>
      </c>
    </row>
    <row r="972" spans="1:34" x14ac:dyDescent="0.25">
      <c r="A972">
        <v>971</v>
      </c>
      <c r="B972" t="s">
        <v>2341</v>
      </c>
      <c r="C972" t="s">
        <v>15</v>
      </c>
      <c r="D972" t="s">
        <v>100</v>
      </c>
      <c r="E972" t="s">
        <v>2342</v>
      </c>
      <c r="F972">
        <v>1.85</v>
      </c>
      <c r="G972" t="s">
        <v>18</v>
      </c>
      <c r="H972" t="s">
        <v>112</v>
      </c>
      <c r="I972" t="str">
        <f>"1-1"</f>
        <v>1-1</v>
      </c>
      <c r="J972" t="s">
        <v>20</v>
      </c>
      <c r="K972">
        <v>1.8540000000000001</v>
      </c>
      <c r="L972">
        <v>1</v>
      </c>
      <c r="M972">
        <v>0.85</v>
      </c>
      <c r="N972" t="s">
        <v>21</v>
      </c>
      <c r="O972" t="s">
        <v>2340</v>
      </c>
      <c r="P972" s="15">
        <f t="shared" si="166"/>
        <v>37.689999999999976</v>
      </c>
      <c r="Q972" s="22">
        <v>43556</v>
      </c>
      <c r="R972" s="22"/>
      <c r="S972" s="50">
        <v>982</v>
      </c>
      <c r="T972" s="23" t="str">
        <f t="shared" si="167"/>
        <v>AH</v>
      </c>
      <c r="U972" t="s">
        <v>2512</v>
      </c>
      <c r="V972" s="46" t="str">
        <f t="shared" si="168"/>
        <v>03</v>
      </c>
      <c r="W972" s="46" t="str">
        <f t="shared" si="169"/>
        <v>May</v>
      </c>
      <c r="X972" s="46">
        <f t="shared" si="170"/>
        <v>5</v>
      </c>
      <c r="Y972" s="46" t="str">
        <f t="shared" si="171"/>
        <v>2019</v>
      </c>
      <c r="Z972" s="46" t="str">
        <f t="shared" si="172"/>
        <v>20:45</v>
      </c>
      <c r="AA972" s="47">
        <f t="shared" si="173"/>
        <v>43588</v>
      </c>
      <c r="AB972" s="48">
        <f t="shared" si="174"/>
        <v>43588.864583333336</v>
      </c>
      <c r="AC972" s="51">
        <v>43586</v>
      </c>
      <c r="AD972" s="72"/>
      <c r="AE972" s="49">
        <v>971</v>
      </c>
      <c r="AF972" s="52">
        <f t="shared" si="175"/>
        <v>37.089999999999975</v>
      </c>
      <c r="AG972" s="53">
        <f t="shared" si="176"/>
        <v>137.09000000000003</v>
      </c>
      <c r="AH972" s="53">
        <f>AG972-MAX($AG$1:AG971)</f>
        <v>-7.5800000000000978</v>
      </c>
    </row>
    <row r="973" spans="1:34" x14ac:dyDescent="0.25">
      <c r="A973">
        <v>972</v>
      </c>
      <c r="B973" t="s">
        <v>2325</v>
      </c>
      <c r="C973" t="s">
        <v>15</v>
      </c>
      <c r="D973" t="s">
        <v>24</v>
      </c>
      <c r="E973" t="s">
        <v>2326</v>
      </c>
      <c r="F973">
        <v>1.86</v>
      </c>
      <c r="G973" t="s">
        <v>18</v>
      </c>
      <c r="H973" t="s">
        <v>85</v>
      </c>
      <c r="I973" t="str">
        <f>"0-3"</f>
        <v>0-3</v>
      </c>
      <c r="J973" t="s">
        <v>20</v>
      </c>
      <c r="K973">
        <v>1.8620000000000001</v>
      </c>
      <c r="L973">
        <v>1</v>
      </c>
      <c r="M973">
        <v>0.86</v>
      </c>
      <c r="N973" t="s">
        <v>21</v>
      </c>
      <c r="O973" t="s">
        <v>2323</v>
      </c>
      <c r="P973" s="15">
        <f t="shared" si="166"/>
        <v>38.549999999999976</v>
      </c>
      <c r="Q973" s="22">
        <v>43586</v>
      </c>
      <c r="R973" s="22"/>
      <c r="S973" s="50">
        <v>990</v>
      </c>
      <c r="T973" s="23" t="str">
        <f t="shared" si="167"/>
        <v>AH</v>
      </c>
      <c r="U973" t="s">
        <v>2512</v>
      </c>
      <c r="V973" s="46" t="str">
        <f t="shared" si="168"/>
        <v>03</v>
      </c>
      <c r="W973" s="46" t="str">
        <f t="shared" si="169"/>
        <v>May</v>
      </c>
      <c r="X973" s="46">
        <f t="shared" si="170"/>
        <v>5</v>
      </c>
      <c r="Y973" s="46" t="str">
        <f t="shared" si="171"/>
        <v>2019</v>
      </c>
      <c r="Z973" s="46" t="str">
        <f t="shared" si="172"/>
        <v>21:00</v>
      </c>
      <c r="AA973" s="47">
        <f t="shared" si="173"/>
        <v>43588</v>
      </c>
      <c r="AB973" s="48">
        <f t="shared" si="174"/>
        <v>43588.875</v>
      </c>
      <c r="AC973" s="51">
        <v>43586</v>
      </c>
      <c r="AD973" s="72"/>
      <c r="AE973" s="49">
        <v>972</v>
      </c>
      <c r="AF973" s="52">
        <f t="shared" si="175"/>
        <v>37.949999999999974</v>
      </c>
      <c r="AG973" s="53">
        <f t="shared" si="176"/>
        <v>137.95000000000005</v>
      </c>
      <c r="AH973" s="53">
        <f>AG973-MAX($AG$1:AG972)</f>
        <v>-6.7200000000000841</v>
      </c>
    </row>
    <row r="974" spans="1:34" x14ac:dyDescent="0.25">
      <c r="A974">
        <v>973</v>
      </c>
      <c r="B974" t="s">
        <v>2353</v>
      </c>
      <c r="C974" t="s">
        <v>15</v>
      </c>
      <c r="D974" t="s">
        <v>58</v>
      </c>
      <c r="E974" t="s">
        <v>2354</v>
      </c>
      <c r="F974">
        <v>1.99</v>
      </c>
      <c r="G974" t="s">
        <v>18</v>
      </c>
      <c r="H974" t="s">
        <v>112</v>
      </c>
      <c r="I974" t="str">
        <f>"1-0"</f>
        <v>1-0</v>
      </c>
      <c r="J974" t="s">
        <v>20</v>
      </c>
      <c r="K974">
        <v>1.99</v>
      </c>
      <c r="L974">
        <v>1</v>
      </c>
      <c r="M974">
        <v>0.99</v>
      </c>
      <c r="N974" t="s">
        <v>21</v>
      </c>
      <c r="O974" t="s">
        <v>2355</v>
      </c>
      <c r="P974" s="15">
        <f t="shared" si="166"/>
        <v>39.539999999999978</v>
      </c>
      <c r="Q974" s="22">
        <v>43556</v>
      </c>
      <c r="R974" s="22"/>
      <c r="S974" s="50">
        <v>986</v>
      </c>
      <c r="T974" s="23" t="str">
        <f t="shared" si="167"/>
        <v>AH</v>
      </c>
      <c r="U974" t="s">
        <v>2512</v>
      </c>
      <c r="V974" s="46" t="str">
        <f t="shared" si="168"/>
        <v>04</v>
      </c>
      <c r="W974" s="46" t="str">
        <f t="shared" si="169"/>
        <v>May</v>
      </c>
      <c r="X974" s="46">
        <f t="shared" si="170"/>
        <v>5</v>
      </c>
      <c r="Y974" s="46" t="str">
        <f t="shared" si="171"/>
        <v>2019</v>
      </c>
      <c r="Z974" s="46" t="str">
        <f t="shared" si="172"/>
        <v>13:30</v>
      </c>
      <c r="AA974" s="47">
        <f t="shared" si="173"/>
        <v>43589</v>
      </c>
      <c r="AB974" s="48">
        <f t="shared" si="174"/>
        <v>43589.5625</v>
      </c>
      <c r="AC974" s="51">
        <v>43586</v>
      </c>
      <c r="AD974" s="72"/>
      <c r="AE974" s="49">
        <v>973</v>
      </c>
      <c r="AF974" s="52">
        <f t="shared" si="175"/>
        <v>38.939999999999976</v>
      </c>
      <c r="AG974" s="53">
        <f t="shared" si="176"/>
        <v>138.94000000000005</v>
      </c>
      <c r="AH974" s="53">
        <f>AG974-MAX($AG$1:AG973)</f>
        <v>-5.730000000000075</v>
      </c>
    </row>
    <row r="975" spans="1:34" x14ac:dyDescent="0.25">
      <c r="A975">
        <v>974</v>
      </c>
      <c r="B975" t="s">
        <v>2320</v>
      </c>
      <c r="C975" t="s">
        <v>15</v>
      </c>
      <c r="D975" t="s">
        <v>54</v>
      </c>
      <c r="E975" t="s">
        <v>2321</v>
      </c>
      <c r="F975">
        <v>1.72</v>
      </c>
      <c r="G975" t="s">
        <v>18</v>
      </c>
      <c r="H975" t="s">
        <v>2322</v>
      </c>
      <c r="I975" t="str">
        <f>"3-1"</f>
        <v>3-1</v>
      </c>
      <c r="J975" t="s">
        <v>20</v>
      </c>
      <c r="K975">
        <v>1.724</v>
      </c>
      <c r="L975">
        <v>1</v>
      </c>
      <c r="M975">
        <v>0.72</v>
      </c>
      <c r="N975" t="s">
        <v>21</v>
      </c>
      <c r="O975" t="s">
        <v>2323</v>
      </c>
      <c r="P975" s="15">
        <f t="shared" si="166"/>
        <v>40.259999999999977</v>
      </c>
      <c r="Q975" s="22">
        <v>43556</v>
      </c>
      <c r="R975" s="22"/>
      <c r="S975" s="50">
        <v>983</v>
      </c>
      <c r="T975" s="23" t="str">
        <f t="shared" si="167"/>
        <v>AH</v>
      </c>
      <c r="U975" t="s">
        <v>2512</v>
      </c>
      <c r="V975" s="46" t="str">
        <f t="shared" si="168"/>
        <v>04</v>
      </c>
      <c r="W975" s="46" t="str">
        <f t="shared" si="169"/>
        <v>May</v>
      </c>
      <c r="X975" s="46">
        <f t="shared" si="170"/>
        <v>5</v>
      </c>
      <c r="Y975" s="46" t="str">
        <f t="shared" si="171"/>
        <v>2019</v>
      </c>
      <c r="Z975" s="46" t="str">
        <f t="shared" si="172"/>
        <v>15:30</v>
      </c>
      <c r="AA975" s="47">
        <f t="shared" si="173"/>
        <v>43589</v>
      </c>
      <c r="AB975" s="48">
        <f t="shared" si="174"/>
        <v>43589.645833333336</v>
      </c>
      <c r="AC975" s="51">
        <v>43586</v>
      </c>
      <c r="AD975" s="72"/>
      <c r="AE975" s="49">
        <v>974</v>
      </c>
      <c r="AF975" s="52">
        <f t="shared" si="175"/>
        <v>39.659999999999975</v>
      </c>
      <c r="AG975" s="53">
        <f t="shared" si="176"/>
        <v>139.66000000000005</v>
      </c>
      <c r="AH975" s="53">
        <f>AG975-MAX($AG$1:AG974)</f>
        <v>-5.0100000000000762</v>
      </c>
    </row>
    <row r="976" spans="1:34" x14ac:dyDescent="0.25">
      <c r="A976">
        <v>975</v>
      </c>
      <c r="B976" t="s">
        <v>2320</v>
      </c>
      <c r="C976" t="s">
        <v>15</v>
      </c>
      <c r="D976" t="s">
        <v>54</v>
      </c>
      <c r="E976" t="s">
        <v>2324</v>
      </c>
      <c r="F976">
        <v>1</v>
      </c>
      <c r="G976" t="s">
        <v>80</v>
      </c>
      <c r="H976" t="s">
        <v>34</v>
      </c>
      <c r="I976" t="str">
        <f>"2-2"</f>
        <v>2-2</v>
      </c>
      <c r="J976" t="s">
        <v>20</v>
      </c>
      <c r="K976">
        <v>1.7090000000000001</v>
      </c>
      <c r="L976">
        <v>1</v>
      </c>
      <c r="M976">
        <v>0</v>
      </c>
      <c r="N976" t="s">
        <v>21</v>
      </c>
      <c r="O976" t="s">
        <v>2323</v>
      </c>
      <c r="P976" s="15">
        <f t="shared" si="166"/>
        <v>40.259999999999977</v>
      </c>
      <c r="Q976" s="22">
        <v>43586</v>
      </c>
      <c r="R976" s="22"/>
      <c r="S976" s="50">
        <v>993</v>
      </c>
      <c r="T976" s="23" t="str">
        <f t="shared" si="167"/>
        <v>AH</v>
      </c>
      <c r="U976" t="s">
        <v>2512</v>
      </c>
      <c r="V976" s="46" t="str">
        <f t="shared" si="168"/>
        <v>04</v>
      </c>
      <c r="W976" s="46" t="str">
        <f t="shared" si="169"/>
        <v>May</v>
      </c>
      <c r="X976" s="46">
        <f t="shared" si="170"/>
        <v>5</v>
      </c>
      <c r="Y976" s="46" t="str">
        <f t="shared" si="171"/>
        <v>2019</v>
      </c>
      <c r="Z976" s="46" t="str">
        <f t="shared" si="172"/>
        <v>15:30</v>
      </c>
      <c r="AA976" s="47">
        <f t="shared" si="173"/>
        <v>43589</v>
      </c>
      <c r="AB976" s="48">
        <f t="shared" si="174"/>
        <v>43589.645833333336</v>
      </c>
      <c r="AC976" s="51">
        <v>43586</v>
      </c>
      <c r="AD976" s="72"/>
      <c r="AE976" s="49">
        <v>975</v>
      </c>
      <c r="AF976" s="52">
        <f t="shared" si="175"/>
        <v>39.659999999999975</v>
      </c>
      <c r="AG976" s="53">
        <f t="shared" si="176"/>
        <v>139.66000000000005</v>
      </c>
      <c r="AH976" s="53">
        <f>AG976-MAX($AG$1:AG975)</f>
        <v>-5.0100000000000762</v>
      </c>
    </row>
    <row r="977" spans="1:34" x14ac:dyDescent="0.25">
      <c r="A977">
        <v>976</v>
      </c>
      <c r="B977" t="s">
        <v>2298</v>
      </c>
      <c r="C977" t="s">
        <v>15</v>
      </c>
      <c r="D977" t="s">
        <v>58</v>
      </c>
      <c r="E977" t="s">
        <v>2299</v>
      </c>
      <c r="F977">
        <v>0</v>
      </c>
      <c r="G977" t="s">
        <v>26</v>
      </c>
      <c r="H977" t="s">
        <v>46</v>
      </c>
      <c r="I977" t="str">
        <f>"2-3"</f>
        <v>2-3</v>
      </c>
      <c r="J977" t="s">
        <v>20</v>
      </c>
      <c r="K977">
        <v>2.0299999999999998</v>
      </c>
      <c r="L977">
        <v>1</v>
      </c>
      <c r="M977">
        <v>-1</v>
      </c>
      <c r="N977" t="s">
        <v>21</v>
      </c>
      <c r="O977" t="s">
        <v>2300</v>
      </c>
      <c r="P977" s="15">
        <f t="shared" ref="P977:P1040" si="177">P976+M977</f>
        <v>39.259999999999977</v>
      </c>
      <c r="Q977" s="22">
        <v>43556</v>
      </c>
      <c r="R977" s="22"/>
      <c r="S977" s="50">
        <v>984</v>
      </c>
      <c r="T977" s="23" t="str">
        <f t="shared" si="167"/>
        <v>AH</v>
      </c>
      <c r="U977" t="s">
        <v>2512</v>
      </c>
      <c r="V977" s="46" t="str">
        <f t="shared" si="168"/>
        <v>04</v>
      </c>
      <c r="W977" s="46" t="str">
        <f t="shared" si="169"/>
        <v>May</v>
      </c>
      <c r="X977" s="46">
        <f t="shared" si="170"/>
        <v>5</v>
      </c>
      <c r="Y977" s="46" t="str">
        <f t="shared" si="171"/>
        <v>2019</v>
      </c>
      <c r="Z977" s="46" t="str">
        <f t="shared" si="172"/>
        <v>18:30</v>
      </c>
      <c r="AA977" s="47">
        <f t="shared" si="173"/>
        <v>43589</v>
      </c>
      <c r="AB977" s="48">
        <f t="shared" si="174"/>
        <v>43589.770833333336</v>
      </c>
      <c r="AC977" s="51">
        <v>43586</v>
      </c>
      <c r="AD977" s="72"/>
      <c r="AE977" s="49">
        <v>976</v>
      </c>
      <c r="AF977" s="52">
        <f t="shared" si="175"/>
        <v>38.659999999999975</v>
      </c>
      <c r="AG977" s="53">
        <f t="shared" si="176"/>
        <v>138.66000000000005</v>
      </c>
      <c r="AH977" s="53">
        <f>AG977-MAX($AG$1:AG976)</f>
        <v>-6.0100000000000762</v>
      </c>
    </row>
    <row r="978" spans="1:34" x14ac:dyDescent="0.25">
      <c r="A978">
        <v>977</v>
      </c>
      <c r="B978" t="s">
        <v>2298</v>
      </c>
      <c r="C978" t="s">
        <v>15</v>
      </c>
      <c r="D978" t="s">
        <v>54</v>
      </c>
      <c r="E978" t="s">
        <v>2301</v>
      </c>
      <c r="F978">
        <v>1.68</v>
      </c>
      <c r="G978" t="s">
        <v>18</v>
      </c>
      <c r="H978" t="s">
        <v>112</v>
      </c>
      <c r="I978" t="str">
        <f>"2-2"</f>
        <v>2-2</v>
      </c>
      <c r="J978" t="s">
        <v>20</v>
      </c>
      <c r="K978">
        <v>1.68</v>
      </c>
      <c r="L978">
        <v>1</v>
      </c>
      <c r="M978">
        <v>0.68</v>
      </c>
      <c r="N978" t="s">
        <v>21</v>
      </c>
      <c r="O978" t="s">
        <v>2300</v>
      </c>
      <c r="P978" s="15">
        <f t="shared" si="177"/>
        <v>39.939999999999976</v>
      </c>
      <c r="Q978" s="22">
        <v>43586</v>
      </c>
      <c r="R978" s="22"/>
      <c r="S978" s="50">
        <v>991</v>
      </c>
      <c r="T978" s="23" t="str">
        <f t="shared" si="167"/>
        <v>AH</v>
      </c>
      <c r="U978" t="s">
        <v>2512</v>
      </c>
      <c r="V978" s="46" t="str">
        <f t="shared" si="168"/>
        <v>04</v>
      </c>
      <c r="W978" s="46" t="str">
        <f t="shared" si="169"/>
        <v>May</v>
      </c>
      <c r="X978" s="46">
        <f t="shared" si="170"/>
        <v>5</v>
      </c>
      <c r="Y978" s="46" t="str">
        <f t="shared" si="171"/>
        <v>2019</v>
      </c>
      <c r="Z978" s="46" t="str">
        <f t="shared" si="172"/>
        <v>18:30</v>
      </c>
      <c r="AA978" s="47">
        <f t="shared" si="173"/>
        <v>43589</v>
      </c>
      <c r="AB978" s="48">
        <f t="shared" si="174"/>
        <v>43589.770833333336</v>
      </c>
      <c r="AC978" s="51">
        <v>43586</v>
      </c>
      <c r="AD978" s="72"/>
      <c r="AE978" s="49">
        <v>977</v>
      </c>
      <c r="AF978" s="52">
        <f t="shared" si="175"/>
        <v>39.339999999999975</v>
      </c>
      <c r="AG978" s="53">
        <f t="shared" si="176"/>
        <v>139.34000000000006</v>
      </c>
      <c r="AH978" s="53">
        <f>AG978-MAX($AG$1:AG977)</f>
        <v>-5.3300000000000693</v>
      </c>
    </row>
    <row r="979" spans="1:34" x14ac:dyDescent="0.25">
      <c r="A979">
        <v>978</v>
      </c>
      <c r="B979" t="s">
        <v>2345</v>
      </c>
      <c r="C979" t="s">
        <v>15</v>
      </c>
      <c r="D979" t="s">
        <v>16</v>
      </c>
      <c r="E979" t="s">
        <v>2346</v>
      </c>
      <c r="F979">
        <v>0</v>
      </c>
      <c r="G979" t="s">
        <v>26</v>
      </c>
      <c r="H979" t="s">
        <v>38</v>
      </c>
      <c r="I979" t="str">
        <f>"0-0"</f>
        <v>0-0</v>
      </c>
      <c r="J979" t="s">
        <v>20</v>
      </c>
      <c r="K979">
        <v>1.7809999999999999</v>
      </c>
      <c r="L979">
        <v>1</v>
      </c>
      <c r="M979">
        <v>-1</v>
      </c>
      <c r="N979" t="s">
        <v>21</v>
      </c>
      <c r="O979" t="s">
        <v>2347</v>
      </c>
      <c r="P979" s="15">
        <f t="shared" si="177"/>
        <v>38.939999999999976</v>
      </c>
      <c r="Q979" s="22">
        <v>43556</v>
      </c>
      <c r="R979" s="22"/>
      <c r="S979" s="50">
        <v>972</v>
      </c>
      <c r="T979" s="23" t="str">
        <f t="shared" si="167"/>
        <v>1X2</v>
      </c>
      <c r="U979" t="s">
        <v>2512</v>
      </c>
      <c r="V979" s="46" t="str">
        <f t="shared" si="168"/>
        <v>04</v>
      </c>
      <c r="W979" s="46" t="str">
        <f t="shared" si="169"/>
        <v>May</v>
      </c>
      <c r="X979" s="46">
        <f t="shared" si="170"/>
        <v>5</v>
      </c>
      <c r="Y979" s="46" t="str">
        <f t="shared" si="171"/>
        <v>2019</v>
      </c>
      <c r="Z979" s="46" t="str">
        <f t="shared" si="172"/>
        <v>20:30</v>
      </c>
      <c r="AA979" s="47">
        <f t="shared" si="173"/>
        <v>43589</v>
      </c>
      <c r="AB979" s="48">
        <f t="shared" si="174"/>
        <v>43589.854166666664</v>
      </c>
      <c r="AC979" s="51">
        <v>43586</v>
      </c>
      <c r="AD979" s="72"/>
      <c r="AE979" s="49">
        <v>978</v>
      </c>
      <c r="AF979" s="52">
        <f t="shared" si="175"/>
        <v>38.339999999999975</v>
      </c>
      <c r="AG979" s="53">
        <f t="shared" si="176"/>
        <v>138.34000000000006</v>
      </c>
      <c r="AH979" s="53">
        <f>AG979-MAX($AG$1:AG978)</f>
        <v>-6.3300000000000693</v>
      </c>
    </row>
    <row r="980" spans="1:34" x14ac:dyDescent="0.25">
      <c r="A980">
        <v>979</v>
      </c>
      <c r="B980" t="s">
        <v>2357</v>
      </c>
      <c r="C980" t="s">
        <v>15</v>
      </c>
      <c r="D980" t="s">
        <v>58</v>
      </c>
      <c r="E980" t="s">
        <v>2358</v>
      </c>
      <c r="F980">
        <v>1.81</v>
      </c>
      <c r="G980" t="s">
        <v>18</v>
      </c>
      <c r="H980" t="s">
        <v>128</v>
      </c>
      <c r="I980" t="str">
        <f>"2-3"</f>
        <v>2-3</v>
      </c>
      <c r="J980" t="s">
        <v>20</v>
      </c>
      <c r="K980">
        <v>1.806</v>
      </c>
      <c r="L980">
        <v>1</v>
      </c>
      <c r="M980">
        <v>0.81</v>
      </c>
      <c r="N980" t="s">
        <v>21</v>
      </c>
      <c r="O980" t="s">
        <v>2359</v>
      </c>
      <c r="P980" s="15">
        <f t="shared" si="177"/>
        <v>39.749999999999979</v>
      </c>
      <c r="Q980" s="22">
        <v>43586</v>
      </c>
      <c r="R980" s="22"/>
      <c r="S980" s="50">
        <v>989</v>
      </c>
      <c r="T980" s="23" t="str">
        <f t="shared" si="167"/>
        <v>AH</v>
      </c>
      <c r="U980" t="s">
        <v>2512</v>
      </c>
      <c r="V980" s="46" t="str">
        <f t="shared" si="168"/>
        <v>04</v>
      </c>
      <c r="W980" s="46" t="str">
        <f t="shared" si="169"/>
        <v>May</v>
      </c>
      <c r="X980" s="46">
        <f t="shared" si="170"/>
        <v>5</v>
      </c>
      <c r="Y980" s="46" t="str">
        <f t="shared" si="171"/>
        <v>2019</v>
      </c>
      <c r="Z980" s="46" t="str">
        <f t="shared" si="172"/>
        <v>20:45</v>
      </c>
      <c r="AA980" s="47">
        <f t="shared" si="173"/>
        <v>43589</v>
      </c>
      <c r="AB980" s="48">
        <f t="shared" si="174"/>
        <v>43589.864583333336</v>
      </c>
      <c r="AC980" s="51">
        <v>43586</v>
      </c>
      <c r="AD980" s="72"/>
      <c r="AE980" s="49">
        <v>979</v>
      </c>
      <c r="AF980" s="52">
        <f t="shared" si="175"/>
        <v>39.149999999999977</v>
      </c>
      <c r="AG980" s="53">
        <f t="shared" si="176"/>
        <v>139.15000000000006</v>
      </c>
      <c r="AH980" s="53">
        <f>AG980-MAX($AG$1:AG979)</f>
        <v>-5.5200000000000671</v>
      </c>
    </row>
    <row r="981" spans="1:34" x14ac:dyDescent="0.25">
      <c r="A981">
        <v>980</v>
      </c>
      <c r="B981" t="s">
        <v>2327</v>
      </c>
      <c r="C981" t="s">
        <v>15</v>
      </c>
      <c r="D981" t="s">
        <v>24</v>
      </c>
      <c r="E981" t="s">
        <v>2328</v>
      </c>
      <c r="F981">
        <v>1.79</v>
      </c>
      <c r="G981" t="s">
        <v>18</v>
      </c>
      <c r="H981" t="s">
        <v>72</v>
      </c>
      <c r="I981" t="str">
        <f>"2-0"</f>
        <v>2-0</v>
      </c>
      <c r="J981" t="s">
        <v>20</v>
      </c>
      <c r="K981">
        <v>1.7929999999999999</v>
      </c>
      <c r="L981">
        <v>1</v>
      </c>
      <c r="M981">
        <v>0.79</v>
      </c>
      <c r="N981" t="s">
        <v>21</v>
      </c>
      <c r="O981" t="s">
        <v>2329</v>
      </c>
      <c r="P981" s="15">
        <f t="shared" si="177"/>
        <v>40.539999999999978</v>
      </c>
      <c r="Q981" s="22">
        <v>43556</v>
      </c>
      <c r="R981" s="22"/>
      <c r="S981" s="50">
        <v>978</v>
      </c>
      <c r="T981" s="23" t="str">
        <f t="shared" si="167"/>
        <v>1X2</v>
      </c>
      <c r="U981" t="s">
        <v>2512</v>
      </c>
      <c r="V981" s="46" t="str">
        <f t="shared" si="168"/>
        <v>05</v>
      </c>
      <c r="W981" s="46" t="str">
        <f t="shared" si="169"/>
        <v>May</v>
      </c>
      <c r="X981" s="46">
        <f t="shared" si="170"/>
        <v>5</v>
      </c>
      <c r="Y981" s="46" t="str">
        <f t="shared" si="171"/>
        <v>2019</v>
      </c>
      <c r="Z981" s="46" t="str">
        <f t="shared" si="172"/>
        <v>12:00</v>
      </c>
      <c r="AA981" s="47">
        <f t="shared" si="173"/>
        <v>43590</v>
      </c>
      <c r="AB981" s="48">
        <f t="shared" si="174"/>
        <v>43590.5</v>
      </c>
      <c r="AC981" s="51">
        <v>43586</v>
      </c>
      <c r="AD981" s="72"/>
      <c r="AE981" s="49">
        <v>980</v>
      </c>
      <c r="AF981" s="52">
        <f t="shared" si="175"/>
        <v>39.939999999999976</v>
      </c>
      <c r="AG981" s="53">
        <f t="shared" si="176"/>
        <v>139.94000000000005</v>
      </c>
      <c r="AH981" s="53">
        <f>AG981-MAX($AG$1:AG980)</f>
        <v>-4.730000000000075</v>
      </c>
    </row>
    <row r="982" spans="1:34" x14ac:dyDescent="0.25">
      <c r="A982">
        <v>981</v>
      </c>
      <c r="B982" t="s">
        <v>2348</v>
      </c>
      <c r="C982" t="s">
        <v>15</v>
      </c>
      <c r="D982" t="s">
        <v>16</v>
      </c>
      <c r="E982" t="s">
        <v>2349</v>
      </c>
      <c r="F982">
        <v>0</v>
      </c>
      <c r="G982" t="s">
        <v>26</v>
      </c>
      <c r="H982" t="s">
        <v>92</v>
      </c>
      <c r="I982" t="str">
        <f>"1-0"</f>
        <v>1-0</v>
      </c>
      <c r="J982" t="s">
        <v>20</v>
      </c>
      <c r="K982">
        <v>1.7090000000000001</v>
      </c>
      <c r="L982">
        <v>1</v>
      </c>
      <c r="M982">
        <v>-1</v>
      </c>
      <c r="N982" t="s">
        <v>21</v>
      </c>
      <c r="O982" t="s">
        <v>2350</v>
      </c>
      <c r="P982" s="15">
        <f t="shared" si="177"/>
        <v>39.539999999999978</v>
      </c>
      <c r="Q982" s="22">
        <v>43556</v>
      </c>
      <c r="R982" s="22"/>
      <c r="S982" s="50">
        <v>980</v>
      </c>
      <c r="T982" s="23" t="str">
        <f t="shared" si="167"/>
        <v>AH</v>
      </c>
      <c r="U982" t="s">
        <v>2512</v>
      </c>
      <c r="V982" s="46" t="str">
        <f t="shared" si="168"/>
        <v>05</v>
      </c>
      <c r="W982" s="46" t="str">
        <f t="shared" si="169"/>
        <v>May</v>
      </c>
      <c r="X982" s="46">
        <f t="shared" si="170"/>
        <v>5</v>
      </c>
      <c r="Y982" s="46" t="str">
        <f t="shared" si="171"/>
        <v>2019</v>
      </c>
      <c r="Z982" s="46" t="str">
        <f t="shared" si="172"/>
        <v>12:30</v>
      </c>
      <c r="AA982" s="47">
        <f t="shared" si="173"/>
        <v>43590</v>
      </c>
      <c r="AB982" s="48">
        <f t="shared" si="174"/>
        <v>43590.520833333336</v>
      </c>
      <c r="AC982" s="51">
        <v>43586</v>
      </c>
      <c r="AD982" s="72"/>
      <c r="AE982" s="49">
        <v>981</v>
      </c>
      <c r="AF982" s="52">
        <f t="shared" si="175"/>
        <v>38.939999999999976</v>
      </c>
      <c r="AG982" s="53">
        <f t="shared" si="176"/>
        <v>138.94000000000005</v>
      </c>
      <c r="AH982" s="53">
        <f>AG982-MAX($AG$1:AG981)</f>
        <v>-5.730000000000075</v>
      </c>
    </row>
    <row r="983" spans="1:34" x14ac:dyDescent="0.25">
      <c r="A983">
        <v>982</v>
      </c>
      <c r="B983" t="s">
        <v>2315</v>
      </c>
      <c r="C983" t="s">
        <v>15</v>
      </c>
      <c r="D983" t="s">
        <v>58</v>
      </c>
      <c r="E983" t="s">
        <v>2316</v>
      </c>
      <c r="F983">
        <v>1.94</v>
      </c>
      <c r="G983" t="s">
        <v>18</v>
      </c>
      <c r="H983" t="s">
        <v>128</v>
      </c>
      <c r="I983" t="str">
        <f>"1-1"</f>
        <v>1-1</v>
      </c>
      <c r="J983" t="s">
        <v>20</v>
      </c>
      <c r="K983">
        <v>1.9430000000000001</v>
      </c>
      <c r="L983">
        <v>1</v>
      </c>
      <c r="M983">
        <v>0.94</v>
      </c>
      <c r="N983" t="s">
        <v>21</v>
      </c>
      <c r="O983" t="s">
        <v>2317</v>
      </c>
      <c r="P983" s="15">
        <f t="shared" si="177"/>
        <v>40.479999999999976</v>
      </c>
      <c r="Q983" s="22">
        <v>43556</v>
      </c>
      <c r="R983" s="22"/>
      <c r="S983" s="50">
        <v>971</v>
      </c>
      <c r="T983" s="23" t="str">
        <f t="shared" si="167"/>
        <v>AH</v>
      </c>
      <c r="U983" t="s">
        <v>2512</v>
      </c>
      <c r="V983" s="46" t="str">
        <f t="shared" si="168"/>
        <v>05</v>
      </c>
      <c r="W983" s="46" t="str">
        <f t="shared" si="169"/>
        <v>May</v>
      </c>
      <c r="X983" s="46">
        <f t="shared" si="170"/>
        <v>5</v>
      </c>
      <c r="Y983" s="46" t="str">
        <f t="shared" si="171"/>
        <v>2019</v>
      </c>
      <c r="Z983" s="46" t="str">
        <f t="shared" si="172"/>
        <v>15:00</v>
      </c>
      <c r="AA983" s="47">
        <f t="shared" si="173"/>
        <v>43590</v>
      </c>
      <c r="AB983" s="48">
        <f t="shared" si="174"/>
        <v>43590.625</v>
      </c>
      <c r="AC983" s="51">
        <v>43586</v>
      </c>
      <c r="AD983" s="72"/>
      <c r="AE983" s="49">
        <v>982</v>
      </c>
      <c r="AF983" s="52">
        <f t="shared" si="175"/>
        <v>39.879999999999974</v>
      </c>
      <c r="AG983" s="53">
        <f t="shared" si="176"/>
        <v>139.88000000000005</v>
      </c>
      <c r="AH983" s="53">
        <f>AG983-MAX($AG$1:AG982)</f>
        <v>-4.7900000000000773</v>
      </c>
    </row>
    <row r="984" spans="1:34" x14ac:dyDescent="0.25">
      <c r="A984">
        <v>983</v>
      </c>
      <c r="B984" t="s">
        <v>2315</v>
      </c>
      <c r="C984" t="s">
        <v>15</v>
      </c>
      <c r="D984" t="s">
        <v>16</v>
      </c>
      <c r="E984" t="s">
        <v>2351</v>
      </c>
      <c r="F984">
        <v>2.2000000000000002</v>
      </c>
      <c r="G984" t="s">
        <v>18</v>
      </c>
      <c r="H984" t="s">
        <v>34</v>
      </c>
      <c r="I984" t="str">
        <f>"1-3"</f>
        <v>1-3</v>
      </c>
      <c r="J984" t="s">
        <v>20</v>
      </c>
      <c r="K984">
        <v>2.2000000000000002</v>
      </c>
      <c r="L984">
        <v>1</v>
      </c>
      <c r="M984">
        <v>1.2</v>
      </c>
      <c r="N984" t="s">
        <v>21</v>
      </c>
      <c r="O984" t="s">
        <v>2352</v>
      </c>
      <c r="P984" s="15">
        <f t="shared" si="177"/>
        <v>41.679999999999978</v>
      </c>
      <c r="Q984" s="22">
        <v>43556</v>
      </c>
      <c r="R984" s="22"/>
      <c r="S984" s="50">
        <v>981</v>
      </c>
      <c r="T984" s="23" t="str">
        <f t="shared" si="167"/>
        <v>AH</v>
      </c>
      <c r="U984" t="s">
        <v>2512</v>
      </c>
      <c r="V984" s="46" t="str">
        <f t="shared" si="168"/>
        <v>05</v>
      </c>
      <c r="W984" s="46" t="str">
        <f t="shared" si="169"/>
        <v>May</v>
      </c>
      <c r="X984" s="46">
        <f t="shared" si="170"/>
        <v>5</v>
      </c>
      <c r="Y984" s="46" t="str">
        <f t="shared" si="171"/>
        <v>2019</v>
      </c>
      <c r="Z984" s="46" t="str">
        <f t="shared" si="172"/>
        <v>15:00</v>
      </c>
      <c r="AA984" s="47">
        <f t="shared" si="173"/>
        <v>43590</v>
      </c>
      <c r="AB984" s="48">
        <f t="shared" si="174"/>
        <v>43590.625</v>
      </c>
      <c r="AC984" s="51">
        <v>43586</v>
      </c>
      <c r="AD984" s="72"/>
      <c r="AE984" s="49">
        <v>983</v>
      </c>
      <c r="AF984" s="52">
        <f t="shared" si="175"/>
        <v>41.079999999999977</v>
      </c>
      <c r="AG984" s="53">
        <f t="shared" si="176"/>
        <v>141.08000000000004</v>
      </c>
      <c r="AH984" s="53">
        <f>AG984-MAX($AG$1:AG983)</f>
        <v>-3.5900000000000887</v>
      </c>
    </row>
    <row r="985" spans="1:34" x14ac:dyDescent="0.25">
      <c r="A985">
        <v>984</v>
      </c>
      <c r="B985" t="s">
        <v>2315</v>
      </c>
      <c r="C985" t="s">
        <v>15</v>
      </c>
      <c r="D985" t="s">
        <v>100</v>
      </c>
      <c r="E985" t="s">
        <v>2356</v>
      </c>
      <c r="F985">
        <v>2.13</v>
      </c>
      <c r="G985" t="s">
        <v>18</v>
      </c>
      <c r="H985" t="s">
        <v>92</v>
      </c>
      <c r="I985" t="str">
        <f>"1-1"</f>
        <v>1-1</v>
      </c>
      <c r="J985" t="s">
        <v>20</v>
      </c>
      <c r="K985">
        <v>2.13</v>
      </c>
      <c r="L985">
        <v>1</v>
      </c>
      <c r="M985">
        <v>1.1299999999999999</v>
      </c>
      <c r="N985" t="s">
        <v>21</v>
      </c>
      <c r="O985" t="s">
        <v>2355</v>
      </c>
      <c r="P985" s="15">
        <f t="shared" si="177"/>
        <v>42.809999999999981</v>
      </c>
      <c r="Q985" s="22">
        <v>43556</v>
      </c>
      <c r="R985" s="22"/>
      <c r="S985" s="50">
        <v>975</v>
      </c>
      <c r="T985" s="23" t="str">
        <f t="shared" si="167"/>
        <v>AH</v>
      </c>
      <c r="U985" t="s">
        <v>2512</v>
      </c>
      <c r="V985" s="46" t="str">
        <f t="shared" si="168"/>
        <v>05</v>
      </c>
      <c r="W985" s="46" t="str">
        <f t="shared" si="169"/>
        <v>May</v>
      </c>
      <c r="X985" s="46">
        <f t="shared" si="170"/>
        <v>5</v>
      </c>
      <c r="Y985" s="46" t="str">
        <f t="shared" si="171"/>
        <v>2019</v>
      </c>
      <c r="Z985" s="46" t="str">
        <f t="shared" si="172"/>
        <v>15:00</v>
      </c>
      <c r="AA985" s="47">
        <f t="shared" si="173"/>
        <v>43590</v>
      </c>
      <c r="AB985" s="48">
        <f t="shared" si="174"/>
        <v>43590.625</v>
      </c>
      <c r="AC985" s="51">
        <v>43586</v>
      </c>
      <c r="AD985" s="72"/>
      <c r="AE985" s="49">
        <v>984</v>
      </c>
      <c r="AF985" s="52">
        <f t="shared" si="175"/>
        <v>42.20999999999998</v>
      </c>
      <c r="AG985" s="53">
        <f t="shared" si="176"/>
        <v>142.21000000000004</v>
      </c>
      <c r="AH985" s="53">
        <f>AG985-MAX($AG$1:AG984)</f>
        <v>-2.4600000000000932</v>
      </c>
    </row>
    <row r="986" spans="1:34" x14ac:dyDescent="0.25">
      <c r="A986">
        <v>985</v>
      </c>
      <c r="B986" t="s">
        <v>2315</v>
      </c>
      <c r="C986" t="s">
        <v>15</v>
      </c>
      <c r="D986" t="s">
        <v>58</v>
      </c>
      <c r="E986" t="s">
        <v>2362</v>
      </c>
      <c r="F986">
        <v>0</v>
      </c>
      <c r="G986" t="s">
        <v>26</v>
      </c>
      <c r="H986" t="s">
        <v>85</v>
      </c>
      <c r="I986" t="str">
        <f>"3-0"</f>
        <v>3-0</v>
      </c>
      <c r="J986" t="s">
        <v>20</v>
      </c>
      <c r="K986">
        <v>1.7629999999999999</v>
      </c>
      <c r="L986">
        <v>1</v>
      </c>
      <c r="M986">
        <v>-1</v>
      </c>
      <c r="N986" t="s">
        <v>21</v>
      </c>
      <c r="O986" t="s">
        <v>2363</v>
      </c>
      <c r="P986" s="15">
        <f t="shared" si="177"/>
        <v>41.809999999999981</v>
      </c>
      <c r="Q986" s="22">
        <v>43556</v>
      </c>
      <c r="R986" s="22"/>
      <c r="S986" s="50">
        <v>976</v>
      </c>
      <c r="T986" s="23" t="str">
        <f t="shared" si="167"/>
        <v>AH</v>
      </c>
      <c r="U986" t="s">
        <v>2512</v>
      </c>
      <c r="V986" s="46" t="str">
        <f t="shared" si="168"/>
        <v>05</v>
      </c>
      <c r="W986" s="46" t="str">
        <f t="shared" si="169"/>
        <v>May</v>
      </c>
      <c r="X986" s="46">
        <f t="shared" si="170"/>
        <v>5</v>
      </c>
      <c r="Y986" s="46" t="str">
        <f t="shared" si="171"/>
        <v>2019</v>
      </c>
      <c r="Z986" s="46" t="str">
        <f t="shared" si="172"/>
        <v>15:00</v>
      </c>
      <c r="AA986" s="47">
        <f t="shared" si="173"/>
        <v>43590</v>
      </c>
      <c r="AB986" s="48">
        <f t="shared" si="174"/>
        <v>43590.625</v>
      </c>
      <c r="AC986" s="51">
        <v>43586</v>
      </c>
      <c r="AD986" s="72"/>
      <c r="AE986" s="49">
        <v>985</v>
      </c>
      <c r="AF986" s="52">
        <f t="shared" si="175"/>
        <v>41.20999999999998</v>
      </c>
      <c r="AG986" s="53">
        <f t="shared" si="176"/>
        <v>141.21000000000004</v>
      </c>
      <c r="AH986" s="53">
        <f>AG986-MAX($AG$1:AG985)</f>
        <v>-3.4600000000000932</v>
      </c>
    </row>
    <row r="987" spans="1:34" x14ac:dyDescent="0.25">
      <c r="A987">
        <v>986</v>
      </c>
      <c r="B987" t="s">
        <v>2330</v>
      </c>
      <c r="C987" t="s">
        <v>15</v>
      </c>
      <c r="D987" t="s">
        <v>24</v>
      </c>
      <c r="E987" t="s">
        <v>2331</v>
      </c>
      <c r="F987">
        <v>1.71</v>
      </c>
      <c r="G987" t="s">
        <v>18</v>
      </c>
      <c r="H987" t="s">
        <v>72</v>
      </c>
      <c r="I987" t="str">
        <f>"3-2"</f>
        <v>3-2</v>
      </c>
      <c r="J987" t="s">
        <v>20</v>
      </c>
      <c r="K987">
        <v>1.7090000000000001</v>
      </c>
      <c r="L987">
        <v>1</v>
      </c>
      <c r="M987">
        <v>0.71</v>
      </c>
      <c r="N987" t="s">
        <v>21</v>
      </c>
      <c r="O987" t="s">
        <v>2329</v>
      </c>
      <c r="P987" s="15">
        <f t="shared" si="177"/>
        <v>42.519999999999982</v>
      </c>
      <c r="Q987" s="22">
        <v>43556</v>
      </c>
      <c r="R987" s="22"/>
      <c r="S987" s="50">
        <v>985</v>
      </c>
      <c r="T987" s="23" t="str">
        <f t="shared" si="167"/>
        <v>1X2</v>
      </c>
      <c r="U987" t="s">
        <v>2512</v>
      </c>
      <c r="V987" s="46" t="str">
        <f t="shared" si="168"/>
        <v>05</v>
      </c>
      <c r="W987" s="46" t="str">
        <f t="shared" si="169"/>
        <v>May</v>
      </c>
      <c r="X987" s="46">
        <f t="shared" si="170"/>
        <v>5</v>
      </c>
      <c r="Y987" s="46" t="str">
        <f t="shared" si="171"/>
        <v>2019</v>
      </c>
      <c r="Z987" s="46" t="str">
        <f t="shared" si="172"/>
        <v>16:15</v>
      </c>
      <c r="AA987" s="47">
        <f t="shared" si="173"/>
        <v>43590</v>
      </c>
      <c r="AB987" s="48">
        <f t="shared" si="174"/>
        <v>43590.677083333336</v>
      </c>
      <c r="AC987" s="51">
        <v>43586</v>
      </c>
      <c r="AD987" s="72"/>
      <c r="AE987" s="49">
        <v>986</v>
      </c>
      <c r="AF987" s="52">
        <f t="shared" si="175"/>
        <v>41.91999999999998</v>
      </c>
      <c r="AG987" s="53">
        <f t="shared" si="176"/>
        <v>141.92000000000004</v>
      </c>
      <c r="AH987" s="53">
        <f>AG987-MAX($AG$1:AG986)</f>
        <v>-2.7500000000000853</v>
      </c>
    </row>
    <row r="988" spans="1:34" x14ac:dyDescent="0.25">
      <c r="A988">
        <v>987</v>
      </c>
      <c r="B988" t="s">
        <v>2360</v>
      </c>
      <c r="C988" t="s">
        <v>15</v>
      </c>
      <c r="D988" t="s">
        <v>100</v>
      </c>
      <c r="E988" t="s">
        <v>2361</v>
      </c>
      <c r="F988">
        <v>2.1</v>
      </c>
      <c r="G988" t="s">
        <v>18</v>
      </c>
      <c r="H988" t="s">
        <v>34</v>
      </c>
      <c r="I988" t="str">
        <f>"2-3"</f>
        <v>2-3</v>
      </c>
      <c r="J988" t="s">
        <v>20</v>
      </c>
      <c r="K988">
        <v>2.1</v>
      </c>
      <c r="L988">
        <v>1</v>
      </c>
      <c r="M988">
        <v>1.1000000000000001</v>
      </c>
      <c r="N988" t="s">
        <v>21</v>
      </c>
      <c r="O988" t="s">
        <v>2359</v>
      </c>
      <c r="P988" s="15">
        <f t="shared" si="177"/>
        <v>43.619999999999983</v>
      </c>
      <c r="Q988" s="22">
        <v>43556</v>
      </c>
      <c r="R988" s="22"/>
      <c r="S988" s="50">
        <v>977</v>
      </c>
      <c r="T988" s="23" t="str">
        <f t="shared" si="167"/>
        <v>AH</v>
      </c>
      <c r="U988" t="s">
        <v>2512</v>
      </c>
      <c r="V988" s="46" t="str">
        <f t="shared" si="168"/>
        <v>05</v>
      </c>
      <c r="W988" s="46" t="str">
        <f t="shared" si="169"/>
        <v>May</v>
      </c>
      <c r="X988" s="46">
        <f t="shared" si="170"/>
        <v>5</v>
      </c>
      <c r="Y988" s="46" t="str">
        <f t="shared" si="171"/>
        <v>2019</v>
      </c>
      <c r="Z988" s="46" t="str">
        <f t="shared" si="172"/>
        <v>17:00</v>
      </c>
      <c r="AA988" s="47">
        <f t="shared" si="173"/>
        <v>43590</v>
      </c>
      <c r="AB988" s="48">
        <f t="shared" si="174"/>
        <v>43590.708333333336</v>
      </c>
      <c r="AC988" s="51">
        <v>43586</v>
      </c>
      <c r="AD988" s="72"/>
      <c r="AE988" s="49">
        <v>987</v>
      </c>
      <c r="AF988" s="52">
        <f t="shared" si="175"/>
        <v>43.019999999999982</v>
      </c>
      <c r="AG988" s="53">
        <f t="shared" si="176"/>
        <v>143.02000000000004</v>
      </c>
      <c r="AH988" s="53">
        <f>AG988-MAX($AG$1:AG987)</f>
        <v>-1.6500000000000909</v>
      </c>
    </row>
    <row r="989" spans="1:34" x14ac:dyDescent="0.25">
      <c r="A989">
        <v>988</v>
      </c>
      <c r="B989" t="s">
        <v>2364</v>
      </c>
      <c r="C989" t="s">
        <v>15</v>
      </c>
      <c r="D989" t="s">
        <v>58</v>
      </c>
      <c r="E989" t="s">
        <v>2365</v>
      </c>
      <c r="F989">
        <v>1.72</v>
      </c>
      <c r="G989" t="s">
        <v>18</v>
      </c>
      <c r="H989" t="s">
        <v>85</v>
      </c>
      <c r="I989" t="str">
        <f>"1-1"</f>
        <v>1-1</v>
      </c>
      <c r="J989" t="s">
        <v>20</v>
      </c>
      <c r="K989">
        <v>1.7190000000000001</v>
      </c>
      <c r="L989">
        <v>1</v>
      </c>
      <c r="M989">
        <v>0.72</v>
      </c>
      <c r="N989" t="s">
        <v>21</v>
      </c>
      <c r="O989" t="s">
        <v>2366</v>
      </c>
      <c r="P989" s="15">
        <f t="shared" si="177"/>
        <v>44.339999999999982</v>
      </c>
      <c r="Q989" s="22">
        <v>43556</v>
      </c>
      <c r="R989" s="22"/>
      <c r="S989" s="50">
        <v>974</v>
      </c>
      <c r="T989" s="23" t="str">
        <f t="shared" si="167"/>
        <v>AH</v>
      </c>
      <c r="U989" t="s">
        <v>2512</v>
      </c>
      <c r="V989" s="46" t="str">
        <f t="shared" si="168"/>
        <v>05</v>
      </c>
      <c r="W989" s="46" t="str">
        <f t="shared" si="169"/>
        <v>May</v>
      </c>
      <c r="X989" s="46">
        <f t="shared" si="170"/>
        <v>5</v>
      </c>
      <c r="Y989" s="46" t="str">
        <f t="shared" si="171"/>
        <v>2019</v>
      </c>
      <c r="Z989" s="46" t="str">
        <f t="shared" si="172"/>
        <v>17:30</v>
      </c>
      <c r="AA989" s="47">
        <f t="shared" si="173"/>
        <v>43590</v>
      </c>
      <c r="AB989" s="48">
        <f t="shared" si="174"/>
        <v>43590.729166666664</v>
      </c>
      <c r="AC989" s="51">
        <v>43586</v>
      </c>
      <c r="AD989" s="72"/>
      <c r="AE989" s="49">
        <v>988</v>
      </c>
      <c r="AF989" s="52">
        <f t="shared" si="175"/>
        <v>43.739999999999981</v>
      </c>
      <c r="AG989" s="53">
        <f t="shared" si="176"/>
        <v>143.74000000000004</v>
      </c>
      <c r="AH989" s="53">
        <f>AG989-MAX($AG$1:AG988)</f>
        <v>-0.93000000000009209</v>
      </c>
    </row>
    <row r="990" spans="1:34" x14ac:dyDescent="0.25">
      <c r="A990">
        <v>989</v>
      </c>
      <c r="B990" t="s">
        <v>2335</v>
      </c>
      <c r="C990" t="s">
        <v>15</v>
      </c>
      <c r="D990" t="s">
        <v>16</v>
      </c>
      <c r="E990" t="s">
        <v>2336</v>
      </c>
      <c r="F990">
        <v>0</v>
      </c>
      <c r="G990" t="s">
        <v>26</v>
      </c>
      <c r="H990" t="s">
        <v>38</v>
      </c>
      <c r="I990" t="str">
        <f>"1-1"</f>
        <v>1-1</v>
      </c>
      <c r="J990" t="s">
        <v>20</v>
      </c>
      <c r="K990">
        <v>1.925</v>
      </c>
      <c r="L990">
        <v>1</v>
      </c>
      <c r="M990">
        <v>-1</v>
      </c>
      <c r="N990" t="s">
        <v>21</v>
      </c>
      <c r="O990" t="s">
        <v>2334</v>
      </c>
      <c r="P990" s="15">
        <f t="shared" si="177"/>
        <v>43.339999999999982</v>
      </c>
      <c r="Q990" s="22">
        <v>43556</v>
      </c>
      <c r="R990" s="22"/>
      <c r="S990" s="50">
        <v>979</v>
      </c>
      <c r="T990" s="23" t="str">
        <f t="shared" si="167"/>
        <v>1X2</v>
      </c>
      <c r="U990" t="s">
        <v>2512</v>
      </c>
      <c r="V990" s="46" t="str">
        <f t="shared" si="168"/>
        <v>05</v>
      </c>
      <c r="W990" s="46" t="str">
        <f t="shared" si="169"/>
        <v>May</v>
      </c>
      <c r="X990" s="46">
        <f t="shared" si="170"/>
        <v>5</v>
      </c>
      <c r="Y990" s="46" t="str">
        <f t="shared" si="171"/>
        <v>2019</v>
      </c>
      <c r="Z990" s="46" t="str">
        <f t="shared" si="172"/>
        <v>18:00</v>
      </c>
      <c r="AA990" s="47">
        <f t="shared" si="173"/>
        <v>43590</v>
      </c>
      <c r="AB990" s="48">
        <f t="shared" si="174"/>
        <v>43590.75</v>
      </c>
      <c r="AC990" s="51">
        <v>43586</v>
      </c>
      <c r="AD990" s="72"/>
      <c r="AE990" s="49">
        <v>989</v>
      </c>
      <c r="AF990" s="52">
        <f t="shared" si="175"/>
        <v>42.739999999999981</v>
      </c>
      <c r="AG990" s="53">
        <f t="shared" si="176"/>
        <v>142.74000000000004</v>
      </c>
      <c r="AH990" s="53">
        <f>AG990-MAX($AG$1:AG989)</f>
        <v>-1.9300000000000921</v>
      </c>
    </row>
    <row r="991" spans="1:34" x14ac:dyDescent="0.25">
      <c r="A991">
        <v>990</v>
      </c>
      <c r="B991" t="s">
        <v>2335</v>
      </c>
      <c r="C991" t="s">
        <v>15</v>
      </c>
      <c r="D991" t="s">
        <v>54</v>
      </c>
      <c r="E991" t="s">
        <v>2367</v>
      </c>
      <c r="F991">
        <v>0</v>
      </c>
      <c r="G991" t="s">
        <v>26</v>
      </c>
      <c r="H991" t="s">
        <v>31</v>
      </c>
      <c r="I991" t="str">
        <f>"6-1"</f>
        <v>6-1</v>
      </c>
      <c r="J991" t="s">
        <v>20</v>
      </c>
      <c r="K991">
        <v>1.819</v>
      </c>
      <c r="L991">
        <v>1</v>
      </c>
      <c r="M991">
        <v>-1</v>
      </c>
      <c r="N991" t="s">
        <v>21</v>
      </c>
      <c r="O991" t="s">
        <v>2366</v>
      </c>
      <c r="P991" s="15">
        <f t="shared" si="177"/>
        <v>42.339999999999982</v>
      </c>
      <c r="Q991" s="22">
        <v>43556</v>
      </c>
      <c r="R991" s="22"/>
      <c r="S991" s="50">
        <v>965</v>
      </c>
      <c r="T991" s="23" t="str">
        <f t="shared" si="167"/>
        <v>AH</v>
      </c>
      <c r="U991" t="s">
        <v>2512</v>
      </c>
      <c r="V991" s="46" t="str">
        <f t="shared" si="168"/>
        <v>05</v>
      </c>
      <c r="W991" s="46" t="str">
        <f t="shared" si="169"/>
        <v>May</v>
      </c>
      <c r="X991" s="46">
        <f t="shared" si="170"/>
        <v>5</v>
      </c>
      <c r="Y991" s="46" t="str">
        <f t="shared" si="171"/>
        <v>2019</v>
      </c>
      <c r="Z991" s="46" t="str">
        <f t="shared" si="172"/>
        <v>18:00</v>
      </c>
      <c r="AA991" s="47">
        <f t="shared" si="173"/>
        <v>43590</v>
      </c>
      <c r="AB991" s="48">
        <f t="shared" si="174"/>
        <v>43590.75</v>
      </c>
      <c r="AC991" s="51">
        <v>43586</v>
      </c>
      <c r="AD991" s="72"/>
      <c r="AE991" s="49">
        <v>990</v>
      </c>
      <c r="AF991" s="52">
        <f t="shared" si="175"/>
        <v>41.739999999999981</v>
      </c>
      <c r="AG991" s="53">
        <f t="shared" si="176"/>
        <v>141.74000000000004</v>
      </c>
      <c r="AH991" s="53">
        <f>AG991-MAX($AG$1:AG990)</f>
        <v>-2.9300000000000921</v>
      </c>
    </row>
    <row r="992" spans="1:34" x14ac:dyDescent="0.25">
      <c r="A992">
        <v>991</v>
      </c>
      <c r="B992" t="s">
        <v>2302</v>
      </c>
      <c r="C992" t="s">
        <v>15</v>
      </c>
      <c r="D992" t="s">
        <v>24</v>
      </c>
      <c r="E992" t="s">
        <v>2303</v>
      </c>
      <c r="F992">
        <v>2.2799999999999998</v>
      </c>
      <c r="G992" t="s">
        <v>18</v>
      </c>
      <c r="H992" t="s">
        <v>46</v>
      </c>
      <c r="I992" t="str">
        <f>"1-0"</f>
        <v>1-0</v>
      </c>
      <c r="J992" t="s">
        <v>20</v>
      </c>
      <c r="K992">
        <v>2.2799999999999998</v>
      </c>
      <c r="L992">
        <v>1</v>
      </c>
      <c r="M992">
        <v>1.28</v>
      </c>
      <c r="N992" t="s">
        <v>21</v>
      </c>
      <c r="O992" t="s">
        <v>2304</v>
      </c>
      <c r="P992" s="15">
        <f t="shared" si="177"/>
        <v>43.619999999999983</v>
      </c>
      <c r="Q992" s="22">
        <v>43556</v>
      </c>
      <c r="R992" s="22"/>
      <c r="S992" s="50">
        <v>964</v>
      </c>
      <c r="T992" s="23" t="str">
        <f t="shared" si="167"/>
        <v>AH</v>
      </c>
      <c r="U992" t="s">
        <v>2512</v>
      </c>
      <c r="V992" s="46" t="str">
        <f t="shared" si="168"/>
        <v>05</v>
      </c>
      <c r="W992" s="46" t="str">
        <f t="shared" si="169"/>
        <v>May</v>
      </c>
      <c r="X992" s="46">
        <f t="shared" si="170"/>
        <v>5</v>
      </c>
      <c r="Y992" s="46" t="str">
        <f t="shared" si="171"/>
        <v>2019</v>
      </c>
      <c r="Z992" s="46" t="str">
        <f t="shared" si="172"/>
        <v>18:30</v>
      </c>
      <c r="AA992" s="47">
        <f t="shared" si="173"/>
        <v>43590</v>
      </c>
      <c r="AB992" s="48">
        <f t="shared" si="174"/>
        <v>43590.770833333336</v>
      </c>
      <c r="AC992" s="51">
        <v>43586</v>
      </c>
      <c r="AD992" s="72"/>
      <c r="AE992" s="49">
        <v>991</v>
      </c>
      <c r="AF992" s="52">
        <f t="shared" si="175"/>
        <v>43.019999999999982</v>
      </c>
      <c r="AG992" s="53">
        <f t="shared" si="176"/>
        <v>143.02000000000004</v>
      </c>
      <c r="AH992" s="53">
        <f>AG992-MAX($AG$1:AG991)</f>
        <v>-1.6500000000000909</v>
      </c>
    </row>
    <row r="993" spans="1:34" x14ac:dyDescent="0.25">
      <c r="A993">
        <v>992</v>
      </c>
      <c r="B993" t="s">
        <v>2368</v>
      </c>
      <c r="C993" t="s">
        <v>15</v>
      </c>
      <c r="D993" t="s">
        <v>24</v>
      </c>
      <c r="E993" t="s">
        <v>2369</v>
      </c>
      <c r="F993">
        <v>2.14</v>
      </c>
      <c r="G993" t="s">
        <v>18</v>
      </c>
      <c r="H993" t="s">
        <v>38</v>
      </c>
      <c r="I993" t="str">
        <f>"2-6"</f>
        <v>2-6</v>
      </c>
      <c r="J993" t="s">
        <v>20</v>
      </c>
      <c r="K993">
        <v>2.14</v>
      </c>
      <c r="L993">
        <v>1</v>
      </c>
      <c r="M993">
        <v>1.1399999999999999</v>
      </c>
      <c r="N993" t="s">
        <v>21</v>
      </c>
      <c r="O993" t="s">
        <v>2370</v>
      </c>
      <c r="P993" s="15">
        <f t="shared" si="177"/>
        <v>44.759999999999984</v>
      </c>
      <c r="Q993" s="22">
        <v>43556</v>
      </c>
      <c r="R993" s="22"/>
      <c r="S993" s="50">
        <v>973</v>
      </c>
      <c r="T993" s="23" t="str">
        <f t="shared" si="167"/>
        <v>1X2</v>
      </c>
      <c r="U993" t="s">
        <v>2512</v>
      </c>
      <c r="V993" s="46" t="str">
        <f t="shared" si="168"/>
        <v>05</v>
      </c>
      <c r="W993" s="46" t="str">
        <f t="shared" si="169"/>
        <v>May</v>
      </c>
      <c r="X993" s="46">
        <f t="shared" si="170"/>
        <v>5</v>
      </c>
      <c r="Y993" s="46" t="str">
        <f t="shared" si="171"/>
        <v>2019</v>
      </c>
      <c r="Z993" s="46" t="str">
        <f t="shared" si="172"/>
        <v>20:45</v>
      </c>
      <c r="AA993" s="47">
        <f t="shared" si="173"/>
        <v>43590</v>
      </c>
      <c r="AB993" s="48">
        <f t="shared" si="174"/>
        <v>43590.864583333336</v>
      </c>
      <c r="AC993" s="51">
        <v>43586</v>
      </c>
      <c r="AD993" s="72"/>
      <c r="AE993" s="49">
        <v>992</v>
      </c>
      <c r="AF993" s="52">
        <f t="shared" si="175"/>
        <v>44.159999999999982</v>
      </c>
      <c r="AG993" s="53">
        <f t="shared" si="176"/>
        <v>144.16000000000003</v>
      </c>
      <c r="AH993" s="53">
        <f>AG993-MAX($AG$1:AG992)</f>
        <v>-0.51000000000010459</v>
      </c>
    </row>
    <row r="994" spans="1:34" x14ac:dyDescent="0.25">
      <c r="A994">
        <v>993</v>
      </c>
      <c r="B994" t="s">
        <v>2343</v>
      </c>
      <c r="C994" t="s">
        <v>15</v>
      </c>
      <c r="D994" t="s">
        <v>100</v>
      </c>
      <c r="E994" t="s">
        <v>2344</v>
      </c>
      <c r="F994">
        <v>1.73</v>
      </c>
      <c r="G994" t="s">
        <v>18</v>
      </c>
      <c r="H994" t="s">
        <v>31</v>
      </c>
      <c r="I994" t="str">
        <f>"2-2"</f>
        <v>2-2</v>
      </c>
      <c r="J994" t="s">
        <v>20</v>
      </c>
      <c r="K994">
        <v>1.7290000000000001</v>
      </c>
      <c r="L994">
        <v>1</v>
      </c>
      <c r="M994">
        <v>0.73</v>
      </c>
      <c r="N994" t="s">
        <v>21</v>
      </c>
      <c r="O994" t="s">
        <v>2340</v>
      </c>
      <c r="P994" s="15">
        <f t="shared" si="177"/>
        <v>45.489999999999981</v>
      </c>
      <c r="Q994" s="22">
        <v>43556</v>
      </c>
      <c r="R994" s="22"/>
      <c r="S994" s="50">
        <v>969</v>
      </c>
      <c r="T994" s="23" t="str">
        <f t="shared" si="167"/>
        <v>AH</v>
      </c>
      <c r="U994" t="s">
        <v>2512</v>
      </c>
      <c r="V994" s="46" t="str">
        <f t="shared" si="168"/>
        <v>05</v>
      </c>
      <c r="W994" s="46" t="str">
        <f t="shared" si="169"/>
        <v>May</v>
      </c>
      <c r="X994" s="46">
        <f t="shared" si="170"/>
        <v>5</v>
      </c>
      <c r="Y994" s="46" t="str">
        <f t="shared" si="171"/>
        <v>2019</v>
      </c>
      <c r="Z994" s="46" t="str">
        <f t="shared" si="172"/>
        <v>21:00</v>
      </c>
      <c r="AA994" s="47">
        <f t="shared" si="173"/>
        <v>43590</v>
      </c>
      <c r="AB994" s="48">
        <f t="shared" si="174"/>
        <v>43590.875</v>
      </c>
      <c r="AC994" s="51">
        <v>43586</v>
      </c>
      <c r="AD994" s="72"/>
      <c r="AE994" s="49">
        <v>993</v>
      </c>
      <c r="AF994" s="52">
        <f t="shared" si="175"/>
        <v>44.889999999999979</v>
      </c>
      <c r="AG994" s="53">
        <f t="shared" si="176"/>
        <v>144.89000000000001</v>
      </c>
      <c r="AH994" s="53">
        <f>AG994-MAX($AG$1:AG993)</f>
        <v>0.21999999999988518</v>
      </c>
    </row>
    <row r="995" spans="1:34" x14ac:dyDescent="0.25">
      <c r="A995">
        <v>994</v>
      </c>
      <c r="B995" t="s">
        <v>2318</v>
      </c>
      <c r="C995" t="s">
        <v>15</v>
      </c>
      <c r="D995" t="s">
        <v>58</v>
      </c>
      <c r="E995" t="s">
        <v>2319</v>
      </c>
      <c r="F995">
        <v>1.83</v>
      </c>
      <c r="G995" t="s">
        <v>18</v>
      </c>
      <c r="H995" t="s">
        <v>401</v>
      </c>
      <c r="I995" t="str">
        <f>"1-0"</f>
        <v>1-0</v>
      </c>
      <c r="J995" t="s">
        <v>20</v>
      </c>
      <c r="K995">
        <v>1.833</v>
      </c>
      <c r="L995">
        <v>1</v>
      </c>
      <c r="M995">
        <v>0.83</v>
      </c>
      <c r="N995" t="s">
        <v>21</v>
      </c>
      <c r="O995" t="s">
        <v>2317</v>
      </c>
      <c r="P995" s="15">
        <f t="shared" si="177"/>
        <v>46.319999999999979</v>
      </c>
      <c r="Q995" s="22">
        <v>43586</v>
      </c>
      <c r="R995" s="22">
        <v>43586</v>
      </c>
      <c r="S995" s="50">
        <v>987</v>
      </c>
      <c r="T995" s="23" t="str">
        <f t="shared" si="167"/>
        <v>AH</v>
      </c>
      <c r="U995" t="s">
        <v>2512</v>
      </c>
      <c r="V995" s="46" t="str">
        <f t="shared" si="168"/>
        <v>06</v>
      </c>
      <c r="W995" s="46" t="str">
        <f t="shared" si="169"/>
        <v>May</v>
      </c>
      <c r="X995" s="46">
        <f t="shared" si="170"/>
        <v>5</v>
      </c>
      <c r="Y995" s="46" t="str">
        <f t="shared" si="171"/>
        <v>2019</v>
      </c>
      <c r="Z995" s="46" t="str">
        <f t="shared" si="172"/>
        <v>21:00</v>
      </c>
      <c r="AA995" s="47">
        <f t="shared" si="173"/>
        <v>43591</v>
      </c>
      <c r="AB995" s="48">
        <f t="shared" si="174"/>
        <v>43591.875</v>
      </c>
      <c r="AC995" s="51">
        <v>43586</v>
      </c>
      <c r="AD995" s="72"/>
      <c r="AE995" s="49">
        <v>994</v>
      </c>
      <c r="AF995" s="52">
        <f t="shared" si="175"/>
        <v>45.719999999999978</v>
      </c>
      <c r="AG995" s="53">
        <f t="shared" si="176"/>
        <v>145.72000000000003</v>
      </c>
      <c r="AH995" s="53">
        <f>AG995-MAX($AG$1:AG994)</f>
        <v>0.83000000000001251</v>
      </c>
    </row>
    <row r="996" spans="1:34" x14ac:dyDescent="0.25">
      <c r="A996">
        <v>995</v>
      </c>
      <c r="B996" t="s">
        <v>2378</v>
      </c>
      <c r="C996" t="s">
        <v>15</v>
      </c>
      <c r="D996" t="s">
        <v>229</v>
      </c>
      <c r="E996" t="s">
        <v>2379</v>
      </c>
      <c r="F996">
        <v>0</v>
      </c>
      <c r="G996" t="s">
        <v>26</v>
      </c>
      <c r="H996" t="s">
        <v>92</v>
      </c>
      <c r="I996" t="str">
        <f>"4-0"</f>
        <v>4-0</v>
      </c>
      <c r="J996" t="s">
        <v>20</v>
      </c>
      <c r="K996">
        <v>1.806</v>
      </c>
      <c r="L996">
        <v>1</v>
      </c>
      <c r="M996">
        <v>-1</v>
      </c>
      <c r="N996" t="s">
        <v>21</v>
      </c>
      <c r="O996" t="s">
        <v>2377</v>
      </c>
      <c r="P996" s="15">
        <f t="shared" si="177"/>
        <v>45.319999999999979</v>
      </c>
      <c r="Q996" s="22">
        <v>43586</v>
      </c>
      <c r="R996" s="22"/>
      <c r="S996" s="50">
        <v>1006</v>
      </c>
      <c r="T996" s="23" t="str">
        <f t="shared" si="167"/>
        <v>AH</v>
      </c>
      <c r="U996" t="s">
        <v>2512</v>
      </c>
      <c r="V996" s="46" t="str">
        <f t="shared" si="168"/>
        <v>07</v>
      </c>
      <c r="W996" s="46" t="str">
        <f t="shared" si="169"/>
        <v>May</v>
      </c>
      <c r="X996" s="46">
        <f t="shared" si="170"/>
        <v>5</v>
      </c>
      <c r="Y996" s="46" t="str">
        <f t="shared" si="171"/>
        <v>2019</v>
      </c>
      <c r="Z996" s="46" t="str">
        <f t="shared" si="172"/>
        <v>21:00</v>
      </c>
      <c r="AA996" s="47">
        <f t="shared" si="173"/>
        <v>43592</v>
      </c>
      <c r="AB996" s="48">
        <f t="shared" si="174"/>
        <v>43592.875</v>
      </c>
      <c r="AC996" s="51">
        <v>43586</v>
      </c>
      <c r="AD996" s="72"/>
      <c r="AE996" s="49">
        <v>995</v>
      </c>
      <c r="AF996" s="52">
        <f t="shared" si="175"/>
        <v>44.719999999999978</v>
      </c>
      <c r="AG996" s="53">
        <f t="shared" si="176"/>
        <v>144.72000000000003</v>
      </c>
      <c r="AH996" s="53">
        <f>AG996-MAX($AG$1:AG995)</f>
        <v>-1</v>
      </c>
    </row>
    <row r="997" spans="1:34" x14ac:dyDescent="0.25">
      <c r="A997">
        <v>996</v>
      </c>
      <c r="B997" t="s">
        <v>2392</v>
      </c>
      <c r="C997" t="s">
        <v>15</v>
      </c>
      <c r="D997" t="s">
        <v>229</v>
      </c>
      <c r="E997" t="s">
        <v>2393</v>
      </c>
      <c r="F997">
        <v>1.8</v>
      </c>
      <c r="G997" t="s">
        <v>18</v>
      </c>
      <c r="H997" t="s">
        <v>92</v>
      </c>
      <c r="I997" t="str">
        <f>"2-3"</f>
        <v>2-3</v>
      </c>
      <c r="J997" t="s">
        <v>20</v>
      </c>
      <c r="K997">
        <v>1.8</v>
      </c>
      <c r="L997">
        <v>1</v>
      </c>
      <c r="M997">
        <v>0.8</v>
      </c>
      <c r="N997" t="s">
        <v>21</v>
      </c>
      <c r="O997" t="s">
        <v>2394</v>
      </c>
      <c r="P997" s="15">
        <f t="shared" si="177"/>
        <v>46.119999999999976</v>
      </c>
      <c r="Q997" s="22">
        <v>43586</v>
      </c>
      <c r="R997" s="22"/>
      <c r="S997" s="50">
        <v>1004</v>
      </c>
      <c r="T997" s="23" t="str">
        <f t="shared" si="167"/>
        <v>AH</v>
      </c>
      <c r="U997" t="s">
        <v>2512</v>
      </c>
      <c r="V997" s="46" t="str">
        <f t="shared" si="168"/>
        <v>08</v>
      </c>
      <c r="W997" s="46" t="str">
        <f t="shared" si="169"/>
        <v>May</v>
      </c>
      <c r="X997" s="46">
        <f t="shared" si="170"/>
        <v>5</v>
      </c>
      <c r="Y997" s="46" t="str">
        <f t="shared" si="171"/>
        <v>2019</v>
      </c>
      <c r="Z997" s="46" t="str">
        <f t="shared" si="172"/>
        <v>21:00</v>
      </c>
      <c r="AA997" s="47">
        <f t="shared" si="173"/>
        <v>43593</v>
      </c>
      <c r="AB997" s="48">
        <f t="shared" si="174"/>
        <v>43593.875</v>
      </c>
      <c r="AC997" s="51">
        <v>43586</v>
      </c>
      <c r="AD997" s="72"/>
      <c r="AE997" s="49">
        <v>996</v>
      </c>
      <c r="AF997" s="52">
        <f t="shared" si="175"/>
        <v>45.519999999999975</v>
      </c>
      <c r="AG997" s="53">
        <f t="shared" si="176"/>
        <v>145.52000000000004</v>
      </c>
      <c r="AH997" s="53">
        <f>AG997-MAX($AG$1:AG996)</f>
        <v>-0.19999999999998863</v>
      </c>
    </row>
    <row r="998" spans="1:34" x14ac:dyDescent="0.25">
      <c r="A998">
        <v>997</v>
      </c>
      <c r="B998" t="s">
        <v>2389</v>
      </c>
      <c r="C998" t="s">
        <v>15</v>
      </c>
      <c r="D998" t="s">
        <v>199</v>
      </c>
      <c r="E998" t="s">
        <v>2390</v>
      </c>
      <c r="F998">
        <v>1.83</v>
      </c>
      <c r="G998" t="s">
        <v>18</v>
      </c>
      <c r="H998" t="s">
        <v>85</v>
      </c>
      <c r="I998" t="str">
        <f>"1-1"</f>
        <v>1-1</v>
      </c>
      <c r="J998" t="s">
        <v>20</v>
      </c>
      <c r="K998">
        <v>1.833</v>
      </c>
      <c r="L998">
        <v>1</v>
      </c>
      <c r="M998">
        <v>0.83</v>
      </c>
      <c r="N998" t="s">
        <v>21</v>
      </c>
      <c r="O998" t="s">
        <v>2387</v>
      </c>
      <c r="P998" s="15">
        <f t="shared" si="177"/>
        <v>46.949999999999974</v>
      </c>
      <c r="Q998" s="22">
        <v>43586</v>
      </c>
      <c r="R998" s="22"/>
      <c r="S998" s="50">
        <v>1005</v>
      </c>
      <c r="T998" s="23" t="str">
        <f t="shared" si="167"/>
        <v>AH</v>
      </c>
      <c r="U998" t="s">
        <v>2512</v>
      </c>
      <c r="V998" s="46" t="str">
        <f t="shared" si="168"/>
        <v>09</v>
      </c>
      <c r="W998" s="46" t="str">
        <f t="shared" si="169"/>
        <v>May</v>
      </c>
      <c r="X998" s="46">
        <f t="shared" si="170"/>
        <v>5</v>
      </c>
      <c r="Y998" s="46" t="str">
        <f t="shared" si="171"/>
        <v>2019</v>
      </c>
      <c r="Z998" s="46" t="str">
        <f t="shared" si="172"/>
        <v>21:00</v>
      </c>
      <c r="AA998" s="47">
        <f t="shared" si="173"/>
        <v>43594</v>
      </c>
      <c r="AB998" s="48">
        <f t="shared" si="174"/>
        <v>43594.875</v>
      </c>
      <c r="AC998" s="51">
        <v>43586</v>
      </c>
      <c r="AD998" s="72"/>
      <c r="AE998" s="49">
        <v>997</v>
      </c>
      <c r="AF998" s="52">
        <f t="shared" si="175"/>
        <v>46.349999999999973</v>
      </c>
      <c r="AG998" s="53">
        <f t="shared" si="176"/>
        <v>146.35000000000005</v>
      </c>
      <c r="AH998" s="53">
        <f>AG998-MAX($AG$1:AG997)</f>
        <v>0.63000000000002387</v>
      </c>
    </row>
    <row r="999" spans="1:34" x14ac:dyDescent="0.25">
      <c r="A999">
        <v>998</v>
      </c>
      <c r="B999" t="s">
        <v>2389</v>
      </c>
      <c r="C999" t="s">
        <v>15</v>
      </c>
      <c r="D999" t="s">
        <v>199</v>
      </c>
      <c r="E999" t="s">
        <v>2391</v>
      </c>
      <c r="F999">
        <v>0</v>
      </c>
      <c r="G999" t="s">
        <v>26</v>
      </c>
      <c r="H999" t="s">
        <v>72</v>
      </c>
      <c r="I999" t="str">
        <f>"2-4"</f>
        <v>2-4</v>
      </c>
      <c r="J999" t="s">
        <v>20</v>
      </c>
      <c r="K999">
        <v>1.9</v>
      </c>
      <c r="L999">
        <v>1</v>
      </c>
      <c r="M999">
        <v>-1</v>
      </c>
      <c r="N999" t="s">
        <v>21</v>
      </c>
      <c r="O999" t="s">
        <v>2387</v>
      </c>
      <c r="P999" s="15">
        <f t="shared" si="177"/>
        <v>45.949999999999974</v>
      </c>
      <c r="Q999" s="22">
        <v>43586</v>
      </c>
      <c r="R999" s="22"/>
      <c r="S999" s="50">
        <v>1011</v>
      </c>
      <c r="T999" s="23" t="str">
        <f t="shared" si="167"/>
        <v>1X2</v>
      </c>
      <c r="U999" t="s">
        <v>2512</v>
      </c>
      <c r="V999" s="46" t="str">
        <f t="shared" si="168"/>
        <v>09</v>
      </c>
      <c r="W999" s="46" t="str">
        <f t="shared" si="169"/>
        <v>May</v>
      </c>
      <c r="X999" s="46">
        <f t="shared" si="170"/>
        <v>5</v>
      </c>
      <c r="Y999" s="46" t="str">
        <f t="shared" si="171"/>
        <v>2019</v>
      </c>
      <c r="Z999" s="46" t="str">
        <f t="shared" si="172"/>
        <v>21:00</v>
      </c>
      <c r="AA999" s="47">
        <f t="shared" si="173"/>
        <v>43594</v>
      </c>
      <c r="AB999" s="48">
        <f t="shared" si="174"/>
        <v>43594.875</v>
      </c>
      <c r="AC999" s="51">
        <v>43586</v>
      </c>
      <c r="AD999" s="72"/>
      <c r="AE999" s="49">
        <v>998</v>
      </c>
      <c r="AF999" s="52">
        <f t="shared" si="175"/>
        <v>45.349999999999973</v>
      </c>
      <c r="AG999" s="53">
        <f t="shared" si="176"/>
        <v>145.35000000000005</v>
      </c>
      <c r="AH999" s="53">
        <f>AG999-MAX($AG$1:AG998)</f>
        <v>-1</v>
      </c>
    </row>
    <row r="1000" spans="1:34" x14ac:dyDescent="0.25">
      <c r="A1000">
        <v>999</v>
      </c>
      <c r="B1000" t="s">
        <v>2403</v>
      </c>
      <c r="C1000" t="s">
        <v>15</v>
      </c>
      <c r="D1000" t="s">
        <v>16</v>
      </c>
      <c r="E1000" t="s">
        <v>2404</v>
      </c>
      <c r="F1000">
        <v>1</v>
      </c>
      <c r="G1000" t="s">
        <v>80</v>
      </c>
      <c r="H1000" t="s">
        <v>31</v>
      </c>
      <c r="I1000" t="str">
        <f>"2-1"</f>
        <v>2-1</v>
      </c>
      <c r="J1000" t="s">
        <v>20</v>
      </c>
      <c r="K1000">
        <v>2.14</v>
      </c>
      <c r="L1000">
        <v>1</v>
      </c>
      <c r="M1000">
        <v>0</v>
      </c>
      <c r="N1000" t="s">
        <v>21</v>
      </c>
      <c r="O1000" t="s">
        <v>2402</v>
      </c>
      <c r="P1000" s="15">
        <f t="shared" si="177"/>
        <v>45.949999999999974</v>
      </c>
      <c r="Q1000" s="22">
        <v>43586</v>
      </c>
      <c r="R1000" s="22"/>
      <c r="S1000" s="50">
        <v>1012</v>
      </c>
      <c r="T1000" s="23" t="str">
        <f t="shared" si="167"/>
        <v>AH</v>
      </c>
      <c r="U1000" t="s">
        <v>2512</v>
      </c>
      <c r="V1000" s="46" t="str">
        <f t="shared" si="168"/>
        <v>11</v>
      </c>
      <c r="W1000" s="46" t="str">
        <f t="shared" si="169"/>
        <v>May</v>
      </c>
      <c r="X1000" s="46">
        <f t="shared" si="170"/>
        <v>5</v>
      </c>
      <c r="Y1000" s="46" t="str">
        <f t="shared" si="171"/>
        <v>2019</v>
      </c>
      <c r="Z1000" s="46" t="str">
        <f t="shared" si="172"/>
        <v>15:00</v>
      </c>
      <c r="AA1000" s="47">
        <f t="shared" si="173"/>
        <v>43596</v>
      </c>
      <c r="AB1000" s="48">
        <f t="shared" si="174"/>
        <v>43596.625</v>
      </c>
      <c r="AC1000" s="51">
        <v>43586</v>
      </c>
      <c r="AD1000" s="72"/>
      <c r="AE1000" s="49">
        <v>999</v>
      </c>
      <c r="AF1000" s="52">
        <f t="shared" si="175"/>
        <v>45.349999999999973</v>
      </c>
      <c r="AG1000" s="53">
        <f t="shared" si="176"/>
        <v>145.35000000000005</v>
      </c>
      <c r="AH1000" s="53">
        <f>AG1000-MAX($AG$1:AG999)</f>
        <v>-1</v>
      </c>
    </row>
    <row r="1001" spans="1:34" x14ac:dyDescent="0.25">
      <c r="A1001">
        <v>1000</v>
      </c>
      <c r="B1001" t="s">
        <v>2372</v>
      </c>
      <c r="C1001" t="s">
        <v>15</v>
      </c>
      <c r="D1001" t="s">
        <v>54</v>
      </c>
      <c r="E1001" t="s">
        <v>2373</v>
      </c>
      <c r="F1001">
        <v>0</v>
      </c>
      <c r="G1001" t="s">
        <v>26</v>
      </c>
      <c r="H1001" t="s">
        <v>50</v>
      </c>
      <c r="I1001" t="str">
        <f>"0-1"</f>
        <v>0-1</v>
      </c>
      <c r="J1001" t="s">
        <v>20</v>
      </c>
      <c r="K1001">
        <v>1.7689999999999999</v>
      </c>
      <c r="L1001">
        <v>1</v>
      </c>
      <c r="M1001">
        <v>-1</v>
      </c>
      <c r="N1001" t="s">
        <v>21</v>
      </c>
      <c r="O1001" t="s">
        <v>2374</v>
      </c>
      <c r="P1001" s="15">
        <f t="shared" si="177"/>
        <v>44.949999999999974</v>
      </c>
      <c r="Q1001" s="22">
        <v>43586</v>
      </c>
      <c r="R1001" s="22"/>
      <c r="S1001" s="50">
        <v>996</v>
      </c>
      <c r="T1001" s="23" t="str">
        <f t="shared" si="167"/>
        <v>AH</v>
      </c>
      <c r="U1001" t="s">
        <v>2512</v>
      </c>
      <c r="V1001" s="46" t="str">
        <f t="shared" si="168"/>
        <v>11</v>
      </c>
      <c r="W1001" s="46" t="str">
        <f t="shared" si="169"/>
        <v>May</v>
      </c>
      <c r="X1001" s="46">
        <f t="shared" si="170"/>
        <v>5</v>
      </c>
      <c r="Y1001" s="46" t="str">
        <f t="shared" si="171"/>
        <v>2019</v>
      </c>
      <c r="Z1001" s="46" t="str">
        <f t="shared" si="172"/>
        <v>15:30</v>
      </c>
      <c r="AA1001" s="47">
        <f t="shared" si="173"/>
        <v>43596</v>
      </c>
      <c r="AB1001" s="48">
        <f t="shared" si="174"/>
        <v>43596.645833333336</v>
      </c>
      <c r="AC1001" s="51">
        <v>43586</v>
      </c>
      <c r="AD1001" s="72"/>
      <c r="AE1001" s="49">
        <v>1000</v>
      </c>
      <c r="AF1001" s="52">
        <f t="shared" si="175"/>
        <v>44.349999999999973</v>
      </c>
      <c r="AG1001" s="53">
        <f t="shared" si="176"/>
        <v>144.35000000000005</v>
      </c>
      <c r="AH1001" s="53">
        <f>AG1001-MAX($AG$1:AG1000)</f>
        <v>-2</v>
      </c>
    </row>
    <row r="1002" spans="1:34" x14ac:dyDescent="0.25">
      <c r="A1002">
        <v>1001</v>
      </c>
      <c r="B1002" t="s">
        <v>2372</v>
      </c>
      <c r="C1002" t="s">
        <v>15</v>
      </c>
      <c r="D1002" t="s">
        <v>54</v>
      </c>
      <c r="E1002" t="s">
        <v>2375</v>
      </c>
      <c r="F1002">
        <v>0</v>
      </c>
      <c r="G1002" t="s">
        <v>26</v>
      </c>
      <c r="H1002" t="s">
        <v>34</v>
      </c>
      <c r="I1002" t="str">
        <f>"3-0"</f>
        <v>3-0</v>
      </c>
      <c r="J1002" t="s">
        <v>20</v>
      </c>
      <c r="K1002">
        <v>1.7509999999999999</v>
      </c>
      <c r="L1002">
        <v>1</v>
      </c>
      <c r="M1002">
        <v>-1</v>
      </c>
      <c r="N1002" t="s">
        <v>21</v>
      </c>
      <c r="O1002" t="s">
        <v>2374</v>
      </c>
      <c r="P1002" s="15">
        <f t="shared" si="177"/>
        <v>43.949999999999974</v>
      </c>
      <c r="Q1002" s="22">
        <v>43586</v>
      </c>
      <c r="R1002" s="22"/>
      <c r="S1002" s="50">
        <v>997</v>
      </c>
      <c r="T1002" s="23" t="str">
        <f t="shared" si="167"/>
        <v>AH</v>
      </c>
      <c r="U1002" t="s">
        <v>2512</v>
      </c>
      <c r="V1002" s="46" t="str">
        <f t="shared" si="168"/>
        <v>11</v>
      </c>
      <c r="W1002" s="46" t="str">
        <f t="shared" si="169"/>
        <v>May</v>
      </c>
      <c r="X1002" s="46">
        <f t="shared" si="170"/>
        <v>5</v>
      </c>
      <c r="Y1002" s="46" t="str">
        <f t="shared" si="171"/>
        <v>2019</v>
      </c>
      <c r="Z1002" s="46" t="str">
        <f t="shared" si="172"/>
        <v>15:30</v>
      </c>
      <c r="AA1002" s="47">
        <f t="shared" si="173"/>
        <v>43596</v>
      </c>
      <c r="AB1002" s="48">
        <f t="shared" si="174"/>
        <v>43596.645833333336</v>
      </c>
      <c r="AC1002" s="51">
        <v>43586</v>
      </c>
      <c r="AD1002" s="72"/>
      <c r="AE1002" s="49">
        <v>1001</v>
      </c>
      <c r="AF1002" s="52">
        <f t="shared" si="175"/>
        <v>43.349999999999973</v>
      </c>
      <c r="AG1002" s="53">
        <f t="shared" si="176"/>
        <v>143.35000000000005</v>
      </c>
      <c r="AH1002" s="53">
        <f>AG1002-MAX($AG$1:AG1001)</f>
        <v>-3</v>
      </c>
    </row>
    <row r="1003" spans="1:34" x14ac:dyDescent="0.25">
      <c r="A1003">
        <v>1002</v>
      </c>
      <c r="B1003" t="s">
        <v>2372</v>
      </c>
      <c r="C1003" t="s">
        <v>15</v>
      </c>
      <c r="D1003" t="s">
        <v>54</v>
      </c>
      <c r="E1003" t="s">
        <v>2376</v>
      </c>
      <c r="F1003">
        <v>0</v>
      </c>
      <c r="G1003" t="s">
        <v>26</v>
      </c>
      <c r="H1003" t="s">
        <v>112</v>
      </c>
      <c r="I1003" t="str">
        <f>"0-4"</f>
        <v>0-4</v>
      </c>
      <c r="J1003" t="s">
        <v>20</v>
      </c>
      <c r="K1003">
        <v>2.09</v>
      </c>
      <c r="L1003">
        <v>1</v>
      </c>
      <c r="M1003">
        <v>-1</v>
      </c>
      <c r="N1003" t="s">
        <v>21</v>
      </c>
      <c r="O1003" t="s">
        <v>2377</v>
      </c>
      <c r="P1003" s="15">
        <f t="shared" si="177"/>
        <v>42.949999999999974</v>
      </c>
      <c r="Q1003" s="22">
        <v>43586</v>
      </c>
      <c r="R1003" s="22"/>
      <c r="S1003" s="50">
        <v>998</v>
      </c>
      <c r="T1003" s="23" t="str">
        <f t="shared" si="167"/>
        <v>AH</v>
      </c>
      <c r="U1003" t="s">
        <v>2512</v>
      </c>
      <c r="V1003" s="46" t="str">
        <f t="shared" si="168"/>
        <v>11</v>
      </c>
      <c r="W1003" s="46" t="str">
        <f t="shared" si="169"/>
        <v>May</v>
      </c>
      <c r="X1003" s="46">
        <f t="shared" si="170"/>
        <v>5</v>
      </c>
      <c r="Y1003" s="46" t="str">
        <f t="shared" si="171"/>
        <v>2019</v>
      </c>
      <c r="Z1003" s="46" t="str">
        <f t="shared" si="172"/>
        <v>15:30</v>
      </c>
      <c r="AA1003" s="47">
        <f t="shared" si="173"/>
        <v>43596</v>
      </c>
      <c r="AB1003" s="48">
        <f t="shared" si="174"/>
        <v>43596.645833333336</v>
      </c>
      <c r="AC1003" s="51">
        <v>43586</v>
      </c>
      <c r="AD1003" s="72"/>
      <c r="AE1003" s="49">
        <v>1002</v>
      </c>
      <c r="AF1003" s="52">
        <f t="shared" si="175"/>
        <v>42.349999999999973</v>
      </c>
      <c r="AG1003" s="53">
        <f t="shared" si="176"/>
        <v>142.35000000000005</v>
      </c>
      <c r="AH1003" s="53">
        <f>AG1003-MAX($AG$1:AG1002)</f>
        <v>-4</v>
      </c>
    </row>
    <row r="1004" spans="1:34" x14ac:dyDescent="0.25">
      <c r="A1004">
        <v>1003</v>
      </c>
      <c r="B1004" t="s">
        <v>2372</v>
      </c>
      <c r="C1004" t="s">
        <v>15</v>
      </c>
      <c r="D1004" t="s">
        <v>54</v>
      </c>
      <c r="E1004" t="s">
        <v>2380</v>
      </c>
      <c r="F1004">
        <v>1.72</v>
      </c>
      <c r="G1004" t="s">
        <v>18</v>
      </c>
      <c r="H1004" t="s">
        <v>177</v>
      </c>
      <c r="I1004" t="str">
        <f>"3-2"</f>
        <v>3-2</v>
      </c>
      <c r="J1004" t="s">
        <v>20</v>
      </c>
      <c r="K1004">
        <v>1.7190000000000001</v>
      </c>
      <c r="L1004">
        <v>1</v>
      </c>
      <c r="M1004">
        <v>0.72</v>
      </c>
      <c r="N1004" t="s">
        <v>21</v>
      </c>
      <c r="O1004" t="s">
        <v>2381</v>
      </c>
      <c r="P1004" s="15">
        <f t="shared" si="177"/>
        <v>43.669999999999973</v>
      </c>
      <c r="Q1004" s="22">
        <v>43586</v>
      </c>
      <c r="R1004" s="22"/>
      <c r="S1004" s="50">
        <v>1009</v>
      </c>
      <c r="T1004" s="23" t="str">
        <f t="shared" si="167"/>
        <v>AH</v>
      </c>
      <c r="U1004" t="s">
        <v>2512</v>
      </c>
      <c r="V1004" s="46" t="str">
        <f t="shared" si="168"/>
        <v>11</v>
      </c>
      <c r="W1004" s="46" t="str">
        <f t="shared" si="169"/>
        <v>May</v>
      </c>
      <c r="X1004" s="46">
        <f t="shared" si="170"/>
        <v>5</v>
      </c>
      <c r="Y1004" s="46" t="str">
        <f t="shared" si="171"/>
        <v>2019</v>
      </c>
      <c r="Z1004" s="46" t="str">
        <f t="shared" si="172"/>
        <v>15:30</v>
      </c>
      <c r="AA1004" s="47">
        <f t="shared" si="173"/>
        <v>43596</v>
      </c>
      <c r="AB1004" s="48">
        <f t="shared" si="174"/>
        <v>43596.645833333336</v>
      </c>
      <c r="AC1004" s="51">
        <v>43586</v>
      </c>
      <c r="AD1004" s="72"/>
      <c r="AE1004" s="49">
        <v>1003</v>
      </c>
      <c r="AF1004" s="52">
        <f t="shared" si="175"/>
        <v>43.069999999999972</v>
      </c>
      <c r="AG1004" s="53">
        <f t="shared" si="176"/>
        <v>143.07000000000005</v>
      </c>
      <c r="AH1004" s="53">
        <f>AG1004-MAX($AG$1:AG1003)</f>
        <v>-3.2800000000000011</v>
      </c>
    </row>
    <row r="1005" spans="1:34" x14ac:dyDescent="0.25">
      <c r="A1005">
        <v>1004</v>
      </c>
      <c r="B1005" t="s">
        <v>2372</v>
      </c>
      <c r="C1005" t="s">
        <v>15</v>
      </c>
      <c r="D1005" t="s">
        <v>54</v>
      </c>
      <c r="E1005" t="s">
        <v>2382</v>
      </c>
      <c r="F1005">
        <v>1.94</v>
      </c>
      <c r="G1005" t="s">
        <v>18</v>
      </c>
      <c r="H1005" t="s">
        <v>1719</v>
      </c>
      <c r="I1005" t="str">
        <f>"1-1"</f>
        <v>1-1</v>
      </c>
      <c r="J1005" t="s">
        <v>20</v>
      </c>
      <c r="K1005">
        <v>1.9430000000000001</v>
      </c>
      <c r="L1005">
        <v>1</v>
      </c>
      <c r="M1005">
        <v>0.94</v>
      </c>
      <c r="N1005" t="s">
        <v>21</v>
      </c>
      <c r="O1005" t="s">
        <v>2383</v>
      </c>
      <c r="P1005" s="15">
        <f t="shared" si="177"/>
        <v>44.609999999999971</v>
      </c>
      <c r="Q1005" s="22">
        <v>43586</v>
      </c>
      <c r="R1005" s="22"/>
      <c r="S1005" s="50">
        <v>1001</v>
      </c>
      <c r="T1005" s="23" t="str">
        <f t="shared" si="167"/>
        <v>O/U</v>
      </c>
      <c r="U1005" t="s">
        <v>2512</v>
      </c>
      <c r="V1005" s="46" t="str">
        <f t="shared" si="168"/>
        <v>11</v>
      </c>
      <c r="W1005" s="46" t="str">
        <f t="shared" si="169"/>
        <v>May</v>
      </c>
      <c r="X1005" s="46">
        <f t="shared" si="170"/>
        <v>5</v>
      </c>
      <c r="Y1005" s="46" t="str">
        <f t="shared" si="171"/>
        <v>2019</v>
      </c>
      <c r="Z1005" s="46" t="str">
        <f t="shared" si="172"/>
        <v>15:30</v>
      </c>
      <c r="AA1005" s="47">
        <f t="shared" si="173"/>
        <v>43596</v>
      </c>
      <c r="AB1005" s="48">
        <f t="shared" si="174"/>
        <v>43596.645833333336</v>
      </c>
      <c r="AC1005" s="51">
        <v>43586</v>
      </c>
      <c r="AD1005" s="72"/>
      <c r="AE1005" s="49">
        <v>1004</v>
      </c>
      <c r="AF1005" s="52">
        <f t="shared" si="175"/>
        <v>44.00999999999997</v>
      </c>
      <c r="AG1005" s="53">
        <f t="shared" si="176"/>
        <v>144.01000000000005</v>
      </c>
      <c r="AH1005" s="53">
        <f>AG1005-MAX($AG$1:AG1004)</f>
        <v>-2.3400000000000034</v>
      </c>
    </row>
    <row r="1006" spans="1:34" x14ac:dyDescent="0.25">
      <c r="A1006">
        <v>1005</v>
      </c>
      <c r="B1006" t="s">
        <v>2372</v>
      </c>
      <c r="C1006" t="s">
        <v>15</v>
      </c>
      <c r="D1006" t="s">
        <v>54</v>
      </c>
      <c r="E1006" t="s">
        <v>2384</v>
      </c>
      <c r="F1006">
        <v>1.75</v>
      </c>
      <c r="G1006" t="s">
        <v>18</v>
      </c>
      <c r="H1006" t="s">
        <v>109</v>
      </c>
      <c r="I1006" t="str">
        <f>"0-0"</f>
        <v>0-0</v>
      </c>
      <c r="J1006" t="s">
        <v>20</v>
      </c>
      <c r="K1006">
        <v>1.7509999999999999</v>
      </c>
      <c r="L1006">
        <v>1</v>
      </c>
      <c r="M1006">
        <v>0.75</v>
      </c>
      <c r="N1006" t="s">
        <v>21</v>
      </c>
      <c r="O1006" t="s">
        <v>2383</v>
      </c>
      <c r="P1006" s="15">
        <f t="shared" si="177"/>
        <v>45.359999999999971</v>
      </c>
      <c r="Q1006" s="22">
        <v>43586</v>
      </c>
      <c r="R1006" s="22"/>
      <c r="S1006" s="50">
        <v>1002</v>
      </c>
      <c r="T1006" s="23" t="str">
        <f t="shared" si="167"/>
        <v>AH</v>
      </c>
      <c r="U1006" t="s">
        <v>2512</v>
      </c>
      <c r="V1006" s="46" t="str">
        <f t="shared" si="168"/>
        <v>11</v>
      </c>
      <c r="W1006" s="46" t="str">
        <f t="shared" si="169"/>
        <v>May</v>
      </c>
      <c r="X1006" s="46">
        <f t="shared" si="170"/>
        <v>5</v>
      </c>
      <c r="Y1006" s="46" t="str">
        <f t="shared" si="171"/>
        <v>2019</v>
      </c>
      <c r="Z1006" s="46" t="str">
        <f t="shared" si="172"/>
        <v>15:30</v>
      </c>
      <c r="AA1006" s="47">
        <f t="shared" si="173"/>
        <v>43596</v>
      </c>
      <c r="AB1006" s="48">
        <f t="shared" si="174"/>
        <v>43596.645833333336</v>
      </c>
      <c r="AC1006" s="51">
        <v>43586</v>
      </c>
      <c r="AD1006" s="72"/>
      <c r="AE1006" s="49">
        <v>1005</v>
      </c>
      <c r="AF1006" s="52">
        <f t="shared" si="175"/>
        <v>44.75999999999997</v>
      </c>
      <c r="AG1006" s="53">
        <f t="shared" si="176"/>
        <v>144.76000000000005</v>
      </c>
      <c r="AH1006" s="53">
        <f>AG1006-MAX($AG$1:AG1005)</f>
        <v>-1.5900000000000034</v>
      </c>
    </row>
    <row r="1007" spans="1:34" x14ac:dyDescent="0.25">
      <c r="A1007">
        <v>1006</v>
      </c>
      <c r="B1007" t="s">
        <v>2405</v>
      </c>
      <c r="C1007" t="s">
        <v>15</v>
      </c>
      <c r="D1007" t="s">
        <v>100</v>
      </c>
      <c r="E1007" t="s">
        <v>2406</v>
      </c>
      <c r="F1007">
        <v>1.83</v>
      </c>
      <c r="G1007" t="s">
        <v>18</v>
      </c>
      <c r="H1007" t="s">
        <v>128</v>
      </c>
      <c r="I1007" t="str">
        <f>"1-2"</f>
        <v>1-2</v>
      </c>
      <c r="J1007" t="s">
        <v>20</v>
      </c>
      <c r="K1007">
        <v>1.8260000000000001</v>
      </c>
      <c r="L1007">
        <v>1</v>
      </c>
      <c r="M1007">
        <v>0.83</v>
      </c>
      <c r="N1007" t="s">
        <v>21</v>
      </c>
      <c r="O1007" t="s">
        <v>2407</v>
      </c>
      <c r="P1007" s="15">
        <f t="shared" si="177"/>
        <v>46.189999999999969</v>
      </c>
      <c r="Q1007" s="22">
        <v>43586</v>
      </c>
      <c r="R1007" s="22"/>
      <c r="S1007" s="50">
        <v>1000</v>
      </c>
      <c r="T1007" s="23" t="str">
        <f t="shared" si="167"/>
        <v>AH</v>
      </c>
      <c r="U1007" t="s">
        <v>2512</v>
      </c>
      <c r="V1007" s="46" t="str">
        <f t="shared" si="168"/>
        <v>11</v>
      </c>
      <c r="W1007" s="46" t="str">
        <f t="shared" si="169"/>
        <v>May</v>
      </c>
      <c r="X1007" s="46">
        <f t="shared" si="170"/>
        <v>5</v>
      </c>
      <c r="Y1007" s="46" t="str">
        <f t="shared" si="171"/>
        <v>2019</v>
      </c>
      <c r="Z1007" s="46" t="str">
        <f t="shared" si="172"/>
        <v>17:00</v>
      </c>
      <c r="AA1007" s="47">
        <f t="shared" si="173"/>
        <v>43596</v>
      </c>
      <c r="AB1007" s="48">
        <f t="shared" si="174"/>
        <v>43596.708333333336</v>
      </c>
      <c r="AC1007" s="51">
        <v>43586</v>
      </c>
      <c r="AD1007" s="72"/>
      <c r="AE1007" s="49">
        <v>1006</v>
      </c>
      <c r="AF1007" s="52">
        <f t="shared" si="175"/>
        <v>45.589999999999968</v>
      </c>
      <c r="AG1007" s="53">
        <f t="shared" si="176"/>
        <v>145.59000000000006</v>
      </c>
      <c r="AH1007" s="53">
        <f>AG1007-MAX($AG$1:AG1006)</f>
        <v>-0.75999999999999091</v>
      </c>
    </row>
    <row r="1008" spans="1:34" x14ac:dyDescent="0.25">
      <c r="A1008">
        <v>1007</v>
      </c>
      <c r="B1008" t="s">
        <v>2395</v>
      </c>
      <c r="C1008" t="s">
        <v>15</v>
      </c>
      <c r="D1008" t="s">
        <v>100</v>
      </c>
      <c r="E1008" t="s">
        <v>2396</v>
      </c>
      <c r="F1008">
        <v>1.86</v>
      </c>
      <c r="G1008" t="s">
        <v>18</v>
      </c>
      <c r="H1008" t="s">
        <v>112</v>
      </c>
      <c r="I1008" t="str">
        <f>"1-0"</f>
        <v>1-0</v>
      </c>
      <c r="J1008" t="s">
        <v>20</v>
      </c>
      <c r="K1008">
        <v>1.8620000000000001</v>
      </c>
      <c r="L1008">
        <v>1</v>
      </c>
      <c r="M1008">
        <v>0.86</v>
      </c>
      <c r="N1008" t="s">
        <v>21</v>
      </c>
      <c r="O1008" t="s">
        <v>2394</v>
      </c>
      <c r="P1008" s="15">
        <f t="shared" si="177"/>
        <v>47.049999999999969</v>
      </c>
      <c r="Q1008" s="22">
        <v>43586</v>
      </c>
      <c r="R1008" s="22"/>
      <c r="S1008" s="50">
        <v>1007</v>
      </c>
      <c r="T1008" s="23" t="str">
        <f t="shared" si="167"/>
        <v>AH</v>
      </c>
      <c r="U1008" t="s">
        <v>2512</v>
      </c>
      <c r="V1008" s="46" t="str">
        <f t="shared" si="168"/>
        <v>11</v>
      </c>
      <c r="W1008" s="46" t="str">
        <f t="shared" si="169"/>
        <v>May</v>
      </c>
      <c r="X1008" s="46">
        <f t="shared" si="170"/>
        <v>5</v>
      </c>
      <c r="Y1008" s="46" t="str">
        <f t="shared" si="171"/>
        <v>2019</v>
      </c>
      <c r="Z1008" s="46" t="str">
        <f t="shared" si="172"/>
        <v>20:00</v>
      </c>
      <c r="AA1008" s="47">
        <f t="shared" si="173"/>
        <v>43596</v>
      </c>
      <c r="AB1008" s="48">
        <f t="shared" si="174"/>
        <v>43596.833333333336</v>
      </c>
      <c r="AC1008" s="51">
        <v>43586</v>
      </c>
      <c r="AD1008" s="72"/>
      <c r="AE1008" s="49">
        <v>1007</v>
      </c>
      <c r="AF1008" s="52">
        <f t="shared" si="175"/>
        <v>46.449999999999967</v>
      </c>
      <c r="AG1008" s="53">
        <f t="shared" si="176"/>
        <v>146.45000000000007</v>
      </c>
      <c r="AH1008" s="53">
        <f>AG1008-MAX($AG$1:AG1007)</f>
        <v>0.10000000000002274</v>
      </c>
    </row>
    <row r="1009" spans="1:34" x14ac:dyDescent="0.25">
      <c r="A1009">
        <v>1008</v>
      </c>
      <c r="B1009" t="s">
        <v>2400</v>
      </c>
      <c r="C1009" t="s">
        <v>15</v>
      </c>
      <c r="D1009" t="s">
        <v>58</v>
      </c>
      <c r="E1009" t="s">
        <v>2401</v>
      </c>
      <c r="F1009">
        <v>0</v>
      </c>
      <c r="G1009" t="s">
        <v>26</v>
      </c>
      <c r="H1009" t="s">
        <v>64</v>
      </c>
      <c r="I1009" t="str">
        <f>"1-4"</f>
        <v>1-4</v>
      </c>
      <c r="J1009" t="s">
        <v>20</v>
      </c>
      <c r="K1009">
        <v>1.8839999999999999</v>
      </c>
      <c r="L1009">
        <v>1</v>
      </c>
      <c r="M1009">
        <v>-1</v>
      </c>
      <c r="N1009" t="s">
        <v>21</v>
      </c>
      <c r="O1009" t="s">
        <v>2402</v>
      </c>
      <c r="P1009" s="15">
        <f t="shared" si="177"/>
        <v>46.049999999999969</v>
      </c>
      <c r="Q1009" s="22">
        <v>43586</v>
      </c>
      <c r="R1009" s="22"/>
      <c r="S1009" s="50">
        <v>1010</v>
      </c>
      <c r="T1009" s="23" t="str">
        <f t="shared" si="167"/>
        <v>AH</v>
      </c>
      <c r="U1009" t="s">
        <v>2512</v>
      </c>
      <c r="V1009" s="46" t="str">
        <f t="shared" si="168"/>
        <v>12</v>
      </c>
      <c r="W1009" s="46" t="str">
        <f t="shared" si="169"/>
        <v>May</v>
      </c>
      <c r="X1009" s="46">
        <f t="shared" si="170"/>
        <v>5</v>
      </c>
      <c r="Y1009" s="46" t="str">
        <f t="shared" si="171"/>
        <v>2019</v>
      </c>
      <c r="Z1009" s="46" t="str">
        <f t="shared" si="172"/>
        <v>16:00</v>
      </c>
      <c r="AA1009" s="47">
        <f t="shared" si="173"/>
        <v>43597</v>
      </c>
      <c r="AB1009" s="48">
        <f t="shared" si="174"/>
        <v>43597.666666666664</v>
      </c>
      <c r="AC1009" s="51">
        <v>43586</v>
      </c>
      <c r="AD1009" s="72"/>
      <c r="AE1009" s="49">
        <v>1008</v>
      </c>
      <c r="AF1009" s="52">
        <f t="shared" si="175"/>
        <v>45.449999999999967</v>
      </c>
      <c r="AG1009" s="53">
        <f t="shared" si="176"/>
        <v>145.45000000000007</v>
      </c>
      <c r="AH1009" s="53">
        <f>AG1009-MAX($AG$1:AG1008)</f>
        <v>-1</v>
      </c>
    </row>
    <row r="1010" spans="1:34" x14ac:dyDescent="0.25">
      <c r="A1010">
        <v>1009</v>
      </c>
      <c r="B1010" t="s">
        <v>2400</v>
      </c>
      <c r="C1010" t="s">
        <v>15</v>
      </c>
      <c r="D1010" t="s">
        <v>58</v>
      </c>
      <c r="E1010" t="s">
        <v>2408</v>
      </c>
      <c r="F1010">
        <v>2.0499999999999998</v>
      </c>
      <c r="G1010" t="s">
        <v>18</v>
      </c>
      <c r="H1010" t="s">
        <v>19</v>
      </c>
      <c r="I1010" t="str">
        <f>"2-0"</f>
        <v>2-0</v>
      </c>
      <c r="J1010" t="s">
        <v>20</v>
      </c>
      <c r="K1010">
        <v>2.0499999999999998</v>
      </c>
      <c r="L1010">
        <v>1</v>
      </c>
      <c r="M1010">
        <v>1.05</v>
      </c>
      <c r="N1010" t="s">
        <v>21</v>
      </c>
      <c r="O1010" t="s">
        <v>2409</v>
      </c>
      <c r="P1010" s="15">
        <f t="shared" si="177"/>
        <v>47.099999999999966</v>
      </c>
      <c r="Q1010" s="22">
        <v>43586</v>
      </c>
      <c r="R1010" s="22"/>
      <c r="S1010" s="50">
        <v>1014</v>
      </c>
      <c r="T1010" s="23" t="str">
        <f t="shared" si="167"/>
        <v>AH</v>
      </c>
      <c r="U1010" t="s">
        <v>2512</v>
      </c>
      <c r="V1010" s="46" t="str">
        <f t="shared" si="168"/>
        <v>12</v>
      </c>
      <c r="W1010" s="46" t="str">
        <f t="shared" si="169"/>
        <v>May</v>
      </c>
      <c r="X1010" s="46">
        <f t="shared" si="170"/>
        <v>5</v>
      </c>
      <c r="Y1010" s="46" t="str">
        <f t="shared" si="171"/>
        <v>2019</v>
      </c>
      <c r="Z1010" s="46" t="str">
        <f t="shared" si="172"/>
        <v>16:00</v>
      </c>
      <c r="AA1010" s="47">
        <f t="shared" si="173"/>
        <v>43597</v>
      </c>
      <c r="AB1010" s="48">
        <f t="shared" si="174"/>
        <v>43597.666666666664</v>
      </c>
      <c r="AC1010" s="51">
        <v>43586</v>
      </c>
      <c r="AD1010" s="72"/>
      <c r="AE1010" s="49">
        <v>1009</v>
      </c>
      <c r="AF1010" s="52">
        <f t="shared" si="175"/>
        <v>46.499999999999964</v>
      </c>
      <c r="AG1010" s="53">
        <f t="shared" si="176"/>
        <v>146.50000000000009</v>
      </c>
      <c r="AH1010" s="53">
        <f>AG1010-MAX($AG$1:AG1009)</f>
        <v>5.0000000000011369E-2</v>
      </c>
    </row>
    <row r="1011" spans="1:34" x14ac:dyDescent="0.25">
      <c r="A1011">
        <v>1010</v>
      </c>
      <c r="B1011" t="s">
        <v>2412</v>
      </c>
      <c r="C1011" t="s">
        <v>15</v>
      </c>
      <c r="D1011" t="s">
        <v>54</v>
      </c>
      <c r="E1011" t="s">
        <v>2413</v>
      </c>
      <c r="F1011">
        <v>0</v>
      </c>
      <c r="G1011" t="s">
        <v>26</v>
      </c>
      <c r="H1011" t="s">
        <v>598</v>
      </c>
      <c r="I1011" t="str">
        <f>"0-2"</f>
        <v>0-2</v>
      </c>
      <c r="J1011" t="s">
        <v>20</v>
      </c>
      <c r="K1011">
        <v>2.16</v>
      </c>
      <c r="L1011">
        <v>1</v>
      </c>
      <c r="M1011">
        <v>-1</v>
      </c>
      <c r="N1011" t="s">
        <v>21</v>
      </c>
      <c r="O1011" t="s">
        <v>2414</v>
      </c>
      <c r="P1011" s="15">
        <f t="shared" si="177"/>
        <v>46.099999999999966</v>
      </c>
      <c r="Q1011" s="22">
        <v>43586</v>
      </c>
      <c r="R1011" s="22"/>
      <c r="S1011" s="50">
        <v>1003</v>
      </c>
      <c r="T1011" s="23" t="str">
        <f t="shared" si="167"/>
        <v>1X2</v>
      </c>
      <c r="U1011" t="s">
        <v>2512</v>
      </c>
      <c r="V1011" s="46" t="str">
        <f t="shared" si="168"/>
        <v>12</v>
      </c>
      <c r="W1011" s="46" t="str">
        <f t="shared" si="169"/>
        <v>May</v>
      </c>
      <c r="X1011" s="46">
        <f t="shared" si="170"/>
        <v>5</v>
      </c>
      <c r="Y1011" s="46" t="str">
        <f t="shared" si="171"/>
        <v>2019</v>
      </c>
      <c r="Z1011" s="46" t="str">
        <f t="shared" si="172"/>
        <v>18:00</v>
      </c>
      <c r="AA1011" s="47">
        <f t="shared" si="173"/>
        <v>43597</v>
      </c>
      <c r="AB1011" s="48">
        <f t="shared" si="174"/>
        <v>43597.75</v>
      </c>
      <c r="AC1011" s="51">
        <v>43586</v>
      </c>
      <c r="AD1011" s="72"/>
      <c r="AE1011" s="49">
        <v>1010</v>
      </c>
      <c r="AF1011" s="52">
        <f t="shared" si="175"/>
        <v>45.499999999999964</v>
      </c>
      <c r="AG1011" s="53">
        <f t="shared" si="176"/>
        <v>145.50000000000009</v>
      </c>
      <c r="AH1011" s="53">
        <f>AG1011-MAX($AG$1:AG1010)</f>
        <v>-1</v>
      </c>
    </row>
    <row r="1012" spans="1:34" x14ac:dyDescent="0.25">
      <c r="A1012">
        <v>1011</v>
      </c>
      <c r="B1012" t="s">
        <v>2385</v>
      </c>
      <c r="C1012" t="s">
        <v>15</v>
      </c>
      <c r="D1012" t="s">
        <v>24</v>
      </c>
      <c r="E1012" t="s">
        <v>2386</v>
      </c>
      <c r="F1012">
        <v>0</v>
      </c>
      <c r="G1012" t="s">
        <v>26</v>
      </c>
      <c r="H1012" t="s">
        <v>72</v>
      </c>
      <c r="I1012" t="str">
        <f>"1-1"</f>
        <v>1-1</v>
      </c>
      <c r="J1012" t="s">
        <v>20</v>
      </c>
      <c r="K1012">
        <v>2.2599999999999998</v>
      </c>
      <c r="L1012">
        <v>1</v>
      </c>
      <c r="M1012">
        <v>-1</v>
      </c>
      <c r="N1012" t="s">
        <v>21</v>
      </c>
      <c r="O1012" t="s">
        <v>2387</v>
      </c>
      <c r="P1012" s="15">
        <f t="shared" si="177"/>
        <v>45.099999999999966</v>
      </c>
      <c r="Q1012" s="22">
        <v>43586</v>
      </c>
      <c r="R1012" s="22"/>
      <c r="S1012" s="50">
        <v>995</v>
      </c>
      <c r="T1012" s="23" t="str">
        <f t="shared" si="167"/>
        <v>1X2</v>
      </c>
      <c r="U1012" t="s">
        <v>2512</v>
      </c>
      <c r="V1012" s="46" t="str">
        <f t="shared" si="168"/>
        <v>12</v>
      </c>
      <c r="W1012" s="46" t="str">
        <f t="shared" si="169"/>
        <v>May</v>
      </c>
      <c r="X1012" s="46">
        <f t="shared" si="170"/>
        <v>5</v>
      </c>
      <c r="Y1012" s="46" t="str">
        <f t="shared" si="171"/>
        <v>2019</v>
      </c>
      <c r="Z1012" s="46" t="str">
        <f t="shared" si="172"/>
        <v>18:30</v>
      </c>
      <c r="AA1012" s="47">
        <f t="shared" si="173"/>
        <v>43597</v>
      </c>
      <c r="AB1012" s="48">
        <f t="shared" si="174"/>
        <v>43597.770833333336</v>
      </c>
      <c r="AC1012" s="51">
        <v>43586</v>
      </c>
      <c r="AD1012" s="72"/>
      <c r="AE1012" s="49">
        <v>1011</v>
      </c>
      <c r="AF1012" s="52">
        <f t="shared" si="175"/>
        <v>44.499999999999964</v>
      </c>
      <c r="AG1012" s="53">
        <f t="shared" si="176"/>
        <v>144.50000000000009</v>
      </c>
      <c r="AH1012" s="53">
        <f>AG1012-MAX($AG$1:AG1011)</f>
        <v>-2</v>
      </c>
    </row>
    <row r="1013" spans="1:34" x14ac:dyDescent="0.25">
      <c r="A1013">
        <v>1012</v>
      </c>
      <c r="B1013" t="s">
        <v>2385</v>
      </c>
      <c r="C1013" t="s">
        <v>15</v>
      </c>
      <c r="D1013" t="s">
        <v>24</v>
      </c>
      <c r="E1013" t="s">
        <v>2388</v>
      </c>
      <c r="F1013">
        <v>2.2799999999999998</v>
      </c>
      <c r="G1013" t="s">
        <v>18</v>
      </c>
      <c r="H1013" t="s">
        <v>34</v>
      </c>
      <c r="I1013" t="str">
        <f>"1-2"</f>
        <v>1-2</v>
      </c>
      <c r="J1013" t="s">
        <v>20</v>
      </c>
      <c r="K1013">
        <v>2.2799999999999998</v>
      </c>
      <c r="L1013">
        <v>1</v>
      </c>
      <c r="M1013">
        <v>1.28</v>
      </c>
      <c r="N1013" t="s">
        <v>21</v>
      </c>
      <c r="O1013" t="s">
        <v>2387</v>
      </c>
      <c r="P1013" s="15">
        <f t="shared" si="177"/>
        <v>46.379999999999967</v>
      </c>
      <c r="Q1013" s="22">
        <v>43586</v>
      </c>
      <c r="R1013" s="22"/>
      <c r="S1013" s="50">
        <v>1008</v>
      </c>
      <c r="T1013" s="23" t="str">
        <f t="shared" si="167"/>
        <v>AH</v>
      </c>
      <c r="U1013" t="s">
        <v>2512</v>
      </c>
      <c r="V1013" s="46" t="str">
        <f t="shared" si="168"/>
        <v>12</v>
      </c>
      <c r="W1013" s="46" t="str">
        <f t="shared" si="169"/>
        <v>May</v>
      </c>
      <c r="X1013" s="46">
        <f t="shared" si="170"/>
        <v>5</v>
      </c>
      <c r="Y1013" s="46" t="str">
        <f t="shared" si="171"/>
        <v>2019</v>
      </c>
      <c r="Z1013" s="46" t="str">
        <f t="shared" si="172"/>
        <v>18:30</v>
      </c>
      <c r="AA1013" s="47">
        <f t="shared" si="173"/>
        <v>43597</v>
      </c>
      <c r="AB1013" s="48">
        <f t="shared" si="174"/>
        <v>43597.770833333336</v>
      </c>
      <c r="AC1013" s="51">
        <v>43586</v>
      </c>
      <c r="AD1013" s="72"/>
      <c r="AE1013" s="49">
        <v>1012</v>
      </c>
      <c r="AF1013" s="52">
        <f t="shared" si="175"/>
        <v>45.779999999999966</v>
      </c>
      <c r="AG1013" s="53">
        <f t="shared" si="176"/>
        <v>145.78000000000009</v>
      </c>
      <c r="AH1013" s="53">
        <f>AG1013-MAX($AG$1:AG1012)</f>
        <v>-0.71999999999999886</v>
      </c>
    </row>
    <row r="1014" spans="1:34" x14ac:dyDescent="0.25">
      <c r="A1014">
        <v>1013</v>
      </c>
      <c r="B1014" t="s">
        <v>2385</v>
      </c>
      <c r="C1014" t="s">
        <v>15</v>
      </c>
      <c r="D1014" t="s">
        <v>24</v>
      </c>
      <c r="E1014" t="s">
        <v>2410</v>
      </c>
      <c r="F1014">
        <v>0</v>
      </c>
      <c r="G1014" t="s">
        <v>26</v>
      </c>
      <c r="H1014" t="s">
        <v>85</v>
      </c>
      <c r="I1014" t="str">
        <f>"2-0"</f>
        <v>2-0</v>
      </c>
      <c r="J1014" t="s">
        <v>20</v>
      </c>
      <c r="K1014">
        <v>1.704</v>
      </c>
      <c r="L1014">
        <v>1</v>
      </c>
      <c r="M1014">
        <v>-1</v>
      </c>
      <c r="N1014" t="s">
        <v>21</v>
      </c>
      <c r="O1014" t="s">
        <v>2411</v>
      </c>
      <c r="P1014" s="15">
        <f t="shared" si="177"/>
        <v>45.379999999999967</v>
      </c>
      <c r="Q1014" s="22">
        <v>43586</v>
      </c>
      <c r="R1014" s="22"/>
      <c r="S1014" s="50">
        <v>1013</v>
      </c>
      <c r="T1014" s="23" t="str">
        <f t="shared" si="167"/>
        <v>AH</v>
      </c>
      <c r="U1014" t="s">
        <v>2512</v>
      </c>
      <c r="V1014" s="46" t="str">
        <f t="shared" si="168"/>
        <v>12</v>
      </c>
      <c r="W1014" s="46" t="str">
        <f t="shared" si="169"/>
        <v>May</v>
      </c>
      <c r="X1014" s="46">
        <f t="shared" si="170"/>
        <v>5</v>
      </c>
      <c r="Y1014" s="46" t="str">
        <f t="shared" si="171"/>
        <v>2019</v>
      </c>
      <c r="Z1014" s="46" t="str">
        <f t="shared" si="172"/>
        <v>18:30</v>
      </c>
      <c r="AA1014" s="47">
        <f t="shared" si="173"/>
        <v>43597</v>
      </c>
      <c r="AB1014" s="48">
        <f t="shared" si="174"/>
        <v>43597.770833333336</v>
      </c>
      <c r="AC1014" s="51">
        <v>43586</v>
      </c>
      <c r="AD1014" s="72"/>
      <c r="AE1014" s="49">
        <v>1013</v>
      </c>
      <c r="AF1014" s="52">
        <f t="shared" si="175"/>
        <v>44.779999999999966</v>
      </c>
      <c r="AG1014" s="53">
        <f t="shared" si="176"/>
        <v>144.78000000000009</v>
      </c>
      <c r="AH1014" s="53">
        <f>AG1014-MAX($AG$1:AG1013)</f>
        <v>-1.7199999999999989</v>
      </c>
    </row>
    <row r="1015" spans="1:34" x14ac:dyDescent="0.25">
      <c r="A1015">
        <v>1014</v>
      </c>
      <c r="B1015" t="s">
        <v>2397</v>
      </c>
      <c r="C1015" t="s">
        <v>15</v>
      </c>
      <c r="D1015" t="s">
        <v>100</v>
      </c>
      <c r="E1015" t="s">
        <v>2398</v>
      </c>
      <c r="F1015">
        <v>1.69</v>
      </c>
      <c r="G1015" t="s">
        <v>18</v>
      </c>
      <c r="H1015" t="s">
        <v>34</v>
      </c>
      <c r="I1015" t="str">
        <f>"0-3"</f>
        <v>0-3</v>
      </c>
      <c r="J1015" t="s">
        <v>20</v>
      </c>
      <c r="K1015">
        <v>1.6890000000000001</v>
      </c>
      <c r="L1015">
        <v>1</v>
      </c>
      <c r="M1015">
        <v>0.69</v>
      </c>
      <c r="N1015" t="s">
        <v>21</v>
      </c>
      <c r="O1015" t="s">
        <v>2399</v>
      </c>
      <c r="P1015" s="15">
        <f t="shared" si="177"/>
        <v>46.069999999999965</v>
      </c>
      <c r="Q1015" s="22">
        <v>43586</v>
      </c>
      <c r="R1015" s="22"/>
      <c r="S1015" s="50">
        <v>999</v>
      </c>
      <c r="T1015" s="23" t="str">
        <f t="shared" si="167"/>
        <v>AH</v>
      </c>
      <c r="U1015" t="s">
        <v>2512</v>
      </c>
      <c r="V1015" s="46" t="str">
        <f t="shared" si="168"/>
        <v>12</v>
      </c>
      <c r="W1015" s="46" t="str">
        <f t="shared" si="169"/>
        <v>May</v>
      </c>
      <c r="X1015" s="46">
        <f t="shared" si="170"/>
        <v>5</v>
      </c>
      <c r="Y1015" s="46" t="str">
        <f t="shared" si="171"/>
        <v>2019</v>
      </c>
      <c r="Z1015" s="46" t="str">
        <f t="shared" si="172"/>
        <v>21:00</v>
      </c>
      <c r="AA1015" s="47">
        <f t="shared" si="173"/>
        <v>43597</v>
      </c>
      <c r="AB1015" s="48">
        <f t="shared" si="174"/>
        <v>43597.875</v>
      </c>
      <c r="AC1015" s="51">
        <v>43586</v>
      </c>
      <c r="AD1015" s="72"/>
      <c r="AE1015" s="49">
        <v>1014</v>
      </c>
      <c r="AF1015" s="52">
        <f t="shared" si="175"/>
        <v>45.469999999999963</v>
      </c>
      <c r="AG1015" s="53">
        <f t="shared" si="176"/>
        <v>145.47000000000008</v>
      </c>
      <c r="AH1015" s="53">
        <f>AG1015-MAX($AG$1:AG1014)</f>
        <v>-1.0300000000000011</v>
      </c>
    </row>
    <row r="1016" spans="1:34" x14ac:dyDescent="0.25">
      <c r="A1016">
        <v>1015</v>
      </c>
      <c r="B1016" t="s">
        <v>2418</v>
      </c>
      <c r="C1016" t="s">
        <v>15</v>
      </c>
      <c r="D1016" t="s">
        <v>90</v>
      </c>
      <c r="E1016" t="s">
        <v>1984</v>
      </c>
      <c r="F1016">
        <v>0</v>
      </c>
      <c r="G1016" t="s">
        <v>26</v>
      </c>
      <c r="H1016" t="s">
        <v>46</v>
      </c>
      <c r="I1016" t="str">
        <f>"0-2"</f>
        <v>0-2</v>
      </c>
      <c r="J1016" t="s">
        <v>20</v>
      </c>
      <c r="K1016">
        <v>1.9339999999999999</v>
      </c>
      <c r="L1016">
        <v>1</v>
      </c>
      <c r="M1016">
        <v>-1</v>
      </c>
      <c r="N1016" t="s">
        <v>21</v>
      </c>
      <c r="O1016" t="s">
        <v>2417</v>
      </c>
      <c r="P1016" s="15">
        <f t="shared" si="177"/>
        <v>45.069999999999965</v>
      </c>
      <c r="Q1016" s="22">
        <v>43586</v>
      </c>
      <c r="R1016" s="22"/>
      <c r="S1016" s="50">
        <v>1016</v>
      </c>
      <c r="T1016" s="23" t="str">
        <f t="shared" si="167"/>
        <v>AH</v>
      </c>
      <c r="U1016" t="s">
        <v>2512</v>
      </c>
      <c r="V1016" s="46" t="str">
        <f t="shared" si="168"/>
        <v>15</v>
      </c>
      <c r="W1016" s="46" t="str">
        <f t="shared" si="169"/>
        <v>May</v>
      </c>
      <c r="X1016" s="46">
        <f t="shared" si="170"/>
        <v>5</v>
      </c>
      <c r="Y1016" s="46" t="str">
        <f t="shared" si="171"/>
        <v>2019</v>
      </c>
      <c r="Z1016" s="46" t="str">
        <f t="shared" si="172"/>
        <v>20:45</v>
      </c>
      <c r="AA1016" s="47">
        <f t="shared" si="173"/>
        <v>43600</v>
      </c>
      <c r="AB1016" s="48">
        <f t="shared" si="174"/>
        <v>43600.864583333336</v>
      </c>
      <c r="AC1016" s="51">
        <v>43586</v>
      </c>
      <c r="AD1016" s="72"/>
      <c r="AE1016" s="49">
        <v>1015</v>
      </c>
      <c r="AF1016" s="52">
        <f t="shared" si="175"/>
        <v>44.469999999999963</v>
      </c>
      <c r="AG1016" s="53">
        <f t="shared" si="176"/>
        <v>144.47000000000008</v>
      </c>
      <c r="AH1016" s="53">
        <f>AG1016-MAX($AG$1:AG1015)</f>
        <v>-2.0300000000000011</v>
      </c>
    </row>
    <row r="1017" spans="1:34" x14ac:dyDescent="0.25">
      <c r="A1017">
        <v>1016</v>
      </c>
      <c r="B1017" t="s">
        <v>2415</v>
      </c>
      <c r="C1017" t="s">
        <v>15</v>
      </c>
      <c r="D1017" t="s">
        <v>54</v>
      </c>
      <c r="E1017" t="s">
        <v>2416</v>
      </c>
      <c r="F1017">
        <v>0</v>
      </c>
      <c r="G1017" t="s">
        <v>26</v>
      </c>
      <c r="H1017" t="s">
        <v>112</v>
      </c>
      <c r="I1017" t="str">
        <f>"0-2"</f>
        <v>0-2</v>
      </c>
      <c r="J1017" t="s">
        <v>20</v>
      </c>
      <c r="K1017">
        <v>1.7869999999999999</v>
      </c>
      <c r="L1017">
        <v>1</v>
      </c>
      <c r="M1017">
        <v>-1</v>
      </c>
      <c r="N1017" t="s">
        <v>21</v>
      </c>
      <c r="O1017" t="s">
        <v>2417</v>
      </c>
      <c r="P1017" s="15">
        <f t="shared" si="177"/>
        <v>44.069999999999965</v>
      </c>
      <c r="Q1017" s="22">
        <v>43586</v>
      </c>
      <c r="R1017" s="22"/>
      <c r="S1017" s="50">
        <v>1015</v>
      </c>
      <c r="T1017" s="23" t="str">
        <f t="shared" si="167"/>
        <v>AH</v>
      </c>
      <c r="U1017" t="s">
        <v>2512</v>
      </c>
      <c r="V1017" s="46" t="str">
        <f t="shared" si="168"/>
        <v>18</v>
      </c>
      <c r="W1017" s="46" t="str">
        <f t="shared" si="169"/>
        <v>May</v>
      </c>
      <c r="X1017" s="46">
        <f t="shared" si="170"/>
        <v>5</v>
      </c>
      <c r="Y1017" s="46" t="str">
        <f t="shared" si="171"/>
        <v>2019</v>
      </c>
      <c r="Z1017" s="46" t="str">
        <f t="shared" si="172"/>
        <v>15:30</v>
      </c>
      <c r="AA1017" s="47">
        <f t="shared" si="173"/>
        <v>43603</v>
      </c>
      <c r="AB1017" s="48">
        <f t="shared" si="174"/>
        <v>43603.645833333336</v>
      </c>
      <c r="AC1017" s="51">
        <v>43586</v>
      </c>
      <c r="AD1017" s="72"/>
      <c r="AE1017" s="49">
        <v>1016</v>
      </c>
      <c r="AF1017" s="52">
        <f t="shared" si="175"/>
        <v>43.469999999999963</v>
      </c>
      <c r="AG1017" s="53">
        <f t="shared" si="176"/>
        <v>143.47000000000008</v>
      </c>
      <c r="AH1017" s="53">
        <f>AG1017-MAX($AG$1:AG1016)</f>
        <v>-3.0300000000000011</v>
      </c>
    </row>
    <row r="1018" spans="1:34" x14ac:dyDescent="0.25">
      <c r="A1018">
        <v>1017</v>
      </c>
      <c r="B1018" t="s">
        <v>2415</v>
      </c>
      <c r="C1018" t="s">
        <v>15</v>
      </c>
      <c r="D1018" t="s">
        <v>54</v>
      </c>
      <c r="E1018" t="s">
        <v>2419</v>
      </c>
      <c r="F1018">
        <v>0</v>
      </c>
      <c r="G1018" t="s">
        <v>26</v>
      </c>
      <c r="H1018" t="s">
        <v>177</v>
      </c>
      <c r="I1018" t="str">
        <f>"5-1"</f>
        <v>5-1</v>
      </c>
      <c r="J1018" t="s">
        <v>20</v>
      </c>
      <c r="K1018">
        <v>1.7509999999999999</v>
      </c>
      <c r="L1018">
        <v>1</v>
      </c>
      <c r="M1018">
        <v>-1</v>
      </c>
      <c r="N1018" t="s">
        <v>21</v>
      </c>
      <c r="O1018" t="s">
        <v>2420</v>
      </c>
      <c r="P1018" s="15">
        <f t="shared" si="177"/>
        <v>43.069999999999965</v>
      </c>
      <c r="Q1018" s="22">
        <v>43586</v>
      </c>
      <c r="R1018" s="22"/>
      <c r="S1018" s="50">
        <v>1017</v>
      </c>
      <c r="T1018" s="23" t="str">
        <f t="shared" si="167"/>
        <v>AH</v>
      </c>
      <c r="U1018" t="s">
        <v>2512</v>
      </c>
      <c r="V1018" s="46" t="str">
        <f t="shared" si="168"/>
        <v>18</v>
      </c>
      <c r="W1018" s="46" t="str">
        <f t="shared" si="169"/>
        <v>May</v>
      </c>
      <c r="X1018" s="46">
        <f t="shared" si="170"/>
        <v>5</v>
      </c>
      <c r="Y1018" s="46" t="str">
        <f t="shared" si="171"/>
        <v>2019</v>
      </c>
      <c r="Z1018" s="46" t="str">
        <f t="shared" si="172"/>
        <v>15:30</v>
      </c>
      <c r="AA1018" s="47">
        <f t="shared" si="173"/>
        <v>43603</v>
      </c>
      <c r="AB1018" s="48">
        <f t="shared" si="174"/>
        <v>43603.645833333336</v>
      </c>
      <c r="AC1018" s="51">
        <v>43586</v>
      </c>
      <c r="AD1018" s="72"/>
      <c r="AE1018" s="49">
        <v>1017</v>
      </c>
      <c r="AF1018" s="52">
        <f t="shared" si="175"/>
        <v>42.469999999999963</v>
      </c>
      <c r="AG1018" s="53">
        <f t="shared" si="176"/>
        <v>142.47000000000008</v>
      </c>
      <c r="AH1018" s="53">
        <f>AG1018-MAX($AG$1:AG1017)</f>
        <v>-4.0300000000000011</v>
      </c>
    </row>
    <row r="1019" spans="1:34" x14ac:dyDescent="0.25">
      <c r="A1019">
        <v>1018</v>
      </c>
      <c r="B1019" t="s">
        <v>2421</v>
      </c>
      <c r="C1019" t="s">
        <v>15</v>
      </c>
      <c r="D1019" t="s">
        <v>24</v>
      </c>
      <c r="E1019" t="s">
        <v>2422</v>
      </c>
      <c r="F1019">
        <v>0</v>
      </c>
      <c r="G1019" t="s">
        <v>26</v>
      </c>
      <c r="H1019" t="s">
        <v>72</v>
      </c>
      <c r="I1019" t="str">
        <f>"2-2"</f>
        <v>2-2</v>
      </c>
      <c r="J1019" t="s">
        <v>20</v>
      </c>
      <c r="K1019">
        <v>1.7090000000000001</v>
      </c>
      <c r="L1019">
        <v>1</v>
      </c>
      <c r="M1019">
        <v>-1</v>
      </c>
      <c r="N1019" t="s">
        <v>21</v>
      </c>
      <c r="O1019" t="s">
        <v>2420</v>
      </c>
      <c r="P1019" s="15">
        <f t="shared" si="177"/>
        <v>42.069999999999965</v>
      </c>
      <c r="Q1019" s="22">
        <v>43586</v>
      </c>
      <c r="R1019" s="22"/>
      <c r="S1019" s="50">
        <v>1018</v>
      </c>
      <c r="T1019" s="23" t="str">
        <f t="shared" si="167"/>
        <v>1X2</v>
      </c>
      <c r="U1019" t="s">
        <v>2512</v>
      </c>
      <c r="V1019" s="46" t="str">
        <f t="shared" si="168"/>
        <v>18</v>
      </c>
      <c r="W1019" s="46" t="str">
        <f t="shared" si="169"/>
        <v>May</v>
      </c>
      <c r="X1019" s="46">
        <f t="shared" si="170"/>
        <v>5</v>
      </c>
      <c r="Y1019" s="46" t="str">
        <f t="shared" si="171"/>
        <v>2019</v>
      </c>
      <c r="Z1019" s="46" t="str">
        <f t="shared" si="172"/>
        <v>16:15</v>
      </c>
      <c r="AA1019" s="47">
        <f t="shared" si="173"/>
        <v>43603</v>
      </c>
      <c r="AB1019" s="48">
        <f t="shared" si="174"/>
        <v>43603.677083333336</v>
      </c>
      <c r="AC1019" s="51">
        <v>43586</v>
      </c>
      <c r="AD1019" s="72"/>
      <c r="AE1019" s="49">
        <v>1018</v>
      </c>
      <c r="AF1019" s="52">
        <f t="shared" si="175"/>
        <v>41.469999999999963</v>
      </c>
      <c r="AG1019" s="53">
        <f t="shared" si="176"/>
        <v>141.47000000000008</v>
      </c>
      <c r="AH1019" s="53">
        <f>AG1019-MAX($AG$1:AG1018)</f>
        <v>-5.0300000000000011</v>
      </c>
    </row>
    <row r="1020" spans="1:34" x14ac:dyDescent="0.25">
      <c r="A1020">
        <v>1019</v>
      </c>
      <c r="B1020" t="s">
        <v>2423</v>
      </c>
      <c r="C1020" t="s">
        <v>15</v>
      </c>
      <c r="D1020" t="s">
        <v>399</v>
      </c>
      <c r="E1020" t="s">
        <v>2424</v>
      </c>
      <c r="F1020">
        <v>1.69</v>
      </c>
      <c r="G1020" t="s">
        <v>18</v>
      </c>
      <c r="H1020" t="s">
        <v>19</v>
      </c>
      <c r="I1020" t="str">
        <f>"6-0"</f>
        <v>6-0</v>
      </c>
      <c r="J1020" t="s">
        <v>20</v>
      </c>
      <c r="K1020">
        <v>1.6890000000000001</v>
      </c>
      <c r="L1020">
        <v>1</v>
      </c>
      <c r="M1020">
        <v>0.69</v>
      </c>
      <c r="N1020" t="s">
        <v>21</v>
      </c>
      <c r="O1020" t="s">
        <v>2425</v>
      </c>
      <c r="P1020" s="15">
        <f t="shared" si="177"/>
        <v>42.759999999999962</v>
      </c>
      <c r="Q1020" s="22">
        <v>43586</v>
      </c>
      <c r="R1020" s="22"/>
      <c r="S1020" s="50">
        <v>1019</v>
      </c>
      <c r="T1020" s="23" t="str">
        <f t="shared" si="167"/>
        <v>AH</v>
      </c>
      <c r="U1020" t="s">
        <v>2512</v>
      </c>
      <c r="V1020" s="46" t="str">
        <f t="shared" si="168"/>
        <v>18</v>
      </c>
      <c r="W1020" s="46" t="str">
        <f t="shared" si="169"/>
        <v>May</v>
      </c>
      <c r="X1020" s="46">
        <f t="shared" si="170"/>
        <v>5</v>
      </c>
      <c r="Y1020" s="46" t="str">
        <f t="shared" si="171"/>
        <v>2019</v>
      </c>
      <c r="Z1020" s="46" t="str">
        <f t="shared" si="172"/>
        <v>18:00</v>
      </c>
      <c r="AA1020" s="47">
        <f t="shared" si="173"/>
        <v>43603</v>
      </c>
      <c r="AB1020" s="48">
        <f t="shared" si="174"/>
        <v>43603.75</v>
      </c>
      <c r="AC1020" s="51">
        <v>43586</v>
      </c>
      <c r="AD1020" s="72"/>
      <c r="AE1020" s="49">
        <v>1019</v>
      </c>
      <c r="AF1020" s="52">
        <f t="shared" si="175"/>
        <v>42.159999999999961</v>
      </c>
      <c r="AG1020" s="53">
        <f t="shared" si="176"/>
        <v>142.16000000000008</v>
      </c>
      <c r="AH1020" s="53">
        <f>AG1020-MAX($AG$1:AG1019)</f>
        <v>-4.3400000000000034</v>
      </c>
    </row>
    <row r="1021" spans="1:34" x14ac:dyDescent="0.25">
      <c r="A1021">
        <v>1020</v>
      </c>
      <c r="B1021" t="s">
        <v>2432</v>
      </c>
      <c r="C1021" t="s">
        <v>15</v>
      </c>
      <c r="D1021" t="s">
        <v>16</v>
      </c>
      <c r="E1021" t="s">
        <v>2433</v>
      </c>
      <c r="F1021">
        <v>2.15</v>
      </c>
      <c r="G1021" t="s">
        <v>18</v>
      </c>
      <c r="H1021" t="s">
        <v>109</v>
      </c>
      <c r="I1021" t="str">
        <f>"0-0"</f>
        <v>0-0</v>
      </c>
      <c r="J1021" t="s">
        <v>20</v>
      </c>
      <c r="K1021">
        <v>2.15</v>
      </c>
      <c r="L1021">
        <v>1</v>
      </c>
      <c r="M1021">
        <v>1.1499999999999999</v>
      </c>
      <c r="N1021" t="s">
        <v>21</v>
      </c>
      <c r="O1021" t="s">
        <v>2434</v>
      </c>
      <c r="P1021" s="15">
        <f t="shared" si="177"/>
        <v>43.909999999999961</v>
      </c>
      <c r="Q1021" s="22">
        <v>43586</v>
      </c>
      <c r="R1021" s="22"/>
      <c r="S1021" s="50">
        <v>1030</v>
      </c>
      <c r="T1021" s="23" t="str">
        <f t="shared" si="167"/>
        <v>AH</v>
      </c>
      <c r="U1021" t="s">
        <v>2512</v>
      </c>
      <c r="V1021" s="46" t="str">
        <f t="shared" si="168"/>
        <v>18</v>
      </c>
      <c r="W1021" s="46" t="str">
        <f t="shared" si="169"/>
        <v>May</v>
      </c>
      <c r="X1021" s="46">
        <f t="shared" si="170"/>
        <v>5</v>
      </c>
      <c r="Y1021" s="46" t="str">
        <f t="shared" si="171"/>
        <v>2019</v>
      </c>
      <c r="Z1021" s="46" t="str">
        <f t="shared" si="172"/>
        <v>20:30</v>
      </c>
      <c r="AA1021" s="47">
        <f t="shared" si="173"/>
        <v>43603</v>
      </c>
      <c r="AB1021" s="48">
        <f t="shared" si="174"/>
        <v>43603.854166666664</v>
      </c>
      <c r="AC1021" s="51">
        <v>43586</v>
      </c>
      <c r="AD1021" s="72"/>
      <c r="AE1021" s="49">
        <v>1020</v>
      </c>
      <c r="AF1021" s="52">
        <f t="shared" si="175"/>
        <v>43.30999999999996</v>
      </c>
      <c r="AG1021" s="53">
        <f t="shared" si="176"/>
        <v>143.31000000000009</v>
      </c>
      <c r="AH1021" s="53">
        <f>AG1021-MAX($AG$1:AG1020)</f>
        <v>-3.1899999999999977</v>
      </c>
    </row>
    <row r="1022" spans="1:34" x14ac:dyDescent="0.25">
      <c r="A1022">
        <v>1021</v>
      </c>
      <c r="B1022" t="s">
        <v>2426</v>
      </c>
      <c r="C1022" t="s">
        <v>15</v>
      </c>
      <c r="D1022" t="s">
        <v>100</v>
      </c>
      <c r="E1022" t="s">
        <v>919</v>
      </c>
      <c r="F1022">
        <v>0</v>
      </c>
      <c r="G1022" t="s">
        <v>26</v>
      </c>
      <c r="H1022" t="s">
        <v>177</v>
      </c>
      <c r="I1022" t="str">
        <f>"4-0"</f>
        <v>4-0</v>
      </c>
      <c r="J1022" t="s">
        <v>20</v>
      </c>
      <c r="K1022">
        <v>1.8129999999999999</v>
      </c>
      <c r="L1022">
        <v>1</v>
      </c>
      <c r="M1022">
        <v>-1</v>
      </c>
      <c r="N1022" t="s">
        <v>21</v>
      </c>
      <c r="O1022" t="s">
        <v>2425</v>
      </c>
      <c r="P1022" s="15">
        <f t="shared" si="177"/>
        <v>42.909999999999961</v>
      </c>
      <c r="Q1022" s="22">
        <v>43586</v>
      </c>
      <c r="R1022" s="22"/>
      <c r="S1022" s="50">
        <v>1032</v>
      </c>
      <c r="T1022" s="23" t="str">
        <f t="shared" si="167"/>
        <v>AH</v>
      </c>
      <c r="U1022" t="s">
        <v>2512</v>
      </c>
      <c r="V1022" s="46" t="str">
        <f t="shared" si="168"/>
        <v>18</v>
      </c>
      <c r="W1022" s="46" t="str">
        <f t="shared" si="169"/>
        <v>May</v>
      </c>
      <c r="X1022" s="46">
        <f t="shared" si="170"/>
        <v>5</v>
      </c>
      <c r="Y1022" s="46" t="str">
        <f t="shared" si="171"/>
        <v>2019</v>
      </c>
      <c r="Z1022" s="46" t="str">
        <f t="shared" si="172"/>
        <v>21:00</v>
      </c>
      <c r="AA1022" s="47">
        <f t="shared" si="173"/>
        <v>43603</v>
      </c>
      <c r="AB1022" s="48">
        <f t="shared" si="174"/>
        <v>43603.875</v>
      </c>
      <c r="AC1022" s="51">
        <v>43586</v>
      </c>
      <c r="AD1022" s="72"/>
      <c r="AE1022" s="49">
        <v>1021</v>
      </c>
      <c r="AF1022" s="52">
        <f t="shared" si="175"/>
        <v>42.30999999999996</v>
      </c>
      <c r="AG1022" s="53">
        <f t="shared" si="176"/>
        <v>142.31000000000009</v>
      </c>
      <c r="AH1022" s="53">
        <f>AG1022-MAX($AG$1:AG1021)</f>
        <v>-4.1899999999999977</v>
      </c>
    </row>
    <row r="1023" spans="1:34" x14ac:dyDescent="0.25">
      <c r="A1023">
        <v>1022</v>
      </c>
      <c r="B1023" t="s">
        <v>2426</v>
      </c>
      <c r="C1023" t="s">
        <v>15</v>
      </c>
      <c r="D1023" t="s">
        <v>100</v>
      </c>
      <c r="E1023" t="s">
        <v>2427</v>
      </c>
      <c r="F1023">
        <v>0</v>
      </c>
      <c r="G1023" t="s">
        <v>26</v>
      </c>
      <c r="H1023" t="s">
        <v>112</v>
      </c>
      <c r="I1023" t="str">
        <f>"2-5"</f>
        <v>2-5</v>
      </c>
      <c r="J1023" t="s">
        <v>20</v>
      </c>
      <c r="K1023">
        <v>1.7689999999999999</v>
      </c>
      <c r="L1023">
        <v>1</v>
      </c>
      <c r="M1023">
        <v>-1</v>
      </c>
      <c r="N1023" t="s">
        <v>21</v>
      </c>
      <c r="O1023" t="s">
        <v>2425</v>
      </c>
      <c r="P1023" s="15">
        <f t="shared" si="177"/>
        <v>41.909999999999961</v>
      </c>
      <c r="Q1023" s="22">
        <v>43586</v>
      </c>
      <c r="R1023" s="22"/>
      <c r="S1023" s="50">
        <v>1027</v>
      </c>
      <c r="T1023" s="23" t="str">
        <f t="shared" si="167"/>
        <v>AH</v>
      </c>
      <c r="U1023" t="s">
        <v>2512</v>
      </c>
      <c r="V1023" s="46" t="str">
        <f t="shared" si="168"/>
        <v>18</v>
      </c>
      <c r="W1023" s="46" t="str">
        <f t="shared" si="169"/>
        <v>May</v>
      </c>
      <c r="X1023" s="46">
        <f t="shared" si="170"/>
        <v>5</v>
      </c>
      <c r="Y1023" s="46" t="str">
        <f t="shared" si="171"/>
        <v>2019</v>
      </c>
      <c r="Z1023" s="46" t="str">
        <f t="shared" si="172"/>
        <v>21:00</v>
      </c>
      <c r="AA1023" s="47">
        <f t="shared" si="173"/>
        <v>43603</v>
      </c>
      <c r="AB1023" s="48">
        <f t="shared" si="174"/>
        <v>43603.875</v>
      </c>
      <c r="AC1023" s="51">
        <v>43586</v>
      </c>
      <c r="AD1023" s="72"/>
      <c r="AE1023" s="49">
        <v>1022</v>
      </c>
      <c r="AF1023" s="52">
        <f t="shared" si="175"/>
        <v>41.30999999999996</v>
      </c>
      <c r="AG1023" s="53">
        <f t="shared" si="176"/>
        <v>141.31000000000009</v>
      </c>
      <c r="AH1023" s="53">
        <f>AG1023-MAX($AG$1:AG1022)</f>
        <v>-5.1899999999999977</v>
      </c>
    </row>
    <row r="1024" spans="1:34" x14ac:dyDescent="0.25">
      <c r="A1024">
        <v>1023</v>
      </c>
      <c r="B1024" t="s">
        <v>2426</v>
      </c>
      <c r="C1024" t="s">
        <v>15</v>
      </c>
      <c r="D1024" t="s">
        <v>100</v>
      </c>
      <c r="E1024" t="s">
        <v>2428</v>
      </c>
      <c r="F1024">
        <v>0</v>
      </c>
      <c r="G1024" t="s">
        <v>26</v>
      </c>
      <c r="H1024" t="s">
        <v>31</v>
      </c>
      <c r="I1024" t="str">
        <f>"2-0"</f>
        <v>2-0</v>
      </c>
      <c r="J1024" t="s">
        <v>20</v>
      </c>
      <c r="K1024">
        <v>1.74</v>
      </c>
      <c r="L1024">
        <v>1</v>
      </c>
      <c r="M1024">
        <v>-1</v>
      </c>
      <c r="N1024" t="s">
        <v>21</v>
      </c>
      <c r="O1024" t="s">
        <v>2429</v>
      </c>
      <c r="P1024" s="15">
        <f t="shared" si="177"/>
        <v>40.909999999999961</v>
      </c>
      <c r="Q1024" s="22">
        <v>43586</v>
      </c>
      <c r="R1024" s="22"/>
      <c r="S1024" s="50">
        <v>1026</v>
      </c>
      <c r="T1024" s="23" t="str">
        <f t="shared" si="167"/>
        <v>AH</v>
      </c>
      <c r="U1024" t="s">
        <v>2512</v>
      </c>
      <c r="V1024" s="46" t="str">
        <f t="shared" si="168"/>
        <v>18</v>
      </c>
      <c r="W1024" s="46" t="str">
        <f t="shared" si="169"/>
        <v>May</v>
      </c>
      <c r="X1024" s="46">
        <f t="shared" si="170"/>
        <v>5</v>
      </c>
      <c r="Y1024" s="46" t="str">
        <f t="shared" si="171"/>
        <v>2019</v>
      </c>
      <c r="Z1024" s="46" t="str">
        <f t="shared" si="172"/>
        <v>21:00</v>
      </c>
      <c r="AA1024" s="47">
        <f t="shared" si="173"/>
        <v>43603</v>
      </c>
      <c r="AB1024" s="48">
        <f t="shared" si="174"/>
        <v>43603.875</v>
      </c>
      <c r="AC1024" s="51">
        <v>43586</v>
      </c>
      <c r="AD1024" s="72"/>
      <c r="AE1024" s="49">
        <v>1023</v>
      </c>
      <c r="AF1024" s="52">
        <f t="shared" si="175"/>
        <v>40.30999999999996</v>
      </c>
      <c r="AG1024" s="53">
        <f t="shared" si="176"/>
        <v>140.31000000000009</v>
      </c>
      <c r="AH1024" s="53">
        <f>AG1024-MAX($AG$1:AG1023)</f>
        <v>-6.1899999999999977</v>
      </c>
    </row>
    <row r="1025" spans="1:34" x14ac:dyDescent="0.25">
      <c r="A1025">
        <v>1024</v>
      </c>
      <c r="B1025" t="s">
        <v>2426</v>
      </c>
      <c r="C1025" t="s">
        <v>15</v>
      </c>
      <c r="D1025" t="s">
        <v>100</v>
      </c>
      <c r="E1025" t="s">
        <v>941</v>
      </c>
      <c r="F1025">
        <v>0</v>
      </c>
      <c r="G1025" t="s">
        <v>26</v>
      </c>
      <c r="H1025" t="s">
        <v>85</v>
      </c>
      <c r="I1025" t="str">
        <f>"4-0"</f>
        <v>4-0</v>
      </c>
      <c r="J1025" t="s">
        <v>20</v>
      </c>
      <c r="K1025">
        <v>1.97</v>
      </c>
      <c r="L1025">
        <v>1</v>
      </c>
      <c r="M1025">
        <v>-1</v>
      </c>
      <c r="N1025" t="s">
        <v>21</v>
      </c>
      <c r="O1025" t="s">
        <v>2437</v>
      </c>
      <c r="P1025" s="15">
        <f t="shared" si="177"/>
        <v>39.909999999999961</v>
      </c>
      <c r="Q1025" s="22">
        <v>43586</v>
      </c>
      <c r="R1025" s="22"/>
      <c r="S1025" s="50">
        <v>1028</v>
      </c>
      <c r="T1025" s="23" t="str">
        <f t="shared" si="167"/>
        <v>AH</v>
      </c>
      <c r="U1025" t="s">
        <v>2512</v>
      </c>
      <c r="V1025" s="46" t="str">
        <f t="shared" si="168"/>
        <v>18</v>
      </c>
      <c r="W1025" s="46" t="str">
        <f t="shared" si="169"/>
        <v>May</v>
      </c>
      <c r="X1025" s="46">
        <f t="shared" si="170"/>
        <v>5</v>
      </c>
      <c r="Y1025" s="46" t="str">
        <f t="shared" si="171"/>
        <v>2019</v>
      </c>
      <c r="Z1025" s="46" t="str">
        <f t="shared" si="172"/>
        <v>21:00</v>
      </c>
      <c r="AA1025" s="47">
        <f t="shared" si="173"/>
        <v>43603</v>
      </c>
      <c r="AB1025" s="48">
        <f t="shared" si="174"/>
        <v>43603.875</v>
      </c>
      <c r="AC1025" s="51">
        <v>43586</v>
      </c>
      <c r="AD1025" s="72"/>
      <c r="AE1025" s="49">
        <v>1024</v>
      </c>
      <c r="AF1025" s="52">
        <f t="shared" si="175"/>
        <v>39.30999999999996</v>
      </c>
      <c r="AG1025" s="53">
        <f t="shared" si="176"/>
        <v>139.31000000000009</v>
      </c>
      <c r="AH1025" s="53">
        <f>AG1025-MAX($AG$1:AG1024)</f>
        <v>-7.1899999999999977</v>
      </c>
    </row>
    <row r="1026" spans="1:34" x14ac:dyDescent="0.25">
      <c r="A1026">
        <v>1025</v>
      </c>
      <c r="B1026" t="s">
        <v>2435</v>
      </c>
      <c r="C1026" t="s">
        <v>15</v>
      </c>
      <c r="D1026" t="s">
        <v>16</v>
      </c>
      <c r="E1026" t="s">
        <v>2436</v>
      </c>
      <c r="F1026">
        <v>0</v>
      </c>
      <c r="G1026" t="s">
        <v>26</v>
      </c>
      <c r="H1026" t="s">
        <v>34</v>
      </c>
      <c r="I1026" t="str">
        <f>"4-1"</f>
        <v>4-1</v>
      </c>
      <c r="J1026" t="s">
        <v>20</v>
      </c>
      <c r="K1026">
        <v>2.0699999999999998</v>
      </c>
      <c r="L1026">
        <v>1</v>
      </c>
      <c r="M1026">
        <v>-1</v>
      </c>
      <c r="N1026" t="s">
        <v>21</v>
      </c>
      <c r="O1026" t="s">
        <v>2434</v>
      </c>
      <c r="P1026" s="15">
        <f t="shared" si="177"/>
        <v>38.909999999999961</v>
      </c>
      <c r="Q1026" s="22">
        <v>43586</v>
      </c>
      <c r="R1026" s="22"/>
      <c r="S1026" s="50">
        <v>1025</v>
      </c>
      <c r="T1026" s="23" t="str">
        <f t="shared" ref="T1026:T1089" si="178">MID(H1026,FIND("(",H1026)+1,FIND(")",H1026)-FIND("(",H1026)-1)</f>
        <v>AH</v>
      </c>
      <c r="U1026" t="s">
        <v>2512</v>
      </c>
      <c r="V1026" s="46" t="str">
        <f t="shared" ref="V1026:V1089" si="179">MID(B1026,2,2)</f>
        <v>19</v>
      </c>
      <c r="W1026" s="46" t="str">
        <f t="shared" ref="W1026:W1089" si="180">MID(B1026,5,3)</f>
        <v>May</v>
      </c>
      <c r="X1026" s="46">
        <f t="shared" ref="X1026:X1089" si="181">INDEX($AK$2:$AL$13,MATCH(W1026,$AL$2:$AL$13,0),1)</f>
        <v>5</v>
      </c>
      <c r="Y1026" s="46" t="str">
        <f t="shared" ref="Y1026:Y1089" si="182">MID(B1026,9,4)</f>
        <v>2019</v>
      </c>
      <c r="Z1026" s="46" t="str">
        <f t="shared" ref="Z1026:Z1089" si="183">RIGHT(B1026,5)</f>
        <v>15:00</v>
      </c>
      <c r="AA1026" s="47">
        <f t="shared" ref="AA1026:AA1089" si="184">DATE(Y1026,X1026,V1026)</f>
        <v>43604</v>
      </c>
      <c r="AB1026" s="48">
        <f t="shared" ref="AB1026:AB1089" si="185">AA1026+Z1026</f>
        <v>43604.625</v>
      </c>
      <c r="AC1026" s="51">
        <v>43586</v>
      </c>
      <c r="AD1026" s="72"/>
      <c r="AE1026" s="49">
        <v>1025</v>
      </c>
      <c r="AF1026" s="52">
        <f t="shared" si="175"/>
        <v>38.30999999999996</v>
      </c>
      <c r="AG1026" s="53">
        <f t="shared" si="176"/>
        <v>138.31000000000009</v>
      </c>
      <c r="AH1026" s="53">
        <f>AG1026-MAX($AG$1:AG1025)</f>
        <v>-8.1899999999999977</v>
      </c>
    </row>
    <row r="1027" spans="1:34" x14ac:dyDescent="0.25">
      <c r="A1027">
        <v>1026</v>
      </c>
      <c r="B1027" t="s">
        <v>2438</v>
      </c>
      <c r="C1027" t="s">
        <v>15</v>
      </c>
      <c r="D1027" t="s">
        <v>16</v>
      </c>
      <c r="E1027" t="s">
        <v>2439</v>
      </c>
      <c r="F1027">
        <v>1</v>
      </c>
      <c r="G1027" t="s">
        <v>80</v>
      </c>
      <c r="H1027" t="s">
        <v>46</v>
      </c>
      <c r="I1027" t="str">
        <f>"1-1"</f>
        <v>1-1</v>
      </c>
      <c r="J1027" t="s">
        <v>20</v>
      </c>
      <c r="K1027">
        <v>1.675</v>
      </c>
      <c r="L1027">
        <v>1</v>
      </c>
      <c r="M1027">
        <v>0</v>
      </c>
      <c r="N1027" t="s">
        <v>21</v>
      </c>
      <c r="O1027" t="s">
        <v>2440</v>
      </c>
      <c r="P1027" s="15">
        <f t="shared" si="177"/>
        <v>38.909999999999961</v>
      </c>
      <c r="Q1027" s="22">
        <v>43586</v>
      </c>
      <c r="R1027" s="22"/>
      <c r="S1027" s="50">
        <v>1033</v>
      </c>
      <c r="T1027" s="23" t="str">
        <f t="shared" si="178"/>
        <v>AH</v>
      </c>
      <c r="U1027" t="s">
        <v>2512</v>
      </c>
      <c r="V1027" s="46" t="str">
        <f t="shared" si="179"/>
        <v>19</v>
      </c>
      <c r="W1027" s="46" t="str">
        <f t="shared" si="180"/>
        <v>May</v>
      </c>
      <c r="X1027" s="46">
        <f t="shared" si="181"/>
        <v>5</v>
      </c>
      <c r="Y1027" s="46" t="str">
        <f t="shared" si="182"/>
        <v>2019</v>
      </c>
      <c r="Z1027" s="46" t="str">
        <f t="shared" si="183"/>
        <v>20:30</v>
      </c>
      <c r="AA1027" s="47">
        <f t="shared" si="184"/>
        <v>43604</v>
      </c>
      <c r="AB1027" s="48">
        <f t="shared" si="185"/>
        <v>43604.854166666664</v>
      </c>
      <c r="AC1027" s="51">
        <v>43586</v>
      </c>
      <c r="AD1027" s="72"/>
      <c r="AE1027" s="49">
        <v>1026</v>
      </c>
      <c r="AF1027" s="52">
        <f t="shared" ref="AF1027:AF1090" si="186">AF1026+M1027</f>
        <v>38.30999999999996</v>
      </c>
      <c r="AG1027" s="53">
        <f t="shared" ref="AG1027:AG1090" si="187">AG1026+M1027</f>
        <v>138.31000000000009</v>
      </c>
      <c r="AH1027" s="53">
        <f>AG1027-MAX($AG$1:AG1026)</f>
        <v>-8.1899999999999977</v>
      </c>
    </row>
    <row r="1028" spans="1:34" x14ac:dyDescent="0.25">
      <c r="A1028">
        <v>1027</v>
      </c>
      <c r="B1028" t="s">
        <v>2451</v>
      </c>
      <c r="C1028" t="s">
        <v>15</v>
      </c>
      <c r="D1028" t="s">
        <v>100</v>
      </c>
      <c r="E1028" t="s">
        <v>2452</v>
      </c>
      <c r="F1028">
        <v>2.0499999999999998</v>
      </c>
      <c r="G1028" t="s">
        <v>18</v>
      </c>
      <c r="H1028" t="s">
        <v>31</v>
      </c>
      <c r="I1028" t="str">
        <f>"0-1"</f>
        <v>0-1</v>
      </c>
      <c r="J1028" t="s">
        <v>20</v>
      </c>
      <c r="K1028">
        <v>2.0499999999999998</v>
      </c>
      <c r="L1028">
        <v>1</v>
      </c>
      <c r="M1028">
        <v>1.05</v>
      </c>
      <c r="N1028" t="s">
        <v>21</v>
      </c>
      <c r="O1028" t="s">
        <v>2453</v>
      </c>
      <c r="P1028" s="15">
        <f t="shared" si="177"/>
        <v>39.959999999999958</v>
      </c>
      <c r="Q1028" s="22">
        <v>43586</v>
      </c>
      <c r="R1028" s="22"/>
      <c r="S1028" s="50">
        <v>1031</v>
      </c>
      <c r="T1028" s="23" t="str">
        <f t="shared" si="178"/>
        <v>AH</v>
      </c>
      <c r="U1028" t="s">
        <v>2512</v>
      </c>
      <c r="V1028" s="46" t="str">
        <f t="shared" si="179"/>
        <v>24</v>
      </c>
      <c r="W1028" s="46" t="str">
        <f t="shared" si="180"/>
        <v>May</v>
      </c>
      <c r="X1028" s="46">
        <f t="shared" si="181"/>
        <v>5</v>
      </c>
      <c r="Y1028" s="46" t="str">
        <f t="shared" si="182"/>
        <v>2019</v>
      </c>
      <c r="Z1028" s="46" t="str">
        <f t="shared" si="183"/>
        <v>21:05</v>
      </c>
      <c r="AA1028" s="47">
        <f t="shared" si="184"/>
        <v>43609</v>
      </c>
      <c r="AB1028" s="48">
        <f t="shared" si="185"/>
        <v>43609.878472222219</v>
      </c>
      <c r="AC1028" s="51">
        <v>43586</v>
      </c>
      <c r="AD1028" s="72"/>
      <c r="AE1028" s="49">
        <v>1027</v>
      </c>
      <c r="AF1028" s="52">
        <f t="shared" si="186"/>
        <v>39.359999999999957</v>
      </c>
      <c r="AG1028" s="53">
        <f t="shared" si="187"/>
        <v>139.3600000000001</v>
      </c>
      <c r="AH1028" s="53">
        <f>AG1028-MAX($AG$1:AG1027)</f>
        <v>-7.1399999999999864</v>
      </c>
    </row>
    <row r="1029" spans="1:34" x14ac:dyDescent="0.25">
      <c r="A1029">
        <v>1028</v>
      </c>
      <c r="B1029" t="s">
        <v>2451</v>
      </c>
      <c r="C1029" t="s">
        <v>15</v>
      </c>
      <c r="D1029" t="s">
        <v>100</v>
      </c>
      <c r="E1029" t="s">
        <v>2454</v>
      </c>
      <c r="F1029">
        <v>2.2400000000000002</v>
      </c>
      <c r="G1029" t="s">
        <v>18</v>
      </c>
      <c r="H1029" t="s">
        <v>46</v>
      </c>
      <c r="I1029" t="str">
        <f>"2-0"</f>
        <v>2-0</v>
      </c>
      <c r="J1029" t="s">
        <v>20</v>
      </c>
      <c r="K1029">
        <v>2.2400000000000002</v>
      </c>
      <c r="L1029">
        <v>1</v>
      </c>
      <c r="M1029">
        <v>1.24</v>
      </c>
      <c r="N1029" t="s">
        <v>21</v>
      </c>
      <c r="O1029" t="s">
        <v>2453</v>
      </c>
      <c r="P1029" s="15">
        <f t="shared" si="177"/>
        <v>41.19999999999996</v>
      </c>
      <c r="Q1029" s="22">
        <v>43586</v>
      </c>
      <c r="R1029" s="22"/>
      <c r="S1029" s="50">
        <v>1035</v>
      </c>
      <c r="T1029" s="23" t="str">
        <f t="shared" si="178"/>
        <v>AH</v>
      </c>
      <c r="U1029" t="s">
        <v>2512</v>
      </c>
      <c r="V1029" s="46" t="str">
        <f t="shared" si="179"/>
        <v>24</v>
      </c>
      <c r="W1029" s="46" t="str">
        <f t="shared" si="180"/>
        <v>May</v>
      </c>
      <c r="X1029" s="46">
        <f t="shared" si="181"/>
        <v>5</v>
      </c>
      <c r="Y1029" s="46" t="str">
        <f t="shared" si="182"/>
        <v>2019</v>
      </c>
      <c r="Z1029" s="46" t="str">
        <f t="shared" si="183"/>
        <v>21:05</v>
      </c>
      <c r="AA1029" s="47">
        <f t="shared" si="184"/>
        <v>43609</v>
      </c>
      <c r="AB1029" s="48">
        <f t="shared" si="185"/>
        <v>43609.878472222219</v>
      </c>
      <c r="AC1029" s="51">
        <v>43586</v>
      </c>
      <c r="AD1029" s="72"/>
      <c r="AE1029" s="49">
        <v>1028</v>
      </c>
      <c r="AF1029" s="52">
        <f t="shared" si="186"/>
        <v>40.599999999999959</v>
      </c>
      <c r="AG1029" s="53">
        <f t="shared" si="187"/>
        <v>140.60000000000011</v>
      </c>
      <c r="AH1029" s="53">
        <f>AG1029-MAX($AG$1:AG1028)</f>
        <v>-5.8999999999999773</v>
      </c>
    </row>
    <row r="1030" spans="1:34" x14ac:dyDescent="0.25">
      <c r="A1030">
        <v>1029</v>
      </c>
      <c r="B1030" t="s">
        <v>2451</v>
      </c>
      <c r="C1030" t="s">
        <v>15</v>
      </c>
      <c r="D1030" t="s">
        <v>100</v>
      </c>
      <c r="E1030" t="s">
        <v>2455</v>
      </c>
      <c r="F1030">
        <v>0</v>
      </c>
      <c r="G1030" t="s">
        <v>26</v>
      </c>
      <c r="H1030" t="s">
        <v>112</v>
      </c>
      <c r="I1030" t="str">
        <f>"2-3"</f>
        <v>2-3</v>
      </c>
      <c r="J1030" t="s">
        <v>20</v>
      </c>
      <c r="K1030">
        <v>2</v>
      </c>
      <c r="L1030">
        <v>1</v>
      </c>
      <c r="M1030">
        <v>-1</v>
      </c>
      <c r="N1030" t="s">
        <v>21</v>
      </c>
      <c r="O1030" t="s">
        <v>2453</v>
      </c>
      <c r="P1030" s="15">
        <f t="shared" si="177"/>
        <v>40.19999999999996</v>
      </c>
      <c r="Q1030" s="22">
        <v>43586</v>
      </c>
      <c r="R1030" s="22"/>
      <c r="S1030" s="50">
        <v>1021</v>
      </c>
      <c r="T1030" s="23" t="str">
        <f t="shared" si="178"/>
        <v>AH</v>
      </c>
      <c r="U1030" t="s">
        <v>2512</v>
      </c>
      <c r="V1030" s="46" t="str">
        <f t="shared" si="179"/>
        <v>24</v>
      </c>
      <c r="W1030" s="46" t="str">
        <f t="shared" si="180"/>
        <v>May</v>
      </c>
      <c r="X1030" s="46">
        <f t="shared" si="181"/>
        <v>5</v>
      </c>
      <c r="Y1030" s="46" t="str">
        <f t="shared" si="182"/>
        <v>2019</v>
      </c>
      <c r="Z1030" s="46" t="str">
        <f t="shared" si="183"/>
        <v>21:05</v>
      </c>
      <c r="AA1030" s="47">
        <f t="shared" si="184"/>
        <v>43609</v>
      </c>
      <c r="AB1030" s="48">
        <f t="shared" si="185"/>
        <v>43609.878472222219</v>
      </c>
      <c r="AC1030" s="51">
        <v>43586</v>
      </c>
      <c r="AD1030" s="72"/>
      <c r="AE1030" s="49">
        <v>1029</v>
      </c>
      <c r="AF1030" s="52">
        <f t="shared" si="186"/>
        <v>39.599999999999959</v>
      </c>
      <c r="AG1030" s="53">
        <f t="shared" si="187"/>
        <v>139.60000000000011</v>
      </c>
      <c r="AH1030" s="53">
        <f>AG1030-MAX($AG$1:AG1029)</f>
        <v>-6.8999999999999773</v>
      </c>
    </row>
    <row r="1031" spans="1:34" x14ac:dyDescent="0.25">
      <c r="A1031">
        <v>1030</v>
      </c>
      <c r="B1031" t="s">
        <v>2441</v>
      </c>
      <c r="C1031" t="s">
        <v>15</v>
      </c>
      <c r="D1031" t="s">
        <v>136</v>
      </c>
      <c r="E1031" t="s">
        <v>2442</v>
      </c>
      <c r="F1031">
        <v>0</v>
      </c>
      <c r="G1031" t="s">
        <v>26</v>
      </c>
      <c r="H1031" t="s">
        <v>31</v>
      </c>
      <c r="I1031" t="str">
        <f>"3-0"</f>
        <v>3-0</v>
      </c>
      <c r="J1031" t="s">
        <v>20</v>
      </c>
      <c r="K1031">
        <v>1.98</v>
      </c>
      <c r="L1031">
        <v>1</v>
      </c>
      <c r="M1031">
        <v>-1</v>
      </c>
      <c r="N1031" t="s">
        <v>21</v>
      </c>
      <c r="O1031" t="s">
        <v>2443</v>
      </c>
      <c r="P1031" s="15">
        <f t="shared" si="177"/>
        <v>39.19999999999996</v>
      </c>
      <c r="Q1031" s="22">
        <v>43586</v>
      </c>
      <c r="R1031" s="22"/>
      <c r="S1031" s="50">
        <v>1034</v>
      </c>
      <c r="T1031" s="23" t="str">
        <f t="shared" si="178"/>
        <v>AH</v>
      </c>
      <c r="U1031" t="s">
        <v>2512</v>
      </c>
      <c r="V1031" s="46" t="str">
        <f t="shared" si="179"/>
        <v>25</v>
      </c>
      <c r="W1031" s="46" t="str">
        <f t="shared" si="180"/>
        <v>May</v>
      </c>
      <c r="X1031" s="46">
        <f t="shared" si="181"/>
        <v>5</v>
      </c>
      <c r="Y1031" s="46" t="str">
        <f t="shared" si="182"/>
        <v>2019</v>
      </c>
      <c r="Z1031" s="46" t="str">
        <f t="shared" si="183"/>
        <v>20:00</v>
      </c>
      <c r="AA1031" s="47">
        <f t="shared" si="184"/>
        <v>43610</v>
      </c>
      <c r="AB1031" s="48">
        <f t="shared" si="185"/>
        <v>43610.833333333336</v>
      </c>
      <c r="AC1031" s="51">
        <v>43586</v>
      </c>
      <c r="AD1031" s="72"/>
      <c r="AE1031" s="49">
        <v>1030</v>
      </c>
      <c r="AF1031" s="52">
        <f t="shared" si="186"/>
        <v>38.599999999999959</v>
      </c>
      <c r="AG1031" s="53">
        <f t="shared" si="187"/>
        <v>138.60000000000011</v>
      </c>
      <c r="AH1031" s="53">
        <f>AG1031-MAX($AG$1:AG1030)</f>
        <v>-7.8999999999999773</v>
      </c>
    </row>
    <row r="1032" spans="1:34" x14ac:dyDescent="0.25">
      <c r="A1032">
        <v>1031</v>
      </c>
      <c r="B1032" t="s">
        <v>2444</v>
      </c>
      <c r="C1032" t="s">
        <v>15</v>
      </c>
      <c r="D1032" t="s">
        <v>913</v>
      </c>
      <c r="E1032" t="s">
        <v>2445</v>
      </c>
      <c r="F1032">
        <v>2.02</v>
      </c>
      <c r="G1032" t="s">
        <v>18</v>
      </c>
      <c r="H1032" t="s">
        <v>31</v>
      </c>
      <c r="I1032" t="str">
        <f>"1-2"</f>
        <v>1-2</v>
      </c>
      <c r="J1032" t="s">
        <v>20</v>
      </c>
      <c r="K1032">
        <v>2.02</v>
      </c>
      <c r="L1032">
        <v>1</v>
      </c>
      <c r="M1032">
        <v>1.02</v>
      </c>
      <c r="N1032" t="s">
        <v>21</v>
      </c>
      <c r="O1032" t="s">
        <v>2446</v>
      </c>
      <c r="P1032" s="15">
        <f t="shared" si="177"/>
        <v>40.219999999999963</v>
      </c>
      <c r="Q1032" s="22">
        <v>43586</v>
      </c>
      <c r="R1032" s="22"/>
      <c r="S1032" s="50">
        <v>1022</v>
      </c>
      <c r="T1032" s="23" t="str">
        <f t="shared" si="178"/>
        <v>AH</v>
      </c>
      <c r="U1032" t="s">
        <v>2512</v>
      </c>
      <c r="V1032" s="46" t="str">
        <f t="shared" si="179"/>
        <v>25</v>
      </c>
      <c r="W1032" s="46" t="str">
        <f t="shared" si="180"/>
        <v>May</v>
      </c>
      <c r="X1032" s="46">
        <f t="shared" si="181"/>
        <v>5</v>
      </c>
      <c r="Y1032" s="46" t="str">
        <f t="shared" si="182"/>
        <v>2019</v>
      </c>
      <c r="Z1032" s="46" t="str">
        <f t="shared" si="183"/>
        <v>20:45</v>
      </c>
      <c r="AA1032" s="47">
        <f t="shared" si="184"/>
        <v>43610</v>
      </c>
      <c r="AB1032" s="48">
        <f t="shared" si="185"/>
        <v>43610.864583333336</v>
      </c>
      <c r="AC1032" s="51">
        <v>43586</v>
      </c>
      <c r="AD1032" s="72"/>
      <c r="AE1032" s="49">
        <v>1031</v>
      </c>
      <c r="AF1032" s="52">
        <f t="shared" si="186"/>
        <v>39.619999999999962</v>
      </c>
      <c r="AG1032" s="53">
        <f t="shared" si="187"/>
        <v>139.62000000000012</v>
      </c>
      <c r="AH1032" s="53">
        <f>AG1032-MAX($AG$1:AG1031)</f>
        <v>-6.879999999999967</v>
      </c>
    </row>
    <row r="1033" spans="1:34" x14ac:dyDescent="0.25">
      <c r="A1033">
        <v>1032</v>
      </c>
      <c r="B1033" t="s">
        <v>2447</v>
      </c>
      <c r="C1033" t="s">
        <v>15</v>
      </c>
      <c r="D1033" t="s">
        <v>16</v>
      </c>
      <c r="E1033" t="s">
        <v>2448</v>
      </c>
      <c r="F1033">
        <v>1.78</v>
      </c>
      <c r="G1033" t="s">
        <v>18</v>
      </c>
      <c r="H1033" t="s">
        <v>85</v>
      </c>
      <c r="I1033" t="str">
        <f>"2-1"</f>
        <v>2-1</v>
      </c>
      <c r="J1033" t="s">
        <v>20</v>
      </c>
      <c r="K1033">
        <v>1.7809999999999999</v>
      </c>
      <c r="L1033">
        <v>1</v>
      </c>
      <c r="M1033">
        <v>0.78</v>
      </c>
      <c r="N1033" t="s">
        <v>21</v>
      </c>
      <c r="O1033" t="s">
        <v>2449</v>
      </c>
      <c r="P1033" s="15">
        <f t="shared" si="177"/>
        <v>40.999999999999964</v>
      </c>
      <c r="Q1033" s="22">
        <v>43586</v>
      </c>
      <c r="R1033" s="22"/>
      <c r="S1033" s="50">
        <v>1029</v>
      </c>
      <c r="T1033" s="23" t="str">
        <f t="shared" si="178"/>
        <v>AH</v>
      </c>
      <c r="U1033" t="s">
        <v>2512</v>
      </c>
      <c r="V1033" s="46" t="str">
        <f t="shared" si="179"/>
        <v>26</v>
      </c>
      <c r="W1033" s="46" t="str">
        <f t="shared" si="180"/>
        <v>May</v>
      </c>
      <c r="X1033" s="46">
        <f t="shared" si="181"/>
        <v>5</v>
      </c>
      <c r="Y1033" s="46" t="str">
        <f t="shared" si="182"/>
        <v>2019</v>
      </c>
      <c r="Z1033" s="46" t="str">
        <f t="shared" si="183"/>
        <v>20:30</v>
      </c>
      <c r="AA1033" s="47">
        <f t="shared" si="184"/>
        <v>43611</v>
      </c>
      <c r="AB1033" s="48">
        <f t="shared" si="185"/>
        <v>43611.854166666664</v>
      </c>
      <c r="AC1033" s="51">
        <v>43586</v>
      </c>
      <c r="AD1033" s="72"/>
      <c r="AE1033" s="49">
        <v>1032</v>
      </c>
      <c r="AF1033" s="52">
        <f t="shared" si="186"/>
        <v>40.399999999999963</v>
      </c>
      <c r="AG1033" s="53">
        <f t="shared" si="187"/>
        <v>140.40000000000012</v>
      </c>
      <c r="AH1033" s="53">
        <f>AG1033-MAX($AG$1:AG1032)</f>
        <v>-6.0999999999999659</v>
      </c>
    </row>
    <row r="1034" spans="1:34" x14ac:dyDescent="0.25">
      <c r="A1034">
        <v>1033</v>
      </c>
      <c r="B1034" t="s">
        <v>2447</v>
      </c>
      <c r="C1034" t="s">
        <v>15</v>
      </c>
      <c r="D1034" t="s">
        <v>16</v>
      </c>
      <c r="E1034" t="s">
        <v>2450</v>
      </c>
      <c r="F1034">
        <v>1</v>
      </c>
      <c r="G1034" t="s">
        <v>80</v>
      </c>
      <c r="H1034" t="s">
        <v>109</v>
      </c>
      <c r="I1034" t="str">
        <f>"2-3"</f>
        <v>2-3</v>
      </c>
      <c r="J1034" t="s">
        <v>20</v>
      </c>
      <c r="K1034">
        <v>2.0499999999999998</v>
      </c>
      <c r="L1034">
        <v>1</v>
      </c>
      <c r="M1034">
        <v>0</v>
      </c>
      <c r="N1034" t="s">
        <v>21</v>
      </c>
      <c r="O1034" t="s">
        <v>2449</v>
      </c>
      <c r="P1034" s="15">
        <f t="shared" si="177"/>
        <v>40.999999999999964</v>
      </c>
      <c r="Q1034" s="22">
        <v>43586</v>
      </c>
      <c r="R1034" s="22"/>
      <c r="S1034" s="50">
        <v>1023</v>
      </c>
      <c r="T1034" s="23" t="str">
        <f t="shared" si="178"/>
        <v>AH</v>
      </c>
      <c r="U1034" t="s">
        <v>2512</v>
      </c>
      <c r="V1034" s="46" t="str">
        <f t="shared" si="179"/>
        <v>26</v>
      </c>
      <c r="W1034" s="46" t="str">
        <f t="shared" si="180"/>
        <v>May</v>
      </c>
      <c r="X1034" s="46">
        <f t="shared" si="181"/>
        <v>5</v>
      </c>
      <c r="Y1034" s="46" t="str">
        <f t="shared" si="182"/>
        <v>2019</v>
      </c>
      <c r="Z1034" s="46" t="str">
        <f t="shared" si="183"/>
        <v>20:30</v>
      </c>
      <c r="AA1034" s="47">
        <f t="shared" si="184"/>
        <v>43611</v>
      </c>
      <c r="AB1034" s="48">
        <f t="shared" si="185"/>
        <v>43611.854166666664</v>
      </c>
      <c r="AC1034" s="51">
        <v>43586</v>
      </c>
      <c r="AD1034" s="72"/>
      <c r="AE1034" s="49">
        <v>1033</v>
      </c>
      <c r="AF1034" s="52">
        <f t="shared" si="186"/>
        <v>40.399999999999963</v>
      </c>
      <c r="AG1034" s="53">
        <f t="shared" si="187"/>
        <v>140.40000000000012</v>
      </c>
      <c r="AH1034" s="53">
        <f>AG1034-MAX($AG$1:AG1033)</f>
        <v>-6.0999999999999659</v>
      </c>
    </row>
    <row r="1035" spans="1:34" x14ac:dyDescent="0.25">
      <c r="A1035">
        <v>1034</v>
      </c>
      <c r="B1035" t="s">
        <v>2456</v>
      </c>
      <c r="C1035" t="s">
        <v>15</v>
      </c>
      <c r="D1035" t="s">
        <v>199</v>
      </c>
      <c r="E1035" t="s">
        <v>2457</v>
      </c>
      <c r="F1035">
        <v>0</v>
      </c>
      <c r="G1035" t="s">
        <v>26</v>
      </c>
      <c r="H1035" t="s">
        <v>34</v>
      </c>
      <c r="I1035" t="str">
        <f>"4-1"</f>
        <v>4-1</v>
      </c>
      <c r="J1035" t="s">
        <v>20</v>
      </c>
      <c r="K1035">
        <v>2.1800000000000002</v>
      </c>
      <c r="L1035">
        <v>1</v>
      </c>
      <c r="M1035">
        <v>-1</v>
      </c>
      <c r="N1035" t="s">
        <v>21</v>
      </c>
      <c r="O1035" t="s">
        <v>2458</v>
      </c>
      <c r="P1035" s="15">
        <f t="shared" si="177"/>
        <v>39.999999999999964</v>
      </c>
      <c r="Q1035" s="22">
        <v>43586</v>
      </c>
      <c r="R1035" s="22"/>
      <c r="S1035" s="50">
        <v>1020</v>
      </c>
      <c r="T1035" s="23" t="str">
        <f t="shared" si="178"/>
        <v>AH</v>
      </c>
      <c r="U1035" t="s">
        <v>2512</v>
      </c>
      <c r="V1035" s="46" t="str">
        <f t="shared" si="179"/>
        <v>29</v>
      </c>
      <c r="W1035" s="46" t="str">
        <f t="shared" si="180"/>
        <v>May</v>
      </c>
      <c r="X1035" s="46">
        <f t="shared" si="181"/>
        <v>5</v>
      </c>
      <c r="Y1035" s="46" t="str">
        <f t="shared" si="182"/>
        <v>2019</v>
      </c>
      <c r="Z1035" s="46" t="str">
        <f t="shared" si="183"/>
        <v>21:00</v>
      </c>
      <c r="AA1035" s="47">
        <f t="shared" si="184"/>
        <v>43614</v>
      </c>
      <c r="AB1035" s="48">
        <f t="shared" si="185"/>
        <v>43614.875</v>
      </c>
      <c r="AC1035" s="51">
        <v>43586</v>
      </c>
      <c r="AD1035" s="72"/>
      <c r="AE1035" s="49">
        <v>1034</v>
      </c>
      <c r="AF1035" s="52">
        <f t="shared" si="186"/>
        <v>39.399999999999963</v>
      </c>
      <c r="AG1035" s="53">
        <f t="shared" si="187"/>
        <v>139.40000000000012</v>
      </c>
      <c r="AH1035" s="53">
        <f>AG1035-MAX($AG$1:AG1034)</f>
        <v>-7.0999999999999659</v>
      </c>
    </row>
    <row r="1036" spans="1:34" x14ac:dyDescent="0.25">
      <c r="A1036">
        <v>1035</v>
      </c>
      <c r="B1036" t="s">
        <v>2430</v>
      </c>
      <c r="C1036" t="s">
        <v>15</v>
      </c>
      <c r="D1036" t="s">
        <v>229</v>
      </c>
      <c r="E1036" t="s">
        <v>2431</v>
      </c>
      <c r="F1036">
        <v>0</v>
      </c>
      <c r="G1036" t="s">
        <v>26</v>
      </c>
      <c r="H1036" t="s">
        <v>92</v>
      </c>
      <c r="I1036" t="str">
        <f>"2-0"</f>
        <v>2-0</v>
      </c>
      <c r="J1036" t="s">
        <v>20</v>
      </c>
      <c r="K1036">
        <v>1.909</v>
      </c>
      <c r="L1036">
        <v>1</v>
      </c>
      <c r="M1036">
        <v>-1</v>
      </c>
      <c r="N1036" t="s">
        <v>21</v>
      </c>
      <c r="O1036" t="s">
        <v>2429</v>
      </c>
      <c r="P1036" s="15">
        <f t="shared" si="177"/>
        <v>38.999999999999964</v>
      </c>
      <c r="Q1036" s="22">
        <v>43586</v>
      </c>
      <c r="R1036" s="22"/>
      <c r="S1036" s="50">
        <v>1024</v>
      </c>
      <c r="T1036" s="23" t="str">
        <f t="shared" si="178"/>
        <v>AH</v>
      </c>
      <c r="U1036" t="s">
        <v>2512</v>
      </c>
      <c r="V1036" s="46" t="str">
        <f t="shared" si="179"/>
        <v>01</v>
      </c>
      <c r="W1036" s="46" t="str">
        <f t="shared" si="180"/>
        <v>Jun</v>
      </c>
      <c r="X1036" s="46">
        <f t="shared" si="181"/>
        <v>6</v>
      </c>
      <c r="Y1036" s="46" t="str">
        <f t="shared" si="182"/>
        <v>2019</v>
      </c>
      <c r="Z1036" s="46" t="str">
        <f t="shared" si="183"/>
        <v>21:00</v>
      </c>
      <c r="AA1036" s="47">
        <f t="shared" si="184"/>
        <v>43617</v>
      </c>
      <c r="AB1036" s="48">
        <f t="shared" si="185"/>
        <v>43617.875</v>
      </c>
      <c r="AC1036" s="51">
        <v>43617</v>
      </c>
      <c r="AD1036" s="71">
        <v>43617</v>
      </c>
      <c r="AE1036" s="49">
        <v>1035</v>
      </c>
      <c r="AF1036" s="52">
        <f t="shared" si="186"/>
        <v>38.399999999999963</v>
      </c>
      <c r="AG1036" s="53">
        <f t="shared" si="187"/>
        <v>138.40000000000012</v>
      </c>
      <c r="AH1036" s="53">
        <f>AG1036-MAX($AG$1:AG1035)</f>
        <v>-8.0999999999999659</v>
      </c>
    </row>
    <row r="1037" spans="1:34" x14ac:dyDescent="0.25">
      <c r="A1037">
        <v>1036</v>
      </c>
      <c r="B1037" t="s">
        <v>2465</v>
      </c>
      <c r="C1037" t="s">
        <v>15</v>
      </c>
      <c r="D1037" t="s">
        <v>1360</v>
      </c>
      <c r="E1037" t="s">
        <v>2466</v>
      </c>
      <c r="F1037">
        <v>0</v>
      </c>
      <c r="G1037" t="s">
        <v>26</v>
      </c>
      <c r="H1037" t="s">
        <v>19</v>
      </c>
      <c r="I1037" t="str">
        <f>"2-1"</f>
        <v>2-1</v>
      </c>
      <c r="J1037" t="s">
        <v>20</v>
      </c>
      <c r="K1037">
        <v>1.84</v>
      </c>
      <c r="L1037">
        <v>1</v>
      </c>
      <c r="M1037">
        <v>-1</v>
      </c>
      <c r="N1037" t="s">
        <v>21</v>
      </c>
      <c r="O1037" t="s">
        <v>2467</v>
      </c>
      <c r="P1037" s="15">
        <f t="shared" si="177"/>
        <v>37.999999999999964</v>
      </c>
      <c r="Q1037" s="18">
        <v>43647</v>
      </c>
      <c r="R1037" s="22">
        <v>43647</v>
      </c>
      <c r="S1037" s="50">
        <v>1036</v>
      </c>
      <c r="T1037" s="23" t="str">
        <f t="shared" si="178"/>
        <v>AH</v>
      </c>
      <c r="U1037" t="s">
        <v>2513</v>
      </c>
      <c r="V1037" s="46" t="str">
        <f t="shared" si="179"/>
        <v>03</v>
      </c>
      <c r="W1037" s="46" t="str">
        <f t="shared" si="180"/>
        <v>Aug</v>
      </c>
      <c r="X1037" s="46">
        <f t="shared" si="181"/>
        <v>8</v>
      </c>
      <c r="Y1037" s="46" t="str">
        <f t="shared" si="182"/>
        <v>2019</v>
      </c>
      <c r="Z1037" s="46" t="str">
        <f t="shared" si="183"/>
        <v>17:00</v>
      </c>
      <c r="AA1037" s="47">
        <f t="shared" si="184"/>
        <v>43680</v>
      </c>
      <c r="AB1037" s="48">
        <f t="shared" si="185"/>
        <v>43680.708333333336</v>
      </c>
      <c r="AC1037" s="51">
        <v>43678</v>
      </c>
      <c r="AD1037" s="72">
        <v>43678</v>
      </c>
      <c r="AE1037" s="49">
        <v>1036</v>
      </c>
      <c r="AF1037" s="52">
        <f t="shared" si="186"/>
        <v>37.399999999999963</v>
      </c>
      <c r="AG1037" s="53">
        <f t="shared" si="187"/>
        <v>137.40000000000012</v>
      </c>
      <c r="AH1037" s="53">
        <f>AG1037-MAX($AG$1:AG1036)</f>
        <v>-9.0999999999999659</v>
      </c>
    </row>
    <row r="1038" spans="1:34" x14ac:dyDescent="0.25">
      <c r="A1038">
        <v>1037</v>
      </c>
      <c r="B1038" t="s">
        <v>2468</v>
      </c>
      <c r="C1038" t="s">
        <v>15</v>
      </c>
      <c r="D1038" t="s">
        <v>2469</v>
      </c>
      <c r="E1038" t="s">
        <v>2470</v>
      </c>
      <c r="F1038">
        <v>0</v>
      </c>
      <c r="G1038" t="s">
        <v>26</v>
      </c>
      <c r="H1038" t="s">
        <v>166</v>
      </c>
      <c r="I1038" t="str">
        <f>"2-0"</f>
        <v>2-0</v>
      </c>
      <c r="J1038" t="s">
        <v>20</v>
      </c>
      <c r="K1038">
        <v>1.671</v>
      </c>
      <c r="L1038">
        <v>1</v>
      </c>
      <c r="M1038">
        <v>-1</v>
      </c>
      <c r="N1038" t="s">
        <v>21</v>
      </c>
      <c r="O1038" t="s">
        <v>2471</v>
      </c>
      <c r="P1038" s="15">
        <f t="shared" si="177"/>
        <v>36.999999999999964</v>
      </c>
      <c r="Q1038" s="18">
        <v>43647</v>
      </c>
      <c r="R1038" s="22"/>
      <c r="S1038" s="50">
        <v>1037</v>
      </c>
      <c r="T1038" s="23" t="str">
        <f t="shared" si="178"/>
        <v>O/U</v>
      </c>
      <c r="U1038" t="s">
        <v>2513</v>
      </c>
      <c r="V1038" s="46" t="str">
        <f t="shared" si="179"/>
        <v>03</v>
      </c>
      <c r="W1038" s="46" t="str">
        <f t="shared" si="180"/>
        <v>Aug</v>
      </c>
      <c r="X1038" s="46">
        <f t="shared" si="181"/>
        <v>8</v>
      </c>
      <c r="Y1038" s="46" t="str">
        <f t="shared" si="182"/>
        <v>2019</v>
      </c>
      <c r="Z1038" s="46" t="str">
        <f t="shared" si="183"/>
        <v>20:45</v>
      </c>
      <c r="AA1038" s="47">
        <f t="shared" si="184"/>
        <v>43680</v>
      </c>
      <c r="AB1038" s="48">
        <f t="shared" si="185"/>
        <v>43680.864583333336</v>
      </c>
      <c r="AC1038" s="51">
        <v>43678</v>
      </c>
      <c r="AD1038" s="72"/>
      <c r="AE1038" s="49">
        <v>1037</v>
      </c>
      <c r="AF1038" s="52">
        <f t="shared" si="186"/>
        <v>36.399999999999963</v>
      </c>
      <c r="AG1038" s="53">
        <f t="shared" si="187"/>
        <v>136.40000000000012</v>
      </c>
      <c r="AH1038" s="53">
        <f>AG1038-MAX($AG$1:AG1037)</f>
        <v>-10.099999999999966</v>
      </c>
    </row>
    <row r="1039" spans="1:34" x14ac:dyDescent="0.25">
      <c r="A1039">
        <v>1038</v>
      </c>
      <c r="B1039" t="s">
        <v>2472</v>
      </c>
      <c r="C1039" t="s">
        <v>15</v>
      </c>
      <c r="D1039" t="s">
        <v>2473</v>
      </c>
      <c r="E1039" t="s">
        <v>2474</v>
      </c>
      <c r="F1039">
        <v>1.97</v>
      </c>
      <c r="G1039" t="s">
        <v>18</v>
      </c>
      <c r="H1039" t="s">
        <v>92</v>
      </c>
      <c r="I1039" t="str">
        <f>"1-1"</f>
        <v>1-1</v>
      </c>
      <c r="J1039" t="s">
        <v>20</v>
      </c>
      <c r="K1039">
        <v>1.97</v>
      </c>
      <c r="L1039">
        <v>1</v>
      </c>
      <c r="M1039">
        <v>0.97</v>
      </c>
      <c r="N1039" t="s">
        <v>21</v>
      </c>
      <c r="O1039" t="s">
        <v>2475</v>
      </c>
      <c r="P1039" s="15">
        <f t="shared" si="177"/>
        <v>37.969999999999963</v>
      </c>
      <c r="Q1039" s="18">
        <v>43678</v>
      </c>
      <c r="R1039" s="22">
        <v>43678</v>
      </c>
      <c r="S1039" s="50">
        <v>1038</v>
      </c>
      <c r="T1039" s="23" t="str">
        <f t="shared" si="178"/>
        <v>AH</v>
      </c>
      <c r="U1039" t="s">
        <v>2513</v>
      </c>
      <c r="V1039" s="46" t="str">
        <f t="shared" si="179"/>
        <v>04</v>
      </c>
      <c r="W1039" s="46" t="str">
        <f t="shared" si="180"/>
        <v>Aug</v>
      </c>
      <c r="X1039" s="46">
        <f t="shared" si="181"/>
        <v>8</v>
      </c>
      <c r="Y1039" s="46" t="str">
        <f t="shared" si="182"/>
        <v>2019</v>
      </c>
      <c r="Z1039" s="46" t="str">
        <f t="shared" si="183"/>
        <v>16:00</v>
      </c>
      <c r="AA1039" s="47">
        <f t="shared" si="184"/>
        <v>43681</v>
      </c>
      <c r="AB1039" s="48">
        <f t="shared" si="185"/>
        <v>43681.666666666664</v>
      </c>
      <c r="AC1039" s="51">
        <v>43678</v>
      </c>
      <c r="AD1039" s="72"/>
      <c r="AE1039" s="49">
        <v>1038</v>
      </c>
      <c r="AF1039" s="52">
        <f t="shared" si="186"/>
        <v>37.369999999999962</v>
      </c>
      <c r="AG1039" s="53">
        <f t="shared" si="187"/>
        <v>137.37000000000012</v>
      </c>
      <c r="AH1039" s="53">
        <f>AG1039-MAX($AG$1:AG1038)</f>
        <v>-9.129999999999967</v>
      </c>
    </row>
    <row r="1040" spans="1:34" x14ac:dyDescent="0.25">
      <c r="A1040">
        <v>1039</v>
      </c>
      <c r="B1040" t="s">
        <v>2487</v>
      </c>
      <c r="C1040" t="s">
        <v>15</v>
      </c>
      <c r="D1040" t="s">
        <v>100</v>
      </c>
      <c r="E1040" t="s">
        <v>992</v>
      </c>
      <c r="F1040">
        <v>0</v>
      </c>
      <c r="G1040" t="s">
        <v>26</v>
      </c>
      <c r="H1040" t="s">
        <v>46</v>
      </c>
      <c r="I1040" t="str">
        <f>"0-3"</f>
        <v>0-3</v>
      </c>
      <c r="J1040" t="s">
        <v>20</v>
      </c>
      <c r="K1040">
        <v>2.14</v>
      </c>
      <c r="L1040">
        <v>1</v>
      </c>
      <c r="M1040">
        <v>-1</v>
      </c>
      <c r="N1040" t="s">
        <v>21</v>
      </c>
      <c r="O1040" t="s">
        <v>2486</v>
      </c>
      <c r="P1040" s="15">
        <f t="shared" si="177"/>
        <v>36.969999999999963</v>
      </c>
      <c r="Q1040" s="18">
        <v>43678</v>
      </c>
      <c r="R1040" s="22"/>
      <c r="S1040" s="50">
        <v>1045</v>
      </c>
      <c r="T1040" s="23" t="str">
        <f t="shared" si="178"/>
        <v>AH</v>
      </c>
      <c r="U1040" t="s">
        <v>2513</v>
      </c>
      <c r="V1040" s="46" t="str">
        <f t="shared" si="179"/>
        <v>09</v>
      </c>
      <c r="W1040" s="46" t="str">
        <f t="shared" si="180"/>
        <v>Aug</v>
      </c>
      <c r="X1040" s="46">
        <f t="shared" si="181"/>
        <v>8</v>
      </c>
      <c r="Y1040" s="46" t="str">
        <f t="shared" si="182"/>
        <v>2019</v>
      </c>
      <c r="Z1040" s="46" t="str">
        <f t="shared" si="183"/>
        <v>20:45</v>
      </c>
      <c r="AA1040" s="47">
        <f t="shared" si="184"/>
        <v>43686</v>
      </c>
      <c r="AB1040" s="48">
        <f t="shared" si="185"/>
        <v>43686.864583333336</v>
      </c>
      <c r="AC1040" s="51">
        <v>43678</v>
      </c>
      <c r="AD1040" s="72"/>
      <c r="AE1040" s="49">
        <v>1039</v>
      </c>
      <c r="AF1040" s="52">
        <f t="shared" si="186"/>
        <v>36.369999999999962</v>
      </c>
      <c r="AG1040" s="53">
        <f t="shared" si="187"/>
        <v>136.37000000000012</v>
      </c>
      <c r="AH1040" s="53">
        <f>AG1040-MAX($AG$1:AG1039)</f>
        <v>-10.129999999999967</v>
      </c>
    </row>
    <row r="1041" spans="1:34" x14ac:dyDescent="0.25">
      <c r="A1041">
        <v>1040</v>
      </c>
      <c r="B1041" t="s">
        <v>2496</v>
      </c>
      <c r="C1041" t="s">
        <v>15</v>
      </c>
      <c r="D1041" t="s">
        <v>58</v>
      </c>
      <c r="E1041" t="s">
        <v>2497</v>
      </c>
      <c r="F1041">
        <v>0</v>
      </c>
      <c r="G1041" t="s">
        <v>26</v>
      </c>
      <c r="H1041" t="s">
        <v>177</v>
      </c>
      <c r="I1041" t="str">
        <f>"4-1"</f>
        <v>4-1</v>
      </c>
      <c r="J1041" t="s">
        <v>20</v>
      </c>
      <c r="K1041">
        <v>2.12</v>
      </c>
      <c r="L1041">
        <v>1</v>
      </c>
      <c r="M1041">
        <v>-1</v>
      </c>
      <c r="N1041" t="s">
        <v>21</v>
      </c>
      <c r="O1041" t="s">
        <v>2498</v>
      </c>
      <c r="P1041" s="15">
        <f t="shared" ref="P1041:P1104" si="188">P1040+M1041</f>
        <v>35.969999999999963</v>
      </c>
      <c r="Q1041" s="18">
        <v>43678</v>
      </c>
      <c r="R1041" s="22"/>
      <c r="S1041" s="50">
        <v>1055</v>
      </c>
      <c r="T1041" s="23" t="str">
        <f t="shared" si="178"/>
        <v>AH</v>
      </c>
      <c r="U1041" t="s">
        <v>2513</v>
      </c>
      <c r="V1041" s="46" t="str">
        <f t="shared" si="179"/>
        <v>09</v>
      </c>
      <c r="W1041" s="46" t="str">
        <f t="shared" si="180"/>
        <v>Aug</v>
      </c>
      <c r="X1041" s="46">
        <f t="shared" si="181"/>
        <v>8</v>
      </c>
      <c r="Y1041" s="46" t="str">
        <f t="shared" si="182"/>
        <v>2019</v>
      </c>
      <c r="Z1041" s="46" t="str">
        <f t="shared" si="183"/>
        <v>21:00</v>
      </c>
      <c r="AA1041" s="47">
        <f t="shared" si="184"/>
        <v>43686</v>
      </c>
      <c r="AB1041" s="48">
        <f t="shared" si="185"/>
        <v>43686.875</v>
      </c>
      <c r="AC1041" s="51">
        <v>43678</v>
      </c>
      <c r="AD1041" s="72"/>
      <c r="AE1041" s="49">
        <v>1040</v>
      </c>
      <c r="AF1041" s="52">
        <f t="shared" si="186"/>
        <v>35.369999999999962</v>
      </c>
      <c r="AG1041" s="53">
        <f t="shared" si="187"/>
        <v>135.37000000000012</v>
      </c>
      <c r="AH1041" s="53">
        <f>AG1041-MAX($AG$1:AG1040)</f>
        <v>-11.129999999999967</v>
      </c>
    </row>
    <row r="1042" spans="1:34" x14ac:dyDescent="0.25">
      <c r="A1042">
        <v>1041</v>
      </c>
      <c r="B1042" t="s">
        <v>2499</v>
      </c>
      <c r="C1042" t="s">
        <v>15</v>
      </c>
      <c r="D1042" t="s">
        <v>58</v>
      </c>
      <c r="E1042" t="s">
        <v>2500</v>
      </c>
      <c r="F1042">
        <v>0</v>
      </c>
      <c r="G1042" t="s">
        <v>26</v>
      </c>
      <c r="H1042" t="s">
        <v>97</v>
      </c>
      <c r="I1042" t="str">
        <f>"0-5"</f>
        <v>0-5</v>
      </c>
      <c r="J1042" t="s">
        <v>20</v>
      </c>
      <c r="K1042">
        <v>1.6890000000000001</v>
      </c>
      <c r="L1042">
        <v>1</v>
      </c>
      <c r="M1042">
        <v>-1</v>
      </c>
      <c r="N1042" t="s">
        <v>21</v>
      </c>
      <c r="O1042" t="s">
        <v>2501</v>
      </c>
      <c r="P1042" s="15">
        <f t="shared" si="188"/>
        <v>34.969999999999963</v>
      </c>
      <c r="Q1042" s="18">
        <v>43678</v>
      </c>
      <c r="R1042" s="22"/>
      <c r="S1042" s="50">
        <v>1039</v>
      </c>
      <c r="T1042" s="23" t="str">
        <f t="shared" si="178"/>
        <v>AH</v>
      </c>
      <c r="U1042" t="s">
        <v>2513</v>
      </c>
      <c r="V1042" s="46" t="str">
        <f t="shared" si="179"/>
        <v>10</v>
      </c>
      <c r="W1042" s="46" t="str">
        <f t="shared" si="180"/>
        <v>Aug</v>
      </c>
      <c r="X1042" s="46">
        <f t="shared" si="181"/>
        <v>8</v>
      </c>
      <c r="Y1042" s="46" t="str">
        <f t="shared" si="182"/>
        <v>2019</v>
      </c>
      <c r="Z1042" s="46" t="str">
        <f t="shared" si="183"/>
        <v>13:30</v>
      </c>
      <c r="AA1042" s="47">
        <f t="shared" si="184"/>
        <v>43687</v>
      </c>
      <c r="AB1042" s="48">
        <f t="shared" si="185"/>
        <v>43687.5625</v>
      </c>
      <c r="AC1042" s="51">
        <v>43678</v>
      </c>
      <c r="AD1042" s="72"/>
      <c r="AE1042" s="49">
        <v>1041</v>
      </c>
      <c r="AF1042" s="52">
        <f t="shared" si="186"/>
        <v>34.369999999999962</v>
      </c>
      <c r="AG1042" s="53">
        <f t="shared" si="187"/>
        <v>134.37000000000012</v>
      </c>
      <c r="AH1042" s="53">
        <f>AG1042-MAX($AG$1:AG1041)</f>
        <v>-12.129999999999967</v>
      </c>
    </row>
    <row r="1043" spans="1:34" x14ac:dyDescent="0.25">
      <c r="A1043">
        <v>1042</v>
      </c>
      <c r="B1043" t="s">
        <v>2480</v>
      </c>
      <c r="C1043" t="s">
        <v>15</v>
      </c>
      <c r="D1043" t="s">
        <v>58</v>
      </c>
      <c r="E1043" t="s">
        <v>2481</v>
      </c>
      <c r="F1043">
        <v>1.99</v>
      </c>
      <c r="G1043" t="s">
        <v>18</v>
      </c>
      <c r="H1043" t="s">
        <v>92</v>
      </c>
      <c r="I1043" t="str">
        <f>"1-1"</f>
        <v>1-1</v>
      </c>
      <c r="J1043" t="s">
        <v>20</v>
      </c>
      <c r="K1043">
        <v>1.99</v>
      </c>
      <c r="L1043">
        <v>1</v>
      </c>
      <c r="M1043">
        <v>0.99</v>
      </c>
      <c r="N1043" t="s">
        <v>21</v>
      </c>
      <c r="O1043" t="s">
        <v>2482</v>
      </c>
      <c r="P1043" s="15">
        <f t="shared" si="188"/>
        <v>35.959999999999965</v>
      </c>
      <c r="Q1043" s="18">
        <v>43678</v>
      </c>
      <c r="R1043" s="22"/>
      <c r="S1043" s="50">
        <v>1048</v>
      </c>
      <c r="T1043" s="23" t="str">
        <f t="shared" si="178"/>
        <v>AH</v>
      </c>
      <c r="U1043" t="s">
        <v>2513</v>
      </c>
      <c r="V1043" s="46" t="str">
        <f t="shared" si="179"/>
        <v>10</v>
      </c>
      <c r="W1043" s="46" t="str">
        <f t="shared" si="180"/>
        <v>Aug</v>
      </c>
      <c r="X1043" s="46">
        <f t="shared" si="181"/>
        <v>8</v>
      </c>
      <c r="Y1043" s="46" t="str">
        <f t="shared" si="182"/>
        <v>2019</v>
      </c>
      <c r="Z1043" s="46" t="str">
        <f t="shared" si="183"/>
        <v>16:00</v>
      </c>
      <c r="AA1043" s="47">
        <f t="shared" si="184"/>
        <v>43687</v>
      </c>
      <c r="AB1043" s="48">
        <f t="shared" si="185"/>
        <v>43687.666666666664</v>
      </c>
      <c r="AC1043" s="51">
        <v>43678</v>
      </c>
      <c r="AD1043" s="72"/>
      <c r="AE1043" s="49">
        <v>1042</v>
      </c>
      <c r="AF1043" s="52">
        <f t="shared" si="186"/>
        <v>35.359999999999964</v>
      </c>
      <c r="AG1043" s="53">
        <f t="shared" si="187"/>
        <v>135.36000000000013</v>
      </c>
      <c r="AH1043" s="53">
        <f>AG1043-MAX($AG$1:AG1042)</f>
        <v>-11.139999999999958</v>
      </c>
    </row>
    <row r="1044" spans="1:34" x14ac:dyDescent="0.25">
      <c r="A1044">
        <v>1043</v>
      </c>
      <c r="B1044" t="s">
        <v>2480</v>
      </c>
      <c r="C1044" t="s">
        <v>15</v>
      </c>
      <c r="D1044" t="s">
        <v>58</v>
      </c>
      <c r="E1044" t="s">
        <v>1326</v>
      </c>
      <c r="F1044">
        <v>2.17</v>
      </c>
      <c r="G1044" t="s">
        <v>18</v>
      </c>
      <c r="H1044" t="s">
        <v>166</v>
      </c>
      <c r="I1044" t="str">
        <f>"3-0"</f>
        <v>3-0</v>
      </c>
      <c r="J1044" t="s">
        <v>20</v>
      </c>
      <c r="K1044">
        <v>2.17</v>
      </c>
      <c r="L1044">
        <v>1</v>
      </c>
      <c r="M1044">
        <v>1.17</v>
      </c>
      <c r="N1044" t="s">
        <v>21</v>
      </c>
      <c r="O1044" t="s">
        <v>2483</v>
      </c>
      <c r="P1044" s="15">
        <f t="shared" si="188"/>
        <v>37.129999999999967</v>
      </c>
      <c r="Q1044" s="18">
        <v>43678</v>
      </c>
      <c r="R1044" s="22"/>
      <c r="S1044" s="50">
        <v>1053</v>
      </c>
      <c r="T1044" s="23" t="str">
        <f t="shared" si="178"/>
        <v>O/U</v>
      </c>
      <c r="U1044" t="s">
        <v>2513</v>
      </c>
      <c r="V1044" s="46" t="str">
        <f t="shared" si="179"/>
        <v>10</v>
      </c>
      <c r="W1044" s="46" t="str">
        <f t="shared" si="180"/>
        <v>Aug</v>
      </c>
      <c r="X1044" s="46">
        <f t="shared" si="181"/>
        <v>8</v>
      </c>
      <c r="Y1044" s="46" t="str">
        <f t="shared" si="182"/>
        <v>2019</v>
      </c>
      <c r="Z1044" s="46" t="str">
        <f t="shared" si="183"/>
        <v>16:00</v>
      </c>
      <c r="AA1044" s="47">
        <f t="shared" si="184"/>
        <v>43687</v>
      </c>
      <c r="AB1044" s="48">
        <f t="shared" si="185"/>
        <v>43687.666666666664</v>
      </c>
      <c r="AC1044" s="51">
        <v>43678</v>
      </c>
      <c r="AD1044" s="72"/>
      <c r="AE1044" s="49">
        <v>1043</v>
      </c>
      <c r="AF1044" s="52">
        <f t="shared" si="186"/>
        <v>36.529999999999966</v>
      </c>
      <c r="AG1044" s="53">
        <f t="shared" si="187"/>
        <v>136.53000000000011</v>
      </c>
      <c r="AH1044" s="53">
        <f>AG1044-MAX($AG$1:AG1043)</f>
        <v>-9.9699999999999704</v>
      </c>
    </row>
    <row r="1045" spans="1:34" x14ac:dyDescent="0.25">
      <c r="A1045">
        <v>1044</v>
      </c>
      <c r="B1045" t="s">
        <v>2480</v>
      </c>
      <c r="C1045" t="s">
        <v>15</v>
      </c>
      <c r="D1045" t="s">
        <v>58</v>
      </c>
      <c r="E1045" t="s">
        <v>121</v>
      </c>
      <c r="F1045">
        <v>1</v>
      </c>
      <c r="G1045" t="s">
        <v>80</v>
      </c>
      <c r="H1045" t="s">
        <v>34</v>
      </c>
      <c r="I1045" t="str">
        <f>"0-0"</f>
        <v>0-0</v>
      </c>
      <c r="J1045" t="s">
        <v>20</v>
      </c>
      <c r="K1045">
        <v>1.7929999999999999</v>
      </c>
      <c r="L1045">
        <v>1</v>
      </c>
      <c r="M1045">
        <v>0</v>
      </c>
      <c r="N1045" t="s">
        <v>21</v>
      </c>
      <c r="O1045" t="s">
        <v>2483</v>
      </c>
      <c r="P1045" s="15">
        <f t="shared" si="188"/>
        <v>37.129999999999967</v>
      </c>
      <c r="Q1045" s="18">
        <v>43678</v>
      </c>
      <c r="R1045" s="22"/>
      <c r="S1045" s="50">
        <v>1042</v>
      </c>
      <c r="T1045" s="23" t="str">
        <f t="shared" si="178"/>
        <v>AH</v>
      </c>
      <c r="U1045" t="s">
        <v>2513</v>
      </c>
      <c r="V1045" s="46" t="str">
        <f t="shared" si="179"/>
        <v>10</v>
      </c>
      <c r="W1045" s="46" t="str">
        <f t="shared" si="180"/>
        <v>Aug</v>
      </c>
      <c r="X1045" s="46">
        <f t="shared" si="181"/>
        <v>8</v>
      </c>
      <c r="Y1045" s="46" t="str">
        <f t="shared" si="182"/>
        <v>2019</v>
      </c>
      <c r="Z1045" s="46" t="str">
        <f t="shared" si="183"/>
        <v>16:00</v>
      </c>
      <c r="AA1045" s="47">
        <f t="shared" si="184"/>
        <v>43687</v>
      </c>
      <c r="AB1045" s="48">
        <f t="shared" si="185"/>
        <v>43687.666666666664</v>
      </c>
      <c r="AC1045" s="51">
        <v>43678</v>
      </c>
      <c r="AD1045" s="72"/>
      <c r="AE1045" s="49">
        <v>1044</v>
      </c>
      <c r="AF1045" s="52">
        <f t="shared" si="186"/>
        <v>36.529999999999966</v>
      </c>
      <c r="AG1045" s="53">
        <f t="shared" si="187"/>
        <v>136.53000000000011</v>
      </c>
      <c r="AH1045" s="53">
        <f>AG1045-MAX($AG$1:AG1044)</f>
        <v>-9.9699999999999704</v>
      </c>
    </row>
    <row r="1046" spans="1:34" x14ac:dyDescent="0.25">
      <c r="A1046">
        <v>1045</v>
      </c>
      <c r="B1046" t="s">
        <v>2480</v>
      </c>
      <c r="C1046" t="s">
        <v>15</v>
      </c>
      <c r="D1046" t="s">
        <v>58</v>
      </c>
      <c r="E1046" t="s">
        <v>2484</v>
      </c>
      <c r="F1046">
        <v>2.2599999999999998</v>
      </c>
      <c r="G1046" t="s">
        <v>18</v>
      </c>
      <c r="H1046" t="s">
        <v>166</v>
      </c>
      <c r="I1046" t="str">
        <f>"0-3"</f>
        <v>0-3</v>
      </c>
      <c r="J1046" t="s">
        <v>20</v>
      </c>
      <c r="K1046">
        <v>2.2599999999999998</v>
      </c>
      <c r="L1046">
        <v>1</v>
      </c>
      <c r="M1046">
        <v>1.26</v>
      </c>
      <c r="N1046" t="s">
        <v>21</v>
      </c>
      <c r="O1046" t="s">
        <v>2483</v>
      </c>
      <c r="P1046" s="15">
        <f t="shared" si="188"/>
        <v>38.389999999999965</v>
      </c>
      <c r="Q1046" s="18">
        <v>43678</v>
      </c>
      <c r="R1046" s="22"/>
      <c r="S1046" s="50">
        <v>1051</v>
      </c>
      <c r="T1046" s="23" t="str">
        <f t="shared" si="178"/>
        <v>O/U</v>
      </c>
      <c r="U1046" t="s">
        <v>2513</v>
      </c>
      <c r="V1046" s="46" t="str">
        <f t="shared" si="179"/>
        <v>10</v>
      </c>
      <c r="W1046" s="46" t="str">
        <f t="shared" si="180"/>
        <v>Aug</v>
      </c>
      <c r="X1046" s="46">
        <f t="shared" si="181"/>
        <v>8</v>
      </c>
      <c r="Y1046" s="46" t="str">
        <f t="shared" si="182"/>
        <v>2019</v>
      </c>
      <c r="Z1046" s="46" t="str">
        <f t="shared" si="183"/>
        <v>16:00</v>
      </c>
      <c r="AA1046" s="47">
        <f t="shared" si="184"/>
        <v>43687</v>
      </c>
      <c r="AB1046" s="48">
        <f t="shared" si="185"/>
        <v>43687.666666666664</v>
      </c>
      <c r="AC1046" s="51">
        <v>43678</v>
      </c>
      <c r="AD1046" s="72"/>
      <c r="AE1046" s="49">
        <v>1045</v>
      </c>
      <c r="AF1046" s="52">
        <f t="shared" si="186"/>
        <v>37.789999999999964</v>
      </c>
      <c r="AG1046" s="53">
        <f t="shared" si="187"/>
        <v>137.79000000000011</v>
      </c>
      <c r="AH1046" s="53">
        <f>AG1046-MAX($AG$1:AG1045)</f>
        <v>-8.7099999999999795</v>
      </c>
    </row>
    <row r="1047" spans="1:34" x14ac:dyDescent="0.25">
      <c r="A1047">
        <v>1046</v>
      </c>
      <c r="B1047" t="s">
        <v>2505</v>
      </c>
      <c r="C1047" t="s">
        <v>15</v>
      </c>
      <c r="D1047" t="s">
        <v>100</v>
      </c>
      <c r="E1047" t="s">
        <v>2248</v>
      </c>
      <c r="F1047">
        <v>1</v>
      </c>
      <c r="G1047" t="s">
        <v>80</v>
      </c>
      <c r="H1047" t="s">
        <v>250</v>
      </c>
      <c r="I1047" t="str">
        <f>"0-2"</f>
        <v>0-2</v>
      </c>
      <c r="J1047" t="s">
        <v>20</v>
      </c>
      <c r="K1047">
        <v>1.7090000000000001</v>
      </c>
      <c r="L1047">
        <v>1</v>
      </c>
      <c r="M1047">
        <v>0</v>
      </c>
      <c r="N1047" t="s">
        <v>21</v>
      </c>
      <c r="O1047" t="s">
        <v>2506</v>
      </c>
      <c r="P1047" s="15">
        <f t="shared" si="188"/>
        <v>38.389999999999965</v>
      </c>
      <c r="Q1047" s="18">
        <v>43678</v>
      </c>
      <c r="R1047" s="22"/>
      <c r="S1047" s="50">
        <v>1054</v>
      </c>
      <c r="T1047" s="23" t="str">
        <f t="shared" si="178"/>
        <v>O/U</v>
      </c>
      <c r="U1047" t="s">
        <v>2513</v>
      </c>
      <c r="V1047" s="46" t="str">
        <f t="shared" si="179"/>
        <v>10</v>
      </c>
      <c r="W1047" s="46" t="str">
        <f t="shared" si="180"/>
        <v>Aug</v>
      </c>
      <c r="X1047" s="46">
        <f t="shared" si="181"/>
        <v>8</v>
      </c>
      <c r="Y1047" s="46" t="str">
        <f t="shared" si="182"/>
        <v>2019</v>
      </c>
      <c r="Z1047" s="46" t="str">
        <f t="shared" si="183"/>
        <v>17:30</v>
      </c>
      <c r="AA1047" s="47">
        <f t="shared" si="184"/>
        <v>43687</v>
      </c>
      <c r="AB1047" s="48">
        <f t="shared" si="185"/>
        <v>43687.729166666664</v>
      </c>
      <c r="AC1047" s="51">
        <v>43678</v>
      </c>
      <c r="AD1047" s="72"/>
      <c r="AE1047" s="49">
        <v>1046</v>
      </c>
      <c r="AF1047" s="52">
        <f t="shared" si="186"/>
        <v>37.789999999999964</v>
      </c>
      <c r="AG1047" s="53">
        <f t="shared" si="187"/>
        <v>137.79000000000011</v>
      </c>
      <c r="AH1047" s="53">
        <f>AG1047-MAX($AG$1:AG1046)</f>
        <v>-8.7099999999999795</v>
      </c>
    </row>
    <row r="1048" spans="1:34" x14ac:dyDescent="0.25">
      <c r="A1048">
        <v>1047</v>
      </c>
      <c r="B1048" t="s">
        <v>2502</v>
      </c>
      <c r="C1048" t="s">
        <v>15</v>
      </c>
      <c r="D1048" t="s">
        <v>58</v>
      </c>
      <c r="E1048" t="s">
        <v>2503</v>
      </c>
      <c r="F1048">
        <v>0</v>
      </c>
      <c r="G1048" t="s">
        <v>26</v>
      </c>
      <c r="H1048" t="s">
        <v>85</v>
      </c>
      <c r="I1048" t="str">
        <f>"3-1"</f>
        <v>3-1</v>
      </c>
      <c r="J1048" t="s">
        <v>20</v>
      </c>
      <c r="K1048">
        <v>1.952</v>
      </c>
      <c r="L1048">
        <v>1</v>
      </c>
      <c r="M1048">
        <v>-1</v>
      </c>
      <c r="N1048" t="s">
        <v>21</v>
      </c>
      <c r="O1048" t="s">
        <v>2501</v>
      </c>
      <c r="P1048" s="15">
        <f t="shared" si="188"/>
        <v>37.389999999999965</v>
      </c>
      <c r="Q1048" s="18">
        <v>43678</v>
      </c>
      <c r="R1048" s="22"/>
      <c r="S1048" s="50">
        <v>1040</v>
      </c>
      <c r="T1048" s="23" t="str">
        <f t="shared" si="178"/>
        <v>AH</v>
      </c>
      <c r="U1048" t="s">
        <v>2513</v>
      </c>
      <c r="V1048" s="46" t="str">
        <f t="shared" si="179"/>
        <v>10</v>
      </c>
      <c r="W1048" s="46" t="str">
        <f t="shared" si="180"/>
        <v>Aug</v>
      </c>
      <c r="X1048" s="46">
        <f t="shared" si="181"/>
        <v>8</v>
      </c>
      <c r="Y1048" s="46" t="str">
        <f t="shared" si="182"/>
        <v>2019</v>
      </c>
      <c r="Z1048" s="46" t="str">
        <f t="shared" si="183"/>
        <v>18:30</v>
      </c>
      <c r="AA1048" s="47">
        <f t="shared" si="184"/>
        <v>43687</v>
      </c>
      <c r="AB1048" s="48">
        <f t="shared" si="185"/>
        <v>43687.770833333336</v>
      </c>
      <c r="AC1048" s="51">
        <v>43678</v>
      </c>
      <c r="AD1048" s="72"/>
      <c r="AE1048" s="49">
        <v>1047</v>
      </c>
      <c r="AF1048" s="52">
        <f t="shared" si="186"/>
        <v>36.789999999999964</v>
      </c>
      <c r="AG1048" s="53">
        <f t="shared" si="187"/>
        <v>136.79000000000011</v>
      </c>
      <c r="AH1048" s="53">
        <f>AG1048-MAX($AG$1:AG1047)</f>
        <v>-9.7099999999999795</v>
      </c>
    </row>
    <row r="1049" spans="1:34" x14ac:dyDescent="0.25">
      <c r="A1049">
        <v>1048</v>
      </c>
      <c r="B1049" t="s">
        <v>2488</v>
      </c>
      <c r="C1049" t="s">
        <v>15</v>
      </c>
      <c r="D1049" t="s">
        <v>100</v>
      </c>
      <c r="E1049" t="s">
        <v>1030</v>
      </c>
      <c r="F1049">
        <v>0</v>
      </c>
      <c r="G1049" t="s">
        <v>26</v>
      </c>
      <c r="H1049" t="s">
        <v>60</v>
      </c>
      <c r="I1049" t="str">
        <f>"1-2"</f>
        <v>1-2</v>
      </c>
      <c r="J1049" t="s">
        <v>20</v>
      </c>
      <c r="K1049">
        <v>1.7749999999999999</v>
      </c>
      <c r="L1049">
        <v>1</v>
      </c>
      <c r="M1049">
        <v>-1</v>
      </c>
      <c r="N1049" t="s">
        <v>21</v>
      </c>
      <c r="O1049" t="s">
        <v>2489</v>
      </c>
      <c r="P1049" s="15">
        <f t="shared" si="188"/>
        <v>36.389999999999965</v>
      </c>
      <c r="Q1049" s="18">
        <v>43678</v>
      </c>
      <c r="R1049" s="22"/>
      <c r="S1049" s="50">
        <v>1041</v>
      </c>
      <c r="T1049" s="23" t="str">
        <f t="shared" si="178"/>
        <v>O/U</v>
      </c>
      <c r="U1049" t="s">
        <v>2513</v>
      </c>
      <c r="V1049" s="46" t="str">
        <f t="shared" si="179"/>
        <v>10</v>
      </c>
      <c r="W1049" s="46" t="str">
        <f t="shared" si="180"/>
        <v>Aug</v>
      </c>
      <c r="X1049" s="46">
        <f t="shared" si="181"/>
        <v>8</v>
      </c>
      <c r="Y1049" s="46" t="str">
        <f t="shared" si="182"/>
        <v>2019</v>
      </c>
      <c r="Z1049" s="46" t="str">
        <f t="shared" si="183"/>
        <v>20:00</v>
      </c>
      <c r="AA1049" s="47">
        <f t="shared" si="184"/>
        <v>43687</v>
      </c>
      <c r="AB1049" s="48">
        <f t="shared" si="185"/>
        <v>43687.833333333336</v>
      </c>
      <c r="AC1049" s="51">
        <v>43678</v>
      </c>
      <c r="AD1049" s="72"/>
      <c r="AE1049" s="49">
        <v>1048</v>
      </c>
      <c r="AF1049" s="52">
        <f t="shared" si="186"/>
        <v>35.789999999999964</v>
      </c>
      <c r="AG1049" s="53">
        <f t="shared" si="187"/>
        <v>135.79000000000011</v>
      </c>
      <c r="AH1049" s="53">
        <f>AG1049-MAX($AG$1:AG1048)</f>
        <v>-10.70999999999998</v>
      </c>
    </row>
    <row r="1050" spans="1:34" x14ac:dyDescent="0.25">
      <c r="A1050">
        <v>1049</v>
      </c>
      <c r="B1050" t="s">
        <v>2488</v>
      </c>
      <c r="C1050" t="s">
        <v>15</v>
      </c>
      <c r="D1050" t="s">
        <v>100</v>
      </c>
      <c r="E1050" t="s">
        <v>2490</v>
      </c>
      <c r="F1050">
        <v>0</v>
      </c>
      <c r="G1050" t="s">
        <v>26</v>
      </c>
      <c r="H1050" t="s">
        <v>250</v>
      </c>
      <c r="I1050" t="str">
        <f>"0-1"</f>
        <v>0-1</v>
      </c>
      <c r="J1050" t="s">
        <v>20</v>
      </c>
      <c r="K1050">
        <v>1.746</v>
      </c>
      <c r="L1050">
        <v>1</v>
      </c>
      <c r="M1050">
        <v>-1</v>
      </c>
      <c r="N1050" t="s">
        <v>21</v>
      </c>
      <c r="O1050" t="s">
        <v>2489</v>
      </c>
      <c r="P1050" s="15">
        <f t="shared" si="188"/>
        <v>35.389999999999965</v>
      </c>
      <c r="Q1050" s="18">
        <v>43678</v>
      </c>
      <c r="R1050" s="22"/>
      <c r="S1050" s="50">
        <v>1046</v>
      </c>
      <c r="T1050" s="23" t="str">
        <f t="shared" si="178"/>
        <v>O/U</v>
      </c>
      <c r="U1050" t="s">
        <v>2513</v>
      </c>
      <c r="V1050" s="46" t="str">
        <f t="shared" si="179"/>
        <v>10</v>
      </c>
      <c r="W1050" s="46" t="str">
        <f t="shared" si="180"/>
        <v>Aug</v>
      </c>
      <c r="X1050" s="46">
        <f t="shared" si="181"/>
        <v>8</v>
      </c>
      <c r="Y1050" s="46" t="str">
        <f t="shared" si="182"/>
        <v>2019</v>
      </c>
      <c r="Z1050" s="46" t="str">
        <f t="shared" si="183"/>
        <v>20:00</v>
      </c>
      <c r="AA1050" s="47">
        <f t="shared" si="184"/>
        <v>43687</v>
      </c>
      <c r="AB1050" s="48">
        <f t="shared" si="185"/>
        <v>43687.833333333336</v>
      </c>
      <c r="AC1050" s="51">
        <v>43678</v>
      </c>
      <c r="AD1050" s="72"/>
      <c r="AE1050" s="49">
        <v>1049</v>
      </c>
      <c r="AF1050" s="52">
        <f t="shared" si="186"/>
        <v>34.789999999999964</v>
      </c>
      <c r="AG1050" s="53">
        <f t="shared" si="187"/>
        <v>134.79000000000011</v>
      </c>
      <c r="AH1050" s="53">
        <f>AG1050-MAX($AG$1:AG1049)</f>
        <v>-11.70999999999998</v>
      </c>
    </row>
    <row r="1051" spans="1:34" x14ac:dyDescent="0.25">
      <c r="A1051">
        <v>1050</v>
      </c>
      <c r="B1051" t="s">
        <v>2488</v>
      </c>
      <c r="C1051" t="s">
        <v>15</v>
      </c>
      <c r="D1051" t="s">
        <v>100</v>
      </c>
      <c r="E1051" t="s">
        <v>2491</v>
      </c>
      <c r="F1051">
        <v>0</v>
      </c>
      <c r="G1051" t="s">
        <v>26</v>
      </c>
      <c r="H1051" t="s">
        <v>92</v>
      </c>
      <c r="I1051" t="str">
        <f>"2-1"</f>
        <v>2-1</v>
      </c>
      <c r="J1051" t="s">
        <v>20</v>
      </c>
      <c r="K1051">
        <v>1.97</v>
      </c>
      <c r="L1051">
        <v>1</v>
      </c>
      <c r="M1051">
        <v>-1</v>
      </c>
      <c r="N1051" t="s">
        <v>21</v>
      </c>
      <c r="O1051" t="s">
        <v>2489</v>
      </c>
      <c r="P1051" s="15">
        <f t="shared" si="188"/>
        <v>34.389999999999965</v>
      </c>
      <c r="Q1051" s="18">
        <v>43678</v>
      </c>
      <c r="R1051" s="22"/>
      <c r="S1051" s="50">
        <v>1043</v>
      </c>
      <c r="T1051" s="23" t="str">
        <f t="shared" si="178"/>
        <v>AH</v>
      </c>
      <c r="U1051" t="s">
        <v>2513</v>
      </c>
      <c r="V1051" s="46" t="str">
        <f t="shared" si="179"/>
        <v>10</v>
      </c>
      <c r="W1051" s="46" t="str">
        <f t="shared" si="180"/>
        <v>Aug</v>
      </c>
      <c r="X1051" s="46">
        <f t="shared" si="181"/>
        <v>8</v>
      </c>
      <c r="Y1051" s="46" t="str">
        <f t="shared" si="182"/>
        <v>2019</v>
      </c>
      <c r="Z1051" s="46" t="str">
        <f t="shared" si="183"/>
        <v>20:00</v>
      </c>
      <c r="AA1051" s="47">
        <f t="shared" si="184"/>
        <v>43687</v>
      </c>
      <c r="AB1051" s="48">
        <f t="shared" si="185"/>
        <v>43687.833333333336</v>
      </c>
      <c r="AC1051" s="51">
        <v>43678</v>
      </c>
      <c r="AD1051" s="72"/>
      <c r="AE1051" s="49">
        <v>1050</v>
      </c>
      <c r="AF1051" s="52">
        <f t="shared" si="186"/>
        <v>33.789999999999964</v>
      </c>
      <c r="AG1051" s="53">
        <f t="shared" si="187"/>
        <v>133.79000000000011</v>
      </c>
      <c r="AH1051" s="53">
        <f>AG1051-MAX($AG$1:AG1050)</f>
        <v>-12.70999999999998</v>
      </c>
    </row>
    <row r="1052" spans="1:34" x14ac:dyDescent="0.25">
      <c r="A1052">
        <v>1051</v>
      </c>
      <c r="B1052" t="s">
        <v>2492</v>
      </c>
      <c r="C1052" t="s">
        <v>15</v>
      </c>
      <c r="D1052" t="s">
        <v>100</v>
      </c>
      <c r="E1052" t="s">
        <v>2493</v>
      </c>
      <c r="F1052">
        <v>1.88</v>
      </c>
      <c r="G1052" t="s">
        <v>18</v>
      </c>
      <c r="H1052" t="s">
        <v>72</v>
      </c>
      <c r="I1052" t="str">
        <f>"2-1"</f>
        <v>2-1</v>
      </c>
      <c r="J1052" t="s">
        <v>20</v>
      </c>
      <c r="K1052">
        <v>1.8839999999999999</v>
      </c>
      <c r="L1052">
        <v>1</v>
      </c>
      <c r="M1052">
        <v>0.88</v>
      </c>
      <c r="N1052" t="s">
        <v>21</v>
      </c>
      <c r="O1052" t="s">
        <v>2494</v>
      </c>
      <c r="P1052" s="15">
        <f t="shared" si="188"/>
        <v>35.269999999999968</v>
      </c>
      <c r="Q1052" s="18">
        <v>43678</v>
      </c>
      <c r="R1052" s="22"/>
      <c r="S1052" s="50">
        <v>1044</v>
      </c>
      <c r="T1052" s="23" t="str">
        <f t="shared" si="178"/>
        <v>1X2</v>
      </c>
      <c r="U1052" t="s">
        <v>2513</v>
      </c>
      <c r="V1052" s="46" t="str">
        <f t="shared" si="179"/>
        <v>11</v>
      </c>
      <c r="W1052" s="46" t="str">
        <f t="shared" si="180"/>
        <v>Aug</v>
      </c>
      <c r="X1052" s="46">
        <f t="shared" si="181"/>
        <v>8</v>
      </c>
      <c r="Y1052" s="46" t="str">
        <f t="shared" si="182"/>
        <v>2019</v>
      </c>
      <c r="Z1052" s="46" t="str">
        <f t="shared" si="183"/>
        <v>15:00</v>
      </c>
      <c r="AA1052" s="47">
        <f t="shared" si="184"/>
        <v>43688</v>
      </c>
      <c r="AB1052" s="48">
        <f t="shared" si="185"/>
        <v>43688.625</v>
      </c>
      <c r="AC1052" s="51">
        <v>43678</v>
      </c>
      <c r="AD1052" s="72"/>
      <c r="AE1052" s="49">
        <v>1051</v>
      </c>
      <c r="AF1052" s="52">
        <f t="shared" si="186"/>
        <v>34.669999999999966</v>
      </c>
      <c r="AG1052" s="53">
        <f t="shared" si="187"/>
        <v>134.6700000000001</v>
      </c>
      <c r="AH1052" s="53">
        <f>AG1052-MAX($AG$1:AG1051)</f>
        <v>-11.829999999999984</v>
      </c>
    </row>
    <row r="1053" spans="1:34" x14ac:dyDescent="0.25">
      <c r="A1053">
        <v>1052</v>
      </c>
      <c r="B1053" t="s">
        <v>2492</v>
      </c>
      <c r="C1053" t="s">
        <v>15</v>
      </c>
      <c r="D1053" t="s">
        <v>58</v>
      </c>
      <c r="E1053" t="s">
        <v>2504</v>
      </c>
      <c r="F1053">
        <v>0</v>
      </c>
      <c r="G1053" t="s">
        <v>26</v>
      </c>
      <c r="H1053" t="s">
        <v>166</v>
      </c>
      <c r="I1053" t="str">
        <f>"0-1"</f>
        <v>0-1</v>
      </c>
      <c r="J1053" t="s">
        <v>20</v>
      </c>
      <c r="K1053">
        <v>1.8</v>
      </c>
      <c r="L1053">
        <v>1</v>
      </c>
      <c r="M1053">
        <v>-1</v>
      </c>
      <c r="N1053" t="s">
        <v>21</v>
      </c>
      <c r="O1053" t="s">
        <v>2501</v>
      </c>
      <c r="P1053" s="15">
        <f t="shared" si="188"/>
        <v>34.269999999999968</v>
      </c>
      <c r="Q1053" s="18">
        <v>43678</v>
      </c>
      <c r="R1053" s="22"/>
      <c r="S1053" s="50">
        <v>1050</v>
      </c>
      <c r="T1053" s="23" t="str">
        <f t="shared" si="178"/>
        <v>O/U</v>
      </c>
      <c r="U1053" t="s">
        <v>2513</v>
      </c>
      <c r="V1053" s="46" t="str">
        <f t="shared" si="179"/>
        <v>11</v>
      </c>
      <c r="W1053" s="46" t="str">
        <f t="shared" si="180"/>
        <v>Aug</v>
      </c>
      <c r="X1053" s="46">
        <f t="shared" si="181"/>
        <v>8</v>
      </c>
      <c r="Y1053" s="46" t="str">
        <f t="shared" si="182"/>
        <v>2019</v>
      </c>
      <c r="Z1053" s="46" t="str">
        <f t="shared" si="183"/>
        <v>15:00</v>
      </c>
      <c r="AA1053" s="47">
        <f t="shared" si="184"/>
        <v>43688</v>
      </c>
      <c r="AB1053" s="48">
        <f t="shared" si="185"/>
        <v>43688.625</v>
      </c>
      <c r="AC1053" s="51">
        <v>43678</v>
      </c>
      <c r="AD1053" s="72"/>
      <c r="AE1053" s="49">
        <v>1052</v>
      </c>
      <c r="AF1053" s="52">
        <f t="shared" si="186"/>
        <v>33.669999999999966</v>
      </c>
      <c r="AG1053" s="53">
        <f t="shared" si="187"/>
        <v>133.6700000000001</v>
      </c>
      <c r="AH1053" s="53">
        <f>AG1053-MAX($AG$1:AG1052)</f>
        <v>-12.829999999999984</v>
      </c>
    </row>
    <row r="1054" spans="1:34" x14ac:dyDescent="0.25">
      <c r="A1054">
        <v>1053</v>
      </c>
      <c r="B1054" t="s">
        <v>2492</v>
      </c>
      <c r="C1054" t="s">
        <v>15</v>
      </c>
      <c r="D1054" t="s">
        <v>58</v>
      </c>
      <c r="E1054" t="s">
        <v>2507</v>
      </c>
      <c r="F1054">
        <v>1.74</v>
      </c>
      <c r="G1054" t="s">
        <v>18</v>
      </c>
      <c r="H1054" t="s">
        <v>92</v>
      </c>
      <c r="I1054" t="str">
        <f>"0-0"</f>
        <v>0-0</v>
      </c>
      <c r="J1054" t="s">
        <v>20</v>
      </c>
      <c r="K1054">
        <v>1.74</v>
      </c>
      <c r="L1054">
        <v>1</v>
      </c>
      <c r="M1054">
        <v>0.74</v>
      </c>
      <c r="N1054" t="s">
        <v>21</v>
      </c>
      <c r="O1054" t="s">
        <v>2508</v>
      </c>
      <c r="P1054" s="15">
        <f t="shared" si="188"/>
        <v>35.00999999999997</v>
      </c>
      <c r="Q1054" s="18">
        <v>43678</v>
      </c>
      <c r="R1054" s="22"/>
      <c r="S1054" s="50">
        <v>1047</v>
      </c>
      <c r="T1054" s="23" t="str">
        <f t="shared" si="178"/>
        <v>AH</v>
      </c>
      <c r="U1054" t="s">
        <v>2513</v>
      </c>
      <c r="V1054" s="46" t="str">
        <f t="shared" si="179"/>
        <v>11</v>
      </c>
      <c r="W1054" s="46" t="str">
        <f t="shared" si="180"/>
        <v>Aug</v>
      </c>
      <c r="X1054" s="46">
        <f t="shared" si="181"/>
        <v>8</v>
      </c>
      <c r="Y1054" s="46" t="str">
        <f t="shared" si="182"/>
        <v>2019</v>
      </c>
      <c r="Z1054" s="46" t="str">
        <f t="shared" si="183"/>
        <v>15:00</v>
      </c>
      <c r="AA1054" s="47">
        <f t="shared" si="184"/>
        <v>43688</v>
      </c>
      <c r="AB1054" s="48">
        <f t="shared" si="185"/>
        <v>43688.625</v>
      </c>
      <c r="AC1054" s="51">
        <v>43678</v>
      </c>
      <c r="AD1054" s="72"/>
      <c r="AE1054" s="49">
        <v>1053</v>
      </c>
      <c r="AF1054" s="52">
        <f t="shared" si="186"/>
        <v>34.409999999999968</v>
      </c>
      <c r="AG1054" s="53">
        <f t="shared" si="187"/>
        <v>134.41000000000011</v>
      </c>
      <c r="AH1054" s="53">
        <f>AG1054-MAX($AG$1:AG1053)</f>
        <v>-12.089999999999975</v>
      </c>
    </row>
    <row r="1055" spans="1:34" x14ac:dyDescent="0.25">
      <c r="A1055">
        <v>1054</v>
      </c>
      <c r="B1055" t="s">
        <v>2509</v>
      </c>
      <c r="C1055" t="s">
        <v>15</v>
      </c>
      <c r="D1055" t="s">
        <v>100</v>
      </c>
      <c r="E1055" t="s">
        <v>2510</v>
      </c>
      <c r="F1055">
        <v>1</v>
      </c>
      <c r="G1055" t="s">
        <v>80</v>
      </c>
      <c r="H1055" t="s">
        <v>250</v>
      </c>
      <c r="I1055" t="str">
        <f>"1-1"</f>
        <v>1-1</v>
      </c>
      <c r="J1055" t="s">
        <v>20</v>
      </c>
      <c r="K1055">
        <v>1.724</v>
      </c>
      <c r="L1055">
        <v>1</v>
      </c>
      <c r="M1055">
        <v>0</v>
      </c>
      <c r="N1055" t="s">
        <v>21</v>
      </c>
      <c r="O1055" t="s">
        <v>2508</v>
      </c>
      <c r="P1055" s="15">
        <f t="shared" si="188"/>
        <v>35.00999999999997</v>
      </c>
      <c r="Q1055" s="18">
        <v>43678</v>
      </c>
      <c r="R1055" s="22"/>
      <c r="S1055" s="50">
        <v>1056</v>
      </c>
      <c r="T1055" s="23" t="str">
        <f t="shared" si="178"/>
        <v>O/U</v>
      </c>
      <c r="U1055" t="s">
        <v>2513</v>
      </c>
      <c r="V1055" s="46" t="str">
        <f t="shared" si="179"/>
        <v>11</v>
      </c>
      <c r="W1055" s="46" t="str">
        <f t="shared" si="180"/>
        <v>Aug</v>
      </c>
      <c r="X1055" s="46">
        <f t="shared" si="181"/>
        <v>8</v>
      </c>
      <c r="Y1055" s="46" t="str">
        <f t="shared" si="182"/>
        <v>2019</v>
      </c>
      <c r="Z1055" s="46" t="str">
        <f t="shared" si="183"/>
        <v>17:00</v>
      </c>
      <c r="AA1055" s="47">
        <f t="shared" si="184"/>
        <v>43688</v>
      </c>
      <c r="AB1055" s="48">
        <f t="shared" si="185"/>
        <v>43688.708333333336</v>
      </c>
      <c r="AC1055" s="51">
        <v>43678</v>
      </c>
      <c r="AD1055" s="72"/>
      <c r="AE1055" s="49">
        <v>1054</v>
      </c>
      <c r="AF1055" s="52">
        <f t="shared" si="186"/>
        <v>34.409999999999968</v>
      </c>
      <c r="AG1055" s="53">
        <f t="shared" si="187"/>
        <v>134.41000000000011</v>
      </c>
      <c r="AH1055" s="53">
        <f>AG1055-MAX($AG$1:AG1054)</f>
        <v>-12.089999999999975</v>
      </c>
    </row>
    <row r="1056" spans="1:34" x14ac:dyDescent="0.25">
      <c r="A1056">
        <v>1055</v>
      </c>
      <c r="B1056" t="s">
        <v>2485</v>
      </c>
      <c r="C1056" t="s">
        <v>15</v>
      </c>
      <c r="D1056" t="s">
        <v>58</v>
      </c>
      <c r="E1056" t="s">
        <v>59</v>
      </c>
      <c r="F1056">
        <v>0</v>
      </c>
      <c r="G1056" t="s">
        <v>26</v>
      </c>
      <c r="H1056" t="s">
        <v>92</v>
      </c>
      <c r="I1056" t="str">
        <f>"4-0"</f>
        <v>4-0</v>
      </c>
      <c r="J1056" t="s">
        <v>20</v>
      </c>
      <c r="K1056">
        <v>1.724</v>
      </c>
      <c r="L1056">
        <v>1</v>
      </c>
      <c r="M1056">
        <v>-1</v>
      </c>
      <c r="N1056" t="s">
        <v>21</v>
      </c>
      <c r="O1056" t="s">
        <v>2486</v>
      </c>
      <c r="P1056" s="15">
        <f t="shared" si="188"/>
        <v>34.00999999999997</v>
      </c>
      <c r="Q1056" s="18">
        <v>43678</v>
      </c>
      <c r="R1056" s="22"/>
      <c r="S1056" s="50">
        <v>1052</v>
      </c>
      <c r="T1056" s="23" t="str">
        <f t="shared" si="178"/>
        <v>AH</v>
      </c>
      <c r="U1056" t="s">
        <v>2513</v>
      </c>
      <c r="V1056" s="46" t="str">
        <f t="shared" si="179"/>
        <v>11</v>
      </c>
      <c r="W1056" s="46" t="str">
        <f t="shared" si="180"/>
        <v>Aug</v>
      </c>
      <c r="X1056" s="46">
        <f t="shared" si="181"/>
        <v>8</v>
      </c>
      <c r="Y1056" s="46" t="str">
        <f t="shared" si="182"/>
        <v>2019</v>
      </c>
      <c r="Z1056" s="46" t="str">
        <f t="shared" si="183"/>
        <v>17:30</v>
      </c>
      <c r="AA1056" s="47">
        <f t="shared" si="184"/>
        <v>43688</v>
      </c>
      <c r="AB1056" s="48">
        <f t="shared" si="185"/>
        <v>43688.729166666664</v>
      </c>
      <c r="AC1056" s="51">
        <v>43678</v>
      </c>
      <c r="AD1056" s="72"/>
      <c r="AE1056" s="49">
        <v>1055</v>
      </c>
      <c r="AF1056" s="52">
        <f t="shared" si="186"/>
        <v>33.409999999999968</v>
      </c>
      <c r="AG1056" s="53">
        <f t="shared" si="187"/>
        <v>133.41000000000011</v>
      </c>
      <c r="AH1056" s="53">
        <f>AG1056-MAX($AG$1:AG1055)</f>
        <v>-13.089999999999975</v>
      </c>
    </row>
    <row r="1057" spans="1:34" x14ac:dyDescent="0.25">
      <c r="A1057">
        <v>1056</v>
      </c>
      <c r="B1057" t="s">
        <v>2495</v>
      </c>
      <c r="C1057" t="s">
        <v>15</v>
      </c>
      <c r="D1057" t="s">
        <v>100</v>
      </c>
      <c r="E1057" t="s">
        <v>990</v>
      </c>
      <c r="F1057">
        <v>2</v>
      </c>
      <c r="G1057" t="s">
        <v>18</v>
      </c>
      <c r="H1057" t="s">
        <v>464</v>
      </c>
      <c r="I1057" t="str">
        <f>"3-0"</f>
        <v>3-0</v>
      </c>
      <c r="J1057" t="s">
        <v>20</v>
      </c>
      <c r="K1057">
        <v>2</v>
      </c>
      <c r="L1057">
        <v>1</v>
      </c>
      <c r="M1057">
        <v>1</v>
      </c>
      <c r="N1057" t="s">
        <v>21</v>
      </c>
      <c r="O1057" t="s">
        <v>2494</v>
      </c>
      <c r="P1057" s="15">
        <f t="shared" si="188"/>
        <v>35.00999999999997</v>
      </c>
      <c r="Q1057" s="18">
        <v>43678</v>
      </c>
      <c r="R1057" s="22"/>
      <c r="S1057" s="50">
        <v>1049</v>
      </c>
      <c r="T1057" s="23" t="str">
        <f t="shared" si="178"/>
        <v>AH</v>
      </c>
      <c r="U1057" t="s">
        <v>2513</v>
      </c>
      <c r="V1057" s="46" t="str">
        <f t="shared" si="179"/>
        <v>11</v>
      </c>
      <c r="W1057" s="46" t="str">
        <f t="shared" si="180"/>
        <v>Aug</v>
      </c>
      <c r="X1057" s="46">
        <f t="shared" si="181"/>
        <v>8</v>
      </c>
      <c r="Y1057" s="46" t="str">
        <f t="shared" si="182"/>
        <v>2019</v>
      </c>
      <c r="Z1057" s="46" t="str">
        <f t="shared" si="183"/>
        <v>21:00</v>
      </c>
      <c r="AA1057" s="47">
        <f t="shared" si="184"/>
        <v>43688</v>
      </c>
      <c r="AB1057" s="48">
        <f t="shared" si="185"/>
        <v>43688.875</v>
      </c>
      <c r="AC1057" s="51">
        <v>43678</v>
      </c>
      <c r="AD1057" s="72"/>
      <c r="AE1057" s="49">
        <v>1056</v>
      </c>
      <c r="AF1057" s="52">
        <f t="shared" si="186"/>
        <v>34.409999999999968</v>
      </c>
      <c r="AG1057" s="53">
        <f t="shared" si="187"/>
        <v>134.41000000000011</v>
      </c>
      <c r="AH1057" s="53">
        <f>AG1057-MAX($AG$1:AG1056)</f>
        <v>-12.089999999999975</v>
      </c>
    </row>
    <row r="1058" spans="1:34" x14ac:dyDescent="0.25">
      <c r="A1058">
        <v>1057</v>
      </c>
      <c r="B1058" t="s">
        <v>2548</v>
      </c>
      <c r="C1058" t="s">
        <v>15</v>
      </c>
      <c r="D1058" t="s">
        <v>2549</v>
      </c>
      <c r="E1058" t="s">
        <v>2550</v>
      </c>
      <c r="F1058">
        <v>1.88</v>
      </c>
      <c r="G1058" t="s">
        <v>18</v>
      </c>
      <c r="H1058" t="s">
        <v>31</v>
      </c>
      <c r="I1058" t="str">
        <f>"1-1"</f>
        <v>1-1</v>
      </c>
      <c r="J1058" t="s">
        <v>20</v>
      </c>
      <c r="K1058">
        <v>1.877</v>
      </c>
      <c r="L1058">
        <v>1</v>
      </c>
      <c r="M1058">
        <v>0.88</v>
      </c>
      <c r="N1058" t="s">
        <v>21</v>
      </c>
      <c r="O1058" t="s">
        <v>2551</v>
      </c>
      <c r="P1058" s="15">
        <f t="shared" si="188"/>
        <v>35.889999999999972</v>
      </c>
      <c r="Q1058" s="18">
        <v>43678</v>
      </c>
      <c r="R1058" s="22"/>
      <c r="S1058" s="50">
        <v>1089</v>
      </c>
      <c r="T1058" s="23" t="str">
        <f t="shared" si="178"/>
        <v>AH</v>
      </c>
      <c r="U1058" t="s">
        <v>2513</v>
      </c>
      <c r="V1058" s="46" t="str">
        <f t="shared" si="179"/>
        <v>14</v>
      </c>
      <c r="W1058" s="46" t="str">
        <f t="shared" si="180"/>
        <v>Aug</v>
      </c>
      <c r="X1058" s="46">
        <f t="shared" si="181"/>
        <v>8</v>
      </c>
      <c r="Y1058" s="46" t="str">
        <f t="shared" si="182"/>
        <v>2019</v>
      </c>
      <c r="Z1058" s="46" t="str">
        <f t="shared" si="183"/>
        <v>21:00</v>
      </c>
      <c r="AA1058" s="47">
        <f t="shared" si="184"/>
        <v>43691</v>
      </c>
      <c r="AB1058" s="48">
        <f t="shared" si="185"/>
        <v>43691.875</v>
      </c>
      <c r="AC1058" s="51">
        <v>43678</v>
      </c>
      <c r="AD1058" s="72"/>
      <c r="AE1058" s="49">
        <v>1057</v>
      </c>
      <c r="AF1058" s="52">
        <f t="shared" si="186"/>
        <v>35.289999999999971</v>
      </c>
      <c r="AG1058" s="53">
        <f t="shared" si="187"/>
        <v>135.29000000000011</v>
      </c>
      <c r="AH1058" s="53">
        <f>AG1058-MAX($AG$1:AG1057)</f>
        <v>-11.20999999999998</v>
      </c>
    </row>
    <row r="1059" spans="1:34" x14ac:dyDescent="0.25">
      <c r="A1059">
        <v>1058</v>
      </c>
      <c r="B1059" t="s">
        <v>2562</v>
      </c>
      <c r="C1059" t="s">
        <v>15</v>
      </c>
      <c r="D1059" t="s">
        <v>54</v>
      </c>
      <c r="E1059" t="s">
        <v>995</v>
      </c>
      <c r="F1059">
        <v>0</v>
      </c>
      <c r="G1059" t="s">
        <v>26</v>
      </c>
      <c r="H1059" t="s">
        <v>190</v>
      </c>
      <c r="I1059" t="str">
        <f>"2-2"</f>
        <v>2-2</v>
      </c>
      <c r="J1059" t="s">
        <v>20</v>
      </c>
      <c r="K1059">
        <v>1.925</v>
      </c>
      <c r="L1059">
        <v>1</v>
      </c>
      <c r="M1059">
        <v>-1</v>
      </c>
      <c r="N1059" t="s">
        <v>21</v>
      </c>
      <c r="O1059" t="s">
        <v>2563</v>
      </c>
      <c r="P1059" s="15">
        <f t="shared" si="188"/>
        <v>34.889999999999972</v>
      </c>
      <c r="Q1059" s="18">
        <v>43678</v>
      </c>
      <c r="R1059" s="22"/>
      <c r="S1059" s="50">
        <v>1075</v>
      </c>
      <c r="T1059" s="23" t="str">
        <f t="shared" si="178"/>
        <v>AH</v>
      </c>
      <c r="U1059" t="s">
        <v>2513</v>
      </c>
      <c r="V1059" s="46" t="str">
        <f t="shared" si="179"/>
        <v>16</v>
      </c>
      <c r="W1059" s="46" t="str">
        <f t="shared" si="180"/>
        <v>Aug</v>
      </c>
      <c r="X1059" s="46">
        <f t="shared" si="181"/>
        <v>8</v>
      </c>
      <c r="Y1059" s="46" t="str">
        <f t="shared" si="182"/>
        <v>2019</v>
      </c>
      <c r="Z1059" s="46" t="str">
        <f t="shared" si="183"/>
        <v>20:30</v>
      </c>
      <c r="AA1059" s="47">
        <f t="shared" si="184"/>
        <v>43693</v>
      </c>
      <c r="AB1059" s="48">
        <f t="shared" si="185"/>
        <v>43693.854166666664</v>
      </c>
      <c r="AC1059" s="51">
        <v>43678</v>
      </c>
      <c r="AD1059" s="72"/>
      <c r="AE1059" s="49">
        <v>1058</v>
      </c>
      <c r="AF1059" s="52">
        <f t="shared" si="186"/>
        <v>34.289999999999971</v>
      </c>
      <c r="AG1059" s="53">
        <f t="shared" si="187"/>
        <v>134.29000000000011</v>
      </c>
      <c r="AH1059" s="53">
        <f>AG1059-MAX($AG$1:AG1058)</f>
        <v>-12.20999999999998</v>
      </c>
    </row>
    <row r="1060" spans="1:34" x14ac:dyDescent="0.25">
      <c r="A1060">
        <v>1059</v>
      </c>
      <c r="B1060" t="s">
        <v>2552</v>
      </c>
      <c r="C1060" t="s">
        <v>15</v>
      </c>
      <c r="D1060" t="s">
        <v>100</v>
      </c>
      <c r="E1060" t="s">
        <v>227</v>
      </c>
      <c r="F1060">
        <v>0</v>
      </c>
      <c r="G1060" t="s">
        <v>26</v>
      </c>
      <c r="H1060" t="s">
        <v>85</v>
      </c>
      <c r="I1060" t="str">
        <f>"6-0"</f>
        <v>6-0</v>
      </c>
      <c r="J1060" t="s">
        <v>20</v>
      </c>
      <c r="K1060">
        <v>1.7929999999999999</v>
      </c>
      <c r="L1060">
        <v>1</v>
      </c>
      <c r="M1060">
        <v>-1</v>
      </c>
      <c r="N1060" t="s">
        <v>21</v>
      </c>
      <c r="O1060" t="s">
        <v>2551</v>
      </c>
      <c r="P1060" s="15">
        <f t="shared" si="188"/>
        <v>33.889999999999972</v>
      </c>
      <c r="Q1060" s="18">
        <v>43678</v>
      </c>
      <c r="R1060" s="22"/>
      <c r="S1060" s="50">
        <v>1057</v>
      </c>
      <c r="T1060" s="23" t="str">
        <f t="shared" si="178"/>
        <v>AH</v>
      </c>
      <c r="U1060" t="s">
        <v>2513</v>
      </c>
      <c r="V1060" s="46" t="str">
        <f t="shared" si="179"/>
        <v>16</v>
      </c>
      <c r="W1060" s="46" t="str">
        <f t="shared" si="180"/>
        <v>Aug</v>
      </c>
      <c r="X1060" s="46">
        <f t="shared" si="181"/>
        <v>8</v>
      </c>
      <c r="Y1060" s="46" t="str">
        <f t="shared" si="182"/>
        <v>2019</v>
      </c>
      <c r="Z1060" s="46" t="str">
        <f t="shared" si="183"/>
        <v>20:45</v>
      </c>
      <c r="AA1060" s="47">
        <f t="shared" si="184"/>
        <v>43693</v>
      </c>
      <c r="AB1060" s="48">
        <f t="shared" si="185"/>
        <v>43693.864583333336</v>
      </c>
      <c r="AC1060" s="51">
        <v>43678</v>
      </c>
      <c r="AD1060" s="72"/>
      <c r="AE1060" s="49">
        <v>1059</v>
      </c>
      <c r="AF1060" s="52">
        <f t="shared" si="186"/>
        <v>33.289999999999971</v>
      </c>
      <c r="AG1060" s="53">
        <f t="shared" si="187"/>
        <v>133.29000000000011</v>
      </c>
      <c r="AH1060" s="53">
        <f>AG1060-MAX($AG$1:AG1059)</f>
        <v>-13.20999999999998</v>
      </c>
    </row>
    <row r="1061" spans="1:34" x14ac:dyDescent="0.25">
      <c r="A1061">
        <v>1060</v>
      </c>
      <c r="B1061" t="s">
        <v>2530</v>
      </c>
      <c r="C1061" t="s">
        <v>15</v>
      </c>
      <c r="D1061" t="s">
        <v>24</v>
      </c>
      <c r="E1061" t="s">
        <v>1198</v>
      </c>
      <c r="F1061">
        <v>0</v>
      </c>
      <c r="G1061" t="s">
        <v>26</v>
      </c>
      <c r="H1061" t="s">
        <v>38</v>
      </c>
      <c r="I1061" t="str">
        <f>"1-0"</f>
        <v>1-0</v>
      </c>
      <c r="J1061" t="s">
        <v>20</v>
      </c>
      <c r="K1061">
        <v>1.7190000000000001</v>
      </c>
      <c r="L1061">
        <v>1</v>
      </c>
      <c r="M1061">
        <v>-1</v>
      </c>
      <c r="N1061" t="s">
        <v>21</v>
      </c>
      <c r="O1061" t="s">
        <v>2529</v>
      </c>
      <c r="P1061" s="15">
        <f t="shared" si="188"/>
        <v>32.889999999999972</v>
      </c>
      <c r="Q1061" s="18">
        <v>43678</v>
      </c>
      <c r="R1061" s="22"/>
      <c r="S1061" s="50">
        <v>1080</v>
      </c>
      <c r="T1061" s="23" t="str">
        <f t="shared" si="178"/>
        <v>1X2</v>
      </c>
      <c r="U1061" t="s">
        <v>2513</v>
      </c>
      <c r="V1061" s="46" t="str">
        <f t="shared" si="179"/>
        <v>16</v>
      </c>
      <c r="W1061" s="46" t="str">
        <f t="shared" si="180"/>
        <v>Aug</v>
      </c>
      <c r="X1061" s="46">
        <f t="shared" si="181"/>
        <v>8</v>
      </c>
      <c r="Y1061" s="46" t="str">
        <f t="shared" si="182"/>
        <v>2019</v>
      </c>
      <c r="Z1061" s="46" t="str">
        <f t="shared" si="183"/>
        <v>21:00</v>
      </c>
      <c r="AA1061" s="47">
        <f t="shared" si="184"/>
        <v>43693</v>
      </c>
      <c r="AB1061" s="48">
        <f t="shared" si="185"/>
        <v>43693.875</v>
      </c>
      <c r="AC1061" s="51">
        <v>43678</v>
      </c>
      <c r="AD1061" s="72"/>
      <c r="AE1061" s="49">
        <v>1060</v>
      </c>
      <c r="AF1061" s="52">
        <f t="shared" si="186"/>
        <v>32.289999999999971</v>
      </c>
      <c r="AG1061" s="53">
        <f t="shared" si="187"/>
        <v>132.29000000000011</v>
      </c>
      <c r="AH1061" s="53">
        <f>AG1061-MAX($AG$1:AG1060)</f>
        <v>-14.20999999999998</v>
      </c>
    </row>
    <row r="1062" spans="1:34" x14ac:dyDescent="0.25">
      <c r="A1062">
        <v>1061</v>
      </c>
      <c r="B1062" t="s">
        <v>2539</v>
      </c>
      <c r="C1062" t="s">
        <v>15</v>
      </c>
      <c r="D1062" t="s">
        <v>58</v>
      </c>
      <c r="E1062" t="s">
        <v>1875</v>
      </c>
      <c r="F1062">
        <v>1.99</v>
      </c>
      <c r="G1062" t="s">
        <v>18</v>
      </c>
      <c r="H1062" t="s">
        <v>85</v>
      </c>
      <c r="I1062" t="str">
        <f>"2-1"</f>
        <v>2-1</v>
      </c>
      <c r="J1062" t="s">
        <v>20</v>
      </c>
      <c r="K1062">
        <v>1.99</v>
      </c>
      <c r="L1062">
        <v>1</v>
      </c>
      <c r="M1062">
        <v>0.99</v>
      </c>
      <c r="N1062" t="s">
        <v>21</v>
      </c>
      <c r="O1062" t="s">
        <v>2540</v>
      </c>
      <c r="P1062" s="15">
        <f t="shared" si="188"/>
        <v>33.879999999999974</v>
      </c>
      <c r="Q1062" s="18">
        <v>43678</v>
      </c>
      <c r="R1062" s="22"/>
      <c r="S1062" s="50">
        <v>1062</v>
      </c>
      <c r="T1062" s="23" t="str">
        <f t="shared" si="178"/>
        <v>AH</v>
      </c>
      <c r="U1062" t="s">
        <v>2513</v>
      </c>
      <c r="V1062" s="46" t="str">
        <f t="shared" si="179"/>
        <v>17</v>
      </c>
      <c r="W1062" s="46" t="str">
        <f t="shared" si="180"/>
        <v>Aug</v>
      </c>
      <c r="X1062" s="46">
        <f t="shared" si="181"/>
        <v>8</v>
      </c>
      <c r="Y1062" s="46" t="str">
        <f t="shared" si="182"/>
        <v>2019</v>
      </c>
      <c r="Z1062" s="46" t="str">
        <f t="shared" si="183"/>
        <v>13:30</v>
      </c>
      <c r="AA1062" s="47">
        <f t="shared" si="184"/>
        <v>43694</v>
      </c>
      <c r="AB1062" s="48">
        <f t="shared" si="185"/>
        <v>43694.5625</v>
      </c>
      <c r="AC1062" s="51">
        <v>43678</v>
      </c>
      <c r="AD1062" s="72"/>
      <c r="AE1062" s="49">
        <v>1061</v>
      </c>
      <c r="AF1062" s="52">
        <f t="shared" si="186"/>
        <v>33.279999999999973</v>
      </c>
      <c r="AG1062" s="53">
        <f t="shared" si="187"/>
        <v>133.28000000000011</v>
      </c>
      <c r="AH1062" s="53">
        <f>AG1062-MAX($AG$1:AG1061)</f>
        <v>-13.21999999999997</v>
      </c>
    </row>
    <row r="1063" spans="1:34" x14ac:dyDescent="0.25">
      <c r="A1063">
        <v>1062</v>
      </c>
      <c r="B1063" t="s">
        <v>2525</v>
      </c>
      <c r="C1063" t="s">
        <v>15</v>
      </c>
      <c r="D1063" t="s">
        <v>54</v>
      </c>
      <c r="E1063" t="s">
        <v>2526</v>
      </c>
      <c r="F1063">
        <v>1.74</v>
      </c>
      <c r="G1063" t="s">
        <v>18</v>
      </c>
      <c r="H1063" t="s">
        <v>19</v>
      </c>
      <c r="I1063" t="str">
        <f>"5-1"</f>
        <v>5-1</v>
      </c>
      <c r="J1063" t="s">
        <v>20</v>
      </c>
      <c r="K1063">
        <v>1.74</v>
      </c>
      <c r="L1063">
        <v>1</v>
      </c>
      <c r="M1063">
        <v>0.74</v>
      </c>
      <c r="N1063" t="s">
        <v>21</v>
      </c>
      <c r="O1063" t="s">
        <v>2522</v>
      </c>
      <c r="P1063" s="15">
        <f t="shared" si="188"/>
        <v>34.619999999999976</v>
      </c>
      <c r="Q1063" s="18">
        <v>43678</v>
      </c>
      <c r="R1063" s="22"/>
      <c r="S1063" s="50">
        <v>1072</v>
      </c>
      <c r="T1063" s="23" t="str">
        <f t="shared" si="178"/>
        <v>AH</v>
      </c>
      <c r="U1063" t="s">
        <v>2513</v>
      </c>
      <c r="V1063" s="46" t="str">
        <f t="shared" si="179"/>
        <v>17</v>
      </c>
      <c r="W1063" s="46" t="str">
        <f t="shared" si="180"/>
        <v>Aug</v>
      </c>
      <c r="X1063" s="46">
        <f t="shared" si="181"/>
        <v>8</v>
      </c>
      <c r="Y1063" s="46" t="str">
        <f t="shared" si="182"/>
        <v>2019</v>
      </c>
      <c r="Z1063" s="46" t="str">
        <f t="shared" si="183"/>
        <v>15:30</v>
      </c>
      <c r="AA1063" s="47">
        <f t="shared" si="184"/>
        <v>43694</v>
      </c>
      <c r="AB1063" s="48">
        <f t="shared" si="185"/>
        <v>43694.645833333336</v>
      </c>
      <c r="AC1063" s="51">
        <v>43678</v>
      </c>
      <c r="AD1063" s="72"/>
      <c r="AE1063" s="49">
        <v>1062</v>
      </c>
      <c r="AF1063" s="52">
        <f t="shared" si="186"/>
        <v>34.019999999999975</v>
      </c>
      <c r="AG1063" s="53">
        <f t="shared" si="187"/>
        <v>134.02000000000012</v>
      </c>
      <c r="AH1063" s="53">
        <f>AG1063-MAX($AG$1:AG1062)</f>
        <v>-12.479999999999961</v>
      </c>
    </row>
    <row r="1064" spans="1:34" x14ac:dyDescent="0.25">
      <c r="A1064">
        <v>1063</v>
      </c>
      <c r="B1064" t="s">
        <v>2525</v>
      </c>
      <c r="C1064" t="s">
        <v>15</v>
      </c>
      <c r="D1064" t="s">
        <v>54</v>
      </c>
      <c r="E1064" t="s">
        <v>2542</v>
      </c>
      <c r="F1064">
        <v>0</v>
      </c>
      <c r="G1064" t="s">
        <v>26</v>
      </c>
      <c r="H1064" t="s">
        <v>19</v>
      </c>
      <c r="I1064" t="str">
        <f>"3-2"</f>
        <v>3-2</v>
      </c>
      <c r="J1064" t="s">
        <v>20</v>
      </c>
      <c r="K1064">
        <v>1.99</v>
      </c>
      <c r="L1064">
        <v>1</v>
      </c>
      <c r="M1064">
        <v>-1</v>
      </c>
      <c r="N1064" t="s">
        <v>21</v>
      </c>
      <c r="O1064" t="s">
        <v>2543</v>
      </c>
      <c r="P1064" s="15">
        <f t="shared" si="188"/>
        <v>33.619999999999976</v>
      </c>
      <c r="Q1064" s="18">
        <v>43678</v>
      </c>
      <c r="R1064" s="22"/>
      <c r="S1064" s="50">
        <v>1060</v>
      </c>
      <c r="T1064" s="23" t="str">
        <f t="shared" si="178"/>
        <v>AH</v>
      </c>
      <c r="U1064" t="s">
        <v>2513</v>
      </c>
      <c r="V1064" s="46" t="str">
        <f t="shared" si="179"/>
        <v>17</v>
      </c>
      <c r="W1064" s="46" t="str">
        <f t="shared" si="180"/>
        <v>Aug</v>
      </c>
      <c r="X1064" s="46">
        <f t="shared" si="181"/>
        <v>8</v>
      </c>
      <c r="Y1064" s="46" t="str">
        <f t="shared" si="182"/>
        <v>2019</v>
      </c>
      <c r="Z1064" s="46" t="str">
        <f t="shared" si="183"/>
        <v>15:30</v>
      </c>
      <c r="AA1064" s="47">
        <f t="shared" si="184"/>
        <v>43694</v>
      </c>
      <c r="AB1064" s="48">
        <f t="shared" si="185"/>
        <v>43694.645833333336</v>
      </c>
      <c r="AC1064" s="51">
        <v>43678</v>
      </c>
      <c r="AD1064" s="72"/>
      <c r="AE1064" s="49">
        <v>1063</v>
      </c>
      <c r="AF1064" s="52">
        <f t="shared" si="186"/>
        <v>33.019999999999975</v>
      </c>
      <c r="AG1064" s="53">
        <f t="shared" si="187"/>
        <v>133.02000000000012</v>
      </c>
      <c r="AH1064" s="53">
        <f>AG1064-MAX($AG$1:AG1063)</f>
        <v>-13.479999999999961</v>
      </c>
    </row>
    <row r="1065" spans="1:34" x14ac:dyDescent="0.25">
      <c r="A1065">
        <v>1064</v>
      </c>
      <c r="B1065" t="s">
        <v>2525</v>
      </c>
      <c r="C1065" t="s">
        <v>15</v>
      </c>
      <c r="D1065" t="s">
        <v>54</v>
      </c>
      <c r="E1065" t="s">
        <v>2564</v>
      </c>
      <c r="F1065">
        <v>1.96</v>
      </c>
      <c r="G1065" t="s">
        <v>18</v>
      </c>
      <c r="H1065" t="s">
        <v>72</v>
      </c>
      <c r="I1065" t="str">
        <f>"2-1"</f>
        <v>2-1</v>
      </c>
      <c r="J1065" t="s">
        <v>20</v>
      </c>
      <c r="K1065">
        <v>1.9610000000000001</v>
      </c>
      <c r="L1065">
        <v>1</v>
      </c>
      <c r="M1065">
        <v>0.96</v>
      </c>
      <c r="N1065" t="s">
        <v>21</v>
      </c>
      <c r="O1065" t="s">
        <v>2563</v>
      </c>
      <c r="P1065" s="15">
        <f t="shared" si="188"/>
        <v>34.579999999999977</v>
      </c>
      <c r="Q1065" s="18">
        <v>43678</v>
      </c>
      <c r="R1065" s="22"/>
      <c r="S1065" s="50">
        <v>1082</v>
      </c>
      <c r="T1065" s="23" t="str">
        <f t="shared" si="178"/>
        <v>1X2</v>
      </c>
      <c r="U1065" t="s">
        <v>2513</v>
      </c>
      <c r="V1065" s="46" t="str">
        <f t="shared" si="179"/>
        <v>17</v>
      </c>
      <c r="W1065" s="46" t="str">
        <f t="shared" si="180"/>
        <v>Aug</v>
      </c>
      <c r="X1065" s="46">
        <f t="shared" si="181"/>
        <v>8</v>
      </c>
      <c r="Y1065" s="46" t="str">
        <f t="shared" si="182"/>
        <v>2019</v>
      </c>
      <c r="Z1065" s="46" t="str">
        <f t="shared" si="183"/>
        <v>15:30</v>
      </c>
      <c r="AA1065" s="47">
        <f t="shared" si="184"/>
        <v>43694</v>
      </c>
      <c r="AB1065" s="48">
        <f t="shared" si="185"/>
        <v>43694.645833333336</v>
      </c>
      <c r="AC1065" s="51">
        <v>43678</v>
      </c>
      <c r="AD1065" s="72"/>
      <c r="AE1065" s="49">
        <v>1064</v>
      </c>
      <c r="AF1065" s="52">
        <f t="shared" si="186"/>
        <v>33.979999999999976</v>
      </c>
      <c r="AG1065" s="53">
        <f t="shared" si="187"/>
        <v>133.98000000000013</v>
      </c>
      <c r="AH1065" s="53">
        <f>AG1065-MAX($AG$1:AG1064)</f>
        <v>-12.519999999999953</v>
      </c>
    </row>
    <row r="1066" spans="1:34" x14ac:dyDescent="0.25">
      <c r="A1066">
        <v>1065</v>
      </c>
      <c r="B1066" t="s">
        <v>2518</v>
      </c>
      <c r="C1066" t="s">
        <v>15</v>
      </c>
      <c r="D1066" t="s">
        <v>58</v>
      </c>
      <c r="E1066" t="s">
        <v>2519</v>
      </c>
      <c r="F1066">
        <v>2.23</v>
      </c>
      <c r="G1066" t="s">
        <v>18</v>
      </c>
      <c r="H1066" t="s">
        <v>34</v>
      </c>
      <c r="I1066" t="str">
        <f>"1-2"</f>
        <v>1-2</v>
      </c>
      <c r="J1066" t="s">
        <v>20</v>
      </c>
      <c r="K1066">
        <v>2.23</v>
      </c>
      <c r="L1066">
        <v>1</v>
      </c>
      <c r="M1066">
        <v>1.23</v>
      </c>
      <c r="N1066" t="s">
        <v>21</v>
      </c>
      <c r="O1066" t="s">
        <v>2520</v>
      </c>
      <c r="P1066" s="15">
        <f t="shared" si="188"/>
        <v>35.809999999999974</v>
      </c>
      <c r="Q1066" s="18">
        <v>43678</v>
      </c>
      <c r="R1066" s="22"/>
      <c r="S1066" s="50">
        <v>1086</v>
      </c>
      <c r="T1066" s="23" t="str">
        <f t="shared" si="178"/>
        <v>AH</v>
      </c>
      <c r="U1066" t="s">
        <v>2513</v>
      </c>
      <c r="V1066" s="46" t="str">
        <f t="shared" si="179"/>
        <v>17</v>
      </c>
      <c r="W1066" s="46" t="str">
        <f t="shared" si="180"/>
        <v>Aug</v>
      </c>
      <c r="X1066" s="46">
        <f t="shared" si="181"/>
        <v>8</v>
      </c>
      <c r="Y1066" s="46" t="str">
        <f t="shared" si="182"/>
        <v>2019</v>
      </c>
      <c r="Z1066" s="46" t="str">
        <f t="shared" si="183"/>
        <v>16:00</v>
      </c>
      <c r="AA1066" s="47">
        <f t="shared" si="184"/>
        <v>43694</v>
      </c>
      <c r="AB1066" s="48">
        <f t="shared" si="185"/>
        <v>43694.666666666664</v>
      </c>
      <c r="AC1066" s="51">
        <v>43678</v>
      </c>
      <c r="AD1066" s="72"/>
      <c r="AE1066" s="49">
        <v>1065</v>
      </c>
      <c r="AF1066" s="52">
        <f t="shared" si="186"/>
        <v>35.209999999999972</v>
      </c>
      <c r="AG1066" s="53">
        <f t="shared" si="187"/>
        <v>135.21000000000012</v>
      </c>
      <c r="AH1066" s="53">
        <f>AG1066-MAX($AG$1:AG1065)</f>
        <v>-11.289999999999964</v>
      </c>
    </row>
    <row r="1067" spans="1:34" x14ac:dyDescent="0.25">
      <c r="A1067">
        <v>1066</v>
      </c>
      <c r="B1067" t="s">
        <v>2518</v>
      </c>
      <c r="C1067" t="s">
        <v>15</v>
      </c>
      <c r="D1067" t="s">
        <v>58</v>
      </c>
      <c r="E1067" t="s">
        <v>2521</v>
      </c>
      <c r="F1067">
        <v>0</v>
      </c>
      <c r="G1067" t="s">
        <v>26</v>
      </c>
      <c r="H1067" t="s">
        <v>166</v>
      </c>
      <c r="I1067" t="str">
        <f>"1-1"</f>
        <v>1-1</v>
      </c>
      <c r="J1067" t="s">
        <v>20</v>
      </c>
      <c r="K1067">
        <v>2.16</v>
      </c>
      <c r="L1067">
        <v>1</v>
      </c>
      <c r="M1067">
        <v>-1</v>
      </c>
      <c r="N1067" t="s">
        <v>21</v>
      </c>
      <c r="O1067" t="s">
        <v>2520</v>
      </c>
      <c r="P1067" s="15">
        <f t="shared" si="188"/>
        <v>34.809999999999974</v>
      </c>
      <c r="Q1067" s="18">
        <v>43678</v>
      </c>
      <c r="R1067" s="22"/>
      <c r="S1067" s="50">
        <v>1059</v>
      </c>
      <c r="T1067" s="23" t="str">
        <f t="shared" si="178"/>
        <v>O/U</v>
      </c>
      <c r="U1067" t="s">
        <v>2513</v>
      </c>
      <c r="V1067" s="46" t="str">
        <f t="shared" si="179"/>
        <v>17</v>
      </c>
      <c r="W1067" s="46" t="str">
        <f t="shared" si="180"/>
        <v>Aug</v>
      </c>
      <c r="X1067" s="46">
        <f t="shared" si="181"/>
        <v>8</v>
      </c>
      <c r="Y1067" s="46" t="str">
        <f t="shared" si="182"/>
        <v>2019</v>
      </c>
      <c r="Z1067" s="46" t="str">
        <f t="shared" si="183"/>
        <v>16:00</v>
      </c>
      <c r="AA1067" s="47">
        <f t="shared" si="184"/>
        <v>43694</v>
      </c>
      <c r="AB1067" s="48">
        <f t="shared" si="185"/>
        <v>43694.666666666664</v>
      </c>
      <c r="AC1067" s="51">
        <v>43678</v>
      </c>
      <c r="AD1067" s="72"/>
      <c r="AE1067" s="49">
        <v>1066</v>
      </c>
      <c r="AF1067" s="52">
        <f t="shared" si="186"/>
        <v>34.209999999999972</v>
      </c>
      <c r="AG1067" s="53">
        <f t="shared" si="187"/>
        <v>134.21000000000012</v>
      </c>
      <c r="AH1067" s="53">
        <f>AG1067-MAX($AG$1:AG1066)</f>
        <v>-12.289999999999964</v>
      </c>
    </row>
    <row r="1068" spans="1:34" x14ac:dyDescent="0.25">
      <c r="A1068">
        <v>1067</v>
      </c>
      <c r="B1068" t="s">
        <v>2518</v>
      </c>
      <c r="C1068" t="s">
        <v>15</v>
      </c>
      <c r="D1068" t="s">
        <v>58</v>
      </c>
      <c r="E1068" t="s">
        <v>2127</v>
      </c>
      <c r="F1068">
        <v>1</v>
      </c>
      <c r="G1068" t="s">
        <v>80</v>
      </c>
      <c r="H1068" t="s">
        <v>31</v>
      </c>
      <c r="I1068" t="str">
        <f>"1-0"</f>
        <v>1-0</v>
      </c>
      <c r="J1068" t="s">
        <v>20</v>
      </c>
      <c r="K1068">
        <v>1.671</v>
      </c>
      <c r="L1068">
        <v>1</v>
      </c>
      <c r="M1068">
        <v>0</v>
      </c>
      <c r="N1068" t="s">
        <v>21</v>
      </c>
      <c r="O1068" t="s">
        <v>2522</v>
      </c>
      <c r="P1068" s="15">
        <f t="shared" si="188"/>
        <v>34.809999999999974</v>
      </c>
      <c r="Q1068" s="18">
        <v>43678</v>
      </c>
      <c r="R1068" s="22"/>
      <c r="S1068" s="50">
        <v>1065</v>
      </c>
      <c r="T1068" s="23" t="str">
        <f t="shared" si="178"/>
        <v>AH</v>
      </c>
      <c r="U1068" t="s">
        <v>2513</v>
      </c>
      <c r="V1068" s="46" t="str">
        <f t="shared" si="179"/>
        <v>17</v>
      </c>
      <c r="W1068" s="46" t="str">
        <f t="shared" si="180"/>
        <v>Aug</v>
      </c>
      <c r="X1068" s="46">
        <f t="shared" si="181"/>
        <v>8</v>
      </c>
      <c r="Y1068" s="46" t="str">
        <f t="shared" si="182"/>
        <v>2019</v>
      </c>
      <c r="Z1068" s="46" t="str">
        <f t="shared" si="183"/>
        <v>16:00</v>
      </c>
      <c r="AA1068" s="47">
        <f t="shared" si="184"/>
        <v>43694</v>
      </c>
      <c r="AB1068" s="48">
        <f t="shared" si="185"/>
        <v>43694.666666666664</v>
      </c>
      <c r="AC1068" s="51">
        <v>43678</v>
      </c>
      <c r="AD1068" s="72"/>
      <c r="AE1068" s="49">
        <v>1067</v>
      </c>
      <c r="AF1068" s="52">
        <f t="shared" si="186"/>
        <v>34.209999999999972</v>
      </c>
      <c r="AG1068" s="53">
        <f t="shared" si="187"/>
        <v>134.21000000000012</v>
      </c>
      <c r="AH1068" s="53">
        <f>AG1068-MAX($AG$1:AG1067)</f>
        <v>-12.289999999999964</v>
      </c>
    </row>
    <row r="1069" spans="1:34" x14ac:dyDescent="0.25">
      <c r="A1069">
        <v>1068</v>
      </c>
      <c r="B1069" t="s">
        <v>2518</v>
      </c>
      <c r="C1069" t="s">
        <v>15</v>
      </c>
      <c r="D1069" t="s">
        <v>58</v>
      </c>
      <c r="E1069" t="s">
        <v>2541</v>
      </c>
      <c r="F1069">
        <v>0</v>
      </c>
      <c r="G1069" t="s">
        <v>26</v>
      </c>
      <c r="H1069" t="s">
        <v>92</v>
      </c>
      <c r="I1069" t="str">
        <f>"3-1"</f>
        <v>3-1</v>
      </c>
      <c r="J1069" t="s">
        <v>20</v>
      </c>
      <c r="K1069">
        <v>1.74</v>
      </c>
      <c r="L1069">
        <v>1</v>
      </c>
      <c r="M1069">
        <v>-1</v>
      </c>
      <c r="N1069" t="s">
        <v>21</v>
      </c>
      <c r="O1069" t="s">
        <v>2540</v>
      </c>
      <c r="P1069" s="15">
        <f t="shared" si="188"/>
        <v>33.809999999999974</v>
      </c>
      <c r="Q1069" s="18">
        <v>43678</v>
      </c>
      <c r="R1069" s="22"/>
      <c r="S1069" s="50">
        <v>1061</v>
      </c>
      <c r="T1069" s="23" t="str">
        <f t="shared" si="178"/>
        <v>AH</v>
      </c>
      <c r="U1069" t="s">
        <v>2513</v>
      </c>
      <c r="V1069" s="46" t="str">
        <f t="shared" si="179"/>
        <v>17</v>
      </c>
      <c r="W1069" s="46" t="str">
        <f t="shared" si="180"/>
        <v>Aug</v>
      </c>
      <c r="X1069" s="46">
        <f t="shared" si="181"/>
        <v>8</v>
      </c>
      <c r="Y1069" s="46" t="str">
        <f t="shared" si="182"/>
        <v>2019</v>
      </c>
      <c r="Z1069" s="46" t="str">
        <f t="shared" si="183"/>
        <v>16:00</v>
      </c>
      <c r="AA1069" s="47">
        <f t="shared" si="184"/>
        <v>43694</v>
      </c>
      <c r="AB1069" s="48">
        <f t="shared" si="185"/>
        <v>43694.666666666664</v>
      </c>
      <c r="AC1069" s="51">
        <v>43678</v>
      </c>
      <c r="AD1069" s="72"/>
      <c r="AE1069" s="49">
        <v>1068</v>
      </c>
      <c r="AF1069" s="52">
        <f t="shared" si="186"/>
        <v>33.209999999999972</v>
      </c>
      <c r="AG1069" s="53">
        <f t="shared" si="187"/>
        <v>133.21000000000012</v>
      </c>
      <c r="AH1069" s="53">
        <f>AG1069-MAX($AG$1:AG1068)</f>
        <v>-13.289999999999964</v>
      </c>
    </row>
    <row r="1070" spans="1:34" x14ac:dyDescent="0.25">
      <c r="A1070">
        <v>1069</v>
      </c>
      <c r="B1070" t="s">
        <v>2518</v>
      </c>
      <c r="C1070" t="s">
        <v>15</v>
      </c>
      <c r="D1070" t="s">
        <v>58</v>
      </c>
      <c r="E1070" t="s">
        <v>489</v>
      </c>
      <c r="F1070">
        <v>1</v>
      </c>
      <c r="G1070" t="s">
        <v>80</v>
      </c>
      <c r="H1070" t="s">
        <v>171</v>
      </c>
      <c r="I1070" t="str">
        <f>"1-2"</f>
        <v>1-2</v>
      </c>
      <c r="J1070" t="s">
        <v>20</v>
      </c>
      <c r="K1070">
        <v>2.11</v>
      </c>
      <c r="L1070">
        <v>1</v>
      </c>
      <c r="M1070">
        <v>0</v>
      </c>
      <c r="N1070" t="s">
        <v>21</v>
      </c>
      <c r="O1070" t="s">
        <v>2565</v>
      </c>
      <c r="P1070" s="15">
        <f t="shared" si="188"/>
        <v>33.809999999999974</v>
      </c>
      <c r="Q1070" s="18">
        <v>43678</v>
      </c>
      <c r="R1070" s="22"/>
      <c r="S1070" s="50">
        <v>1068</v>
      </c>
      <c r="T1070" s="23" t="str">
        <f t="shared" si="178"/>
        <v>O/U</v>
      </c>
      <c r="U1070" t="s">
        <v>2513</v>
      </c>
      <c r="V1070" s="46" t="str">
        <f t="shared" si="179"/>
        <v>17</v>
      </c>
      <c r="W1070" s="46" t="str">
        <f t="shared" si="180"/>
        <v>Aug</v>
      </c>
      <c r="X1070" s="46">
        <f t="shared" si="181"/>
        <v>8</v>
      </c>
      <c r="Y1070" s="46" t="str">
        <f t="shared" si="182"/>
        <v>2019</v>
      </c>
      <c r="Z1070" s="46" t="str">
        <f t="shared" si="183"/>
        <v>16:00</v>
      </c>
      <c r="AA1070" s="47">
        <f t="shared" si="184"/>
        <v>43694</v>
      </c>
      <c r="AB1070" s="48">
        <f t="shared" si="185"/>
        <v>43694.666666666664</v>
      </c>
      <c r="AC1070" s="51">
        <v>43678</v>
      </c>
      <c r="AD1070" s="72"/>
      <c r="AE1070" s="49">
        <v>1069</v>
      </c>
      <c r="AF1070" s="52">
        <f t="shared" si="186"/>
        <v>33.209999999999972</v>
      </c>
      <c r="AG1070" s="53">
        <f t="shared" si="187"/>
        <v>133.21000000000012</v>
      </c>
      <c r="AH1070" s="53">
        <f>AG1070-MAX($AG$1:AG1069)</f>
        <v>-13.289999999999964</v>
      </c>
    </row>
    <row r="1071" spans="1:34" x14ac:dyDescent="0.25">
      <c r="A1071">
        <v>1070</v>
      </c>
      <c r="B1071" t="s">
        <v>2546</v>
      </c>
      <c r="C1071" t="s">
        <v>15</v>
      </c>
      <c r="D1071" t="s">
        <v>24</v>
      </c>
      <c r="E1071" t="s">
        <v>2547</v>
      </c>
      <c r="F1071">
        <v>1.71</v>
      </c>
      <c r="G1071" t="s">
        <v>18</v>
      </c>
      <c r="H1071" t="s">
        <v>38</v>
      </c>
      <c r="I1071" t="str">
        <f>"1-3"</f>
        <v>1-3</v>
      </c>
      <c r="J1071" t="s">
        <v>20</v>
      </c>
      <c r="K1071">
        <v>1.714</v>
      </c>
      <c r="L1071">
        <v>1</v>
      </c>
      <c r="M1071">
        <v>0.71</v>
      </c>
      <c r="N1071" t="s">
        <v>21</v>
      </c>
      <c r="O1071" t="s">
        <v>2543</v>
      </c>
      <c r="P1071" s="15">
        <f t="shared" si="188"/>
        <v>34.519999999999975</v>
      </c>
      <c r="Q1071" s="18">
        <v>43678</v>
      </c>
      <c r="R1071" s="22"/>
      <c r="S1071" s="50">
        <v>1073</v>
      </c>
      <c r="T1071" s="23" t="str">
        <f t="shared" si="178"/>
        <v>1X2</v>
      </c>
      <c r="U1071" t="s">
        <v>2513</v>
      </c>
      <c r="V1071" s="46" t="str">
        <f t="shared" si="179"/>
        <v>17</v>
      </c>
      <c r="W1071" s="46" t="str">
        <f t="shared" si="180"/>
        <v>Aug</v>
      </c>
      <c r="X1071" s="46">
        <f t="shared" si="181"/>
        <v>8</v>
      </c>
      <c r="Y1071" s="46" t="str">
        <f t="shared" si="182"/>
        <v>2019</v>
      </c>
      <c r="Z1071" s="46" t="str">
        <f t="shared" si="183"/>
        <v>17:00</v>
      </c>
      <c r="AA1071" s="47">
        <f t="shared" si="184"/>
        <v>43694</v>
      </c>
      <c r="AB1071" s="48">
        <f t="shared" si="185"/>
        <v>43694.708333333336</v>
      </c>
      <c r="AC1071" s="51">
        <v>43678</v>
      </c>
      <c r="AD1071" s="72"/>
      <c r="AE1071" s="49">
        <v>1070</v>
      </c>
      <c r="AF1071" s="52">
        <f t="shared" si="186"/>
        <v>33.919999999999973</v>
      </c>
      <c r="AG1071" s="53">
        <f t="shared" si="187"/>
        <v>133.92000000000013</v>
      </c>
      <c r="AH1071" s="53">
        <f>AG1071-MAX($AG$1:AG1070)</f>
        <v>-12.579999999999956</v>
      </c>
    </row>
    <row r="1072" spans="1:34" x14ac:dyDescent="0.25">
      <c r="A1072">
        <v>1071</v>
      </c>
      <c r="B1072" t="s">
        <v>2553</v>
      </c>
      <c r="C1072" t="s">
        <v>15</v>
      </c>
      <c r="D1072" t="s">
        <v>100</v>
      </c>
      <c r="E1072" t="s">
        <v>2183</v>
      </c>
      <c r="F1072">
        <v>1</v>
      </c>
      <c r="G1072" t="s">
        <v>80</v>
      </c>
      <c r="H1072" t="s">
        <v>34</v>
      </c>
      <c r="I1072" t="str">
        <f>"0-0"</f>
        <v>0-0</v>
      </c>
      <c r="J1072" t="s">
        <v>20</v>
      </c>
      <c r="K1072">
        <v>2.0099999999999998</v>
      </c>
      <c r="L1072">
        <v>1</v>
      </c>
      <c r="M1072">
        <v>0</v>
      </c>
      <c r="N1072" t="s">
        <v>21</v>
      </c>
      <c r="O1072" t="s">
        <v>2551</v>
      </c>
      <c r="P1072" s="15">
        <f t="shared" si="188"/>
        <v>34.519999999999975</v>
      </c>
      <c r="Q1072" s="18">
        <v>43678</v>
      </c>
      <c r="R1072" s="22"/>
      <c r="S1072" s="50">
        <v>1063</v>
      </c>
      <c r="T1072" s="23" t="str">
        <f t="shared" si="178"/>
        <v>AH</v>
      </c>
      <c r="U1072" t="s">
        <v>2513</v>
      </c>
      <c r="V1072" s="46" t="str">
        <f t="shared" si="179"/>
        <v>17</v>
      </c>
      <c r="W1072" s="46" t="str">
        <f t="shared" si="180"/>
        <v>Aug</v>
      </c>
      <c r="X1072" s="46">
        <f t="shared" si="181"/>
        <v>8</v>
      </c>
      <c r="Y1072" s="46" t="str">
        <f t="shared" si="182"/>
        <v>2019</v>
      </c>
      <c r="Z1072" s="46" t="str">
        <f t="shared" si="183"/>
        <v>17:30</v>
      </c>
      <c r="AA1072" s="47">
        <f t="shared" si="184"/>
        <v>43694</v>
      </c>
      <c r="AB1072" s="48">
        <f t="shared" si="185"/>
        <v>43694.729166666664</v>
      </c>
      <c r="AC1072" s="51">
        <v>43678</v>
      </c>
      <c r="AD1072" s="72"/>
      <c r="AE1072" s="49">
        <v>1071</v>
      </c>
      <c r="AF1072" s="52">
        <f t="shared" si="186"/>
        <v>33.919999999999973</v>
      </c>
      <c r="AG1072" s="53">
        <f t="shared" si="187"/>
        <v>133.92000000000013</v>
      </c>
      <c r="AH1072" s="53">
        <f>AG1072-MAX($AG$1:AG1071)</f>
        <v>-12.579999999999956</v>
      </c>
    </row>
    <row r="1073" spans="1:34" x14ac:dyDescent="0.25">
      <c r="A1073">
        <v>1072</v>
      </c>
      <c r="B1073" t="s">
        <v>2527</v>
      </c>
      <c r="C1073" t="s">
        <v>15</v>
      </c>
      <c r="D1073" t="s">
        <v>54</v>
      </c>
      <c r="E1073" t="s">
        <v>2528</v>
      </c>
      <c r="F1073">
        <v>0</v>
      </c>
      <c r="G1073" t="s">
        <v>26</v>
      </c>
      <c r="H1073" t="s">
        <v>166</v>
      </c>
      <c r="I1073" t="str">
        <f>"0-0"</f>
        <v>0-0</v>
      </c>
      <c r="J1073" t="s">
        <v>20</v>
      </c>
      <c r="K1073">
        <v>1.7869999999999999</v>
      </c>
      <c r="L1073">
        <v>1</v>
      </c>
      <c r="M1073">
        <v>-1</v>
      </c>
      <c r="N1073" t="s">
        <v>21</v>
      </c>
      <c r="O1073" t="s">
        <v>2529</v>
      </c>
      <c r="P1073" s="15">
        <f t="shared" si="188"/>
        <v>33.519999999999975</v>
      </c>
      <c r="Q1073" s="18">
        <v>43678</v>
      </c>
      <c r="R1073" s="22"/>
      <c r="S1073" s="50">
        <v>1085</v>
      </c>
      <c r="T1073" s="23" t="str">
        <f t="shared" si="178"/>
        <v>O/U</v>
      </c>
      <c r="U1073" t="s">
        <v>2513</v>
      </c>
      <c r="V1073" s="46" t="str">
        <f t="shared" si="179"/>
        <v>17</v>
      </c>
      <c r="W1073" s="46" t="str">
        <f t="shared" si="180"/>
        <v>Aug</v>
      </c>
      <c r="X1073" s="46">
        <f t="shared" si="181"/>
        <v>8</v>
      </c>
      <c r="Y1073" s="46" t="str">
        <f t="shared" si="182"/>
        <v>2019</v>
      </c>
      <c r="Z1073" s="46" t="str">
        <f t="shared" si="183"/>
        <v>18:30</v>
      </c>
      <c r="AA1073" s="47">
        <f t="shared" si="184"/>
        <v>43694</v>
      </c>
      <c r="AB1073" s="48">
        <f t="shared" si="185"/>
        <v>43694.770833333336</v>
      </c>
      <c r="AC1073" s="51">
        <v>43678</v>
      </c>
      <c r="AD1073" s="72"/>
      <c r="AE1073" s="49">
        <v>1072</v>
      </c>
      <c r="AF1073" s="52">
        <f t="shared" si="186"/>
        <v>32.919999999999973</v>
      </c>
      <c r="AG1073" s="53">
        <f t="shared" si="187"/>
        <v>132.92000000000013</v>
      </c>
      <c r="AH1073" s="53">
        <f>AG1073-MAX($AG$1:AG1072)</f>
        <v>-13.579999999999956</v>
      </c>
    </row>
    <row r="1074" spans="1:34" x14ac:dyDescent="0.25">
      <c r="A1074">
        <v>1073</v>
      </c>
      <c r="B1074" t="s">
        <v>2527</v>
      </c>
      <c r="C1074" t="s">
        <v>15</v>
      </c>
      <c r="D1074" t="s">
        <v>58</v>
      </c>
      <c r="E1074" t="s">
        <v>174</v>
      </c>
      <c r="F1074">
        <v>1.93</v>
      </c>
      <c r="G1074" t="s">
        <v>18</v>
      </c>
      <c r="H1074" t="s">
        <v>85</v>
      </c>
      <c r="I1074" t="str">
        <f>"2-2"</f>
        <v>2-2</v>
      </c>
      <c r="J1074" t="s">
        <v>20</v>
      </c>
      <c r="K1074">
        <v>1.9339999999999999</v>
      </c>
      <c r="L1074">
        <v>1</v>
      </c>
      <c r="M1074">
        <v>0.93</v>
      </c>
      <c r="N1074" t="s">
        <v>21</v>
      </c>
      <c r="O1074" t="s">
        <v>2540</v>
      </c>
      <c r="P1074" s="15">
        <f t="shared" si="188"/>
        <v>34.449999999999974</v>
      </c>
      <c r="Q1074" s="18">
        <v>43678</v>
      </c>
      <c r="R1074" s="22"/>
      <c r="S1074" s="50">
        <v>1070</v>
      </c>
      <c r="T1074" s="23" t="str">
        <f t="shared" si="178"/>
        <v>AH</v>
      </c>
      <c r="U1074" t="s">
        <v>2513</v>
      </c>
      <c r="V1074" s="46" t="str">
        <f t="shared" si="179"/>
        <v>17</v>
      </c>
      <c r="W1074" s="46" t="str">
        <f t="shared" si="180"/>
        <v>Aug</v>
      </c>
      <c r="X1074" s="46">
        <f t="shared" si="181"/>
        <v>8</v>
      </c>
      <c r="Y1074" s="46" t="str">
        <f t="shared" si="182"/>
        <v>2019</v>
      </c>
      <c r="Z1074" s="46" t="str">
        <f t="shared" si="183"/>
        <v>18:30</v>
      </c>
      <c r="AA1074" s="47">
        <f t="shared" si="184"/>
        <v>43694</v>
      </c>
      <c r="AB1074" s="48">
        <f t="shared" si="185"/>
        <v>43694.770833333336</v>
      </c>
      <c r="AC1074" s="51">
        <v>43678</v>
      </c>
      <c r="AD1074" s="72"/>
      <c r="AE1074" s="49">
        <v>1073</v>
      </c>
      <c r="AF1074" s="52">
        <f t="shared" si="186"/>
        <v>33.849999999999973</v>
      </c>
      <c r="AG1074" s="53">
        <f t="shared" si="187"/>
        <v>133.85000000000014</v>
      </c>
      <c r="AH1074" s="53">
        <f>AG1074-MAX($AG$1:AG1073)</f>
        <v>-12.649999999999949</v>
      </c>
    </row>
    <row r="1075" spans="1:34" x14ac:dyDescent="0.25">
      <c r="A1075">
        <v>1074</v>
      </c>
      <c r="B1075" t="s">
        <v>2531</v>
      </c>
      <c r="C1075" t="s">
        <v>15</v>
      </c>
      <c r="D1075" t="s">
        <v>24</v>
      </c>
      <c r="E1075" t="s">
        <v>1180</v>
      </c>
      <c r="F1075">
        <v>1</v>
      </c>
      <c r="G1075" t="s">
        <v>80</v>
      </c>
      <c r="H1075" t="s">
        <v>250</v>
      </c>
      <c r="I1075" t="str">
        <f>"1-1"</f>
        <v>1-1</v>
      </c>
      <c r="J1075" t="s">
        <v>20</v>
      </c>
      <c r="K1075">
        <v>1.68</v>
      </c>
      <c r="L1075">
        <v>1</v>
      </c>
      <c r="M1075">
        <v>0</v>
      </c>
      <c r="N1075" t="s">
        <v>21</v>
      </c>
      <c r="O1075" t="s">
        <v>2532</v>
      </c>
      <c r="P1075" s="15">
        <f t="shared" si="188"/>
        <v>34.449999999999974</v>
      </c>
      <c r="Q1075" s="18">
        <v>43678</v>
      </c>
      <c r="R1075" s="22"/>
      <c r="S1075" s="50">
        <v>1087</v>
      </c>
      <c r="T1075" s="23" t="str">
        <f t="shared" si="178"/>
        <v>O/U</v>
      </c>
      <c r="U1075" t="s">
        <v>2513</v>
      </c>
      <c r="V1075" s="46" t="str">
        <f t="shared" si="179"/>
        <v>17</v>
      </c>
      <c r="W1075" s="46" t="str">
        <f t="shared" si="180"/>
        <v>Aug</v>
      </c>
      <c r="X1075" s="46">
        <f t="shared" si="181"/>
        <v>8</v>
      </c>
      <c r="Y1075" s="46" t="str">
        <f t="shared" si="182"/>
        <v>2019</v>
      </c>
      <c r="Z1075" s="46" t="str">
        <f t="shared" si="183"/>
        <v>19:00</v>
      </c>
      <c r="AA1075" s="47">
        <f t="shared" si="184"/>
        <v>43694</v>
      </c>
      <c r="AB1075" s="48">
        <f t="shared" si="185"/>
        <v>43694.791666666664</v>
      </c>
      <c r="AC1075" s="51">
        <v>43678</v>
      </c>
      <c r="AD1075" s="72"/>
      <c r="AE1075" s="49">
        <v>1074</v>
      </c>
      <c r="AF1075" s="52">
        <f t="shared" si="186"/>
        <v>33.849999999999973</v>
      </c>
      <c r="AG1075" s="53">
        <f t="shared" si="187"/>
        <v>133.85000000000014</v>
      </c>
      <c r="AH1075" s="53">
        <f>AG1075-MAX($AG$1:AG1074)</f>
        <v>-12.649999999999949</v>
      </c>
    </row>
    <row r="1076" spans="1:34" x14ac:dyDescent="0.25">
      <c r="A1076">
        <v>1075</v>
      </c>
      <c r="B1076" t="s">
        <v>2554</v>
      </c>
      <c r="C1076" t="s">
        <v>15</v>
      </c>
      <c r="D1076" t="s">
        <v>100</v>
      </c>
      <c r="E1076" t="s">
        <v>2555</v>
      </c>
      <c r="F1076">
        <v>0</v>
      </c>
      <c r="G1076" t="s">
        <v>26</v>
      </c>
      <c r="H1076" t="s">
        <v>38</v>
      </c>
      <c r="I1076" t="str">
        <f>"1-0"</f>
        <v>1-0</v>
      </c>
      <c r="J1076" t="s">
        <v>20</v>
      </c>
      <c r="K1076">
        <v>2.34</v>
      </c>
      <c r="L1076">
        <v>1</v>
      </c>
      <c r="M1076">
        <v>-1</v>
      </c>
      <c r="N1076" t="s">
        <v>21</v>
      </c>
      <c r="O1076" t="s">
        <v>2556</v>
      </c>
      <c r="P1076" s="15">
        <f t="shared" si="188"/>
        <v>33.449999999999974</v>
      </c>
      <c r="Q1076" s="18">
        <v>43678</v>
      </c>
      <c r="R1076" s="22"/>
      <c r="S1076" s="50">
        <v>1074</v>
      </c>
      <c r="T1076" s="23" t="str">
        <f t="shared" si="178"/>
        <v>1X2</v>
      </c>
      <c r="U1076" t="s">
        <v>2513</v>
      </c>
      <c r="V1076" s="46" t="str">
        <f t="shared" si="179"/>
        <v>17</v>
      </c>
      <c r="W1076" s="46" t="str">
        <f t="shared" si="180"/>
        <v>Aug</v>
      </c>
      <c r="X1076" s="46">
        <f t="shared" si="181"/>
        <v>8</v>
      </c>
      <c r="Y1076" s="46" t="str">
        <f t="shared" si="182"/>
        <v>2019</v>
      </c>
      <c r="Z1076" s="46" t="str">
        <f t="shared" si="183"/>
        <v>20:00</v>
      </c>
      <c r="AA1076" s="47">
        <f t="shared" si="184"/>
        <v>43694</v>
      </c>
      <c r="AB1076" s="48">
        <f t="shared" si="185"/>
        <v>43694.833333333336</v>
      </c>
      <c r="AC1076" s="51">
        <v>43678</v>
      </c>
      <c r="AD1076" s="72"/>
      <c r="AE1076" s="49">
        <v>1075</v>
      </c>
      <c r="AF1076" s="52">
        <f t="shared" si="186"/>
        <v>32.849999999999973</v>
      </c>
      <c r="AG1076" s="53">
        <f t="shared" si="187"/>
        <v>132.85000000000014</v>
      </c>
      <c r="AH1076" s="53">
        <f>AG1076-MAX($AG$1:AG1075)</f>
        <v>-13.649999999999949</v>
      </c>
    </row>
    <row r="1077" spans="1:34" x14ac:dyDescent="0.25">
      <c r="A1077">
        <v>1076</v>
      </c>
      <c r="B1077" t="s">
        <v>2554</v>
      </c>
      <c r="C1077" t="s">
        <v>15</v>
      </c>
      <c r="D1077" t="s">
        <v>100</v>
      </c>
      <c r="E1077" t="s">
        <v>837</v>
      </c>
      <c r="F1077">
        <v>1</v>
      </c>
      <c r="G1077" t="s">
        <v>80</v>
      </c>
      <c r="H1077" t="s">
        <v>46</v>
      </c>
      <c r="I1077" t="str">
        <f>"1-1"</f>
        <v>1-1</v>
      </c>
      <c r="J1077" t="s">
        <v>20</v>
      </c>
      <c r="K1077">
        <v>2.1</v>
      </c>
      <c r="L1077">
        <v>1</v>
      </c>
      <c r="M1077">
        <v>0</v>
      </c>
      <c r="N1077" t="s">
        <v>21</v>
      </c>
      <c r="O1077" t="s">
        <v>2556</v>
      </c>
      <c r="P1077" s="15">
        <f t="shared" si="188"/>
        <v>33.449999999999974</v>
      </c>
      <c r="Q1077" s="18">
        <v>43678</v>
      </c>
      <c r="R1077" s="22"/>
      <c r="S1077" s="50">
        <v>1071</v>
      </c>
      <c r="T1077" s="23" t="str">
        <f t="shared" si="178"/>
        <v>AH</v>
      </c>
      <c r="U1077" t="s">
        <v>2513</v>
      </c>
      <c r="V1077" s="46" t="str">
        <f t="shared" si="179"/>
        <v>17</v>
      </c>
      <c r="W1077" s="46" t="str">
        <f t="shared" si="180"/>
        <v>Aug</v>
      </c>
      <c r="X1077" s="46">
        <f t="shared" si="181"/>
        <v>8</v>
      </c>
      <c r="Y1077" s="46" t="str">
        <f t="shared" si="182"/>
        <v>2019</v>
      </c>
      <c r="Z1077" s="46" t="str">
        <f t="shared" si="183"/>
        <v>20:00</v>
      </c>
      <c r="AA1077" s="47">
        <f t="shared" si="184"/>
        <v>43694</v>
      </c>
      <c r="AB1077" s="48">
        <f t="shared" si="185"/>
        <v>43694.833333333336</v>
      </c>
      <c r="AC1077" s="51">
        <v>43678</v>
      </c>
      <c r="AD1077" s="72"/>
      <c r="AE1077" s="49">
        <v>1076</v>
      </c>
      <c r="AF1077" s="52">
        <f t="shared" si="186"/>
        <v>32.849999999999973</v>
      </c>
      <c r="AG1077" s="53">
        <f t="shared" si="187"/>
        <v>132.85000000000014</v>
      </c>
      <c r="AH1077" s="53">
        <f>AG1077-MAX($AG$1:AG1076)</f>
        <v>-13.649999999999949</v>
      </c>
    </row>
    <row r="1078" spans="1:34" x14ac:dyDescent="0.25">
      <c r="A1078">
        <v>1077</v>
      </c>
      <c r="B1078" t="s">
        <v>2554</v>
      </c>
      <c r="C1078" t="s">
        <v>15</v>
      </c>
      <c r="D1078" t="s">
        <v>100</v>
      </c>
      <c r="E1078" t="s">
        <v>2557</v>
      </c>
      <c r="F1078">
        <v>0</v>
      </c>
      <c r="G1078" t="s">
        <v>26</v>
      </c>
      <c r="H1078" t="s">
        <v>34</v>
      </c>
      <c r="I1078" t="str">
        <f>"3-0"</f>
        <v>3-0</v>
      </c>
      <c r="J1078" t="s">
        <v>20</v>
      </c>
      <c r="K1078">
        <v>1.8620000000000001</v>
      </c>
      <c r="L1078">
        <v>1</v>
      </c>
      <c r="M1078">
        <v>-1</v>
      </c>
      <c r="N1078" t="s">
        <v>21</v>
      </c>
      <c r="O1078" t="s">
        <v>2556</v>
      </c>
      <c r="P1078" s="15">
        <f t="shared" si="188"/>
        <v>32.449999999999974</v>
      </c>
      <c r="Q1078" s="18">
        <v>43678</v>
      </c>
      <c r="R1078" s="22"/>
      <c r="S1078" s="50">
        <v>1064</v>
      </c>
      <c r="T1078" s="23" t="str">
        <f t="shared" si="178"/>
        <v>AH</v>
      </c>
      <c r="U1078" t="s">
        <v>2513</v>
      </c>
      <c r="V1078" s="46" t="str">
        <f t="shared" si="179"/>
        <v>17</v>
      </c>
      <c r="W1078" s="46" t="str">
        <f t="shared" si="180"/>
        <v>Aug</v>
      </c>
      <c r="X1078" s="46">
        <f t="shared" si="181"/>
        <v>8</v>
      </c>
      <c r="Y1078" s="46" t="str">
        <f t="shared" si="182"/>
        <v>2019</v>
      </c>
      <c r="Z1078" s="46" t="str">
        <f t="shared" si="183"/>
        <v>20:00</v>
      </c>
      <c r="AA1078" s="47">
        <f t="shared" si="184"/>
        <v>43694</v>
      </c>
      <c r="AB1078" s="48">
        <f t="shared" si="185"/>
        <v>43694.833333333336</v>
      </c>
      <c r="AC1078" s="51">
        <v>43678</v>
      </c>
      <c r="AD1078" s="72"/>
      <c r="AE1078" s="49">
        <v>1077</v>
      </c>
      <c r="AF1078" s="52">
        <f t="shared" si="186"/>
        <v>31.849999999999973</v>
      </c>
      <c r="AG1078" s="53">
        <f t="shared" si="187"/>
        <v>131.85000000000014</v>
      </c>
      <c r="AH1078" s="53">
        <f>AG1078-MAX($AG$1:AG1077)</f>
        <v>-14.649999999999949</v>
      </c>
    </row>
    <row r="1079" spans="1:34" x14ac:dyDescent="0.25">
      <c r="A1079">
        <v>1078</v>
      </c>
      <c r="B1079" t="s">
        <v>2554</v>
      </c>
      <c r="C1079" t="s">
        <v>15</v>
      </c>
      <c r="D1079" t="s">
        <v>100</v>
      </c>
      <c r="E1079" t="s">
        <v>2558</v>
      </c>
      <c r="F1079">
        <v>1.72</v>
      </c>
      <c r="G1079" t="s">
        <v>18</v>
      </c>
      <c r="H1079" t="s">
        <v>92</v>
      </c>
      <c r="I1079" t="str">
        <f>"1-2"</f>
        <v>1-2</v>
      </c>
      <c r="J1079" t="s">
        <v>20</v>
      </c>
      <c r="K1079">
        <v>1.7190000000000001</v>
      </c>
      <c r="L1079">
        <v>1</v>
      </c>
      <c r="M1079">
        <v>0.72</v>
      </c>
      <c r="N1079" t="s">
        <v>21</v>
      </c>
      <c r="O1079" t="s">
        <v>2556</v>
      </c>
      <c r="P1079" s="15">
        <f t="shared" si="188"/>
        <v>33.169999999999973</v>
      </c>
      <c r="Q1079" s="18">
        <v>43678</v>
      </c>
      <c r="R1079" s="22"/>
      <c r="S1079" s="50">
        <v>1076</v>
      </c>
      <c r="T1079" s="23" t="str">
        <f t="shared" si="178"/>
        <v>AH</v>
      </c>
      <c r="U1079" t="s">
        <v>2513</v>
      </c>
      <c r="V1079" s="46" t="str">
        <f t="shared" si="179"/>
        <v>17</v>
      </c>
      <c r="W1079" s="46" t="str">
        <f t="shared" si="180"/>
        <v>Aug</v>
      </c>
      <c r="X1079" s="46">
        <f t="shared" si="181"/>
        <v>8</v>
      </c>
      <c r="Y1079" s="46" t="str">
        <f t="shared" si="182"/>
        <v>2019</v>
      </c>
      <c r="Z1079" s="46" t="str">
        <f t="shared" si="183"/>
        <v>20:00</v>
      </c>
      <c r="AA1079" s="47">
        <f t="shared" si="184"/>
        <v>43694</v>
      </c>
      <c r="AB1079" s="48">
        <f t="shared" si="185"/>
        <v>43694.833333333336</v>
      </c>
      <c r="AC1079" s="51">
        <v>43678</v>
      </c>
      <c r="AD1079" s="72"/>
      <c r="AE1079" s="49">
        <v>1078</v>
      </c>
      <c r="AF1079" s="52">
        <f t="shared" si="186"/>
        <v>32.569999999999972</v>
      </c>
      <c r="AG1079" s="53">
        <f t="shared" si="187"/>
        <v>132.57000000000014</v>
      </c>
      <c r="AH1079" s="53">
        <f>AG1079-MAX($AG$1:AG1078)</f>
        <v>-13.92999999999995</v>
      </c>
    </row>
    <row r="1080" spans="1:34" x14ac:dyDescent="0.25">
      <c r="A1080">
        <v>1079</v>
      </c>
      <c r="B1080" t="s">
        <v>2533</v>
      </c>
      <c r="C1080" t="s">
        <v>15</v>
      </c>
      <c r="D1080" t="s">
        <v>24</v>
      </c>
      <c r="E1080" t="s">
        <v>2534</v>
      </c>
      <c r="F1080">
        <v>1.81</v>
      </c>
      <c r="G1080" t="s">
        <v>18</v>
      </c>
      <c r="H1080" t="s">
        <v>31</v>
      </c>
      <c r="I1080" t="str">
        <f>"4-4"</f>
        <v>4-4</v>
      </c>
      <c r="J1080" t="s">
        <v>20</v>
      </c>
      <c r="K1080">
        <v>1.8129999999999999</v>
      </c>
      <c r="L1080">
        <v>1</v>
      </c>
      <c r="M1080">
        <v>0.81</v>
      </c>
      <c r="N1080" t="s">
        <v>21</v>
      </c>
      <c r="O1080" t="s">
        <v>2532</v>
      </c>
      <c r="P1080" s="15">
        <f t="shared" si="188"/>
        <v>33.979999999999976</v>
      </c>
      <c r="Q1080" s="18">
        <v>43678</v>
      </c>
      <c r="R1080" s="22"/>
      <c r="S1080" s="50">
        <v>1084</v>
      </c>
      <c r="T1080" s="23" t="str">
        <f t="shared" si="178"/>
        <v>AH</v>
      </c>
      <c r="U1080" t="s">
        <v>2513</v>
      </c>
      <c r="V1080" s="46" t="str">
        <f t="shared" si="179"/>
        <v>17</v>
      </c>
      <c r="W1080" s="46" t="str">
        <f t="shared" si="180"/>
        <v>Aug</v>
      </c>
      <c r="X1080" s="46">
        <f t="shared" si="181"/>
        <v>8</v>
      </c>
      <c r="Y1080" s="46" t="str">
        <f t="shared" si="182"/>
        <v>2019</v>
      </c>
      <c r="Z1080" s="46" t="str">
        <f t="shared" si="183"/>
        <v>21:00</v>
      </c>
      <c r="AA1080" s="47">
        <f t="shared" si="184"/>
        <v>43694</v>
      </c>
      <c r="AB1080" s="48">
        <f t="shared" si="185"/>
        <v>43694.875</v>
      </c>
      <c r="AC1080" s="51">
        <v>43678</v>
      </c>
      <c r="AD1080" s="72"/>
      <c r="AE1080" s="49">
        <v>1079</v>
      </c>
      <c r="AF1080" s="52">
        <f t="shared" si="186"/>
        <v>33.379999999999974</v>
      </c>
      <c r="AG1080" s="53">
        <f t="shared" si="187"/>
        <v>133.38000000000014</v>
      </c>
      <c r="AH1080" s="53">
        <f>AG1080-MAX($AG$1:AG1079)</f>
        <v>-13.119999999999948</v>
      </c>
    </row>
    <row r="1081" spans="1:34" x14ac:dyDescent="0.25">
      <c r="A1081">
        <v>1080</v>
      </c>
      <c r="B1081" t="s">
        <v>2523</v>
      </c>
      <c r="C1081" t="s">
        <v>15</v>
      </c>
      <c r="D1081" t="s">
        <v>58</v>
      </c>
      <c r="E1081" t="s">
        <v>2524</v>
      </c>
      <c r="F1081">
        <v>1.9</v>
      </c>
      <c r="G1081" t="s">
        <v>18</v>
      </c>
      <c r="H1081" t="s">
        <v>46</v>
      </c>
      <c r="I1081" t="str">
        <f>"1-0"</f>
        <v>1-0</v>
      </c>
      <c r="J1081" t="s">
        <v>20</v>
      </c>
      <c r="K1081">
        <v>1.9</v>
      </c>
      <c r="L1081">
        <v>1</v>
      </c>
      <c r="M1081">
        <v>0.9</v>
      </c>
      <c r="N1081" t="s">
        <v>21</v>
      </c>
      <c r="O1081" t="s">
        <v>2522</v>
      </c>
      <c r="P1081" s="15">
        <f t="shared" si="188"/>
        <v>34.879999999999974</v>
      </c>
      <c r="Q1081" s="18">
        <v>43678</v>
      </c>
      <c r="R1081" s="22"/>
      <c r="S1081" s="50">
        <v>1078</v>
      </c>
      <c r="T1081" s="23" t="str">
        <f t="shared" si="178"/>
        <v>AH</v>
      </c>
      <c r="U1081" t="s">
        <v>2513</v>
      </c>
      <c r="V1081" s="46" t="str">
        <f t="shared" si="179"/>
        <v>18</v>
      </c>
      <c r="W1081" s="46" t="str">
        <f t="shared" si="180"/>
        <v>Aug</v>
      </c>
      <c r="X1081" s="46">
        <f t="shared" si="181"/>
        <v>8</v>
      </c>
      <c r="Y1081" s="46" t="str">
        <f t="shared" si="182"/>
        <v>2019</v>
      </c>
      <c r="Z1081" s="46" t="str">
        <f t="shared" si="183"/>
        <v>15:00</v>
      </c>
      <c r="AA1081" s="47">
        <f t="shared" si="184"/>
        <v>43695</v>
      </c>
      <c r="AB1081" s="48">
        <f t="shared" si="185"/>
        <v>43695.625</v>
      </c>
      <c r="AC1081" s="51">
        <v>43678</v>
      </c>
      <c r="AD1081" s="72"/>
      <c r="AE1081" s="49">
        <v>1080</v>
      </c>
      <c r="AF1081" s="52">
        <f t="shared" si="186"/>
        <v>34.279999999999973</v>
      </c>
      <c r="AG1081" s="53">
        <f t="shared" si="187"/>
        <v>134.28000000000014</v>
      </c>
      <c r="AH1081" s="53">
        <f>AG1081-MAX($AG$1:AG1080)</f>
        <v>-12.219999999999942</v>
      </c>
    </row>
    <row r="1082" spans="1:34" x14ac:dyDescent="0.25">
      <c r="A1082">
        <v>1081</v>
      </c>
      <c r="B1082" t="s">
        <v>2523</v>
      </c>
      <c r="C1082" t="s">
        <v>15</v>
      </c>
      <c r="D1082" t="s">
        <v>100</v>
      </c>
      <c r="E1082" t="s">
        <v>2559</v>
      </c>
      <c r="F1082">
        <v>1.74</v>
      </c>
      <c r="G1082" t="s">
        <v>18</v>
      </c>
      <c r="H1082" t="s">
        <v>31</v>
      </c>
      <c r="I1082" t="str">
        <f>"1-1"</f>
        <v>1-1</v>
      </c>
      <c r="J1082" t="s">
        <v>20</v>
      </c>
      <c r="K1082">
        <v>1.7350000000000001</v>
      </c>
      <c r="L1082">
        <v>1</v>
      </c>
      <c r="M1082">
        <v>0.74</v>
      </c>
      <c r="N1082" t="s">
        <v>21</v>
      </c>
      <c r="O1082" t="s">
        <v>2560</v>
      </c>
      <c r="P1082" s="15">
        <f t="shared" si="188"/>
        <v>35.619999999999976</v>
      </c>
      <c r="Q1082" s="18">
        <v>43678</v>
      </c>
      <c r="R1082" s="22"/>
      <c r="S1082" s="50">
        <v>1081</v>
      </c>
      <c r="T1082" s="23" t="str">
        <f t="shared" si="178"/>
        <v>AH</v>
      </c>
      <c r="U1082" t="s">
        <v>2513</v>
      </c>
      <c r="V1082" s="46" t="str">
        <f t="shared" si="179"/>
        <v>18</v>
      </c>
      <c r="W1082" s="46" t="str">
        <f t="shared" si="180"/>
        <v>Aug</v>
      </c>
      <c r="X1082" s="46">
        <f t="shared" si="181"/>
        <v>8</v>
      </c>
      <c r="Y1082" s="46" t="str">
        <f t="shared" si="182"/>
        <v>2019</v>
      </c>
      <c r="Z1082" s="46" t="str">
        <f t="shared" si="183"/>
        <v>15:00</v>
      </c>
      <c r="AA1082" s="47">
        <f t="shared" si="184"/>
        <v>43695</v>
      </c>
      <c r="AB1082" s="48">
        <f t="shared" si="185"/>
        <v>43695.625</v>
      </c>
      <c r="AC1082" s="51">
        <v>43678</v>
      </c>
      <c r="AD1082" s="72"/>
      <c r="AE1082" s="49">
        <v>1081</v>
      </c>
      <c r="AF1082" s="52">
        <f t="shared" si="186"/>
        <v>35.019999999999975</v>
      </c>
      <c r="AG1082" s="53">
        <f t="shared" si="187"/>
        <v>135.02000000000015</v>
      </c>
      <c r="AH1082" s="53">
        <f>AG1082-MAX($AG$1:AG1081)</f>
        <v>-11.479999999999933</v>
      </c>
    </row>
    <row r="1083" spans="1:34" x14ac:dyDescent="0.25">
      <c r="A1083">
        <v>1082</v>
      </c>
      <c r="B1083" t="s">
        <v>2569</v>
      </c>
      <c r="C1083" t="s">
        <v>15</v>
      </c>
      <c r="D1083" t="s">
        <v>54</v>
      </c>
      <c r="E1083" t="s">
        <v>889</v>
      </c>
      <c r="F1083">
        <v>1.73</v>
      </c>
      <c r="G1083" t="s">
        <v>18</v>
      </c>
      <c r="H1083" t="s">
        <v>46</v>
      </c>
      <c r="I1083" t="str">
        <f>"1-0"</f>
        <v>1-0</v>
      </c>
      <c r="J1083" t="s">
        <v>20</v>
      </c>
      <c r="K1083">
        <v>1.7290000000000001</v>
      </c>
      <c r="L1083">
        <v>1</v>
      </c>
      <c r="M1083">
        <v>0.73</v>
      </c>
      <c r="N1083" t="s">
        <v>21</v>
      </c>
      <c r="O1083" t="s">
        <v>2568</v>
      </c>
      <c r="P1083" s="15">
        <f t="shared" si="188"/>
        <v>36.349999999999973</v>
      </c>
      <c r="Q1083" s="18">
        <v>43678</v>
      </c>
      <c r="R1083" s="22"/>
      <c r="S1083" s="50">
        <v>1090</v>
      </c>
      <c r="T1083" s="23" t="str">
        <f t="shared" si="178"/>
        <v>AH</v>
      </c>
      <c r="U1083" t="s">
        <v>2513</v>
      </c>
      <c r="V1083" s="46" t="str">
        <f t="shared" si="179"/>
        <v>18</v>
      </c>
      <c r="W1083" s="46" t="str">
        <f t="shared" si="180"/>
        <v>Aug</v>
      </c>
      <c r="X1083" s="46">
        <f t="shared" si="181"/>
        <v>8</v>
      </c>
      <c r="Y1083" s="46" t="str">
        <f t="shared" si="182"/>
        <v>2019</v>
      </c>
      <c r="Z1083" s="46" t="str">
        <f t="shared" si="183"/>
        <v>15:30</v>
      </c>
      <c r="AA1083" s="47">
        <f t="shared" si="184"/>
        <v>43695</v>
      </c>
      <c r="AB1083" s="48">
        <f t="shared" si="185"/>
        <v>43695.645833333336</v>
      </c>
      <c r="AC1083" s="51">
        <v>43678</v>
      </c>
      <c r="AD1083" s="72"/>
      <c r="AE1083" s="49">
        <v>1082</v>
      </c>
      <c r="AF1083" s="52">
        <f t="shared" si="186"/>
        <v>35.749999999999972</v>
      </c>
      <c r="AG1083" s="53">
        <f t="shared" si="187"/>
        <v>135.75000000000014</v>
      </c>
      <c r="AH1083" s="53">
        <f>AG1083-MAX($AG$1:AG1082)</f>
        <v>-10.749999999999943</v>
      </c>
    </row>
    <row r="1084" spans="1:34" x14ac:dyDescent="0.25">
      <c r="A1084">
        <v>1083</v>
      </c>
      <c r="B1084" t="s">
        <v>2572</v>
      </c>
      <c r="C1084" t="s">
        <v>15</v>
      </c>
      <c r="D1084" t="s">
        <v>100</v>
      </c>
      <c r="E1084" t="s">
        <v>2573</v>
      </c>
      <c r="F1084">
        <v>1.85</v>
      </c>
      <c r="G1084" t="s">
        <v>18</v>
      </c>
      <c r="H1084" t="s">
        <v>92</v>
      </c>
      <c r="I1084" t="str">
        <f>"0-0"</f>
        <v>0-0</v>
      </c>
      <c r="J1084" t="s">
        <v>20</v>
      </c>
      <c r="K1084">
        <v>1.8540000000000001</v>
      </c>
      <c r="L1084">
        <v>1</v>
      </c>
      <c r="M1084">
        <v>0.85</v>
      </c>
      <c r="N1084" t="s">
        <v>21</v>
      </c>
      <c r="O1084" t="s">
        <v>2571</v>
      </c>
      <c r="P1084" s="15">
        <f t="shared" si="188"/>
        <v>37.199999999999974</v>
      </c>
      <c r="Q1084" s="18">
        <v>43678</v>
      </c>
      <c r="R1084" s="22"/>
      <c r="S1084" s="50">
        <v>1077</v>
      </c>
      <c r="T1084" s="23" t="str">
        <f t="shared" si="178"/>
        <v>AH</v>
      </c>
      <c r="U1084" t="s">
        <v>2513</v>
      </c>
      <c r="V1084" s="46" t="str">
        <f t="shared" si="179"/>
        <v>18</v>
      </c>
      <c r="W1084" s="46" t="str">
        <f t="shared" si="180"/>
        <v>Aug</v>
      </c>
      <c r="X1084" s="46">
        <f t="shared" si="181"/>
        <v>8</v>
      </c>
      <c r="Y1084" s="46" t="str">
        <f t="shared" si="182"/>
        <v>2019</v>
      </c>
      <c r="Z1084" s="46" t="str">
        <f t="shared" si="183"/>
        <v>17:00</v>
      </c>
      <c r="AA1084" s="47">
        <f t="shared" si="184"/>
        <v>43695</v>
      </c>
      <c r="AB1084" s="48">
        <f t="shared" si="185"/>
        <v>43695.708333333336</v>
      </c>
      <c r="AC1084" s="51">
        <v>43678</v>
      </c>
      <c r="AD1084" s="72"/>
      <c r="AE1084" s="49">
        <v>1083</v>
      </c>
      <c r="AF1084" s="52">
        <f t="shared" si="186"/>
        <v>36.599999999999973</v>
      </c>
      <c r="AG1084" s="53">
        <f t="shared" si="187"/>
        <v>136.60000000000014</v>
      </c>
      <c r="AH1084" s="53">
        <f>AG1084-MAX($AG$1:AG1083)</f>
        <v>-9.8999999999999488</v>
      </c>
    </row>
    <row r="1085" spans="1:34" x14ac:dyDescent="0.25">
      <c r="A1085">
        <v>1084</v>
      </c>
      <c r="B1085" t="s">
        <v>2566</v>
      </c>
      <c r="C1085" t="s">
        <v>15</v>
      </c>
      <c r="D1085" t="s">
        <v>58</v>
      </c>
      <c r="E1085" t="s">
        <v>1870</v>
      </c>
      <c r="F1085">
        <v>0</v>
      </c>
      <c r="G1085" t="s">
        <v>26</v>
      </c>
      <c r="H1085" t="s">
        <v>72</v>
      </c>
      <c r="I1085" t="str">
        <f>"1-1"</f>
        <v>1-1</v>
      </c>
      <c r="J1085" t="s">
        <v>20</v>
      </c>
      <c r="K1085">
        <v>1.7290000000000001</v>
      </c>
      <c r="L1085">
        <v>1</v>
      </c>
      <c r="M1085">
        <v>-1</v>
      </c>
      <c r="N1085" t="s">
        <v>21</v>
      </c>
      <c r="O1085" t="s">
        <v>2565</v>
      </c>
      <c r="P1085" s="15">
        <f t="shared" si="188"/>
        <v>36.199999999999974</v>
      </c>
      <c r="Q1085" s="18">
        <v>43678</v>
      </c>
      <c r="R1085" s="22"/>
      <c r="S1085" s="50">
        <v>1088</v>
      </c>
      <c r="T1085" s="23" t="str">
        <f t="shared" si="178"/>
        <v>1X2</v>
      </c>
      <c r="U1085" t="s">
        <v>2513</v>
      </c>
      <c r="V1085" s="46" t="str">
        <f t="shared" si="179"/>
        <v>18</v>
      </c>
      <c r="W1085" s="46" t="str">
        <f t="shared" si="180"/>
        <v>Aug</v>
      </c>
      <c r="X1085" s="46">
        <f t="shared" si="181"/>
        <v>8</v>
      </c>
      <c r="Y1085" s="46" t="str">
        <f t="shared" si="182"/>
        <v>2019</v>
      </c>
      <c r="Z1085" s="46" t="str">
        <f t="shared" si="183"/>
        <v>17:30</v>
      </c>
      <c r="AA1085" s="47">
        <f t="shared" si="184"/>
        <v>43695</v>
      </c>
      <c r="AB1085" s="48">
        <f t="shared" si="185"/>
        <v>43695.729166666664</v>
      </c>
      <c r="AC1085" s="51">
        <v>43678</v>
      </c>
      <c r="AD1085" s="72"/>
      <c r="AE1085" s="49">
        <v>1084</v>
      </c>
      <c r="AF1085" s="52">
        <f t="shared" si="186"/>
        <v>35.599999999999973</v>
      </c>
      <c r="AG1085" s="53">
        <f t="shared" si="187"/>
        <v>135.60000000000014</v>
      </c>
      <c r="AH1085" s="53">
        <f>AG1085-MAX($AG$1:AG1084)</f>
        <v>-10.899999999999949</v>
      </c>
    </row>
    <row r="1086" spans="1:34" x14ac:dyDescent="0.25">
      <c r="A1086">
        <v>1085</v>
      </c>
      <c r="B1086" t="s">
        <v>2544</v>
      </c>
      <c r="C1086" t="s">
        <v>15</v>
      </c>
      <c r="D1086" t="s">
        <v>54</v>
      </c>
      <c r="E1086" t="s">
        <v>2545</v>
      </c>
      <c r="F1086">
        <v>0</v>
      </c>
      <c r="G1086" t="s">
        <v>26</v>
      </c>
      <c r="H1086" t="s">
        <v>112</v>
      </c>
      <c r="I1086" t="str">
        <f>"0-4"</f>
        <v>0-4</v>
      </c>
      <c r="J1086" t="s">
        <v>20</v>
      </c>
      <c r="K1086">
        <v>2.17</v>
      </c>
      <c r="L1086">
        <v>1</v>
      </c>
      <c r="M1086">
        <v>-1</v>
      </c>
      <c r="N1086" t="s">
        <v>21</v>
      </c>
      <c r="O1086" t="s">
        <v>2543</v>
      </c>
      <c r="P1086" s="15">
        <f t="shared" si="188"/>
        <v>35.199999999999974</v>
      </c>
      <c r="Q1086" s="18">
        <v>43678</v>
      </c>
      <c r="R1086" s="22"/>
      <c r="S1086" s="50">
        <v>1069</v>
      </c>
      <c r="T1086" s="23" t="str">
        <f t="shared" si="178"/>
        <v>AH</v>
      </c>
      <c r="U1086" t="s">
        <v>2513</v>
      </c>
      <c r="V1086" s="46" t="str">
        <f t="shared" si="179"/>
        <v>18</v>
      </c>
      <c r="W1086" s="46" t="str">
        <f t="shared" si="180"/>
        <v>Aug</v>
      </c>
      <c r="X1086" s="46">
        <f t="shared" si="181"/>
        <v>8</v>
      </c>
      <c r="Y1086" s="46" t="str">
        <f t="shared" si="182"/>
        <v>2019</v>
      </c>
      <c r="Z1086" s="46" t="str">
        <f t="shared" si="183"/>
        <v>18:00</v>
      </c>
      <c r="AA1086" s="47">
        <f t="shared" si="184"/>
        <v>43695</v>
      </c>
      <c r="AB1086" s="48">
        <f t="shared" si="185"/>
        <v>43695.75</v>
      </c>
      <c r="AC1086" s="51">
        <v>43678</v>
      </c>
      <c r="AD1086" s="72"/>
      <c r="AE1086" s="49">
        <v>1085</v>
      </c>
      <c r="AF1086" s="52">
        <f t="shared" si="186"/>
        <v>34.599999999999973</v>
      </c>
      <c r="AG1086" s="53">
        <f t="shared" si="187"/>
        <v>134.60000000000014</v>
      </c>
      <c r="AH1086" s="53">
        <f>AG1086-MAX($AG$1:AG1085)</f>
        <v>-11.899999999999949</v>
      </c>
    </row>
    <row r="1087" spans="1:34" x14ac:dyDescent="0.25">
      <c r="A1087">
        <v>1086</v>
      </c>
      <c r="B1087" t="s">
        <v>2570</v>
      </c>
      <c r="C1087" t="s">
        <v>15</v>
      </c>
      <c r="D1087" t="s">
        <v>24</v>
      </c>
      <c r="E1087" t="s">
        <v>616</v>
      </c>
      <c r="F1087">
        <v>1.7</v>
      </c>
      <c r="G1087" t="s">
        <v>18</v>
      </c>
      <c r="H1087" t="s">
        <v>34</v>
      </c>
      <c r="I1087" t="str">
        <f>"0-2"</f>
        <v>0-2</v>
      </c>
      <c r="J1087" t="s">
        <v>20</v>
      </c>
      <c r="K1087">
        <v>1.6990000000000001</v>
      </c>
      <c r="L1087">
        <v>1</v>
      </c>
      <c r="M1087">
        <v>0.7</v>
      </c>
      <c r="N1087" t="s">
        <v>21</v>
      </c>
      <c r="O1087" t="s">
        <v>2571</v>
      </c>
      <c r="P1087" s="15">
        <f t="shared" si="188"/>
        <v>35.899999999999977</v>
      </c>
      <c r="Q1087" s="18">
        <v>43678</v>
      </c>
      <c r="R1087" s="22"/>
      <c r="S1087" s="50">
        <v>1066</v>
      </c>
      <c r="T1087" s="23" t="str">
        <f t="shared" si="178"/>
        <v>AH</v>
      </c>
      <c r="U1087" t="s">
        <v>2513</v>
      </c>
      <c r="V1087" s="46" t="str">
        <f t="shared" si="179"/>
        <v>18</v>
      </c>
      <c r="W1087" s="46" t="str">
        <f t="shared" si="180"/>
        <v>Aug</v>
      </c>
      <c r="X1087" s="46">
        <f t="shared" si="181"/>
        <v>8</v>
      </c>
      <c r="Y1087" s="46" t="str">
        <f t="shared" si="182"/>
        <v>2019</v>
      </c>
      <c r="Z1087" s="46" t="str">
        <f t="shared" si="183"/>
        <v>19:00</v>
      </c>
      <c r="AA1087" s="47">
        <f t="shared" si="184"/>
        <v>43695</v>
      </c>
      <c r="AB1087" s="48">
        <f t="shared" si="185"/>
        <v>43695.791666666664</v>
      </c>
      <c r="AC1087" s="51">
        <v>43678</v>
      </c>
      <c r="AD1087" s="72"/>
      <c r="AE1087" s="49">
        <v>1086</v>
      </c>
      <c r="AF1087" s="52">
        <f t="shared" si="186"/>
        <v>35.299999999999976</v>
      </c>
      <c r="AG1087" s="53">
        <f t="shared" si="187"/>
        <v>135.30000000000013</v>
      </c>
      <c r="AH1087" s="53">
        <f>AG1087-MAX($AG$1:AG1086)</f>
        <v>-11.19999999999996</v>
      </c>
    </row>
    <row r="1088" spans="1:34" x14ac:dyDescent="0.25">
      <c r="A1088">
        <v>1087</v>
      </c>
      <c r="B1088" t="s">
        <v>2561</v>
      </c>
      <c r="C1088" t="s">
        <v>15</v>
      </c>
      <c r="D1088" t="s">
        <v>100</v>
      </c>
      <c r="E1088" t="s">
        <v>96</v>
      </c>
      <c r="F1088">
        <v>0</v>
      </c>
      <c r="G1088" t="s">
        <v>26</v>
      </c>
      <c r="H1088" t="s">
        <v>289</v>
      </c>
      <c r="I1088" t="str">
        <f>"2-1"</f>
        <v>2-1</v>
      </c>
      <c r="J1088" t="s">
        <v>20</v>
      </c>
      <c r="K1088">
        <v>1.917</v>
      </c>
      <c r="L1088">
        <v>1</v>
      </c>
      <c r="M1088">
        <v>-1</v>
      </c>
      <c r="N1088" t="s">
        <v>21</v>
      </c>
      <c r="O1088" t="s">
        <v>2560</v>
      </c>
      <c r="P1088" s="15">
        <f t="shared" si="188"/>
        <v>34.899999999999977</v>
      </c>
      <c r="Q1088" s="18">
        <v>43678</v>
      </c>
      <c r="R1088" s="22"/>
      <c r="S1088" s="50">
        <v>1083</v>
      </c>
      <c r="T1088" s="23" t="str">
        <f t="shared" si="178"/>
        <v>AH</v>
      </c>
      <c r="U1088" t="s">
        <v>2513</v>
      </c>
      <c r="V1088" s="46" t="str">
        <f t="shared" si="179"/>
        <v>18</v>
      </c>
      <c r="W1088" s="46" t="str">
        <f t="shared" si="180"/>
        <v>Aug</v>
      </c>
      <c r="X1088" s="46">
        <f t="shared" si="181"/>
        <v>8</v>
      </c>
      <c r="Y1088" s="46" t="str">
        <f t="shared" si="182"/>
        <v>2019</v>
      </c>
      <c r="Z1088" s="46" t="str">
        <f t="shared" si="183"/>
        <v>21:00</v>
      </c>
      <c r="AA1088" s="47">
        <f t="shared" si="184"/>
        <v>43695</v>
      </c>
      <c r="AB1088" s="48">
        <f t="shared" si="185"/>
        <v>43695.875</v>
      </c>
      <c r="AC1088" s="51">
        <v>43678</v>
      </c>
      <c r="AD1088" s="72"/>
      <c r="AE1088" s="49">
        <v>1087</v>
      </c>
      <c r="AF1088" s="52">
        <f t="shared" si="186"/>
        <v>34.299999999999976</v>
      </c>
      <c r="AG1088" s="53">
        <f t="shared" si="187"/>
        <v>134.30000000000013</v>
      </c>
      <c r="AH1088" s="53">
        <f>AG1088-MAX($AG$1:AG1087)</f>
        <v>-12.19999999999996</v>
      </c>
    </row>
    <row r="1089" spans="1:34" x14ac:dyDescent="0.25">
      <c r="A1089">
        <v>1088</v>
      </c>
      <c r="B1089" t="s">
        <v>2535</v>
      </c>
      <c r="C1089" t="s">
        <v>15</v>
      </c>
      <c r="D1089" t="s">
        <v>24</v>
      </c>
      <c r="E1089" t="s">
        <v>1449</v>
      </c>
      <c r="F1089">
        <v>1.76</v>
      </c>
      <c r="G1089" t="s">
        <v>18</v>
      </c>
      <c r="H1089" t="s">
        <v>60</v>
      </c>
      <c r="I1089" t="str">
        <f>"1-0"</f>
        <v>1-0</v>
      </c>
      <c r="J1089" t="s">
        <v>20</v>
      </c>
      <c r="K1089">
        <v>1.7629999999999999</v>
      </c>
      <c r="L1089">
        <v>1</v>
      </c>
      <c r="M1089">
        <v>0.76</v>
      </c>
      <c r="N1089" t="s">
        <v>21</v>
      </c>
      <c r="O1089" t="s">
        <v>2532</v>
      </c>
      <c r="P1089" s="15">
        <f t="shared" si="188"/>
        <v>35.659999999999975</v>
      </c>
      <c r="Q1089" s="18">
        <v>43678</v>
      </c>
      <c r="R1089" s="22"/>
      <c r="S1089" s="50">
        <v>1067</v>
      </c>
      <c r="T1089" s="23" t="str">
        <f t="shared" si="178"/>
        <v>O/U</v>
      </c>
      <c r="U1089" t="s">
        <v>2513</v>
      </c>
      <c r="V1089" s="46" t="str">
        <f t="shared" si="179"/>
        <v>18</v>
      </c>
      <c r="W1089" s="46" t="str">
        <f t="shared" si="180"/>
        <v>Aug</v>
      </c>
      <c r="X1089" s="46">
        <f t="shared" si="181"/>
        <v>8</v>
      </c>
      <c r="Y1089" s="46" t="str">
        <f t="shared" si="182"/>
        <v>2019</v>
      </c>
      <c r="Z1089" s="46" t="str">
        <f t="shared" si="183"/>
        <v>22:00</v>
      </c>
      <c r="AA1089" s="47">
        <f t="shared" si="184"/>
        <v>43695</v>
      </c>
      <c r="AB1089" s="48">
        <f t="shared" si="185"/>
        <v>43695.916666666664</v>
      </c>
      <c r="AC1089" s="51">
        <v>43678</v>
      </c>
      <c r="AD1089" s="72"/>
      <c r="AE1089" s="49">
        <v>1088</v>
      </c>
      <c r="AF1089" s="52">
        <f t="shared" si="186"/>
        <v>35.059999999999974</v>
      </c>
      <c r="AG1089" s="53">
        <f t="shared" si="187"/>
        <v>135.06000000000012</v>
      </c>
      <c r="AH1089" s="53">
        <f>AG1089-MAX($AG$1:AG1088)</f>
        <v>-11.439999999999969</v>
      </c>
    </row>
    <row r="1090" spans="1:34" x14ac:dyDescent="0.25">
      <c r="A1090">
        <v>1089</v>
      </c>
      <c r="B1090" t="s">
        <v>2567</v>
      </c>
      <c r="C1090" t="s">
        <v>15</v>
      </c>
      <c r="D1090" t="s">
        <v>58</v>
      </c>
      <c r="E1090" t="s">
        <v>505</v>
      </c>
      <c r="F1090">
        <v>1.67</v>
      </c>
      <c r="G1090" t="s">
        <v>18</v>
      </c>
      <c r="H1090" t="s">
        <v>112</v>
      </c>
      <c r="I1090" t="str">
        <f>"1-1"</f>
        <v>1-1</v>
      </c>
      <c r="J1090" t="s">
        <v>20</v>
      </c>
      <c r="K1090">
        <v>1.671</v>
      </c>
      <c r="L1090">
        <v>1</v>
      </c>
      <c r="M1090">
        <v>0.67</v>
      </c>
      <c r="N1090" t="s">
        <v>21</v>
      </c>
      <c r="O1090" t="s">
        <v>2568</v>
      </c>
      <c r="P1090" s="15">
        <f t="shared" si="188"/>
        <v>36.329999999999977</v>
      </c>
      <c r="Q1090" s="18">
        <v>43678</v>
      </c>
      <c r="R1090" s="22"/>
      <c r="S1090" s="50">
        <v>1058</v>
      </c>
      <c r="T1090" s="23" t="str">
        <f t="shared" ref="T1090:T1153" si="189">MID(H1090,FIND("(",H1090)+1,FIND(")",H1090)-FIND("(",H1090)-1)</f>
        <v>AH</v>
      </c>
      <c r="U1090" t="s">
        <v>2513</v>
      </c>
      <c r="V1090" s="46" t="str">
        <f t="shared" ref="V1090:V1153" si="190">MID(B1090,2,2)</f>
        <v>19</v>
      </c>
      <c r="W1090" s="46" t="str">
        <f t="shared" ref="W1090:W1153" si="191">MID(B1090,5,3)</f>
        <v>Aug</v>
      </c>
      <c r="X1090" s="46">
        <f t="shared" ref="X1090:X1153" si="192">INDEX($AK$2:$AL$13,MATCH(W1090,$AL$2:$AL$13,0),1)</f>
        <v>8</v>
      </c>
      <c r="Y1090" s="46" t="str">
        <f t="shared" ref="Y1090:Y1153" si="193">MID(B1090,9,4)</f>
        <v>2019</v>
      </c>
      <c r="Z1090" s="46" t="str">
        <f t="shared" ref="Z1090:Z1153" si="194">RIGHT(B1090,5)</f>
        <v>21:00</v>
      </c>
      <c r="AA1090" s="47">
        <f t="shared" ref="AA1090:AA1153" si="195">DATE(Y1090,X1090,V1090)</f>
        <v>43696</v>
      </c>
      <c r="AB1090" s="48">
        <f t="shared" ref="AB1090:AB1153" si="196">AA1090+Z1090</f>
        <v>43696.875</v>
      </c>
      <c r="AC1090" s="51">
        <v>43678</v>
      </c>
      <c r="AD1090" s="72"/>
      <c r="AE1090" s="49">
        <v>1089</v>
      </c>
      <c r="AF1090" s="52">
        <f t="shared" si="186"/>
        <v>35.729999999999976</v>
      </c>
      <c r="AG1090" s="53">
        <f t="shared" si="187"/>
        <v>135.7300000000001</v>
      </c>
      <c r="AH1090" s="53">
        <f>AG1090-MAX($AG$1:AG1089)</f>
        <v>-10.769999999999982</v>
      </c>
    </row>
    <row r="1091" spans="1:34" x14ac:dyDescent="0.25">
      <c r="A1091">
        <v>1090</v>
      </c>
      <c r="B1091" t="s">
        <v>2536</v>
      </c>
      <c r="C1091" t="s">
        <v>15</v>
      </c>
      <c r="D1091" t="s">
        <v>24</v>
      </c>
      <c r="E1091" t="s">
        <v>2537</v>
      </c>
      <c r="F1091">
        <v>1.71</v>
      </c>
      <c r="G1091" t="s">
        <v>18</v>
      </c>
      <c r="H1091" t="s">
        <v>31</v>
      </c>
      <c r="I1091" t="str">
        <f>"1-2"</f>
        <v>1-2</v>
      </c>
      <c r="J1091" t="s">
        <v>20</v>
      </c>
      <c r="K1091">
        <v>1.714</v>
      </c>
      <c r="L1091">
        <v>1</v>
      </c>
      <c r="M1091">
        <v>0.71</v>
      </c>
      <c r="N1091" t="s">
        <v>21</v>
      </c>
      <c r="O1091" t="s">
        <v>2538</v>
      </c>
      <c r="P1091" s="15">
        <f t="shared" si="188"/>
        <v>37.039999999999978</v>
      </c>
      <c r="Q1091" s="18">
        <v>43678</v>
      </c>
      <c r="R1091" s="22"/>
      <c r="S1091" s="50">
        <v>1079</v>
      </c>
      <c r="T1091" s="23" t="str">
        <f t="shared" si="189"/>
        <v>AH</v>
      </c>
      <c r="U1091" t="s">
        <v>2513</v>
      </c>
      <c r="V1091" s="46" t="str">
        <f t="shared" si="190"/>
        <v>19</v>
      </c>
      <c r="W1091" s="46" t="str">
        <f t="shared" si="191"/>
        <v>Aug</v>
      </c>
      <c r="X1091" s="46">
        <f t="shared" si="192"/>
        <v>8</v>
      </c>
      <c r="Y1091" s="46" t="str">
        <f t="shared" si="193"/>
        <v>2019</v>
      </c>
      <c r="Z1091" s="46" t="str">
        <f t="shared" si="194"/>
        <v>22:00</v>
      </c>
      <c r="AA1091" s="47">
        <f t="shared" si="195"/>
        <v>43696</v>
      </c>
      <c r="AB1091" s="48">
        <f t="shared" si="196"/>
        <v>43696.916666666664</v>
      </c>
      <c r="AC1091" s="51">
        <v>43678</v>
      </c>
      <c r="AD1091" s="72"/>
      <c r="AE1091" s="49">
        <v>1090</v>
      </c>
      <c r="AF1091" s="52">
        <f t="shared" ref="AF1091:AF1154" si="197">AF1090+M1091</f>
        <v>36.439999999999976</v>
      </c>
      <c r="AG1091" s="53">
        <f t="shared" ref="AG1091:AG1154" si="198">AG1090+M1091</f>
        <v>136.44000000000011</v>
      </c>
      <c r="AH1091" s="53">
        <f>AG1091-MAX($AG$1:AG1090)</f>
        <v>-10.059999999999974</v>
      </c>
    </row>
    <row r="1092" spans="1:34" x14ac:dyDescent="0.25">
      <c r="A1092">
        <v>1091</v>
      </c>
      <c r="B1092" t="s">
        <v>2623</v>
      </c>
      <c r="C1092" t="s">
        <v>15</v>
      </c>
      <c r="D1092" t="s">
        <v>24</v>
      </c>
      <c r="E1092" t="s">
        <v>2624</v>
      </c>
      <c r="F1092">
        <v>0</v>
      </c>
      <c r="G1092" t="s">
        <v>26</v>
      </c>
      <c r="H1092" t="s">
        <v>166</v>
      </c>
      <c r="I1092" t="str">
        <f>"0-1"</f>
        <v>0-1</v>
      </c>
      <c r="J1092" t="s">
        <v>20</v>
      </c>
      <c r="K1092">
        <v>1.869</v>
      </c>
      <c r="L1092">
        <v>1</v>
      </c>
      <c r="M1092">
        <v>-1</v>
      </c>
      <c r="N1092" t="s">
        <v>21</v>
      </c>
      <c r="O1092" t="s">
        <v>2622</v>
      </c>
      <c r="P1092" s="15">
        <f t="shared" si="188"/>
        <v>36.039999999999978</v>
      </c>
      <c r="Q1092" s="18">
        <v>43678</v>
      </c>
      <c r="T1092" s="23" t="str">
        <f t="shared" si="189"/>
        <v>O/U</v>
      </c>
      <c r="U1092" t="s">
        <v>2513</v>
      </c>
      <c r="V1092" s="46" t="str">
        <f t="shared" si="190"/>
        <v>23</v>
      </c>
      <c r="W1092" s="46" t="str">
        <f t="shared" si="191"/>
        <v>Aug</v>
      </c>
      <c r="X1092" s="46">
        <f t="shared" si="192"/>
        <v>8</v>
      </c>
      <c r="Y1092" s="46" t="str">
        <f t="shared" si="193"/>
        <v>2019</v>
      </c>
      <c r="Z1092" s="46" t="str">
        <f t="shared" si="194"/>
        <v>20:00</v>
      </c>
      <c r="AA1092" s="47">
        <f t="shared" si="195"/>
        <v>43700</v>
      </c>
      <c r="AB1092" s="48">
        <f t="shared" si="196"/>
        <v>43700.833333333336</v>
      </c>
      <c r="AC1092" s="51">
        <v>43678</v>
      </c>
      <c r="AD1092" s="72"/>
      <c r="AE1092" s="49">
        <v>1091</v>
      </c>
      <c r="AF1092" s="52">
        <f t="shared" si="197"/>
        <v>35.439999999999976</v>
      </c>
      <c r="AG1092" s="53">
        <f t="shared" si="198"/>
        <v>135.44000000000011</v>
      </c>
      <c r="AH1092" s="53">
        <f>AG1092-MAX($AG$1:AG1091)</f>
        <v>-11.059999999999974</v>
      </c>
    </row>
    <row r="1093" spans="1:34" x14ac:dyDescent="0.25">
      <c r="A1093">
        <v>1092</v>
      </c>
      <c r="B1093" t="s">
        <v>2606</v>
      </c>
      <c r="C1093" t="s">
        <v>15</v>
      </c>
      <c r="D1093" t="s">
        <v>54</v>
      </c>
      <c r="E1093" t="s">
        <v>2607</v>
      </c>
      <c r="F1093">
        <v>1.74</v>
      </c>
      <c r="G1093" t="s">
        <v>18</v>
      </c>
      <c r="H1093" t="s">
        <v>27</v>
      </c>
      <c r="I1093" t="str">
        <f>"1-3"</f>
        <v>1-3</v>
      </c>
      <c r="J1093" t="s">
        <v>20</v>
      </c>
      <c r="K1093">
        <v>1.7350000000000001</v>
      </c>
      <c r="L1093">
        <v>1</v>
      </c>
      <c r="M1093">
        <v>0.74</v>
      </c>
      <c r="N1093" t="s">
        <v>21</v>
      </c>
      <c r="O1093" t="s">
        <v>2604</v>
      </c>
      <c r="P1093" s="15">
        <f t="shared" si="188"/>
        <v>36.77999999999998</v>
      </c>
      <c r="Q1093" s="18">
        <v>43678</v>
      </c>
      <c r="T1093" s="23" t="str">
        <f t="shared" si="189"/>
        <v>AH</v>
      </c>
      <c r="U1093" t="s">
        <v>2513</v>
      </c>
      <c r="V1093" s="46" t="str">
        <f t="shared" si="190"/>
        <v>23</v>
      </c>
      <c r="W1093" s="46" t="str">
        <f t="shared" si="191"/>
        <v>Aug</v>
      </c>
      <c r="X1093" s="46">
        <f t="shared" si="192"/>
        <v>8</v>
      </c>
      <c r="Y1093" s="46" t="str">
        <f t="shared" si="193"/>
        <v>2019</v>
      </c>
      <c r="Z1093" s="46" t="str">
        <f t="shared" si="194"/>
        <v>20:30</v>
      </c>
      <c r="AA1093" s="47">
        <f t="shared" si="195"/>
        <v>43700</v>
      </c>
      <c r="AB1093" s="48">
        <f t="shared" si="196"/>
        <v>43700.854166666664</v>
      </c>
      <c r="AC1093" s="51">
        <v>43678</v>
      </c>
      <c r="AD1093" s="72"/>
      <c r="AE1093" s="49">
        <v>1092</v>
      </c>
      <c r="AF1093" s="52">
        <f t="shared" si="197"/>
        <v>36.179999999999978</v>
      </c>
      <c r="AG1093" s="53">
        <f t="shared" si="198"/>
        <v>136.18000000000012</v>
      </c>
      <c r="AH1093" s="53">
        <f>AG1093-MAX($AG$1:AG1092)</f>
        <v>-10.319999999999965</v>
      </c>
    </row>
    <row r="1094" spans="1:34" x14ac:dyDescent="0.25">
      <c r="A1094">
        <v>1093</v>
      </c>
      <c r="B1094" t="s">
        <v>2596</v>
      </c>
      <c r="C1094" t="s">
        <v>15</v>
      </c>
      <c r="D1094" t="s">
        <v>58</v>
      </c>
      <c r="E1094" t="s">
        <v>2597</v>
      </c>
      <c r="F1094">
        <v>1.75</v>
      </c>
      <c r="G1094" t="s">
        <v>18</v>
      </c>
      <c r="H1094" t="s">
        <v>112</v>
      </c>
      <c r="I1094" t="str">
        <f>"2-0"</f>
        <v>2-0</v>
      </c>
      <c r="J1094" t="s">
        <v>20</v>
      </c>
      <c r="K1094">
        <v>1.746</v>
      </c>
      <c r="L1094">
        <v>1</v>
      </c>
      <c r="M1094">
        <v>0.75</v>
      </c>
      <c r="N1094" t="s">
        <v>21</v>
      </c>
      <c r="O1094" t="s">
        <v>2598</v>
      </c>
      <c r="P1094" s="15">
        <f t="shared" si="188"/>
        <v>37.52999999999998</v>
      </c>
      <c r="Q1094" s="18">
        <v>43678</v>
      </c>
      <c r="T1094" s="23" t="str">
        <f t="shared" si="189"/>
        <v>AH</v>
      </c>
      <c r="U1094" t="s">
        <v>2513</v>
      </c>
      <c r="V1094" s="46" t="str">
        <f t="shared" si="190"/>
        <v>23</v>
      </c>
      <c r="W1094" s="46" t="str">
        <f t="shared" si="191"/>
        <v>Aug</v>
      </c>
      <c r="X1094" s="46">
        <f t="shared" si="192"/>
        <v>8</v>
      </c>
      <c r="Y1094" s="46" t="str">
        <f t="shared" si="193"/>
        <v>2019</v>
      </c>
      <c r="Z1094" s="46" t="str">
        <f t="shared" si="194"/>
        <v>21:00</v>
      </c>
      <c r="AA1094" s="47">
        <f t="shared" si="195"/>
        <v>43700</v>
      </c>
      <c r="AB1094" s="48">
        <f t="shared" si="196"/>
        <v>43700.875</v>
      </c>
      <c r="AC1094" s="51">
        <v>43678</v>
      </c>
      <c r="AD1094" s="72"/>
      <c r="AE1094" s="49">
        <v>1093</v>
      </c>
      <c r="AF1094" s="52">
        <f t="shared" si="197"/>
        <v>36.929999999999978</v>
      </c>
      <c r="AG1094" s="53">
        <f t="shared" si="198"/>
        <v>136.93000000000012</v>
      </c>
      <c r="AH1094" s="53">
        <f>AG1094-MAX($AG$1:AG1093)</f>
        <v>-9.5699999999999648</v>
      </c>
    </row>
    <row r="1095" spans="1:34" x14ac:dyDescent="0.25">
      <c r="A1095">
        <v>1094</v>
      </c>
      <c r="B1095" t="s">
        <v>2625</v>
      </c>
      <c r="C1095" t="s">
        <v>15</v>
      </c>
      <c r="D1095" t="s">
        <v>24</v>
      </c>
      <c r="E1095" t="s">
        <v>741</v>
      </c>
      <c r="F1095">
        <v>2.09</v>
      </c>
      <c r="G1095" t="s">
        <v>18</v>
      </c>
      <c r="H1095" t="s">
        <v>46</v>
      </c>
      <c r="I1095" t="str">
        <f>"2-1"</f>
        <v>2-1</v>
      </c>
      <c r="J1095" t="s">
        <v>20</v>
      </c>
      <c r="K1095">
        <v>2.09</v>
      </c>
      <c r="L1095">
        <v>1</v>
      </c>
      <c r="M1095">
        <v>1.0900000000000001</v>
      </c>
      <c r="N1095" t="s">
        <v>21</v>
      </c>
      <c r="O1095" t="s">
        <v>2626</v>
      </c>
      <c r="P1095" s="15">
        <f t="shared" si="188"/>
        <v>38.619999999999983</v>
      </c>
      <c r="Q1095" s="18">
        <v>43678</v>
      </c>
      <c r="T1095" s="23" t="str">
        <f t="shared" si="189"/>
        <v>AH</v>
      </c>
      <c r="U1095" t="s">
        <v>2513</v>
      </c>
      <c r="V1095" s="46" t="str">
        <f t="shared" si="190"/>
        <v>23</v>
      </c>
      <c r="W1095" s="46" t="str">
        <f t="shared" si="191"/>
        <v>Aug</v>
      </c>
      <c r="X1095" s="46">
        <f t="shared" si="192"/>
        <v>8</v>
      </c>
      <c r="Y1095" s="46" t="str">
        <f t="shared" si="193"/>
        <v>2019</v>
      </c>
      <c r="Z1095" s="46" t="str">
        <f t="shared" si="194"/>
        <v>22:00</v>
      </c>
      <c r="AA1095" s="47">
        <f t="shared" si="195"/>
        <v>43700</v>
      </c>
      <c r="AB1095" s="48">
        <f t="shared" si="196"/>
        <v>43700.916666666664</v>
      </c>
      <c r="AC1095" s="51">
        <v>43678</v>
      </c>
      <c r="AD1095" s="72"/>
      <c r="AE1095" s="49">
        <v>1094</v>
      </c>
      <c r="AF1095" s="52">
        <f t="shared" si="197"/>
        <v>38.019999999999982</v>
      </c>
      <c r="AG1095" s="53">
        <f t="shared" si="198"/>
        <v>138.02000000000012</v>
      </c>
      <c r="AH1095" s="53">
        <f>AG1095-MAX($AG$1:AG1094)</f>
        <v>-8.4799999999999613</v>
      </c>
    </row>
    <row r="1096" spans="1:34" x14ac:dyDescent="0.25">
      <c r="A1096">
        <v>1095</v>
      </c>
      <c r="B1096" t="s">
        <v>2618</v>
      </c>
      <c r="C1096" t="s">
        <v>15</v>
      </c>
      <c r="D1096" t="s">
        <v>58</v>
      </c>
      <c r="E1096" t="s">
        <v>2619</v>
      </c>
      <c r="F1096">
        <v>0</v>
      </c>
      <c r="G1096" t="s">
        <v>26</v>
      </c>
      <c r="H1096" t="s">
        <v>112</v>
      </c>
      <c r="I1096" t="str">
        <f>"2-3"</f>
        <v>2-3</v>
      </c>
      <c r="J1096" t="s">
        <v>20</v>
      </c>
      <c r="K1096">
        <v>2.0699999999999998</v>
      </c>
      <c r="L1096">
        <v>1</v>
      </c>
      <c r="M1096">
        <v>-1</v>
      </c>
      <c r="N1096" t="s">
        <v>21</v>
      </c>
      <c r="O1096" t="s">
        <v>2620</v>
      </c>
      <c r="P1096" s="15">
        <f t="shared" si="188"/>
        <v>37.619999999999983</v>
      </c>
      <c r="Q1096" s="18">
        <v>43678</v>
      </c>
      <c r="T1096" s="23" t="str">
        <f t="shared" si="189"/>
        <v>AH</v>
      </c>
      <c r="U1096" t="s">
        <v>2513</v>
      </c>
      <c r="V1096" s="46" t="str">
        <f t="shared" si="190"/>
        <v>24</v>
      </c>
      <c r="W1096" s="46" t="str">
        <f t="shared" si="191"/>
        <v>Aug</v>
      </c>
      <c r="X1096" s="46">
        <f t="shared" si="192"/>
        <v>8</v>
      </c>
      <c r="Y1096" s="46" t="str">
        <f t="shared" si="193"/>
        <v>2019</v>
      </c>
      <c r="Z1096" s="46" t="str">
        <f t="shared" si="194"/>
        <v>13:30</v>
      </c>
      <c r="AA1096" s="47">
        <f t="shared" si="195"/>
        <v>43701</v>
      </c>
      <c r="AB1096" s="48">
        <f t="shared" si="196"/>
        <v>43701.5625</v>
      </c>
      <c r="AC1096" s="51">
        <v>43678</v>
      </c>
      <c r="AD1096" s="72"/>
      <c r="AE1096" s="49">
        <v>1095</v>
      </c>
      <c r="AF1096" s="52">
        <f t="shared" si="197"/>
        <v>37.019999999999982</v>
      </c>
      <c r="AG1096" s="53">
        <f t="shared" si="198"/>
        <v>137.02000000000012</v>
      </c>
      <c r="AH1096" s="53">
        <f>AG1096-MAX($AG$1:AG1095)</f>
        <v>-9.4799999999999613</v>
      </c>
    </row>
    <row r="1097" spans="1:34" x14ac:dyDescent="0.25">
      <c r="A1097">
        <v>1096</v>
      </c>
      <c r="B1097" t="s">
        <v>2608</v>
      </c>
      <c r="C1097" t="s">
        <v>15</v>
      </c>
      <c r="D1097" t="s">
        <v>54</v>
      </c>
      <c r="E1097" t="s">
        <v>2609</v>
      </c>
      <c r="F1097">
        <v>0</v>
      </c>
      <c r="G1097" t="s">
        <v>26</v>
      </c>
      <c r="H1097" t="s">
        <v>112</v>
      </c>
      <c r="I1097" t="str">
        <f>"1-3"</f>
        <v>1-3</v>
      </c>
      <c r="J1097" t="s">
        <v>20</v>
      </c>
      <c r="K1097">
        <v>2.08</v>
      </c>
      <c r="L1097">
        <v>1</v>
      </c>
      <c r="M1097">
        <v>-1</v>
      </c>
      <c r="N1097" t="s">
        <v>21</v>
      </c>
      <c r="O1097" t="s">
        <v>2610</v>
      </c>
      <c r="P1097" s="15">
        <f t="shared" si="188"/>
        <v>36.619999999999983</v>
      </c>
      <c r="Q1097" s="18">
        <v>43678</v>
      </c>
      <c r="T1097" s="23" t="str">
        <f t="shared" si="189"/>
        <v>AH</v>
      </c>
      <c r="U1097" t="s">
        <v>2513</v>
      </c>
      <c r="V1097" s="46" t="str">
        <f t="shared" si="190"/>
        <v>24</v>
      </c>
      <c r="W1097" s="46" t="str">
        <f t="shared" si="191"/>
        <v>Aug</v>
      </c>
      <c r="X1097" s="46">
        <f t="shared" si="192"/>
        <v>8</v>
      </c>
      <c r="Y1097" s="46" t="str">
        <f t="shared" si="193"/>
        <v>2019</v>
      </c>
      <c r="Z1097" s="46" t="str">
        <f t="shared" si="194"/>
        <v>15:30</v>
      </c>
      <c r="AA1097" s="47">
        <f t="shared" si="195"/>
        <v>43701</v>
      </c>
      <c r="AB1097" s="48">
        <f t="shared" si="196"/>
        <v>43701.645833333336</v>
      </c>
      <c r="AC1097" s="51">
        <v>43678</v>
      </c>
      <c r="AD1097" s="72"/>
      <c r="AE1097" s="49">
        <v>1096</v>
      </c>
      <c r="AF1097" s="52">
        <f t="shared" si="197"/>
        <v>36.019999999999982</v>
      </c>
      <c r="AG1097" s="53">
        <f t="shared" si="198"/>
        <v>136.02000000000012</v>
      </c>
      <c r="AH1097" s="53">
        <f>AG1097-MAX($AG$1:AG1096)</f>
        <v>-10.479999999999961</v>
      </c>
    </row>
    <row r="1098" spans="1:34" x14ac:dyDescent="0.25">
      <c r="A1098">
        <v>1097</v>
      </c>
      <c r="B1098" t="s">
        <v>2608</v>
      </c>
      <c r="C1098" t="s">
        <v>15</v>
      </c>
      <c r="D1098" t="s">
        <v>54</v>
      </c>
      <c r="E1098" t="s">
        <v>815</v>
      </c>
      <c r="F1098">
        <v>2.33</v>
      </c>
      <c r="G1098" t="s">
        <v>18</v>
      </c>
      <c r="H1098" t="s">
        <v>38</v>
      </c>
      <c r="I1098" t="str">
        <f>"1-3"</f>
        <v>1-3</v>
      </c>
      <c r="J1098" t="s">
        <v>20</v>
      </c>
      <c r="K1098">
        <v>2.33</v>
      </c>
      <c r="L1098">
        <v>1</v>
      </c>
      <c r="M1098">
        <v>1.33</v>
      </c>
      <c r="N1098" t="s">
        <v>21</v>
      </c>
      <c r="O1098" t="s">
        <v>2610</v>
      </c>
      <c r="P1098" s="15">
        <f t="shared" si="188"/>
        <v>37.949999999999982</v>
      </c>
      <c r="Q1098" s="18">
        <v>43678</v>
      </c>
      <c r="T1098" s="23" t="str">
        <f t="shared" si="189"/>
        <v>1X2</v>
      </c>
      <c r="U1098" t="s">
        <v>2513</v>
      </c>
      <c r="V1098" s="46" t="str">
        <f t="shared" si="190"/>
        <v>24</v>
      </c>
      <c r="W1098" s="46" t="str">
        <f t="shared" si="191"/>
        <v>Aug</v>
      </c>
      <c r="X1098" s="46">
        <f t="shared" si="192"/>
        <v>8</v>
      </c>
      <c r="Y1098" s="46" t="str">
        <f t="shared" si="193"/>
        <v>2019</v>
      </c>
      <c r="Z1098" s="46" t="str">
        <f t="shared" si="194"/>
        <v>15:30</v>
      </c>
      <c r="AA1098" s="47">
        <f t="shared" si="195"/>
        <v>43701</v>
      </c>
      <c r="AB1098" s="48">
        <f t="shared" si="196"/>
        <v>43701.645833333336</v>
      </c>
      <c r="AC1098" s="51">
        <v>43678</v>
      </c>
      <c r="AD1098" s="72"/>
      <c r="AE1098" s="49">
        <v>1097</v>
      </c>
      <c r="AF1098" s="52">
        <f t="shared" si="197"/>
        <v>37.34999999999998</v>
      </c>
      <c r="AG1098" s="53">
        <f t="shared" si="198"/>
        <v>137.35000000000014</v>
      </c>
      <c r="AH1098" s="53">
        <f>AG1098-MAX($AG$1:AG1097)</f>
        <v>-9.1499999999999488</v>
      </c>
    </row>
    <row r="1099" spans="1:34" x14ac:dyDescent="0.25">
      <c r="A1099">
        <v>1098</v>
      </c>
      <c r="B1099" t="s">
        <v>2599</v>
      </c>
      <c r="C1099" t="s">
        <v>15</v>
      </c>
      <c r="D1099" t="s">
        <v>58</v>
      </c>
      <c r="E1099" t="s">
        <v>552</v>
      </c>
      <c r="F1099">
        <v>0</v>
      </c>
      <c r="G1099" t="s">
        <v>26</v>
      </c>
      <c r="H1099" t="s">
        <v>46</v>
      </c>
      <c r="I1099" t="str">
        <f>"0-2"</f>
        <v>0-2</v>
      </c>
      <c r="J1099" t="s">
        <v>20</v>
      </c>
      <c r="K1099">
        <v>1.7929999999999999</v>
      </c>
      <c r="L1099">
        <v>1</v>
      </c>
      <c r="M1099">
        <v>-1</v>
      </c>
      <c r="N1099" t="s">
        <v>21</v>
      </c>
      <c r="O1099" t="s">
        <v>2598</v>
      </c>
      <c r="P1099" s="15">
        <f t="shared" si="188"/>
        <v>36.949999999999982</v>
      </c>
      <c r="Q1099" s="18">
        <v>43678</v>
      </c>
      <c r="T1099" s="23" t="str">
        <f t="shared" si="189"/>
        <v>AH</v>
      </c>
      <c r="U1099" t="s">
        <v>2513</v>
      </c>
      <c r="V1099" s="46" t="str">
        <f t="shared" si="190"/>
        <v>24</v>
      </c>
      <c r="W1099" s="46" t="str">
        <f t="shared" si="191"/>
        <v>Aug</v>
      </c>
      <c r="X1099" s="46">
        <f t="shared" si="192"/>
        <v>8</v>
      </c>
      <c r="Y1099" s="46" t="str">
        <f t="shared" si="193"/>
        <v>2019</v>
      </c>
      <c r="Z1099" s="46" t="str">
        <f t="shared" si="194"/>
        <v>16:00</v>
      </c>
      <c r="AA1099" s="47">
        <f t="shared" si="195"/>
        <v>43701</v>
      </c>
      <c r="AB1099" s="48">
        <f t="shared" si="196"/>
        <v>43701.666666666664</v>
      </c>
      <c r="AC1099" s="51">
        <v>43678</v>
      </c>
      <c r="AD1099" s="72"/>
      <c r="AE1099" s="49">
        <v>1098</v>
      </c>
      <c r="AF1099" s="52">
        <f t="shared" si="197"/>
        <v>36.34999999999998</v>
      </c>
      <c r="AG1099" s="53">
        <f t="shared" si="198"/>
        <v>136.35000000000014</v>
      </c>
      <c r="AH1099" s="53">
        <f>AG1099-MAX($AG$1:AG1098)</f>
        <v>-10.149999999999949</v>
      </c>
    </row>
    <row r="1100" spans="1:34" x14ac:dyDescent="0.25">
      <c r="A1100">
        <v>1099</v>
      </c>
      <c r="B1100" t="s">
        <v>2599</v>
      </c>
      <c r="C1100" t="s">
        <v>15</v>
      </c>
      <c r="D1100" t="s">
        <v>58</v>
      </c>
      <c r="E1100" t="s">
        <v>2600</v>
      </c>
      <c r="F1100">
        <v>0</v>
      </c>
      <c r="G1100" t="s">
        <v>26</v>
      </c>
      <c r="H1100" t="s">
        <v>72</v>
      </c>
      <c r="I1100" t="str">
        <f>"1-3"</f>
        <v>1-3</v>
      </c>
      <c r="J1100" t="s">
        <v>20</v>
      </c>
      <c r="K1100">
        <v>2.25</v>
      </c>
      <c r="L1100">
        <v>1</v>
      </c>
      <c r="M1100">
        <v>-1</v>
      </c>
      <c r="N1100" t="s">
        <v>21</v>
      </c>
      <c r="O1100" t="s">
        <v>2601</v>
      </c>
      <c r="P1100" s="15">
        <f t="shared" si="188"/>
        <v>35.949999999999982</v>
      </c>
      <c r="Q1100" s="18">
        <v>43678</v>
      </c>
      <c r="T1100" s="23" t="str">
        <f t="shared" si="189"/>
        <v>1X2</v>
      </c>
      <c r="U1100" t="s">
        <v>2513</v>
      </c>
      <c r="V1100" s="46" t="str">
        <f t="shared" si="190"/>
        <v>24</v>
      </c>
      <c r="W1100" s="46" t="str">
        <f t="shared" si="191"/>
        <v>Aug</v>
      </c>
      <c r="X1100" s="46">
        <f t="shared" si="192"/>
        <v>8</v>
      </c>
      <c r="Y1100" s="46" t="str">
        <f t="shared" si="193"/>
        <v>2019</v>
      </c>
      <c r="Z1100" s="46" t="str">
        <f t="shared" si="194"/>
        <v>16:00</v>
      </c>
      <c r="AA1100" s="47">
        <f t="shared" si="195"/>
        <v>43701</v>
      </c>
      <c r="AB1100" s="48">
        <f t="shared" si="196"/>
        <v>43701.666666666664</v>
      </c>
      <c r="AC1100" s="51">
        <v>43678</v>
      </c>
      <c r="AD1100" s="72"/>
      <c r="AE1100" s="49">
        <v>1099</v>
      </c>
      <c r="AF1100" s="52">
        <f t="shared" si="197"/>
        <v>35.34999999999998</v>
      </c>
      <c r="AG1100" s="53">
        <f t="shared" si="198"/>
        <v>135.35000000000014</v>
      </c>
      <c r="AH1100" s="53">
        <f>AG1100-MAX($AG$1:AG1099)</f>
        <v>-11.149999999999949</v>
      </c>
    </row>
    <row r="1101" spans="1:34" x14ac:dyDescent="0.25">
      <c r="A1101">
        <v>1100</v>
      </c>
      <c r="B1101" t="s">
        <v>2599</v>
      </c>
      <c r="C1101" t="s">
        <v>15</v>
      </c>
      <c r="D1101" t="s">
        <v>58</v>
      </c>
      <c r="E1101" t="s">
        <v>2621</v>
      </c>
      <c r="F1101">
        <v>1.74</v>
      </c>
      <c r="G1101" t="s">
        <v>18</v>
      </c>
      <c r="H1101" t="s">
        <v>250</v>
      </c>
      <c r="I1101" t="str">
        <f>"1-2"</f>
        <v>1-2</v>
      </c>
      <c r="J1101" t="s">
        <v>20</v>
      </c>
      <c r="K1101">
        <v>1.74</v>
      </c>
      <c r="L1101">
        <v>1</v>
      </c>
      <c r="M1101">
        <v>0.74</v>
      </c>
      <c r="N1101" t="s">
        <v>21</v>
      </c>
      <c r="O1101" t="s">
        <v>2622</v>
      </c>
      <c r="P1101" s="15">
        <f t="shared" si="188"/>
        <v>36.689999999999984</v>
      </c>
      <c r="Q1101" s="18">
        <v>43678</v>
      </c>
      <c r="T1101" s="23" t="str">
        <f t="shared" si="189"/>
        <v>O/U</v>
      </c>
      <c r="U1101" t="s">
        <v>2513</v>
      </c>
      <c r="V1101" s="46" t="str">
        <f t="shared" si="190"/>
        <v>24</v>
      </c>
      <c r="W1101" s="46" t="str">
        <f t="shared" si="191"/>
        <v>Aug</v>
      </c>
      <c r="X1101" s="46">
        <f t="shared" si="192"/>
        <v>8</v>
      </c>
      <c r="Y1101" s="46" t="str">
        <f t="shared" si="193"/>
        <v>2019</v>
      </c>
      <c r="Z1101" s="46" t="str">
        <f t="shared" si="194"/>
        <v>16:00</v>
      </c>
      <c r="AA1101" s="47">
        <f t="shared" si="195"/>
        <v>43701</v>
      </c>
      <c r="AB1101" s="48">
        <f t="shared" si="196"/>
        <v>43701.666666666664</v>
      </c>
      <c r="AC1101" s="51">
        <v>43678</v>
      </c>
      <c r="AD1101" s="72"/>
      <c r="AE1101" s="49">
        <v>1100</v>
      </c>
      <c r="AF1101" s="52">
        <f t="shared" si="197"/>
        <v>36.089999999999982</v>
      </c>
      <c r="AG1101" s="53">
        <f t="shared" si="198"/>
        <v>136.09000000000015</v>
      </c>
      <c r="AH1101" s="53">
        <f>AG1101-MAX($AG$1:AG1100)</f>
        <v>-10.40999999999994</v>
      </c>
    </row>
    <row r="1102" spans="1:34" x14ac:dyDescent="0.25">
      <c r="A1102">
        <v>1101</v>
      </c>
      <c r="B1102" t="s">
        <v>2599</v>
      </c>
      <c r="C1102" t="s">
        <v>15</v>
      </c>
      <c r="D1102" t="s">
        <v>58</v>
      </c>
      <c r="E1102" t="s">
        <v>2639</v>
      </c>
      <c r="F1102">
        <v>0</v>
      </c>
      <c r="G1102" t="s">
        <v>26</v>
      </c>
      <c r="H1102" t="s">
        <v>19</v>
      </c>
      <c r="I1102" t="str">
        <f>"1-2"</f>
        <v>1-2</v>
      </c>
      <c r="J1102" t="s">
        <v>20</v>
      </c>
      <c r="K1102">
        <v>2.16</v>
      </c>
      <c r="L1102">
        <v>1</v>
      </c>
      <c r="M1102">
        <v>-1</v>
      </c>
      <c r="N1102" t="s">
        <v>21</v>
      </c>
      <c r="O1102" t="s">
        <v>2640</v>
      </c>
      <c r="P1102" s="15">
        <f t="shared" si="188"/>
        <v>35.689999999999984</v>
      </c>
      <c r="Q1102" s="18">
        <v>43678</v>
      </c>
      <c r="T1102" s="23" t="str">
        <f t="shared" si="189"/>
        <v>AH</v>
      </c>
      <c r="U1102" t="s">
        <v>2513</v>
      </c>
      <c r="V1102" s="46" t="str">
        <f t="shared" si="190"/>
        <v>24</v>
      </c>
      <c r="W1102" s="46" t="str">
        <f t="shared" si="191"/>
        <v>Aug</v>
      </c>
      <c r="X1102" s="46">
        <f t="shared" si="192"/>
        <v>8</v>
      </c>
      <c r="Y1102" s="46" t="str">
        <f t="shared" si="193"/>
        <v>2019</v>
      </c>
      <c r="Z1102" s="46" t="str">
        <f t="shared" si="194"/>
        <v>16:00</v>
      </c>
      <c r="AA1102" s="47">
        <f t="shared" si="195"/>
        <v>43701</v>
      </c>
      <c r="AB1102" s="48">
        <f t="shared" si="196"/>
        <v>43701.666666666664</v>
      </c>
      <c r="AC1102" s="51">
        <v>43678</v>
      </c>
      <c r="AD1102" s="72"/>
      <c r="AE1102" s="49">
        <v>1101</v>
      </c>
      <c r="AF1102" s="52">
        <f t="shared" si="197"/>
        <v>35.089999999999982</v>
      </c>
      <c r="AG1102" s="53">
        <f t="shared" si="198"/>
        <v>135.09000000000015</v>
      </c>
      <c r="AH1102" s="53">
        <f>AG1102-MAX($AG$1:AG1101)</f>
        <v>-11.40999999999994</v>
      </c>
    </row>
    <row r="1103" spans="1:34" x14ac:dyDescent="0.25">
      <c r="A1103">
        <v>1102</v>
      </c>
      <c r="B1103" t="s">
        <v>2645</v>
      </c>
      <c r="C1103" t="s">
        <v>15</v>
      </c>
      <c r="D1103" t="s">
        <v>16</v>
      </c>
      <c r="E1103" t="s">
        <v>2646</v>
      </c>
      <c r="F1103">
        <v>0</v>
      </c>
      <c r="G1103" t="s">
        <v>26</v>
      </c>
      <c r="H1103" t="s">
        <v>289</v>
      </c>
      <c r="I1103" t="str">
        <f>"0-1"</f>
        <v>0-1</v>
      </c>
      <c r="J1103" t="s">
        <v>20</v>
      </c>
      <c r="K1103">
        <v>1.98</v>
      </c>
      <c r="L1103">
        <v>1</v>
      </c>
      <c r="M1103">
        <v>-1</v>
      </c>
      <c r="N1103" t="s">
        <v>21</v>
      </c>
      <c r="O1103" t="s">
        <v>2643</v>
      </c>
      <c r="P1103" s="15">
        <f t="shared" si="188"/>
        <v>34.689999999999984</v>
      </c>
      <c r="Q1103" s="18">
        <v>43678</v>
      </c>
      <c r="T1103" s="23" t="str">
        <f t="shared" si="189"/>
        <v>AH</v>
      </c>
      <c r="U1103" t="s">
        <v>2513</v>
      </c>
      <c r="V1103" s="46" t="str">
        <f t="shared" si="190"/>
        <v>24</v>
      </c>
      <c r="W1103" s="46" t="str">
        <f t="shared" si="191"/>
        <v>Aug</v>
      </c>
      <c r="X1103" s="46">
        <f t="shared" si="192"/>
        <v>8</v>
      </c>
      <c r="Y1103" s="46" t="str">
        <f t="shared" si="193"/>
        <v>2019</v>
      </c>
      <c r="Z1103" s="46" t="str">
        <f t="shared" si="194"/>
        <v>18:00</v>
      </c>
      <c r="AA1103" s="47">
        <f t="shared" si="195"/>
        <v>43701</v>
      </c>
      <c r="AB1103" s="48">
        <f t="shared" si="196"/>
        <v>43701.75</v>
      </c>
      <c r="AC1103" s="51">
        <v>43678</v>
      </c>
      <c r="AD1103" s="72"/>
      <c r="AE1103" s="49">
        <v>1102</v>
      </c>
      <c r="AF1103" s="52">
        <f t="shared" si="197"/>
        <v>34.089999999999982</v>
      </c>
      <c r="AG1103" s="53">
        <f t="shared" si="198"/>
        <v>134.09000000000015</v>
      </c>
      <c r="AH1103" s="53">
        <f>AG1103-MAX($AG$1:AG1102)</f>
        <v>-12.40999999999994</v>
      </c>
    </row>
    <row r="1104" spans="1:34" x14ac:dyDescent="0.25">
      <c r="A1104">
        <v>1103</v>
      </c>
      <c r="B1104" t="s">
        <v>2602</v>
      </c>
      <c r="C1104" t="s">
        <v>15</v>
      </c>
      <c r="D1104" t="s">
        <v>58</v>
      </c>
      <c r="E1104" t="s">
        <v>1771</v>
      </c>
      <c r="F1104">
        <v>1.78</v>
      </c>
      <c r="G1104" t="s">
        <v>18</v>
      </c>
      <c r="H1104" t="s">
        <v>50</v>
      </c>
      <c r="I1104" t="str">
        <f>"3-1"</f>
        <v>3-1</v>
      </c>
      <c r="J1104" t="s">
        <v>20</v>
      </c>
      <c r="K1104">
        <v>1.7809999999999999</v>
      </c>
      <c r="L1104">
        <v>1</v>
      </c>
      <c r="M1104">
        <v>0.78</v>
      </c>
      <c r="N1104" t="s">
        <v>21</v>
      </c>
      <c r="O1104" t="s">
        <v>2601</v>
      </c>
      <c r="P1104" s="15">
        <f t="shared" si="188"/>
        <v>35.469999999999985</v>
      </c>
      <c r="Q1104" s="18">
        <v>43678</v>
      </c>
      <c r="T1104" s="23" t="str">
        <f t="shared" si="189"/>
        <v>AH</v>
      </c>
      <c r="U1104" t="s">
        <v>2513</v>
      </c>
      <c r="V1104" s="46" t="str">
        <f t="shared" si="190"/>
        <v>24</v>
      </c>
      <c r="W1104" s="46" t="str">
        <f t="shared" si="191"/>
        <v>Aug</v>
      </c>
      <c r="X1104" s="46">
        <f t="shared" si="192"/>
        <v>8</v>
      </c>
      <c r="Y1104" s="46" t="str">
        <f t="shared" si="193"/>
        <v>2019</v>
      </c>
      <c r="Z1104" s="46" t="str">
        <f t="shared" si="194"/>
        <v>18:30</v>
      </c>
      <c r="AA1104" s="47">
        <f t="shared" si="195"/>
        <v>43701</v>
      </c>
      <c r="AB1104" s="48">
        <f t="shared" si="196"/>
        <v>43701.770833333336</v>
      </c>
      <c r="AC1104" s="51">
        <v>43678</v>
      </c>
      <c r="AD1104" s="72"/>
      <c r="AE1104" s="49">
        <v>1103</v>
      </c>
      <c r="AF1104" s="52">
        <f t="shared" si="197"/>
        <v>34.869999999999983</v>
      </c>
      <c r="AG1104" s="53">
        <f t="shared" si="198"/>
        <v>134.87000000000015</v>
      </c>
      <c r="AH1104" s="53">
        <f>AG1104-MAX($AG$1:AG1103)</f>
        <v>-11.629999999999939</v>
      </c>
    </row>
    <row r="1105" spans="1:34" x14ac:dyDescent="0.25">
      <c r="A1105">
        <v>1104</v>
      </c>
      <c r="B1105" t="s">
        <v>2602</v>
      </c>
      <c r="C1105" t="s">
        <v>15</v>
      </c>
      <c r="D1105" t="s">
        <v>54</v>
      </c>
      <c r="E1105" t="s">
        <v>2611</v>
      </c>
      <c r="F1105">
        <v>0</v>
      </c>
      <c r="G1105" t="s">
        <v>26</v>
      </c>
      <c r="H1105" t="s">
        <v>128</v>
      </c>
      <c r="I1105" t="str">
        <f>"0-3"</f>
        <v>0-3</v>
      </c>
      <c r="J1105" t="s">
        <v>20</v>
      </c>
      <c r="K1105">
        <v>1.869</v>
      </c>
      <c r="L1105">
        <v>1</v>
      </c>
      <c r="M1105">
        <v>-1</v>
      </c>
      <c r="N1105" t="s">
        <v>21</v>
      </c>
      <c r="O1105" t="s">
        <v>2610</v>
      </c>
      <c r="P1105" s="15">
        <f t="shared" ref="P1105:P1170" si="199">P1104+M1105</f>
        <v>34.469999999999985</v>
      </c>
      <c r="Q1105" s="18">
        <v>43678</v>
      </c>
      <c r="T1105" s="23" t="str">
        <f t="shared" si="189"/>
        <v>AH</v>
      </c>
      <c r="U1105" t="s">
        <v>2513</v>
      </c>
      <c r="V1105" s="46" t="str">
        <f t="shared" si="190"/>
        <v>24</v>
      </c>
      <c r="W1105" s="46" t="str">
        <f t="shared" si="191"/>
        <v>Aug</v>
      </c>
      <c r="X1105" s="46">
        <f t="shared" si="192"/>
        <v>8</v>
      </c>
      <c r="Y1105" s="46" t="str">
        <f t="shared" si="193"/>
        <v>2019</v>
      </c>
      <c r="Z1105" s="46" t="str">
        <f t="shared" si="194"/>
        <v>18:30</v>
      </c>
      <c r="AA1105" s="47">
        <f t="shared" si="195"/>
        <v>43701</v>
      </c>
      <c r="AB1105" s="48">
        <f t="shared" si="196"/>
        <v>43701.770833333336</v>
      </c>
      <c r="AC1105" s="51">
        <v>43678</v>
      </c>
      <c r="AD1105" s="72"/>
      <c r="AE1105" s="49">
        <v>1104</v>
      </c>
      <c r="AF1105" s="52">
        <f t="shared" si="197"/>
        <v>33.869999999999983</v>
      </c>
      <c r="AG1105" s="53">
        <f t="shared" si="198"/>
        <v>133.87000000000015</v>
      </c>
      <c r="AH1105" s="53">
        <f>AG1105-MAX($AG$1:AG1104)</f>
        <v>-12.629999999999939</v>
      </c>
    </row>
    <row r="1106" spans="1:34" x14ac:dyDescent="0.25">
      <c r="A1106">
        <v>1105</v>
      </c>
      <c r="B1106" t="s">
        <v>2627</v>
      </c>
      <c r="C1106" t="s">
        <v>15</v>
      </c>
      <c r="D1106" t="s">
        <v>24</v>
      </c>
      <c r="E1106" t="s">
        <v>2628</v>
      </c>
      <c r="F1106">
        <v>1.81</v>
      </c>
      <c r="G1106" t="s">
        <v>18</v>
      </c>
      <c r="H1106" t="s">
        <v>177</v>
      </c>
      <c r="I1106" t="str">
        <f>"1-1"</f>
        <v>1-1</v>
      </c>
      <c r="J1106" t="s">
        <v>20</v>
      </c>
      <c r="K1106">
        <v>1.8129999999999999</v>
      </c>
      <c r="L1106">
        <v>1</v>
      </c>
      <c r="M1106">
        <v>0.81</v>
      </c>
      <c r="N1106" t="s">
        <v>21</v>
      </c>
      <c r="O1106" t="s">
        <v>2626</v>
      </c>
      <c r="P1106" s="15">
        <f t="shared" si="199"/>
        <v>35.279999999999987</v>
      </c>
      <c r="Q1106" s="18">
        <v>43678</v>
      </c>
      <c r="T1106" s="23" t="str">
        <f t="shared" si="189"/>
        <v>AH</v>
      </c>
      <c r="U1106" t="s">
        <v>2513</v>
      </c>
      <c r="V1106" s="46" t="str">
        <f t="shared" si="190"/>
        <v>24</v>
      </c>
      <c r="W1106" s="46" t="str">
        <f t="shared" si="191"/>
        <v>Aug</v>
      </c>
      <c r="X1106" s="46">
        <f t="shared" si="192"/>
        <v>8</v>
      </c>
      <c r="Y1106" s="46" t="str">
        <f t="shared" si="193"/>
        <v>2019</v>
      </c>
      <c r="Z1106" s="46" t="str">
        <f t="shared" si="194"/>
        <v>19:00</v>
      </c>
      <c r="AA1106" s="47">
        <f t="shared" si="195"/>
        <v>43701</v>
      </c>
      <c r="AB1106" s="48">
        <f t="shared" si="196"/>
        <v>43701.791666666664</v>
      </c>
      <c r="AC1106" s="51">
        <v>43678</v>
      </c>
      <c r="AD1106" s="72"/>
      <c r="AE1106" s="49">
        <v>1105</v>
      </c>
      <c r="AF1106" s="52">
        <f t="shared" si="197"/>
        <v>34.679999999999986</v>
      </c>
      <c r="AG1106" s="53">
        <f t="shared" si="198"/>
        <v>134.68000000000015</v>
      </c>
      <c r="AH1106" s="53">
        <f>AG1106-MAX($AG$1:AG1105)</f>
        <v>-11.819999999999936</v>
      </c>
    </row>
    <row r="1107" spans="1:34" x14ac:dyDescent="0.25">
      <c r="A1107">
        <v>1106</v>
      </c>
      <c r="B1107" t="s">
        <v>2647</v>
      </c>
      <c r="C1107" t="s">
        <v>15</v>
      </c>
      <c r="D1107" t="s">
        <v>16</v>
      </c>
      <c r="E1107" t="s">
        <v>1254</v>
      </c>
      <c r="F1107">
        <v>0</v>
      </c>
      <c r="G1107" t="s">
        <v>26</v>
      </c>
      <c r="H1107" t="s">
        <v>112</v>
      </c>
      <c r="I1107" t="str">
        <f>"3-4"</f>
        <v>3-4</v>
      </c>
      <c r="J1107" t="s">
        <v>20</v>
      </c>
      <c r="K1107">
        <v>2.14</v>
      </c>
      <c r="L1107">
        <v>1</v>
      </c>
      <c r="M1107">
        <v>-1</v>
      </c>
      <c r="N1107" t="s">
        <v>21</v>
      </c>
      <c r="O1107" t="s">
        <v>2648</v>
      </c>
      <c r="P1107" s="15">
        <f t="shared" si="199"/>
        <v>34.279999999999987</v>
      </c>
      <c r="Q1107" s="18">
        <v>43678</v>
      </c>
      <c r="T1107" s="23" t="str">
        <f t="shared" si="189"/>
        <v>AH</v>
      </c>
      <c r="U1107" t="s">
        <v>2513</v>
      </c>
      <c r="V1107" s="46" t="str">
        <f t="shared" si="190"/>
        <v>24</v>
      </c>
      <c r="W1107" s="46" t="str">
        <f t="shared" si="191"/>
        <v>Aug</v>
      </c>
      <c r="X1107" s="46">
        <f t="shared" si="192"/>
        <v>8</v>
      </c>
      <c r="Y1107" s="46" t="str">
        <f t="shared" si="193"/>
        <v>2019</v>
      </c>
      <c r="Z1107" s="46" t="str">
        <f t="shared" si="194"/>
        <v>20:45</v>
      </c>
      <c r="AA1107" s="47">
        <f t="shared" si="195"/>
        <v>43701</v>
      </c>
      <c r="AB1107" s="48">
        <f t="shared" si="196"/>
        <v>43701.864583333336</v>
      </c>
      <c r="AC1107" s="51">
        <v>43678</v>
      </c>
      <c r="AD1107" s="72"/>
      <c r="AE1107" s="49">
        <v>1106</v>
      </c>
      <c r="AF1107" s="52">
        <f t="shared" si="197"/>
        <v>33.679999999999986</v>
      </c>
      <c r="AG1107" s="53">
        <f t="shared" si="198"/>
        <v>133.68000000000015</v>
      </c>
      <c r="AH1107" s="53">
        <f>AG1107-MAX($AG$1:AG1106)</f>
        <v>-12.819999999999936</v>
      </c>
    </row>
    <row r="1108" spans="1:34" x14ac:dyDescent="0.25">
      <c r="A1108">
        <v>1107</v>
      </c>
      <c r="B1108" t="s">
        <v>2614</v>
      </c>
      <c r="C1108" t="s">
        <v>15</v>
      </c>
      <c r="D1108" t="s">
        <v>24</v>
      </c>
      <c r="E1108" t="s">
        <v>1560</v>
      </c>
      <c r="F1108">
        <v>0</v>
      </c>
      <c r="G1108" t="s">
        <v>26</v>
      </c>
      <c r="H1108" t="s">
        <v>34</v>
      </c>
      <c r="I1108" t="str">
        <f>"1-0"</f>
        <v>1-0</v>
      </c>
      <c r="J1108" t="s">
        <v>20</v>
      </c>
      <c r="K1108">
        <v>1.724</v>
      </c>
      <c r="L1108">
        <v>1</v>
      </c>
      <c r="M1108">
        <v>-1</v>
      </c>
      <c r="N1108" t="s">
        <v>21</v>
      </c>
      <c r="O1108" t="s">
        <v>2613</v>
      </c>
      <c r="P1108" s="15">
        <f t="shared" si="199"/>
        <v>33.279999999999987</v>
      </c>
      <c r="Q1108" s="18">
        <v>43678</v>
      </c>
      <c r="T1108" s="23" t="str">
        <f t="shared" si="189"/>
        <v>AH</v>
      </c>
      <c r="U1108" t="s">
        <v>2513</v>
      </c>
      <c r="V1108" s="46" t="str">
        <f t="shared" si="190"/>
        <v>24</v>
      </c>
      <c r="W1108" s="46" t="str">
        <f t="shared" si="191"/>
        <v>Aug</v>
      </c>
      <c r="X1108" s="46">
        <f t="shared" si="192"/>
        <v>8</v>
      </c>
      <c r="Y1108" s="46" t="str">
        <f t="shared" si="193"/>
        <v>2019</v>
      </c>
      <c r="Z1108" s="46" t="str">
        <f t="shared" si="194"/>
        <v>21:00</v>
      </c>
      <c r="AA1108" s="47">
        <f t="shared" si="195"/>
        <v>43701</v>
      </c>
      <c r="AB1108" s="48">
        <f t="shared" si="196"/>
        <v>43701.875</v>
      </c>
      <c r="AC1108" s="51">
        <v>43678</v>
      </c>
      <c r="AD1108" s="72"/>
      <c r="AE1108" s="49">
        <v>1107</v>
      </c>
      <c r="AF1108" s="52">
        <f t="shared" si="197"/>
        <v>32.679999999999986</v>
      </c>
      <c r="AG1108" s="53">
        <f t="shared" si="198"/>
        <v>132.68000000000015</v>
      </c>
      <c r="AH1108" s="53">
        <f>AG1108-MAX($AG$1:AG1107)</f>
        <v>-13.819999999999936</v>
      </c>
    </row>
    <row r="1109" spans="1:34" x14ac:dyDescent="0.25">
      <c r="A1109">
        <v>1108</v>
      </c>
      <c r="B1109" t="s">
        <v>2614</v>
      </c>
      <c r="C1109" t="s">
        <v>15</v>
      </c>
      <c r="D1109" t="s">
        <v>24</v>
      </c>
      <c r="E1109" t="s">
        <v>424</v>
      </c>
      <c r="F1109">
        <v>1</v>
      </c>
      <c r="G1109" t="s">
        <v>80</v>
      </c>
      <c r="H1109" t="s">
        <v>46</v>
      </c>
      <c r="I1109" t="str">
        <f>"1-1"</f>
        <v>1-1</v>
      </c>
      <c r="J1109" t="s">
        <v>20</v>
      </c>
      <c r="K1109">
        <v>1.917</v>
      </c>
      <c r="L1109">
        <v>1</v>
      </c>
      <c r="M1109">
        <v>0</v>
      </c>
      <c r="N1109" t="s">
        <v>21</v>
      </c>
      <c r="O1109" t="s">
        <v>2626</v>
      </c>
      <c r="P1109" s="15">
        <f t="shared" si="199"/>
        <v>33.279999999999987</v>
      </c>
      <c r="Q1109" s="18">
        <v>43678</v>
      </c>
      <c r="T1109" s="23" t="str">
        <f t="shared" si="189"/>
        <v>AH</v>
      </c>
      <c r="U1109" t="s">
        <v>2513</v>
      </c>
      <c r="V1109" s="46" t="str">
        <f t="shared" si="190"/>
        <v>24</v>
      </c>
      <c r="W1109" s="46" t="str">
        <f t="shared" si="191"/>
        <v>Aug</v>
      </c>
      <c r="X1109" s="46">
        <f t="shared" si="192"/>
        <v>8</v>
      </c>
      <c r="Y1109" s="46" t="str">
        <f t="shared" si="193"/>
        <v>2019</v>
      </c>
      <c r="Z1109" s="46" t="str">
        <f t="shared" si="194"/>
        <v>21:00</v>
      </c>
      <c r="AA1109" s="47">
        <f t="shared" si="195"/>
        <v>43701</v>
      </c>
      <c r="AB1109" s="48">
        <f t="shared" si="196"/>
        <v>43701.875</v>
      </c>
      <c r="AC1109" s="51">
        <v>43678</v>
      </c>
      <c r="AD1109" s="72"/>
      <c r="AE1109" s="49">
        <v>1108</v>
      </c>
      <c r="AF1109" s="52">
        <f t="shared" si="197"/>
        <v>32.679999999999986</v>
      </c>
      <c r="AG1109" s="53">
        <f t="shared" si="198"/>
        <v>132.68000000000015</v>
      </c>
      <c r="AH1109" s="53">
        <f>AG1109-MAX($AG$1:AG1108)</f>
        <v>-13.819999999999936</v>
      </c>
    </row>
    <row r="1110" spans="1:34" x14ac:dyDescent="0.25">
      <c r="A1110">
        <v>1109</v>
      </c>
      <c r="B1110" t="s">
        <v>2603</v>
      </c>
      <c r="C1110" t="s">
        <v>15</v>
      </c>
      <c r="D1110" t="s">
        <v>58</v>
      </c>
      <c r="E1110" t="s">
        <v>860</v>
      </c>
      <c r="F1110">
        <v>1</v>
      </c>
      <c r="G1110" t="s">
        <v>80</v>
      </c>
      <c r="H1110" t="s">
        <v>97</v>
      </c>
      <c r="I1110" t="str">
        <f>"1-3"</f>
        <v>1-3</v>
      </c>
      <c r="J1110" t="s">
        <v>20</v>
      </c>
      <c r="K1110">
        <v>1.8919999999999999</v>
      </c>
      <c r="L1110">
        <v>1</v>
      </c>
      <c r="M1110">
        <v>0</v>
      </c>
      <c r="N1110" t="s">
        <v>21</v>
      </c>
      <c r="O1110" t="s">
        <v>2604</v>
      </c>
      <c r="P1110" s="15">
        <f t="shared" si="199"/>
        <v>33.279999999999987</v>
      </c>
      <c r="Q1110" s="18">
        <v>43678</v>
      </c>
      <c r="T1110" s="23" t="str">
        <f t="shared" si="189"/>
        <v>AH</v>
      </c>
      <c r="U1110" t="s">
        <v>2513</v>
      </c>
      <c r="V1110" s="46" t="str">
        <f t="shared" si="190"/>
        <v>25</v>
      </c>
      <c r="W1110" s="46" t="str">
        <f t="shared" si="191"/>
        <v>Aug</v>
      </c>
      <c r="X1110" s="46">
        <f t="shared" si="192"/>
        <v>8</v>
      </c>
      <c r="Y1110" s="46" t="str">
        <f t="shared" si="193"/>
        <v>2019</v>
      </c>
      <c r="Z1110" s="46" t="str">
        <f t="shared" si="194"/>
        <v>15:00</v>
      </c>
      <c r="AA1110" s="47">
        <f t="shared" si="195"/>
        <v>43702</v>
      </c>
      <c r="AB1110" s="48">
        <f t="shared" si="196"/>
        <v>43702.625</v>
      </c>
      <c r="AC1110" s="51">
        <v>43678</v>
      </c>
      <c r="AD1110" s="72"/>
      <c r="AE1110" s="49">
        <v>1109</v>
      </c>
      <c r="AF1110" s="52">
        <f t="shared" si="197"/>
        <v>32.679999999999986</v>
      </c>
      <c r="AG1110" s="53">
        <f t="shared" si="198"/>
        <v>132.68000000000015</v>
      </c>
      <c r="AH1110" s="53">
        <f>AG1110-MAX($AG$1:AG1109)</f>
        <v>-13.819999999999936</v>
      </c>
    </row>
    <row r="1111" spans="1:34" x14ac:dyDescent="0.25">
      <c r="A1111">
        <v>1110</v>
      </c>
      <c r="B1111" t="s">
        <v>2603</v>
      </c>
      <c r="C1111" t="s">
        <v>15</v>
      </c>
      <c r="D1111" t="s">
        <v>100</v>
      </c>
      <c r="E1111" t="s">
        <v>2629</v>
      </c>
      <c r="F1111">
        <v>0</v>
      </c>
      <c r="G1111" t="s">
        <v>26</v>
      </c>
      <c r="H1111" t="s">
        <v>72</v>
      </c>
      <c r="I1111" t="str">
        <f>"2-2"</f>
        <v>2-2</v>
      </c>
      <c r="J1111" t="s">
        <v>20</v>
      </c>
      <c r="K1111">
        <v>1.8</v>
      </c>
      <c r="L1111">
        <v>1</v>
      </c>
      <c r="M1111">
        <v>-1</v>
      </c>
      <c r="N1111" t="s">
        <v>21</v>
      </c>
      <c r="O1111" t="s">
        <v>2630</v>
      </c>
      <c r="P1111" s="15">
        <f t="shared" si="199"/>
        <v>32.279999999999987</v>
      </c>
      <c r="Q1111" s="18">
        <v>43678</v>
      </c>
      <c r="T1111" s="23" t="str">
        <f t="shared" si="189"/>
        <v>1X2</v>
      </c>
      <c r="U1111" t="s">
        <v>2513</v>
      </c>
      <c r="V1111" s="46" t="str">
        <f t="shared" si="190"/>
        <v>25</v>
      </c>
      <c r="W1111" s="46" t="str">
        <f t="shared" si="191"/>
        <v>Aug</v>
      </c>
      <c r="X1111" s="46">
        <f t="shared" si="192"/>
        <v>8</v>
      </c>
      <c r="Y1111" s="46" t="str">
        <f t="shared" si="193"/>
        <v>2019</v>
      </c>
      <c r="Z1111" s="46" t="str">
        <f t="shared" si="194"/>
        <v>15:00</v>
      </c>
      <c r="AA1111" s="47">
        <f t="shared" si="195"/>
        <v>43702</v>
      </c>
      <c r="AB1111" s="48">
        <f t="shared" si="196"/>
        <v>43702.625</v>
      </c>
      <c r="AC1111" s="51">
        <v>43678</v>
      </c>
      <c r="AD1111" s="72"/>
      <c r="AE1111" s="49">
        <v>1110</v>
      </c>
      <c r="AF1111" s="52">
        <f t="shared" si="197"/>
        <v>31.679999999999986</v>
      </c>
      <c r="AG1111" s="53">
        <f t="shared" si="198"/>
        <v>131.68000000000015</v>
      </c>
      <c r="AH1111" s="53">
        <f>AG1111-MAX($AG$1:AG1110)</f>
        <v>-14.819999999999936</v>
      </c>
    </row>
    <row r="1112" spans="1:34" x14ac:dyDescent="0.25">
      <c r="A1112">
        <v>1111</v>
      </c>
      <c r="B1112" t="s">
        <v>2659</v>
      </c>
      <c r="C1112" t="s">
        <v>15</v>
      </c>
      <c r="D1112" t="s">
        <v>54</v>
      </c>
      <c r="E1112" t="s">
        <v>1194</v>
      </c>
      <c r="F1112">
        <v>1</v>
      </c>
      <c r="G1112" t="s">
        <v>80</v>
      </c>
      <c r="H1112" t="s">
        <v>50</v>
      </c>
      <c r="I1112" t="str">
        <f>"2-1"</f>
        <v>2-1</v>
      </c>
      <c r="J1112" t="s">
        <v>20</v>
      </c>
      <c r="K1112">
        <v>1.819</v>
      </c>
      <c r="L1112">
        <v>1</v>
      </c>
      <c r="M1112">
        <v>0</v>
      </c>
      <c r="N1112" t="s">
        <v>21</v>
      </c>
      <c r="O1112" t="s">
        <v>2658</v>
      </c>
      <c r="P1112" s="15">
        <f t="shared" si="199"/>
        <v>32.279999999999987</v>
      </c>
      <c r="Q1112" s="18">
        <v>43678</v>
      </c>
      <c r="T1112" s="23" t="str">
        <f t="shared" si="189"/>
        <v>AH</v>
      </c>
      <c r="U1112" t="s">
        <v>2513</v>
      </c>
      <c r="V1112" s="46" t="str">
        <f t="shared" si="190"/>
        <v>25</v>
      </c>
      <c r="W1112" s="46" t="str">
        <f t="shared" si="191"/>
        <v>Aug</v>
      </c>
      <c r="X1112" s="46">
        <f t="shared" si="192"/>
        <v>8</v>
      </c>
      <c r="Y1112" s="46" t="str">
        <f t="shared" si="193"/>
        <v>2019</v>
      </c>
      <c r="Z1112" s="46" t="str">
        <f t="shared" si="194"/>
        <v>15:30</v>
      </c>
      <c r="AA1112" s="47">
        <f t="shared" si="195"/>
        <v>43702</v>
      </c>
      <c r="AB1112" s="48">
        <f t="shared" si="196"/>
        <v>43702.645833333336</v>
      </c>
      <c r="AC1112" s="51">
        <v>43678</v>
      </c>
      <c r="AD1112" s="72"/>
      <c r="AE1112" s="49">
        <v>1111</v>
      </c>
      <c r="AF1112" s="52">
        <f t="shared" si="197"/>
        <v>31.679999999999986</v>
      </c>
      <c r="AG1112" s="53">
        <f t="shared" si="198"/>
        <v>131.68000000000015</v>
      </c>
      <c r="AH1112" s="53">
        <f>AG1112-MAX($AG$1:AG1111)</f>
        <v>-14.819999999999936</v>
      </c>
    </row>
    <row r="1113" spans="1:34" x14ac:dyDescent="0.25">
      <c r="A1113">
        <v>1112</v>
      </c>
      <c r="B1113" t="s">
        <v>2615</v>
      </c>
      <c r="C1113" t="s">
        <v>15</v>
      </c>
      <c r="D1113" t="s">
        <v>24</v>
      </c>
      <c r="E1113" t="s">
        <v>2616</v>
      </c>
      <c r="F1113">
        <v>1.78</v>
      </c>
      <c r="G1113" t="s">
        <v>18</v>
      </c>
      <c r="H1113" t="s">
        <v>34</v>
      </c>
      <c r="I1113" t="str">
        <f>"0-1"</f>
        <v>0-1</v>
      </c>
      <c r="J1113" t="s">
        <v>20</v>
      </c>
      <c r="K1113">
        <v>1.7809999999999999</v>
      </c>
      <c r="L1113">
        <v>1</v>
      </c>
      <c r="M1113">
        <v>0.78</v>
      </c>
      <c r="N1113" t="s">
        <v>21</v>
      </c>
      <c r="O1113" t="s">
        <v>2617</v>
      </c>
      <c r="P1113" s="15">
        <f t="shared" si="199"/>
        <v>33.059999999999988</v>
      </c>
      <c r="Q1113" s="18">
        <v>43678</v>
      </c>
      <c r="T1113" s="23" t="str">
        <f t="shared" si="189"/>
        <v>AH</v>
      </c>
      <c r="U1113" t="s">
        <v>2513</v>
      </c>
      <c r="V1113" s="46" t="str">
        <f t="shared" si="190"/>
        <v>25</v>
      </c>
      <c r="W1113" s="46" t="str">
        <f t="shared" si="191"/>
        <v>Aug</v>
      </c>
      <c r="X1113" s="46">
        <f t="shared" si="192"/>
        <v>8</v>
      </c>
      <c r="Y1113" s="46" t="str">
        <f t="shared" si="193"/>
        <v>2019</v>
      </c>
      <c r="Z1113" s="46" t="str">
        <f t="shared" si="194"/>
        <v>17:00</v>
      </c>
      <c r="AA1113" s="47">
        <f t="shared" si="195"/>
        <v>43702</v>
      </c>
      <c r="AB1113" s="48">
        <f t="shared" si="196"/>
        <v>43702.708333333336</v>
      </c>
      <c r="AC1113" s="51">
        <v>43678</v>
      </c>
      <c r="AD1113" s="72"/>
      <c r="AE1113" s="49">
        <v>1112</v>
      </c>
      <c r="AF1113" s="52">
        <f t="shared" si="197"/>
        <v>32.459999999999987</v>
      </c>
      <c r="AG1113" s="53">
        <f t="shared" si="198"/>
        <v>132.46000000000015</v>
      </c>
      <c r="AH1113" s="53">
        <f>AG1113-MAX($AG$1:AG1112)</f>
        <v>-14.039999999999935</v>
      </c>
    </row>
    <row r="1114" spans="1:34" x14ac:dyDescent="0.25">
      <c r="A1114">
        <v>1113</v>
      </c>
      <c r="B1114" t="s">
        <v>2615</v>
      </c>
      <c r="C1114" t="s">
        <v>15</v>
      </c>
      <c r="D1114" t="s">
        <v>24</v>
      </c>
      <c r="E1114" t="s">
        <v>2660</v>
      </c>
      <c r="F1114">
        <v>0</v>
      </c>
      <c r="G1114" t="s">
        <v>26</v>
      </c>
      <c r="H1114" t="s">
        <v>250</v>
      </c>
      <c r="I1114" t="str">
        <f>"0-0"</f>
        <v>0-0</v>
      </c>
      <c r="J1114" t="s">
        <v>20</v>
      </c>
      <c r="K1114">
        <v>1.869</v>
      </c>
      <c r="L1114">
        <v>1</v>
      </c>
      <c r="M1114">
        <v>-1</v>
      </c>
      <c r="N1114" t="s">
        <v>21</v>
      </c>
      <c r="O1114" t="s">
        <v>2661</v>
      </c>
      <c r="P1114" s="15">
        <f t="shared" si="199"/>
        <v>32.059999999999988</v>
      </c>
      <c r="Q1114" s="18">
        <v>43678</v>
      </c>
      <c r="T1114" s="23" t="str">
        <f t="shared" si="189"/>
        <v>O/U</v>
      </c>
      <c r="U1114" t="s">
        <v>2513</v>
      </c>
      <c r="V1114" s="46" t="str">
        <f t="shared" si="190"/>
        <v>25</v>
      </c>
      <c r="W1114" s="46" t="str">
        <f t="shared" si="191"/>
        <v>Aug</v>
      </c>
      <c r="X1114" s="46">
        <f t="shared" si="192"/>
        <v>8</v>
      </c>
      <c r="Y1114" s="46" t="str">
        <f t="shared" si="193"/>
        <v>2019</v>
      </c>
      <c r="Z1114" s="46" t="str">
        <f t="shared" si="194"/>
        <v>17:00</v>
      </c>
      <c r="AA1114" s="47">
        <f t="shared" si="195"/>
        <v>43702</v>
      </c>
      <c r="AB1114" s="48">
        <f t="shared" si="196"/>
        <v>43702.708333333336</v>
      </c>
      <c r="AC1114" s="51">
        <v>43678</v>
      </c>
      <c r="AD1114" s="72"/>
      <c r="AE1114" s="49">
        <v>1113</v>
      </c>
      <c r="AF1114" s="52">
        <f t="shared" si="197"/>
        <v>31.459999999999987</v>
      </c>
      <c r="AG1114" s="53">
        <f t="shared" si="198"/>
        <v>131.46000000000015</v>
      </c>
      <c r="AH1114" s="53">
        <f>AG1114-MAX($AG$1:AG1113)</f>
        <v>-15.039999999999935</v>
      </c>
    </row>
    <row r="1115" spans="1:34" x14ac:dyDescent="0.25">
      <c r="A1115">
        <v>1114</v>
      </c>
      <c r="B1115" t="s">
        <v>2615</v>
      </c>
      <c r="C1115" t="s">
        <v>15</v>
      </c>
      <c r="D1115" t="s">
        <v>100</v>
      </c>
      <c r="E1115" t="s">
        <v>2663</v>
      </c>
      <c r="F1115">
        <v>2</v>
      </c>
      <c r="G1115" t="s">
        <v>18</v>
      </c>
      <c r="H1115" t="s">
        <v>34</v>
      </c>
      <c r="I1115" t="str">
        <f>"0-2"</f>
        <v>0-2</v>
      </c>
      <c r="J1115" t="s">
        <v>20</v>
      </c>
      <c r="K1115">
        <v>2</v>
      </c>
      <c r="L1115">
        <v>1</v>
      </c>
      <c r="M1115">
        <v>1</v>
      </c>
      <c r="N1115" t="s">
        <v>21</v>
      </c>
      <c r="O1115" t="s">
        <v>2661</v>
      </c>
      <c r="P1115" s="15">
        <f t="shared" si="199"/>
        <v>33.059999999999988</v>
      </c>
      <c r="Q1115" s="18">
        <v>43678</v>
      </c>
      <c r="T1115" s="23" t="str">
        <f t="shared" si="189"/>
        <v>AH</v>
      </c>
      <c r="U1115" t="s">
        <v>2513</v>
      </c>
      <c r="V1115" s="46" t="str">
        <f t="shared" si="190"/>
        <v>25</v>
      </c>
      <c r="W1115" s="46" t="str">
        <f t="shared" si="191"/>
        <v>Aug</v>
      </c>
      <c r="X1115" s="46">
        <f t="shared" si="192"/>
        <v>8</v>
      </c>
      <c r="Y1115" s="46" t="str">
        <f t="shared" si="193"/>
        <v>2019</v>
      </c>
      <c r="Z1115" s="46" t="str">
        <f t="shared" si="194"/>
        <v>17:00</v>
      </c>
      <c r="AA1115" s="47">
        <f t="shared" si="195"/>
        <v>43702</v>
      </c>
      <c r="AB1115" s="48">
        <f t="shared" si="196"/>
        <v>43702.708333333336</v>
      </c>
      <c r="AC1115" s="51">
        <v>43678</v>
      </c>
      <c r="AD1115" s="72"/>
      <c r="AE1115" s="49">
        <v>1114</v>
      </c>
      <c r="AF1115" s="52">
        <f t="shared" si="197"/>
        <v>32.459999999999987</v>
      </c>
      <c r="AG1115" s="53">
        <f t="shared" si="198"/>
        <v>132.46000000000015</v>
      </c>
      <c r="AH1115" s="53">
        <f>AG1115-MAX($AG$1:AG1114)</f>
        <v>-14.039999999999935</v>
      </c>
    </row>
    <row r="1116" spans="1:34" x14ac:dyDescent="0.25">
      <c r="A1116">
        <v>1115</v>
      </c>
      <c r="B1116" t="s">
        <v>2605</v>
      </c>
      <c r="C1116" t="s">
        <v>15</v>
      </c>
      <c r="D1116" t="s">
        <v>58</v>
      </c>
      <c r="E1116" t="s">
        <v>1329</v>
      </c>
      <c r="F1116">
        <v>0</v>
      </c>
      <c r="G1116" t="s">
        <v>26</v>
      </c>
      <c r="H1116" t="s">
        <v>19</v>
      </c>
      <c r="I1116" t="str">
        <f>"0-1"</f>
        <v>0-1</v>
      </c>
      <c r="J1116" t="s">
        <v>20</v>
      </c>
      <c r="K1116">
        <v>1.671</v>
      </c>
      <c r="L1116">
        <v>1</v>
      </c>
      <c r="M1116">
        <v>-1</v>
      </c>
      <c r="N1116" t="s">
        <v>21</v>
      </c>
      <c r="O1116" t="s">
        <v>2604</v>
      </c>
      <c r="P1116" s="15">
        <f t="shared" si="199"/>
        <v>32.059999999999988</v>
      </c>
      <c r="Q1116" s="18">
        <v>43678</v>
      </c>
      <c r="T1116" s="23" t="str">
        <f t="shared" si="189"/>
        <v>AH</v>
      </c>
      <c r="U1116" t="s">
        <v>2513</v>
      </c>
      <c r="V1116" s="46" t="str">
        <f t="shared" si="190"/>
        <v>25</v>
      </c>
      <c r="W1116" s="46" t="str">
        <f t="shared" si="191"/>
        <v>Aug</v>
      </c>
      <c r="X1116" s="46">
        <f t="shared" si="192"/>
        <v>8</v>
      </c>
      <c r="Y1116" s="46" t="str">
        <f t="shared" si="193"/>
        <v>2019</v>
      </c>
      <c r="Z1116" s="46" t="str">
        <f t="shared" si="194"/>
        <v>17:30</v>
      </c>
      <c r="AA1116" s="47">
        <f t="shared" si="195"/>
        <v>43702</v>
      </c>
      <c r="AB1116" s="48">
        <f t="shared" si="196"/>
        <v>43702.729166666664</v>
      </c>
      <c r="AC1116" s="51">
        <v>43678</v>
      </c>
      <c r="AD1116" s="72"/>
      <c r="AE1116" s="49">
        <v>1115</v>
      </c>
      <c r="AF1116" s="52">
        <f t="shared" si="197"/>
        <v>31.459999999999987</v>
      </c>
      <c r="AG1116" s="53">
        <f t="shared" si="198"/>
        <v>131.46000000000015</v>
      </c>
      <c r="AH1116" s="53">
        <f>AG1116-MAX($AG$1:AG1115)</f>
        <v>-15.039999999999935</v>
      </c>
    </row>
    <row r="1117" spans="1:34" x14ac:dyDescent="0.25">
      <c r="A1117">
        <v>1116</v>
      </c>
      <c r="B1117" t="s">
        <v>2605</v>
      </c>
      <c r="C1117" t="s">
        <v>15</v>
      </c>
      <c r="D1117" t="s">
        <v>58</v>
      </c>
      <c r="E1117" t="s">
        <v>2657</v>
      </c>
      <c r="F1117">
        <v>2.08</v>
      </c>
      <c r="G1117" t="s">
        <v>18</v>
      </c>
      <c r="H1117" t="s">
        <v>92</v>
      </c>
      <c r="I1117" t="str">
        <f>"1-1"</f>
        <v>1-1</v>
      </c>
      <c r="J1117" t="s">
        <v>20</v>
      </c>
      <c r="K1117">
        <v>2.08</v>
      </c>
      <c r="L1117">
        <v>1</v>
      </c>
      <c r="M1117">
        <v>1.08</v>
      </c>
      <c r="N1117" t="s">
        <v>21</v>
      </c>
      <c r="O1117" t="s">
        <v>2658</v>
      </c>
      <c r="P1117" s="15">
        <f t="shared" si="199"/>
        <v>33.139999999999986</v>
      </c>
      <c r="Q1117" s="18">
        <v>43678</v>
      </c>
      <c r="T1117" s="23" t="str">
        <f t="shared" si="189"/>
        <v>AH</v>
      </c>
      <c r="U1117" t="s">
        <v>2513</v>
      </c>
      <c r="V1117" s="46" t="str">
        <f t="shared" si="190"/>
        <v>25</v>
      </c>
      <c r="W1117" s="46" t="str">
        <f t="shared" si="191"/>
        <v>Aug</v>
      </c>
      <c r="X1117" s="46">
        <f t="shared" si="192"/>
        <v>8</v>
      </c>
      <c r="Y1117" s="46" t="str">
        <f t="shared" si="193"/>
        <v>2019</v>
      </c>
      <c r="Z1117" s="46" t="str">
        <f t="shared" si="194"/>
        <v>17:30</v>
      </c>
      <c r="AA1117" s="47">
        <f t="shared" si="195"/>
        <v>43702</v>
      </c>
      <c r="AB1117" s="48">
        <f t="shared" si="196"/>
        <v>43702.729166666664</v>
      </c>
      <c r="AC1117" s="51">
        <v>43678</v>
      </c>
      <c r="AD1117" s="72"/>
      <c r="AE1117" s="49">
        <v>1116</v>
      </c>
      <c r="AF1117" s="52">
        <f t="shared" si="197"/>
        <v>32.539999999999985</v>
      </c>
      <c r="AG1117" s="53">
        <f t="shared" si="198"/>
        <v>132.54000000000016</v>
      </c>
      <c r="AH1117" s="53">
        <f>AG1117-MAX($AG$1:AG1116)</f>
        <v>-13.959999999999923</v>
      </c>
    </row>
    <row r="1118" spans="1:34" x14ac:dyDescent="0.25">
      <c r="A1118">
        <v>1117</v>
      </c>
      <c r="B1118" t="s">
        <v>2612</v>
      </c>
      <c r="C1118" t="s">
        <v>15</v>
      </c>
      <c r="D1118" t="s">
        <v>54</v>
      </c>
      <c r="E1118" t="s">
        <v>1401</v>
      </c>
      <c r="F1118">
        <v>2.27</v>
      </c>
      <c r="G1118" t="s">
        <v>18</v>
      </c>
      <c r="H1118" t="s">
        <v>34</v>
      </c>
      <c r="I1118" t="str">
        <f>"0-3"</f>
        <v>0-3</v>
      </c>
      <c r="J1118" t="s">
        <v>20</v>
      </c>
      <c r="K1118">
        <v>2.27</v>
      </c>
      <c r="L1118">
        <v>1</v>
      </c>
      <c r="M1118">
        <v>1.27</v>
      </c>
      <c r="N1118" t="s">
        <v>21</v>
      </c>
      <c r="O1118" t="s">
        <v>2613</v>
      </c>
      <c r="P1118" s="15">
        <f t="shared" si="199"/>
        <v>34.409999999999989</v>
      </c>
      <c r="Q1118" s="18">
        <v>43678</v>
      </c>
      <c r="T1118" s="23" t="str">
        <f t="shared" si="189"/>
        <v>AH</v>
      </c>
      <c r="U1118" t="s">
        <v>2513</v>
      </c>
      <c r="V1118" s="46" t="str">
        <f t="shared" si="190"/>
        <v>25</v>
      </c>
      <c r="W1118" s="46" t="str">
        <f t="shared" si="191"/>
        <v>Aug</v>
      </c>
      <c r="X1118" s="46">
        <f t="shared" si="192"/>
        <v>8</v>
      </c>
      <c r="Y1118" s="46" t="str">
        <f t="shared" si="193"/>
        <v>2019</v>
      </c>
      <c r="Z1118" s="46" t="str">
        <f t="shared" si="194"/>
        <v>18:00</v>
      </c>
      <c r="AA1118" s="47">
        <f t="shared" si="195"/>
        <v>43702</v>
      </c>
      <c r="AB1118" s="48">
        <f t="shared" si="196"/>
        <v>43702.75</v>
      </c>
      <c r="AC1118" s="51">
        <v>43678</v>
      </c>
      <c r="AD1118" s="72"/>
      <c r="AE1118" s="49">
        <v>1117</v>
      </c>
      <c r="AF1118" s="52">
        <f t="shared" si="197"/>
        <v>33.809999999999988</v>
      </c>
      <c r="AG1118" s="53">
        <f t="shared" si="198"/>
        <v>133.81000000000017</v>
      </c>
      <c r="AH1118" s="53">
        <f>AG1118-MAX($AG$1:AG1117)</f>
        <v>-12.689999999999912</v>
      </c>
    </row>
    <row r="1119" spans="1:34" x14ac:dyDescent="0.25">
      <c r="A1119">
        <v>1118</v>
      </c>
      <c r="B1119" t="s">
        <v>2612</v>
      </c>
      <c r="C1119" t="s">
        <v>15</v>
      </c>
      <c r="D1119" t="s">
        <v>16</v>
      </c>
      <c r="E1119" t="s">
        <v>2649</v>
      </c>
      <c r="F1119">
        <v>1.85</v>
      </c>
      <c r="G1119" t="s">
        <v>18</v>
      </c>
      <c r="H1119" t="s">
        <v>112</v>
      </c>
      <c r="I1119" t="str">
        <f>"1-0"</f>
        <v>1-0</v>
      </c>
      <c r="J1119" t="s">
        <v>20</v>
      </c>
      <c r="K1119">
        <v>1.8540000000000001</v>
      </c>
      <c r="L1119">
        <v>1</v>
      </c>
      <c r="M1119">
        <v>0.85</v>
      </c>
      <c r="N1119" t="s">
        <v>21</v>
      </c>
      <c r="O1119" t="s">
        <v>2648</v>
      </c>
      <c r="P1119" s="15">
        <f t="shared" si="199"/>
        <v>35.259999999999991</v>
      </c>
      <c r="Q1119" s="18">
        <v>43678</v>
      </c>
      <c r="T1119" s="23" t="str">
        <f t="shared" si="189"/>
        <v>AH</v>
      </c>
      <c r="U1119" t="s">
        <v>2513</v>
      </c>
      <c r="V1119" s="46" t="str">
        <f t="shared" si="190"/>
        <v>25</v>
      </c>
      <c r="W1119" s="46" t="str">
        <f t="shared" si="191"/>
        <v>Aug</v>
      </c>
      <c r="X1119" s="46">
        <f t="shared" si="192"/>
        <v>8</v>
      </c>
      <c r="Y1119" s="46" t="str">
        <f t="shared" si="193"/>
        <v>2019</v>
      </c>
      <c r="Z1119" s="46" t="str">
        <f t="shared" si="194"/>
        <v>18:00</v>
      </c>
      <c r="AA1119" s="47">
        <f t="shared" si="195"/>
        <v>43702</v>
      </c>
      <c r="AB1119" s="48">
        <f t="shared" si="196"/>
        <v>43702.75</v>
      </c>
      <c r="AC1119" s="51">
        <v>43678</v>
      </c>
      <c r="AD1119" s="72"/>
      <c r="AE1119" s="49">
        <v>1118</v>
      </c>
      <c r="AF1119" s="52">
        <f t="shared" si="197"/>
        <v>34.659999999999989</v>
      </c>
      <c r="AG1119" s="53">
        <f t="shared" si="198"/>
        <v>134.66000000000017</v>
      </c>
      <c r="AH1119" s="53">
        <f>AG1119-MAX($AG$1:AG1118)</f>
        <v>-11.839999999999918</v>
      </c>
    </row>
    <row r="1120" spans="1:34" x14ac:dyDescent="0.25">
      <c r="A1120">
        <v>1119</v>
      </c>
      <c r="B1120" t="s">
        <v>2641</v>
      </c>
      <c r="C1120" t="s">
        <v>15</v>
      </c>
      <c r="D1120" t="s">
        <v>24</v>
      </c>
      <c r="E1120" t="s">
        <v>2642</v>
      </c>
      <c r="F1120">
        <v>1.83</v>
      </c>
      <c r="G1120" t="s">
        <v>18</v>
      </c>
      <c r="H1120" t="s">
        <v>38</v>
      </c>
      <c r="I1120" t="str">
        <f>"0-1"</f>
        <v>0-1</v>
      </c>
      <c r="J1120" t="s">
        <v>20</v>
      </c>
      <c r="K1120">
        <v>1.8260000000000001</v>
      </c>
      <c r="L1120">
        <v>1</v>
      </c>
      <c r="M1120">
        <v>0.83</v>
      </c>
      <c r="N1120" t="s">
        <v>21</v>
      </c>
      <c r="O1120" t="s">
        <v>2643</v>
      </c>
      <c r="P1120" s="15">
        <f t="shared" si="199"/>
        <v>36.089999999999989</v>
      </c>
      <c r="Q1120" s="18">
        <v>43678</v>
      </c>
      <c r="T1120" s="23" t="str">
        <f t="shared" si="189"/>
        <v>1X2</v>
      </c>
      <c r="U1120" t="s">
        <v>2513</v>
      </c>
      <c r="V1120" s="46" t="str">
        <f t="shared" si="190"/>
        <v>25</v>
      </c>
      <c r="W1120" s="46" t="str">
        <f t="shared" si="191"/>
        <v>Aug</v>
      </c>
      <c r="X1120" s="46">
        <f t="shared" si="192"/>
        <v>8</v>
      </c>
      <c r="Y1120" s="46" t="str">
        <f t="shared" si="193"/>
        <v>2019</v>
      </c>
      <c r="Z1120" s="46" t="str">
        <f t="shared" si="194"/>
        <v>19:00</v>
      </c>
      <c r="AA1120" s="47">
        <f t="shared" si="195"/>
        <v>43702</v>
      </c>
      <c r="AB1120" s="48">
        <f t="shared" si="196"/>
        <v>43702.791666666664</v>
      </c>
      <c r="AC1120" s="51">
        <v>43678</v>
      </c>
      <c r="AD1120" s="72"/>
      <c r="AE1120" s="49">
        <v>1119</v>
      </c>
      <c r="AF1120" s="52">
        <f t="shared" si="197"/>
        <v>35.489999999999988</v>
      </c>
      <c r="AG1120" s="53">
        <f t="shared" si="198"/>
        <v>135.49000000000018</v>
      </c>
      <c r="AH1120" s="53">
        <f>AG1120-MAX($AG$1:AG1119)</f>
        <v>-11.009999999999906</v>
      </c>
    </row>
    <row r="1121" spans="1:34" x14ac:dyDescent="0.25">
      <c r="A1121">
        <v>1120</v>
      </c>
      <c r="B1121" t="s">
        <v>2650</v>
      </c>
      <c r="C1121" t="s">
        <v>15</v>
      </c>
      <c r="D1121" t="s">
        <v>16</v>
      </c>
      <c r="E1121" t="s">
        <v>45</v>
      </c>
      <c r="F1121">
        <v>0</v>
      </c>
      <c r="G1121" t="s">
        <v>26</v>
      </c>
      <c r="H1121" t="s">
        <v>112</v>
      </c>
      <c r="I1121" t="str">
        <f>"0-3"</f>
        <v>0-3</v>
      </c>
      <c r="J1121" t="s">
        <v>20</v>
      </c>
      <c r="K1121">
        <v>1.714</v>
      </c>
      <c r="L1121">
        <v>1</v>
      </c>
      <c r="M1121">
        <v>-1</v>
      </c>
      <c r="N1121" t="s">
        <v>21</v>
      </c>
      <c r="O1121" t="s">
        <v>2651</v>
      </c>
      <c r="P1121" s="15">
        <f t="shared" si="199"/>
        <v>35.089999999999989</v>
      </c>
      <c r="Q1121" s="18">
        <v>43678</v>
      </c>
      <c r="T1121" s="23" t="str">
        <f t="shared" si="189"/>
        <v>AH</v>
      </c>
      <c r="U1121" t="s">
        <v>2513</v>
      </c>
      <c r="V1121" s="46" t="str">
        <f t="shared" si="190"/>
        <v>25</v>
      </c>
      <c r="W1121" s="46" t="str">
        <f t="shared" si="191"/>
        <v>Aug</v>
      </c>
      <c r="X1121" s="46">
        <f t="shared" si="192"/>
        <v>8</v>
      </c>
      <c r="Y1121" s="46" t="str">
        <f t="shared" si="193"/>
        <v>2019</v>
      </c>
      <c r="Z1121" s="46" t="str">
        <f t="shared" si="194"/>
        <v>20:45</v>
      </c>
      <c r="AA1121" s="47">
        <f t="shared" si="195"/>
        <v>43702</v>
      </c>
      <c r="AB1121" s="48">
        <f t="shared" si="196"/>
        <v>43702.864583333336</v>
      </c>
      <c r="AC1121" s="51">
        <v>43678</v>
      </c>
      <c r="AD1121" s="72"/>
      <c r="AE1121" s="49">
        <v>1120</v>
      </c>
      <c r="AF1121" s="52">
        <f t="shared" si="197"/>
        <v>34.489999999999988</v>
      </c>
      <c r="AG1121" s="53">
        <f t="shared" si="198"/>
        <v>134.49000000000018</v>
      </c>
      <c r="AH1121" s="53">
        <f>AG1121-MAX($AG$1:AG1120)</f>
        <v>-12.009999999999906</v>
      </c>
    </row>
    <row r="1122" spans="1:34" x14ac:dyDescent="0.25">
      <c r="A1122">
        <v>1121</v>
      </c>
      <c r="B1122" t="s">
        <v>2650</v>
      </c>
      <c r="C1122" t="s">
        <v>15</v>
      </c>
      <c r="D1122" t="s">
        <v>16</v>
      </c>
      <c r="E1122" t="s">
        <v>2652</v>
      </c>
      <c r="F1122">
        <v>1.82</v>
      </c>
      <c r="G1122" t="s">
        <v>18</v>
      </c>
      <c r="H1122" t="s">
        <v>38</v>
      </c>
      <c r="I1122" t="str">
        <f>"2-3"</f>
        <v>2-3</v>
      </c>
      <c r="J1122" t="s">
        <v>20</v>
      </c>
      <c r="K1122">
        <v>1.819</v>
      </c>
      <c r="L1122">
        <v>1</v>
      </c>
      <c r="M1122">
        <v>0.82</v>
      </c>
      <c r="N1122" t="s">
        <v>21</v>
      </c>
      <c r="O1122" t="s">
        <v>2651</v>
      </c>
      <c r="P1122" s="15">
        <f t="shared" si="199"/>
        <v>35.909999999999989</v>
      </c>
      <c r="Q1122" s="18">
        <v>43678</v>
      </c>
      <c r="T1122" s="23" t="str">
        <f t="shared" si="189"/>
        <v>1X2</v>
      </c>
      <c r="U1122" t="s">
        <v>2513</v>
      </c>
      <c r="V1122" s="46" t="str">
        <f t="shared" si="190"/>
        <v>25</v>
      </c>
      <c r="W1122" s="46" t="str">
        <f t="shared" si="191"/>
        <v>Aug</v>
      </c>
      <c r="X1122" s="46">
        <f t="shared" si="192"/>
        <v>8</v>
      </c>
      <c r="Y1122" s="46" t="str">
        <f t="shared" si="193"/>
        <v>2019</v>
      </c>
      <c r="Z1122" s="46" t="str">
        <f t="shared" si="194"/>
        <v>20:45</v>
      </c>
      <c r="AA1122" s="47">
        <f t="shared" si="195"/>
        <v>43702</v>
      </c>
      <c r="AB1122" s="48">
        <f t="shared" si="196"/>
        <v>43702.864583333336</v>
      </c>
      <c r="AC1122" s="51">
        <v>43678</v>
      </c>
      <c r="AD1122" s="72"/>
      <c r="AE1122" s="49">
        <v>1121</v>
      </c>
      <c r="AF1122" s="52">
        <f t="shared" si="197"/>
        <v>35.309999999999988</v>
      </c>
      <c r="AG1122" s="53">
        <f t="shared" si="198"/>
        <v>135.31000000000017</v>
      </c>
      <c r="AH1122" s="53">
        <f>AG1122-MAX($AG$1:AG1121)</f>
        <v>-11.189999999999912</v>
      </c>
    </row>
    <row r="1123" spans="1:34" x14ac:dyDescent="0.25">
      <c r="A1123">
        <v>1122</v>
      </c>
      <c r="B1123" t="s">
        <v>2650</v>
      </c>
      <c r="C1123" t="s">
        <v>15</v>
      </c>
      <c r="D1123" t="s">
        <v>16</v>
      </c>
      <c r="E1123" t="s">
        <v>2001</v>
      </c>
      <c r="F1123">
        <v>2.19</v>
      </c>
      <c r="G1123" t="s">
        <v>18</v>
      </c>
      <c r="H1123" t="s">
        <v>31</v>
      </c>
      <c r="I1123" t="str">
        <f>"3-3"</f>
        <v>3-3</v>
      </c>
      <c r="J1123" t="s">
        <v>20</v>
      </c>
      <c r="K1123">
        <v>2.19</v>
      </c>
      <c r="L1123">
        <v>1</v>
      </c>
      <c r="M1123">
        <v>1.19</v>
      </c>
      <c r="N1123" t="s">
        <v>21</v>
      </c>
      <c r="O1123" t="s">
        <v>2653</v>
      </c>
      <c r="P1123" s="15">
        <f t="shared" si="199"/>
        <v>37.099999999999987</v>
      </c>
      <c r="Q1123" s="18">
        <v>43678</v>
      </c>
      <c r="T1123" s="23" t="str">
        <f t="shared" si="189"/>
        <v>AH</v>
      </c>
      <c r="U1123" t="s">
        <v>2513</v>
      </c>
      <c r="V1123" s="46" t="str">
        <f t="shared" si="190"/>
        <v>25</v>
      </c>
      <c r="W1123" s="46" t="str">
        <f t="shared" si="191"/>
        <v>Aug</v>
      </c>
      <c r="X1123" s="46">
        <f t="shared" si="192"/>
        <v>8</v>
      </c>
      <c r="Y1123" s="46" t="str">
        <f t="shared" si="193"/>
        <v>2019</v>
      </c>
      <c r="Z1123" s="46" t="str">
        <f t="shared" si="194"/>
        <v>20:45</v>
      </c>
      <c r="AA1123" s="47">
        <f t="shared" si="195"/>
        <v>43702</v>
      </c>
      <c r="AB1123" s="48">
        <f t="shared" si="196"/>
        <v>43702.864583333336</v>
      </c>
      <c r="AC1123" s="51">
        <v>43678</v>
      </c>
      <c r="AD1123" s="72"/>
      <c r="AE1123" s="49">
        <v>1122</v>
      </c>
      <c r="AF1123" s="52">
        <f t="shared" si="197"/>
        <v>36.499999999999986</v>
      </c>
      <c r="AG1123" s="53">
        <f t="shared" si="198"/>
        <v>136.50000000000017</v>
      </c>
      <c r="AH1123" s="53">
        <f>AG1123-MAX($AG$1:AG1122)</f>
        <v>-9.9999999999999147</v>
      </c>
    </row>
    <row r="1124" spans="1:34" x14ac:dyDescent="0.25">
      <c r="A1124">
        <v>1123</v>
      </c>
      <c r="B1124" t="s">
        <v>2650</v>
      </c>
      <c r="C1124" t="s">
        <v>15</v>
      </c>
      <c r="D1124" t="s">
        <v>16</v>
      </c>
      <c r="E1124" t="s">
        <v>2662</v>
      </c>
      <c r="F1124">
        <v>1.96</v>
      </c>
      <c r="G1124" t="s">
        <v>18</v>
      </c>
      <c r="H1124" t="s">
        <v>72</v>
      </c>
      <c r="I1124" t="str">
        <f>"2-1"</f>
        <v>2-1</v>
      </c>
      <c r="J1124" t="s">
        <v>20</v>
      </c>
      <c r="K1124">
        <v>1.9610000000000001</v>
      </c>
      <c r="L1124">
        <v>1</v>
      </c>
      <c r="M1124">
        <v>0.96</v>
      </c>
      <c r="N1124" t="s">
        <v>21</v>
      </c>
      <c r="O1124" t="s">
        <v>2661</v>
      </c>
      <c r="P1124" s="15">
        <f t="shared" si="199"/>
        <v>38.059999999999988</v>
      </c>
      <c r="Q1124" s="18">
        <v>43678</v>
      </c>
      <c r="T1124" s="23" t="str">
        <f t="shared" si="189"/>
        <v>1X2</v>
      </c>
      <c r="U1124" t="s">
        <v>2513</v>
      </c>
      <c r="V1124" s="46" t="str">
        <f t="shared" si="190"/>
        <v>25</v>
      </c>
      <c r="W1124" s="46" t="str">
        <f t="shared" si="191"/>
        <v>Aug</v>
      </c>
      <c r="X1124" s="46">
        <f t="shared" si="192"/>
        <v>8</v>
      </c>
      <c r="Y1124" s="46" t="str">
        <f t="shared" si="193"/>
        <v>2019</v>
      </c>
      <c r="Z1124" s="46" t="str">
        <f t="shared" si="194"/>
        <v>20:45</v>
      </c>
      <c r="AA1124" s="47">
        <f t="shared" si="195"/>
        <v>43702</v>
      </c>
      <c r="AB1124" s="48">
        <f t="shared" si="196"/>
        <v>43702.864583333336</v>
      </c>
      <c r="AC1124" s="51">
        <v>43678</v>
      </c>
      <c r="AD1124" s="72"/>
      <c r="AE1124" s="49">
        <v>1123</v>
      </c>
      <c r="AF1124" s="52">
        <f t="shared" si="197"/>
        <v>37.459999999999987</v>
      </c>
      <c r="AG1124" s="53">
        <f t="shared" si="198"/>
        <v>137.46000000000018</v>
      </c>
      <c r="AH1124" s="53">
        <f>AG1124-MAX($AG$1:AG1123)</f>
        <v>-9.0399999999999068</v>
      </c>
    </row>
    <row r="1125" spans="1:34" x14ac:dyDescent="0.25">
      <c r="A1125">
        <v>1124</v>
      </c>
      <c r="B1125" t="s">
        <v>2631</v>
      </c>
      <c r="C1125" t="s">
        <v>15</v>
      </c>
      <c r="D1125" t="s">
        <v>100</v>
      </c>
      <c r="E1125" t="s">
        <v>2632</v>
      </c>
      <c r="F1125">
        <v>0</v>
      </c>
      <c r="G1125" t="s">
        <v>26</v>
      </c>
      <c r="H1125" t="s">
        <v>401</v>
      </c>
      <c r="I1125" t="str">
        <f>"4-0"</f>
        <v>4-0</v>
      </c>
      <c r="J1125" t="s">
        <v>20</v>
      </c>
      <c r="K1125">
        <v>1.99</v>
      </c>
      <c r="L1125">
        <v>1</v>
      </c>
      <c r="M1125">
        <v>-1</v>
      </c>
      <c r="N1125" t="s">
        <v>21</v>
      </c>
      <c r="O1125" t="s">
        <v>2630</v>
      </c>
      <c r="P1125" s="15">
        <f t="shared" si="199"/>
        <v>37.059999999999988</v>
      </c>
      <c r="Q1125" s="18">
        <v>43678</v>
      </c>
      <c r="T1125" s="23" t="str">
        <f t="shared" si="189"/>
        <v>AH</v>
      </c>
      <c r="U1125" t="s">
        <v>2513</v>
      </c>
      <c r="V1125" s="46" t="str">
        <f t="shared" si="190"/>
        <v>25</v>
      </c>
      <c r="W1125" s="46" t="str">
        <f t="shared" si="191"/>
        <v>Aug</v>
      </c>
      <c r="X1125" s="46">
        <f t="shared" si="192"/>
        <v>8</v>
      </c>
      <c r="Y1125" s="46" t="str">
        <f t="shared" si="193"/>
        <v>2019</v>
      </c>
      <c r="Z1125" s="46" t="str">
        <f t="shared" si="194"/>
        <v>21:00</v>
      </c>
      <c r="AA1125" s="47">
        <f t="shared" si="195"/>
        <v>43702</v>
      </c>
      <c r="AB1125" s="48">
        <f t="shared" si="196"/>
        <v>43702.875</v>
      </c>
      <c r="AC1125" s="51">
        <v>43678</v>
      </c>
      <c r="AD1125" s="72"/>
      <c r="AE1125" s="49">
        <v>1124</v>
      </c>
      <c r="AF1125" s="52">
        <f t="shared" si="197"/>
        <v>36.459999999999987</v>
      </c>
      <c r="AG1125" s="53">
        <f t="shared" si="198"/>
        <v>136.46000000000018</v>
      </c>
      <c r="AH1125" s="53">
        <f>AG1125-MAX($AG$1:AG1124)</f>
        <v>-10.039999999999907</v>
      </c>
    </row>
    <row r="1126" spans="1:34" x14ac:dyDescent="0.25">
      <c r="A1126">
        <v>1125</v>
      </c>
      <c r="B1126" t="s">
        <v>2631</v>
      </c>
      <c r="C1126" t="s">
        <v>15</v>
      </c>
      <c r="D1126" t="s">
        <v>24</v>
      </c>
      <c r="E1126" t="s">
        <v>2644</v>
      </c>
      <c r="F1126">
        <v>0</v>
      </c>
      <c r="G1126" t="s">
        <v>26</v>
      </c>
      <c r="H1126" t="s">
        <v>1719</v>
      </c>
      <c r="I1126" t="str">
        <f>"5-2"</f>
        <v>5-2</v>
      </c>
      <c r="J1126" t="s">
        <v>20</v>
      </c>
      <c r="K1126">
        <v>1.8839999999999999</v>
      </c>
      <c r="L1126">
        <v>1</v>
      </c>
      <c r="M1126">
        <v>-1</v>
      </c>
      <c r="N1126" t="s">
        <v>21</v>
      </c>
      <c r="O1126" t="s">
        <v>2643</v>
      </c>
      <c r="P1126" s="15">
        <f t="shared" si="199"/>
        <v>36.059999999999988</v>
      </c>
      <c r="Q1126" s="18">
        <v>43678</v>
      </c>
      <c r="T1126" s="23" t="str">
        <f t="shared" si="189"/>
        <v>O/U</v>
      </c>
      <c r="U1126" t="s">
        <v>2513</v>
      </c>
      <c r="V1126" s="46" t="str">
        <f t="shared" si="190"/>
        <v>25</v>
      </c>
      <c r="W1126" s="46" t="str">
        <f t="shared" si="191"/>
        <v>Aug</v>
      </c>
      <c r="X1126" s="46">
        <f t="shared" si="192"/>
        <v>8</v>
      </c>
      <c r="Y1126" s="46" t="str">
        <f t="shared" si="193"/>
        <v>2019</v>
      </c>
      <c r="Z1126" s="46" t="str">
        <f t="shared" si="194"/>
        <v>21:00</v>
      </c>
      <c r="AA1126" s="47">
        <f t="shared" si="195"/>
        <v>43702</v>
      </c>
      <c r="AB1126" s="48">
        <f t="shared" si="196"/>
        <v>43702.875</v>
      </c>
      <c r="AC1126" s="51">
        <v>43678</v>
      </c>
      <c r="AD1126" s="72"/>
      <c r="AE1126" s="49">
        <v>1125</v>
      </c>
      <c r="AF1126" s="52">
        <f t="shared" si="197"/>
        <v>35.459999999999987</v>
      </c>
      <c r="AG1126" s="53">
        <f t="shared" si="198"/>
        <v>135.46000000000018</v>
      </c>
      <c r="AH1126" s="53">
        <f>AG1126-MAX($AG$1:AG1125)</f>
        <v>-11.039999999999907</v>
      </c>
    </row>
    <row r="1127" spans="1:34" x14ac:dyDescent="0.25">
      <c r="A1127">
        <v>1126</v>
      </c>
      <c r="B1127" t="s">
        <v>2654</v>
      </c>
      <c r="C1127" t="s">
        <v>15</v>
      </c>
      <c r="D1127" t="s">
        <v>16</v>
      </c>
      <c r="E1127" t="s">
        <v>2655</v>
      </c>
      <c r="F1127">
        <v>0</v>
      </c>
      <c r="G1127" t="s">
        <v>26</v>
      </c>
      <c r="H1127" t="s">
        <v>177</v>
      </c>
      <c r="I1127" t="str">
        <f>"4-0"</f>
        <v>4-0</v>
      </c>
      <c r="J1127" t="s">
        <v>20</v>
      </c>
      <c r="K1127">
        <v>1.68</v>
      </c>
      <c r="L1127">
        <v>1</v>
      </c>
      <c r="M1127">
        <v>-1</v>
      </c>
      <c r="N1127" t="s">
        <v>21</v>
      </c>
      <c r="O1127" t="s">
        <v>2656</v>
      </c>
      <c r="P1127" s="15">
        <f t="shared" si="199"/>
        <v>35.059999999999988</v>
      </c>
      <c r="Q1127" s="18">
        <v>43678</v>
      </c>
      <c r="T1127" s="23" t="str">
        <f t="shared" si="189"/>
        <v>AH</v>
      </c>
      <c r="U1127" t="s">
        <v>2513</v>
      </c>
      <c r="V1127" s="46" t="str">
        <f t="shared" si="190"/>
        <v>26</v>
      </c>
      <c r="W1127" s="46" t="str">
        <f t="shared" si="191"/>
        <v>Aug</v>
      </c>
      <c r="X1127" s="46">
        <f t="shared" si="192"/>
        <v>8</v>
      </c>
      <c r="Y1127" s="46" t="str">
        <f t="shared" si="193"/>
        <v>2019</v>
      </c>
      <c r="Z1127" s="46" t="str">
        <f t="shared" si="194"/>
        <v>20:45</v>
      </c>
      <c r="AA1127" s="47">
        <f t="shared" si="195"/>
        <v>43703</v>
      </c>
      <c r="AB1127" s="48">
        <f t="shared" si="196"/>
        <v>43703.864583333336</v>
      </c>
      <c r="AC1127" s="51">
        <v>43678</v>
      </c>
      <c r="AD1127" s="72"/>
      <c r="AE1127" s="49">
        <v>1126</v>
      </c>
      <c r="AF1127" s="52">
        <f t="shared" si="197"/>
        <v>34.459999999999987</v>
      </c>
      <c r="AG1127" s="53">
        <f t="shared" si="198"/>
        <v>134.46000000000018</v>
      </c>
      <c r="AH1127" s="53">
        <f>AG1127-MAX($AG$1:AG1126)</f>
        <v>-12.039999999999907</v>
      </c>
    </row>
    <row r="1128" spans="1:34" x14ac:dyDescent="0.25">
      <c r="A1128">
        <v>1127</v>
      </c>
      <c r="B1128" t="s">
        <v>2633</v>
      </c>
      <c r="C1128" t="s">
        <v>15</v>
      </c>
      <c r="D1128" t="s">
        <v>100</v>
      </c>
      <c r="E1128" t="s">
        <v>1861</v>
      </c>
      <c r="F1128">
        <v>0</v>
      </c>
      <c r="G1128" t="s">
        <v>26</v>
      </c>
      <c r="H1128" t="s">
        <v>38</v>
      </c>
      <c r="I1128" t="str">
        <f>"1-0"</f>
        <v>1-0</v>
      </c>
      <c r="J1128" t="s">
        <v>20</v>
      </c>
      <c r="K1128">
        <v>2.09</v>
      </c>
      <c r="L1128">
        <v>1</v>
      </c>
      <c r="M1128">
        <v>-1</v>
      </c>
      <c r="N1128" t="s">
        <v>21</v>
      </c>
      <c r="O1128" t="s">
        <v>2634</v>
      </c>
      <c r="P1128" s="15">
        <f t="shared" si="199"/>
        <v>34.059999999999988</v>
      </c>
      <c r="Q1128" s="18">
        <v>43678</v>
      </c>
      <c r="T1128" s="23" t="str">
        <f t="shared" si="189"/>
        <v>1X2</v>
      </c>
      <c r="U1128" t="s">
        <v>2513</v>
      </c>
      <c r="V1128" s="46" t="str">
        <f t="shared" si="190"/>
        <v>27</v>
      </c>
      <c r="W1128" s="46" t="str">
        <f t="shared" si="191"/>
        <v>Aug</v>
      </c>
      <c r="X1128" s="46">
        <f t="shared" si="192"/>
        <v>8</v>
      </c>
      <c r="Y1128" s="46" t="str">
        <f t="shared" si="193"/>
        <v>2019</v>
      </c>
      <c r="Z1128" s="46" t="str">
        <f t="shared" si="194"/>
        <v>19:00</v>
      </c>
      <c r="AA1128" s="47">
        <f t="shared" si="195"/>
        <v>43704</v>
      </c>
      <c r="AB1128" s="48">
        <f t="shared" si="196"/>
        <v>43704.791666666664</v>
      </c>
      <c r="AC1128" s="51">
        <v>43678</v>
      </c>
      <c r="AD1128" s="72"/>
      <c r="AE1128" s="49">
        <v>1127</v>
      </c>
      <c r="AF1128" s="52">
        <f t="shared" si="197"/>
        <v>33.459999999999987</v>
      </c>
      <c r="AG1128" s="53">
        <f t="shared" si="198"/>
        <v>133.46000000000018</v>
      </c>
      <c r="AH1128" s="53">
        <f>AG1128-MAX($AG$1:AG1127)</f>
        <v>-13.039999999999907</v>
      </c>
    </row>
    <row r="1129" spans="1:34" x14ac:dyDescent="0.25">
      <c r="A1129">
        <v>1128</v>
      </c>
      <c r="B1129" t="s">
        <v>2635</v>
      </c>
      <c r="C1129" t="s">
        <v>15</v>
      </c>
      <c r="D1129" t="s">
        <v>100</v>
      </c>
      <c r="E1129" t="s">
        <v>2636</v>
      </c>
      <c r="F1129">
        <v>0</v>
      </c>
      <c r="G1129" t="s">
        <v>26</v>
      </c>
      <c r="H1129" t="s">
        <v>92</v>
      </c>
      <c r="I1129" t="str">
        <f>"3-0"</f>
        <v>3-0</v>
      </c>
      <c r="J1129" t="s">
        <v>20</v>
      </c>
      <c r="K1129">
        <v>1.7090000000000001</v>
      </c>
      <c r="L1129">
        <v>1</v>
      </c>
      <c r="M1129">
        <v>-1</v>
      </c>
      <c r="N1129" t="s">
        <v>21</v>
      </c>
      <c r="O1129" t="s">
        <v>2634</v>
      </c>
      <c r="P1129" s="15">
        <f t="shared" si="199"/>
        <v>33.059999999999988</v>
      </c>
      <c r="Q1129" s="18">
        <v>43678</v>
      </c>
      <c r="T1129" s="23" t="str">
        <f t="shared" si="189"/>
        <v>AH</v>
      </c>
      <c r="U1129" t="s">
        <v>2513</v>
      </c>
      <c r="V1129" s="46" t="str">
        <f t="shared" si="190"/>
        <v>28</v>
      </c>
      <c r="W1129" s="46" t="str">
        <f t="shared" si="191"/>
        <v>Aug</v>
      </c>
      <c r="X1129" s="46">
        <f t="shared" si="192"/>
        <v>8</v>
      </c>
      <c r="Y1129" s="46" t="str">
        <f t="shared" si="193"/>
        <v>2019</v>
      </c>
      <c r="Z1129" s="46" t="str">
        <f t="shared" si="194"/>
        <v>19:00</v>
      </c>
      <c r="AA1129" s="47">
        <f t="shared" si="195"/>
        <v>43705</v>
      </c>
      <c r="AB1129" s="48">
        <f t="shared" si="196"/>
        <v>43705.791666666664</v>
      </c>
      <c r="AC1129" s="51">
        <v>43678</v>
      </c>
      <c r="AD1129" s="72"/>
      <c r="AE1129" s="49">
        <v>1128</v>
      </c>
      <c r="AF1129" s="52">
        <f t="shared" si="197"/>
        <v>32.459999999999987</v>
      </c>
      <c r="AG1129" s="53">
        <f t="shared" si="198"/>
        <v>132.46000000000018</v>
      </c>
      <c r="AH1129" s="53">
        <f>AG1129-MAX($AG$1:AG1128)</f>
        <v>-14.039999999999907</v>
      </c>
    </row>
    <row r="1130" spans="1:34" x14ac:dyDescent="0.25">
      <c r="A1130">
        <v>1129</v>
      </c>
      <c r="B1130" t="s">
        <v>2637</v>
      </c>
      <c r="C1130" t="s">
        <v>15</v>
      </c>
      <c r="D1130" t="s">
        <v>100</v>
      </c>
      <c r="E1130" t="s">
        <v>2638</v>
      </c>
      <c r="F1130">
        <v>1.89</v>
      </c>
      <c r="G1130" t="s">
        <v>18</v>
      </c>
      <c r="H1130" t="s">
        <v>34</v>
      </c>
      <c r="I1130" t="str">
        <f>"1-2"</f>
        <v>1-2</v>
      </c>
      <c r="J1130" t="s">
        <v>20</v>
      </c>
      <c r="K1130">
        <v>1.8919999999999999</v>
      </c>
      <c r="L1130">
        <v>1</v>
      </c>
      <c r="M1130">
        <v>0.89</v>
      </c>
      <c r="N1130" t="s">
        <v>21</v>
      </c>
      <c r="O1130" t="s">
        <v>2634</v>
      </c>
      <c r="P1130" s="15">
        <f t="shared" si="199"/>
        <v>33.949999999999989</v>
      </c>
      <c r="Q1130" s="18">
        <v>43678</v>
      </c>
      <c r="T1130" s="23" t="str">
        <f t="shared" si="189"/>
        <v>AH</v>
      </c>
      <c r="U1130" t="s">
        <v>2513</v>
      </c>
      <c r="V1130" s="46" t="str">
        <f t="shared" si="190"/>
        <v>28</v>
      </c>
      <c r="W1130" s="46" t="str">
        <f t="shared" si="191"/>
        <v>Aug</v>
      </c>
      <c r="X1130" s="46">
        <f t="shared" si="192"/>
        <v>8</v>
      </c>
      <c r="Y1130" s="46" t="str">
        <f t="shared" si="193"/>
        <v>2019</v>
      </c>
      <c r="Z1130" s="46" t="str">
        <f t="shared" si="194"/>
        <v>21:00</v>
      </c>
      <c r="AA1130" s="47">
        <f t="shared" si="195"/>
        <v>43705</v>
      </c>
      <c r="AB1130" s="48">
        <f t="shared" si="196"/>
        <v>43705.875</v>
      </c>
      <c r="AC1130" s="51">
        <v>43678</v>
      </c>
      <c r="AD1130" s="72"/>
      <c r="AE1130" s="49">
        <v>1129</v>
      </c>
      <c r="AF1130" s="52">
        <f t="shared" si="197"/>
        <v>33.349999999999987</v>
      </c>
      <c r="AG1130" s="53">
        <f t="shared" si="198"/>
        <v>133.35000000000016</v>
      </c>
      <c r="AH1130" s="53">
        <f>AG1130-MAX($AG$1:AG1129)</f>
        <v>-13.14999999999992</v>
      </c>
    </row>
    <row r="1131" spans="1:34" x14ac:dyDescent="0.25">
      <c r="A1131">
        <v>1130</v>
      </c>
      <c r="B1131" t="s">
        <v>2672</v>
      </c>
      <c r="C1131" t="s">
        <v>15</v>
      </c>
      <c r="D1131" t="s">
        <v>24</v>
      </c>
      <c r="E1131" t="s">
        <v>2673</v>
      </c>
      <c r="F1131">
        <v>2.02</v>
      </c>
      <c r="G1131" t="s">
        <v>18</v>
      </c>
      <c r="H1131" t="s">
        <v>31</v>
      </c>
      <c r="I1131" t="str">
        <f>"1-1"</f>
        <v>1-1</v>
      </c>
      <c r="J1131" t="s">
        <v>20</v>
      </c>
      <c r="K1131">
        <v>2.02</v>
      </c>
      <c r="L1131">
        <v>1</v>
      </c>
      <c r="M1131">
        <v>1.02</v>
      </c>
      <c r="N1131" t="s">
        <v>21</v>
      </c>
      <c r="O1131" t="s">
        <v>2674</v>
      </c>
      <c r="P1131" s="15">
        <f t="shared" si="199"/>
        <v>34.969999999999992</v>
      </c>
      <c r="Q1131" s="18">
        <v>43678</v>
      </c>
      <c r="T1131" s="23" t="str">
        <f t="shared" si="189"/>
        <v>AH</v>
      </c>
      <c r="U1131" t="s">
        <v>2513</v>
      </c>
      <c r="V1131" s="46" t="str">
        <f t="shared" si="190"/>
        <v>30</v>
      </c>
      <c r="W1131" s="46" t="str">
        <f t="shared" si="191"/>
        <v>Aug</v>
      </c>
      <c r="X1131" s="46">
        <f t="shared" si="192"/>
        <v>8</v>
      </c>
      <c r="Y1131" s="46" t="str">
        <f t="shared" si="193"/>
        <v>2019</v>
      </c>
      <c r="Z1131" s="46" t="str">
        <f t="shared" si="194"/>
        <v>20:00</v>
      </c>
      <c r="AA1131" s="47">
        <f t="shared" si="195"/>
        <v>43707</v>
      </c>
      <c r="AB1131" s="48">
        <f t="shared" si="196"/>
        <v>43707.833333333336</v>
      </c>
      <c r="AC1131" s="51">
        <v>43678</v>
      </c>
      <c r="AD1131" s="72"/>
      <c r="AE1131" s="49">
        <v>1130</v>
      </c>
      <c r="AF1131" s="52">
        <f t="shared" si="197"/>
        <v>34.36999999999999</v>
      </c>
      <c r="AG1131" s="53">
        <f t="shared" si="198"/>
        <v>134.37000000000018</v>
      </c>
      <c r="AH1131" s="53">
        <f>AG1131-MAX($AG$1:AG1130)</f>
        <v>-12.12999999999991</v>
      </c>
    </row>
    <row r="1132" spans="1:34" x14ac:dyDescent="0.25">
      <c r="A1132">
        <v>1131</v>
      </c>
      <c r="B1132" t="s">
        <v>2681</v>
      </c>
      <c r="C1132" t="s">
        <v>15</v>
      </c>
      <c r="D1132" t="s">
        <v>54</v>
      </c>
      <c r="E1132" t="s">
        <v>259</v>
      </c>
      <c r="F1132">
        <v>0</v>
      </c>
      <c r="G1132" t="s">
        <v>26</v>
      </c>
      <c r="H1132" t="s">
        <v>112</v>
      </c>
      <c r="I1132" t="str">
        <f>"1-3"</f>
        <v>1-3</v>
      </c>
      <c r="J1132" t="s">
        <v>20</v>
      </c>
      <c r="K1132">
        <v>1.8</v>
      </c>
      <c r="L1132">
        <v>1</v>
      </c>
      <c r="M1132">
        <v>-1</v>
      </c>
      <c r="N1132" t="s">
        <v>21</v>
      </c>
      <c r="O1132" t="s">
        <v>2682</v>
      </c>
      <c r="P1132" s="15">
        <f t="shared" si="199"/>
        <v>33.969999999999992</v>
      </c>
      <c r="Q1132" s="18">
        <v>43678</v>
      </c>
      <c r="T1132" s="23" t="str">
        <f t="shared" si="189"/>
        <v>AH</v>
      </c>
      <c r="U1132" t="s">
        <v>2513</v>
      </c>
      <c r="V1132" s="46" t="str">
        <f t="shared" si="190"/>
        <v>30</v>
      </c>
      <c r="W1132" s="46" t="str">
        <f t="shared" si="191"/>
        <v>Aug</v>
      </c>
      <c r="X1132" s="46">
        <f t="shared" si="192"/>
        <v>8</v>
      </c>
      <c r="Y1132" s="46" t="str">
        <f t="shared" si="193"/>
        <v>2019</v>
      </c>
      <c r="Z1132" s="46" t="str">
        <f t="shared" si="194"/>
        <v>20:30</v>
      </c>
      <c r="AA1132" s="47">
        <f t="shared" si="195"/>
        <v>43707</v>
      </c>
      <c r="AB1132" s="48">
        <f t="shared" si="196"/>
        <v>43707.854166666664</v>
      </c>
      <c r="AC1132" s="51">
        <v>43678</v>
      </c>
      <c r="AD1132" s="72"/>
      <c r="AE1132" s="49">
        <v>1131</v>
      </c>
      <c r="AF1132" s="52">
        <f t="shared" si="197"/>
        <v>33.36999999999999</v>
      </c>
      <c r="AG1132" s="53">
        <f t="shared" si="198"/>
        <v>133.37000000000018</v>
      </c>
      <c r="AH1132" s="53">
        <f>AG1132-MAX($AG$1:AG1131)</f>
        <v>-13.12999999999991</v>
      </c>
    </row>
    <row r="1133" spans="1:34" x14ac:dyDescent="0.25">
      <c r="A1133">
        <v>1132</v>
      </c>
      <c r="B1133" t="s">
        <v>2704</v>
      </c>
      <c r="C1133" t="s">
        <v>15</v>
      </c>
      <c r="D1133" t="s">
        <v>100</v>
      </c>
      <c r="E1133" t="s">
        <v>2705</v>
      </c>
      <c r="F1133">
        <v>0</v>
      </c>
      <c r="G1133" t="s">
        <v>26</v>
      </c>
      <c r="H1133" t="s">
        <v>128</v>
      </c>
      <c r="I1133" t="str">
        <f>"0-2"</f>
        <v>0-2</v>
      </c>
      <c r="J1133" t="s">
        <v>20</v>
      </c>
      <c r="K1133">
        <v>1.925</v>
      </c>
      <c r="L1133">
        <v>1</v>
      </c>
      <c r="M1133">
        <v>-1</v>
      </c>
      <c r="N1133" t="s">
        <v>21</v>
      </c>
      <c r="O1133" t="s">
        <v>2703</v>
      </c>
      <c r="P1133" s="15">
        <f t="shared" si="199"/>
        <v>32.969999999999992</v>
      </c>
      <c r="Q1133" s="18">
        <v>43678</v>
      </c>
      <c r="T1133" s="23" t="str">
        <f t="shared" si="189"/>
        <v>AH</v>
      </c>
      <c r="U1133" t="s">
        <v>2513</v>
      </c>
      <c r="V1133" s="46" t="str">
        <f t="shared" si="190"/>
        <v>30</v>
      </c>
      <c r="W1133" s="46" t="str">
        <f t="shared" si="191"/>
        <v>Aug</v>
      </c>
      <c r="X1133" s="46">
        <f t="shared" si="192"/>
        <v>8</v>
      </c>
      <c r="Y1133" s="46" t="str">
        <f t="shared" si="193"/>
        <v>2019</v>
      </c>
      <c r="Z1133" s="46" t="str">
        <f t="shared" si="194"/>
        <v>20:45</v>
      </c>
      <c r="AA1133" s="47">
        <f t="shared" si="195"/>
        <v>43707</v>
      </c>
      <c r="AB1133" s="48">
        <f t="shared" si="196"/>
        <v>43707.864583333336</v>
      </c>
      <c r="AC1133" s="51">
        <v>43678</v>
      </c>
      <c r="AD1133" s="72"/>
      <c r="AE1133" s="49">
        <v>1132</v>
      </c>
      <c r="AF1133" s="52">
        <f t="shared" si="197"/>
        <v>32.36999999999999</v>
      </c>
      <c r="AG1133" s="53">
        <f t="shared" si="198"/>
        <v>132.37000000000018</v>
      </c>
      <c r="AH1133" s="53">
        <f>AG1133-MAX($AG$1:AG1132)</f>
        <v>-14.12999999999991</v>
      </c>
    </row>
    <row r="1134" spans="1:34" x14ac:dyDescent="0.25">
      <c r="A1134">
        <v>1133</v>
      </c>
      <c r="B1134" t="s">
        <v>2685</v>
      </c>
      <c r="C1134" t="s">
        <v>15</v>
      </c>
      <c r="D1134" t="s">
        <v>24</v>
      </c>
      <c r="E1134" t="s">
        <v>2686</v>
      </c>
      <c r="F1134">
        <v>0</v>
      </c>
      <c r="G1134" t="s">
        <v>26</v>
      </c>
      <c r="H1134" t="s">
        <v>92</v>
      </c>
      <c r="I1134" t="str">
        <f>"2-0"</f>
        <v>2-0</v>
      </c>
      <c r="J1134" t="s">
        <v>20</v>
      </c>
      <c r="K1134">
        <v>1.8620000000000001</v>
      </c>
      <c r="L1134">
        <v>1</v>
      </c>
      <c r="M1134">
        <v>-1</v>
      </c>
      <c r="N1134" t="s">
        <v>21</v>
      </c>
      <c r="O1134" t="s">
        <v>2687</v>
      </c>
      <c r="P1134" s="15">
        <f t="shared" si="199"/>
        <v>31.969999999999992</v>
      </c>
      <c r="Q1134" s="18">
        <v>43678</v>
      </c>
      <c r="T1134" s="23" t="str">
        <f t="shared" si="189"/>
        <v>AH</v>
      </c>
      <c r="U1134" t="s">
        <v>2513</v>
      </c>
      <c r="V1134" s="46" t="str">
        <f t="shared" si="190"/>
        <v>30</v>
      </c>
      <c r="W1134" s="46" t="str">
        <f t="shared" si="191"/>
        <v>Aug</v>
      </c>
      <c r="X1134" s="46">
        <f t="shared" si="192"/>
        <v>8</v>
      </c>
      <c r="Y1134" s="46" t="str">
        <f t="shared" si="193"/>
        <v>2019</v>
      </c>
      <c r="Z1134" s="46" t="str">
        <f t="shared" si="194"/>
        <v>22:00</v>
      </c>
      <c r="AA1134" s="47">
        <f t="shared" si="195"/>
        <v>43707</v>
      </c>
      <c r="AB1134" s="48">
        <f t="shared" si="196"/>
        <v>43707.916666666664</v>
      </c>
      <c r="AC1134" s="51">
        <v>43678</v>
      </c>
      <c r="AD1134" s="72"/>
      <c r="AE1134" s="49">
        <v>1133</v>
      </c>
      <c r="AF1134" s="52">
        <f t="shared" si="197"/>
        <v>31.36999999999999</v>
      </c>
      <c r="AG1134" s="53">
        <f t="shared" si="198"/>
        <v>131.37000000000018</v>
      </c>
      <c r="AH1134" s="53">
        <f>AG1134-MAX($AG$1:AG1133)</f>
        <v>-15.12999999999991</v>
      </c>
    </row>
    <row r="1135" spans="1:34" x14ac:dyDescent="0.25">
      <c r="A1135">
        <v>1134</v>
      </c>
      <c r="B1135" t="s">
        <v>2707</v>
      </c>
      <c r="C1135" t="s">
        <v>15</v>
      </c>
      <c r="D1135" t="s">
        <v>58</v>
      </c>
      <c r="E1135" t="s">
        <v>2708</v>
      </c>
      <c r="F1135">
        <v>0</v>
      </c>
      <c r="G1135" t="s">
        <v>26</v>
      </c>
      <c r="H1135" t="s">
        <v>38</v>
      </c>
      <c r="I1135" t="str">
        <f>"1-1"</f>
        <v>1-1</v>
      </c>
      <c r="J1135" t="s">
        <v>20</v>
      </c>
      <c r="K1135">
        <v>2.1</v>
      </c>
      <c r="L1135">
        <v>1</v>
      </c>
      <c r="M1135">
        <v>-1</v>
      </c>
      <c r="N1135" t="s">
        <v>21</v>
      </c>
      <c r="O1135" t="s">
        <v>2709</v>
      </c>
      <c r="P1135" s="15">
        <f t="shared" si="199"/>
        <v>30.969999999999992</v>
      </c>
      <c r="Q1135" s="18">
        <v>43678</v>
      </c>
      <c r="T1135" s="23" t="str">
        <f t="shared" si="189"/>
        <v>1X2</v>
      </c>
      <c r="U1135" t="s">
        <v>2513</v>
      </c>
      <c r="V1135" s="46" t="str">
        <f t="shared" si="190"/>
        <v>31</v>
      </c>
      <c r="W1135" s="46" t="str">
        <f t="shared" si="191"/>
        <v>Aug</v>
      </c>
      <c r="X1135" s="46">
        <f t="shared" si="192"/>
        <v>8</v>
      </c>
      <c r="Y1135" s="46" t="str">
        <f t="shared" si="193"/>
        <v>2019</v>
      </c>
      <c r="Z1135" s="46" t="str">
        <f t="shared" si="194"/>
        <v>13:30</v>
      </c>
      <c r="AA1135" s="47">
        <f t="shared" si="195"/>
        <v>43708</v>
      </c>
      <c r="AB1135" s="48">
        <f t="shared" si="196"/>
        <v>43708.5625</v>
      </c>
      <c r="AC1135" s="51">
        <v>43678</v>
      </c>
      <c r="AD1135" s="72"/>
      <c r="AE1135" s="49">
        <v>1134</v>
      </c>
      <c r="AF1135" s="52">
        <f t="shared" si="197"/>
        <v>30.36999999999999</v>
      </c>
      <c r="AG1135" s="53">
        <f t="shared" si="198"/>
        <v>130.37000000000018</v>
      </c>
      <c r="AH1135" s="53">
        <f>AG1135-MAX($AG$1:AG1134)</f>
        <v>-16.12999999999991</v>
      </c>
    </row>
    <row r="1136" spans="1:34" x14ac:dyDescent="0.25">
      <c r="A1136">
        <v>1135</v>
      </c>
      <c r="B1136" t="s">
        <v>2664</v>
      </c>
      <c r="C1136" t="s">
        <v>15</v>
      </c>
      <c r="D1136" t="s">
        <v>54</v>
      </c>
      <c r="E1136" t="s">
        <v>2665</v>
      </c>
      <c r="F1136">
        <v>0</v>
      </c>
      <c r="G1136" t="s">
        <v>26</v>
      </c>
      <c r="H1136" t="s">
        <v>50</v>
      </c>
      <c r="I1136" t="str">
        <f>"0-0"</f>
        <v>0-0</v>
      </c>
      <c r="J1136" t="s">
        <v>20</v>
      </c>
      <c r="K1136">
        <v>1.97</v>
      </c>
      <c r="L1136">
        <v>1</v>
      </c>
      <c r="M1136">
        <v>-1</v>
      </c>
      <c r="N1136" t="s">
        <v>21</v>
      </c>
      <c r="O1136" t="s">
        <v>2666</v>
      </c>
      <c r="P1136" s="15">
        <f t="shared" si="199"/>
        <v>29.969999999999992</v>
      </c>
      <c r="Q1136" s="18">
        <v>43678</v>
      </c>
      <c r="T1136" s="23" t="str">
        <f t="shared" si="189"/>
        <v>AH</v>
      </c>
      <c r="U1136" t="s">
        <v>2513</v>
      </c>
      <c r="V1136" s="46" t="str">
        <f t="shared" si="190"/>
        <v>31</v>
      </c>
      <c r="W1136" s="46" t="str">
        <f t="shared" si="191"/>
        <v>Aug</v>
      </c>
      <c r="X1136" s="46">
        <f t="shared" si="192"/>
        <v>8</v>
      </c>
      <c r="Y1136" s="46" t="str">
        <f t="shared" si="193"/>
        <v>2019</v>
      </c>
      <c r="Z1136" s="46" t="str">
        <f t="shared" si="194"/>
        <v>15:30</v>
      </c>
      <c r="AA1136" s="47">
        <f t="shared" si="195"/>
        <v>43708</v>
      </c>
      <c r="AB1136" s="48">
        <f t="shared" si="196"/>
        <v>43708.645833333336</v>
      </c>
      <c r="AC1136" s="51">
        <v>43678</v>
      </c>
      <c r="AD1136" s="72"/>
      <c r="AE1136" s="49">
        <v>1135</v>
      </c>
      <c r="AF1136" s="52">
        <f t="shared" si="197"/>
        <v>29.36999999999999</v>
      </c>
      <c r="AG1136" s="53">
        <f t="shared" si="198"/>
        <v>129.37000000000018</v>
      </c>
      <c r="AH1136" s="53">
        <f>AG1136-MAX($AG$1:AG1135)</f>
        <v>-17.12999999999991</v>
      </c>
    </row>
    <row r="1137" spans="1:34" x14ac:dyDescent="0.25">
      <c r="A1137">
        <v>1136</v>
      </c>
      <c r="B1137" t="s">
        <v>2664</v>
      </c>
      <c r="C1137" t="s">
        <v>15</v>
      </c>
      <c r="D1137" t="s">
        <v>54</v>
      </c>
      <c r="E1137" t="s">
        <v>633</v>
      </c>
      <c r="F1137">
        <v>0</v>
      </c>
      <c r="G1137" t="s">
        <v>26</v>
      </c>
      <c r="H1137" t="s">
        <v>2170</v>
      </c>
      <c r="I1137" t="str">
        <f>"6-1"</f>
        <v>6-1</v>
      </c>
      <c r="J1137" t="s">
        <v>20</v>
      </c>
      <c r="K1137">
        <v>1.7350000000000001</v>
      </c>
      <c r="L1137">
        <v>1</v>
      </c>
      <c r="M1137">
        <v>-1</v>
      </c>
      <c r="N1137" t="s">
        <v>21</v>
      </c>
      <c r="O1137" t="s">
        <v>2666</v>
      </c>
      <c r="P1137" s="15">
        <f t="shared" si="199"/>
        <v>28.969999999999992</v>
      </c>
      <c r="Q1137" s="18">
        <v>43678</v>
      </c>
      <c r="T1137" s="23" t="str">
        <f t="shared" si="189"/>
        <v>AH</v>
      </c>
      <c r="U1137" t="s">
        <v>2513</v>
      </c>
      <c r="V1137" s="46" t="str">
        <f t="shared" si="190"/>
        <v>31</v>
      </c>
      <c r="W1137" s="46" t="str">
        <f t="shared" si="191"/>
        <v>Aug</v>
      </c>
      <c r="X1137" s="46">
        <f t="shared" si="192"/>
        <v>8</v>
      </c>
      <c r="Y1137" s="46" t="str">
        <f t="shared" si="193"/>
        <v>2019</v>
      </c>
      <c r="Z1137" s="46" t="str">
        <f t="shared" si="194"/>
        <v>15:30</v>
      </c>
      <c r="AA1137" s="47">
        <f t="shared" si="195"/>
        <v>43708</v>
      </c>
      <c r="AB1137" s="48">
        <f t="shared" si="196"/>
        <v>43708.645833333336</v>
      </c>
      <c r="AC1137" s="51">
        <v>43678</v>
      </c>
      <c r="AD1137" s="72"/>
      <c r="AE1137" s="49">
        <v>1136</v>
      </c>
      <c r="AF1137" s="52">
        <f t="shared" si="197"/>
        <v>28.36999999999999</v>
      </c>
      <c r="AG1137" s="53">
        <f t="shared" si="198"/>
        <v>128.37000000000018</v>
      </c>
      <c r="AH1137" s="53">
        <f>AG1137-MAX($AG$1:AG1136)</f>
        <v>-18.12999999999991</v>
      </c>
    </row>
    <row r="1138" spans="1:34" x14ac:dyDescent="0.25">
      <c r="A1138">
        <v>1137</v>
      </c>
      <c r="B1138" t="s">
        <v>2664</v>
      </c>
      <c r="C1138" t="s">
        <v>15</v>
      </c>
      <c r="D1138" t="s">
        <v>54</v>
      </c>
      <c r="E1138" t="s">
        <v>2683</v>
      </c>
      <c r="F1138">
        <v>0</v>
      </c>
      <c r="G1138" t="s">
        <v>26</v>
      </c>
      <c r="H1138" t="s">
        <v>92</v>
      </c>
      <c r="I1138" t="str">
        <f>"3-0"</f>
        <v>3-0</v>
      </c>
      <c r="J1138" t="s">
        <v>20</v>
      </c>
      <c r="K1138">
        <v>1.8260000000000001</v>
      </c>
      <c r="L1138">
        <v>1</v>
      </c>
      <c r="M1138">
        <v>-1</v>
      </c>
      <c r="N1138" t="s">
        <v>21</v>
      </c>
      <c r="O1138" t="s">
        <v>2682</v>
      </c>
      <c r="P1138" s="15">
        <f t="shared" si="199"/>
        <v>27.969999999999992</v>
      </c>
      <c r="Q1138" s="18">
        <v>43678</v>
      </c>
      <c r="T1138" s="23" t="str">
        <f t="shared" si="189"/>
        <v>AH</v>
      </c>
      <c r="U1138" t="s">
        <v>2513</v>
      </c>
      <c r="V1138" s="46" t="str">
        <f t="shared" si="190"/>
        <v>31</v>
      </c>
      <c r="W1138" s="46" t="str">
        <f t="shared" si="191"/>
        <v>Aug</v>
      </c>
      <c r="X1138" s="46">
        <f t="shared" si="192"/>
        <v>8</v>
      </c>
      <c r="Y1138" s="46" t="str">
        <f t="shared" si="193"/>
        <v>2019</v>
      </c>
      <c r="Z1138" s="46" t="str">
        <f t="shared" si="194"/>
        <v>15:30</v>
      </c>
      <c r="AA1138" s="47">
        <f t="shared" si="195"/>
        <v>43708</v>
      </c>
      <c r="AB1138" s="48">
        <f t="shared" si="196"/>
        <v>43708.645833333336</v>
      </c>
      <c r="AC1138" s="51">
        <v>43678</v>
      </c>
      <c r="AD1138" s="72"/>
      <c r="AE1138" s="49">
        <v>1137</v>
      </c>
      <c r="AF1138" s="52">
        <f t="shared" si="197"/>
        <v>27.36999999999999</v>
      </c>
      <c r="AG1138" s="53">
        <f t="shared" si="198"/>
        <v>127.37000000000018</v>
      </c>
      <c r="AH1138" s="53">
        <f>AG1138-MAX($AG$1:AG1137)</f>
        <v>-19.12999999999991</v>
      </c>
    </row>
    <row r="1139" spans="1:34" x14ac:dyDescent="0.25">
      <c r="A1139">
        <v>1138</v>
      </c>
      <c r="B1139" t="s">
        <v>2664</v>
      </c>
      <c r="C1139" t="s">
        <v>15</v>
      </c>
      <c r="D1139" t="s">
        <v>54</v>
      </c>
      <c r="E1139" t="s">
        <v>2684</v>
      </c>
      <c r="F1139">
        <v>0</v>
      </c>
      <c r="G1139" t="s">
        <v>26</v>
      </c>
      <c r="H1139" t="s">
        <v>50</v>
      </c>
      <c r="I1139" t="str">
        <f>"1-1"</f>
        <v>1-1</v>
      </c>
      <c r="J1139" t="s">
        <v>20</v>
      </c>
      <c r="K1139">
        <v>1.819</v>
      </c>
      <c r="L1139">
        <v>1</v>
      </c>
      <c r="M1139">
        <v>-1</v>
      </c>
      <c r="N1139" t="s">
        <v>21</v>
      </c>
      <c r="O1139" t="s">
        <v>2682</v>
      </c>
      <c r="P1139" s="15">
        <f t="shared" si="199"/>
        <v>26.969999999999992</v>
      </c>
      <c r="Q1139" s="18">
        <v>43678</v>
      </c>
      <c r="T1139" s="23" t="str">
        <f t="shared" si="189"/>
        <v>AH</v>
      </c>
      <c r="U1139" t="s">
        <v>2513</v>
      </c>
      <c r="V1139" s="46" t="str">
        <f t="shared" si="190"/>
        <v>31</v>
      </c>
      <c r="W1139" s="46" t="str">
        <f t="shared" si="191"/>
        <v>Aug</v>
      </c>
      <c r="X1139" s="46">
        <f t="shared" si="192"/>
        <v>8</v>
      </c>
      <c r="Y1139" s="46" t="str">
        <f t="shared" si="193"/>
        <v>2019</v>
      </c>
      <c r="Z1139" s="46" t="str">
        <f t="shared" si="194"/>
        <v>15:30</v>
      </c>
      <c r="AA1139" s="47">
        <f t="shared" si="195"/>
        <v>43708</v>
      </c>
      <c r="AB1139" s="48">
        <f t="shared" si="196"/>
        <v>43708.645833333336</v>
      </c>
      <c r="AC1139" s="51">
        <v>43678</v>
      </c>
      <c r="AD1139" s="72"/>
      <c r="AE1139" s="49">
        <v>1138</v>
      </c>
      <c r="AF1139" s="52">
        <f t="shared" si="197"/>
        <v>26.36999999999999</v>
      </c>
      <c r="AG1139" s="53">
        <f t="shared" si="198"/>
        <v>126.37000000000018</v>
      </c>
      <c r="AH1139" s="53">
        <f>AG1139-MAX($AG$1:AG1138)</f>
        <v>-20.12999999999991</v>
      </c>
    </row>
    <row r="1140" spans="1:34" x14ac:dyDescent="0.25">
      <c r="A1140">
        <v>1139</v>
      </c>
      <c r="B1140" t="s">
        <v>2710</v>
      </c>
      <c r="C1140" t="s">
        <v>15</v>
      </c>
      <c r="D1140" t="s">
        <v>58</v>
      </c>
      <c r="E1140" t="s">
        <v>2711</v>
      </c>
      <c r="F1140">
        <v>0</v>
      </c>
      <c r="G1140" t="s">
        <v>26</v>
      </c>
      <c r="H1140" t="s">
        <v>92</v>
      </c>
      <c r="I1140" t="str">
        <f>"1-0"</f>
        <v>1-0</v>
      </c>
      <c r="J1140" t="s">
        <v>20</v>
      </c>
      <c r="K1140">
        <v>1.7090000000000001</v>
      </c>
      <c r="L1140">
        <v>1</v>
      </c>
      <c r="M1140">
        <v>-1</v>
      </c>
      <c r="N1140" t="s">
        <v>21</v>
      </c>
      <c r="O1140" t="s">
        <v>2712</v>
      </c>
      <c r="P1140" s="15">
        <f t="shared" si="199"/>
        <v>25.969999999999992</v>
      </c>
      <c r="Q1140" s="18">
        <v>43678</v>
      </c>
      <c r="T1140" s="23" t="str">
        <f t="shared" si="189"/>
        <v>AH</v>
      </c>
      <c r="U1140" t="s">
        <v>2513</v>
      </c>
      <c r="V1140" s="46" t="str">
        <f t="shared" si="190"/>
        <v>31</v>
      </c>
      <c r="W1140" s="46" t="str">
        <f t="shared" si="191"/>
        <v>Aug</v>
      </c>
      <c r="X1140" s="46">
        <f t="shared" si="192"/>
        <v>8</v>
      </c>
      <c r="Y1140" s="46" t="str">
        <f t="shared" si="193"/>
        <v>2019</v>
      </c>
      <c r="Z1140" s="46" t="str">
        <f t="shared" si="194"/>
        <v>16:00</v>
      </c>
      <c r="AA1140" s="47">
        <f t="shared" si="195"/>
        <v>43708</v>
      </c>
      <c r="AB1140" s="48">
        <f t="shared" si="196"/>
        <v>43708.666666666664</v>
      </c>
      <c r="AC1140" s="51">
        <v>43678</v>
      </c>
      <c r="AD1140" s="72"/>
      <c r="AE1140" s="49">
        <v>1139</v>
      </c>
      <c r="AF1140" s="52">
        <f t="shared" si="197"/>
        <v>25.36999999999999</v>
      </c>
      <c r="AG1140" s="53">
        <f t="shared" si="198"/>
        <v>125.37000000000018</v>
      </c>
      <c r="AH1140" s="53">
        <f>AG1140-MAX($AG$1:AG1139)</f>
        <v>-21.12999999999991</v>
      </c>
    </row>
    <row r="1141" spans="1:34" x14ac:dyDescent="0.25">
      <c r="A1141">
        <v>1140</v>
      </c>
      <c r="B1141" t="s">
        <v>2710</v>
      </c>
      <c r="C1141" t="s">
        <v>15</v>
      </c>
      <c r="D1141" t="s">
        <v>58</v>
      </c>
      <c r="E1141" t="s">
        <v>2713</v>
      </c>
      <c r="F1141">
        <v>0</v>
      </c>
      <c r="G1141" t="s">
        <v>26</v>
      </c>
      <c r="H1141" t="s">
        <v>2170</v>
      </c>
      <c r="I1141" t="str">
        <f>"4-0"</f>
        <v>4-0</v>
      </c>
      <c r="J1141" t="s">
        <v>20</v>
      </c>
      <c r="K1141">
        <v>1.7090000000000001</v>
      </c>
      <c r="L1141">
        <v>1</v>
      </c>
      <c r="M1141">
        <v>-1</v>
      </c>
      <c r="N1141" t="s">
        <v>21</v>
      </c>
      <c r="O1141" t="s">
        <v>2714</v>
      </c>
      <c r="P1141" s="15">
        <f t="shared" si="199"/>
        <v>24.969999999999992</v>
      </c>
      <c r="Q1141" s="18">
        <v>43678</v>
      </c>
      <c r="T1141" s="23" t="str">
        <f t="shared" si="189"/>
        <v>AH</v>
      </c>
      <c r="U1141" t="s">
        <v>2513</v>
      </c>
      <c r="V1141" s="46" t="str">
        <f t="shared" si="190"/>
        <v>31</v>
      </c>
      <c r="W1141" s="46" t="str">
        <f t="shared" si="191"/>
        <v>Aug</v>
      </c>
      <c r="X1141" s="46">
        <f t="shared" si="192"/>
        <v>8</v>
      </c>
      <c r="Y1141" s="46" t="str">
        <f t="shared" si="193"/>
        <v>2019</v>
      </c>
      <c r="Z1141" s="46" t="str">
        <f t="shared" si="194"/>
        <v>16:00</v>
      </c>
      <c r="AA1141" s="47">
        <f t="shared" si="195"/>
        <v>43708</v>
      </c>
      <c r="AB1141" s="48">
        <f t="shared" si="196"/>
        <v>43708.666666666664</v>
      </c>
      <c r="AC1141" s="51">
        <v>43678</v>
      </c>
      <c r="AD1141" s="72"/>
      <c r="AE1141" s="49">
        <v>1140</v>
      </c>
      <c r="AF1141" s="52">
        <f t="shared" si="197"/>
        <v>24.36999999999999</v>
      </c>
      <c r="AG1141" s="53">
        <f t="shared" si="198"/>
        <v>124.37000000000018</v>
      </c>
      <c r="AH1141" s="53">
        <f>AG1141-MAX($AG$1:AG1140)</f>
        <v>-22.12999999999991</v>
      </c>
    </row>
    <row r="1142" spans="1:34" x14ac:dyDescent="0.25">
      <c r="A1142">
        <v>1141</v>
      </c>
      <c r="B1142" t="s">
        <v>2710</v>
      </c>
      <c r="C1142" t="s">
        <v>15</v>
      </c>
      <c r="D1142" t="s">
        <v>58</v>
      </c>
      <c r="E1142" t="s">
        <v>2715</v>
      </c>
      <c r="F1142">
        <v>1.91</v>
      </c>
      <c r="G1142" t="s">
        <v>18</v>
      </c>
      <c r="H1142" t="s">
        <v>72</v>
      </c>
      <c r="I1142" t="str">
        <f>"2-0"</f>
        <v>2-0</v>
      </c>
      <c r="J1142" t="s">
        <v>20</v>
      </c>
      <c r="K1142">
        <v>1.909</v>
      </c>
      <c r="L1142">
        <v>1</v>
      </c>
      <c r="M1142">
        <v>0.91</v>
      </c>
      <c r="N1142" t="s">
        <v>21</v>
      </c>
      <c r="O1142" t="s">
        <v>2714</v>
      </c>
      <c r="P1142" s="15">
        <f t="shared" si="199"/>
        <v>25.879999999999992</v>
      </c>
      <c r="Q1142" s="18">
        <v>43678</v>
      </c>
      <c r="T1142" s="23" t="str">
        <f t="shared" si="189"/>
        <v>1X2</v>
      </c>
      <c r="U1142" t="s">
        <v>2513</v>
      </c>
      <c r="V1142" s="46" t="str">
        <f t="shared" si="190"/>
        <v>31</v>
      </c>
      <c r="W1142" s="46" t="str">
        <f t="shared" si="191"/>
        <v>Aug</v>
      </c>
      <c r="X1142" s="46">
        <f t="shared" si="192"/>
        <v>8</v>
      </c>
      <c r="Y1142" s="46" t="str">
        <f t="shared" si="193"/>
        <v>2019</v>
      </c>
      <c r="Z1142" s="46" t="str">
        <f t="shared" si="194"/>
        <v>16:00</v>
      </c>
      <c r="AA1142" s="47">
        <f t="shared" si="195"/>
        <v>43708</v>
      </c>
      <c r="AB1142" s="48">
        <f t="shared" si="196"/>
        <v>43708.666666666664</v>
      </c>
      <c r="AC1142" s="51">
        <v>43678</v>
      </c>
      <c r="AD1142" s="72"/>
      <c r="AE1142" s="49">
        <v>1141</v>
      </c>
      <c r="AF1142" s="52">
        <f t="shared" si="197"/>
        <v>25.27999999999999</v>
      </c>
      <c r="AG1142" s="53">
        <f t="shared" si="198"/>
        <v>125.28000000000017</v>
      </c>
      <c r="AH1142" s="53">
        <f>AG1142-MAX($AG$1:AG1141)</f>
        <v>-21.219999999999914</v>
      </c>
    </row>
    <row r="1143" spans="1:34" x14ac:dyDescent="0.25">
      <c r="A1143">
        <v>1142</v>
      </c>
      <c r="B1143" t="s">
        <v>2710</v>
      </c>
      <c r="C1143" t="s">
        <v>15</v>
      </c>
      <c r="D1143" t="s">
        <v>58</v>
      </c>
      <c r="E1143" t="s">
        <v>548</v>
      </c>
      <c r="F1143">
        <v>0</v>
      </c>
      <c r="G1143" t="s">
        <v>26</v>
      </c>
      <c r="H1143" t="s">
        <v>31</v>
      </c>
      <c r="I1143" t="str">
        <f>"3-1"</f>
        <v>3-1</v>
      </c>
      <c r="J1143" t="s">
        <v>20</v>
      </c>
      <c r="K1143">
        <v>1.6890000000000001</v>
      </c>
      <c r="L1143">
        <v>1</v>
      </c>
      <c r="M1143">
        <v>-1</v>
      </c>
      <c r="N1143" t="s">
        <v>21</v>
      </c>
      <c r="O1143" t="s">
        <v>2720</v>
      </c>
      <c r="P1143" s="15">
        <f t="shared" si="199"/>
        <v>24.879999999999992</v>
      </c>
      <c r="Q1143" s="18">
        <v>43678</v>
      </c>
      <c r="T1143" s="23" t="str">
        <f t="shared" si="189"/>
        <v>AH</v>
      </c>
      <c r="U1143" t="s">
        <v>2513</v>
      </c>
      <c r="V1143" s="46" t="str">
        <f t="shared" si="190"/>
        <v>31</v>
      </c>
      <c r="W1143" s="46" t="str">
        <f t="shared" si="191"/>
        <v>Aug</v>
      </c>
      <c r="X1143" s="46">
        <f t="shared" si="192"/>
        <v>8</v>
      </c>
      <c r="Y1143" s="46" t="str">
        <f t="shared" si="193"/>
        <v>2019</v>
      </c>
      <c r="Z1143" s="46" t="str">
        <f t="shared" si="194"/>
        <v>16:00</v>
      </c>
      <c r="AA1143" s="47">
        <f t="shared" si="195"/>
        <v>43708</v>
      </c>
      <c r="AB1143" s="48">
        <f t="shared" si="196"/>
        <v>43708.666666666664</v>
      </c>
      <c r="AC1143" s="51">
        <v>43678</v>
      </c>
      <c r="AD1143" s="72"/>
      <c r="AE1143" s="49">
        <v>1142</v>
      </c>
      <c r="AF1143" s="52">
        <f t="shared" si="197"/>
        <v>24.27999999999999</v>
      </c>
      <c r="AG1143" s="53">
        <f t="shared" si="198"/>
        <v>124.28000000000017</v>
      </c>
      <c r="AH1143" s="53">
        <f>AG1143-MAX($AG$1:AG1142)</f>
        <v>-22.219999999999914</v>
      </c>
    </row>
    <row r="1144" spans="1:34" x14ac:dyDescent="0.25">
      <c r="A1144">
        <v>1143</v>
      </c>
      <c r="B1144" t="s">
        <v>2710</v>
      </c>
      <c r="C1144" t="s">
        <v>15</v>
      </c>
      <c r="D1144" t="s">
        <v>58</v>
      </c>
      <c r="E1144" t="s">
        <v>1414</v>
      </c>
      <c r="F1144">
        <v>1</v>
      </c>
      <c r="G1144" t="s">
        <v>80</v>
      </c>
      <c r="H1144" t="s">
        <v>46</v>
      </c>
      <c r="I1144" t="str">
        <f>"1-1"</f>
        <v>1-1</v>
      </c>
      <c r="J1144" t="s">
        <v>20</v>
      </c>
      <c r="K1144">
        <v>1.847</v>
      </c>
      <c r="L1144">
        <v>1</v>
      </c>
      <c r="M1144">
        <v>0</v>
      </c>
      <c r="N1144" t="s">
        <v>21</v>
      </c>
      <c r="O1144" t="s">
        <v>2720</v>
      </c>
      <c r="P1144" s="15">
        <f t="shared" si="199"/>
        <v>24.879999999999992</v>
      </c>
      <c r="Q1144" s="18">
        <v>43678</v>
      </c>
      <c r="T1144" s="23" t="str">
        <f t="shared" si="189"/>
        <v>AH</v>
      </c>
      <c r="U1144" t="s">
        <v>2513</v>
      </c>
      <c r="V1144" s="46" t="str">
        <f t="shared" si="190"/>
        <v>31</v>
      </c>
      <c r="W1144" s="46" t="str">
        <f t="shared" si="191"/>
        <v>Aug</v>
      </c>
      <c r="X1144" s="46">
        <f t="shared" si="192"/>
        <v>8</v>
      </c>
      <c r="Y1144" s="46" t="str">
        <f t="shared" si="193"/>
        <v>2019</v>
      </c>
      <c r="Z1144" s="46" t="str">
        <f t="shared" si="194"/>
        <v>16:00</v>
      </c>
      <c r="AA1144" s="47">
        <f t="shared" si="195"/>
        <v>43708</v>
      </c>
      <c r="AB1144" s="48">
        <f t="shared" si="196"/>
        <v>43708.666666666664</v>
      </c>
      <c r="AC1144" s="51">
        <v>43678</v>
      </c>
      <c r="AD1144" s="72"/>
      <c r="AE1144" s="49">
        <v>1143</v>
      </c>
      <c r="AF1144" s="52">
        <f t="shared" si="197"/>
        <v>24.27999999999999</v>
      </c>
      <c r="AG1144" s="53">
        <f t="shared" si="198"/>
        <v>124.28000000000017</v>
      </c>
      <c r="AH1144" s="53">
        <f>AG1144-MAX($AG$1:AG1143)</f>
        <v>-22.219999999999914</v>
      </c>
    </row>
    <row r="1145" spans="1:34" x14ac:dyDescent="0.25">
      <c r="A1145">
        <v>1144</v>
      </c>
      <c r="B1145" t="s">
        <v>2688</v>
      </c>
      <c r="C1145" t="s">
        <v>15</v>
      </c>
      <c r="D1145" t="s">
        <v>24</v>
      </c>
      <c r="E1145" t="s">
        <v>2689</v>
      </c>
      <c r="F1145">
        <v>2.0699999999999998</v>
      </c>
      <c r="G1145" t="s">
        <v>18</v>
      </c>
      <c r="H1145" t="s">
        <v>128</v>
      </c>
      <c r="I1145" t="str">
        <f>"2-2"</f>
        <v>2-2</v>
      </c>
      <c r="J1145" t="s">
        <v>20</v>
      </c>
      <c r="K1145">
        <v>2.0699999999999998</v>
      </c>
      <c r="L1145">
        <v>1</v>
      </c>
      <c r="M1145">
        <v>1.07</v>
      </c>
      <c r="N1145" t="s">
        <v>21</v>
      </c>
      <c r="O1145" t="s">
        <v>2687</v>
      </c>
      <c r="P1145" s="15">
        <f t="shared" si="199"/>
        <v>25.949999999999992</v>
      </c>
      <c r="Q1145" s="18">
        <v>43678</v>
      </c>
      <c r="T1145" s="23" t="str">
        <f t="shared" si="189"/>
        <v>AH</v>
      </c>
      <c r="U1145" t="s">
        <v>2513</v>
      </c>
      <c r="V1145" s="46" t="str">
        <f t="shared" si="190"/>
        <v>31</v>
      </c>
      <c r="W1145" s="46" t="str">
        <f t="shared" si="191"/>
        <v>Aug</v>
      </c>
      <c r="X1145" s="46">
        <f t="shared" si="192"/>
        <v>8</v>
      </c>
      <c r="Y1145" s="46" t="str">
        <f t="shared" si="193"/>
        <v>2019</v>
      </c>
      <c r="Z1145" s="46" t="str">
        <f t="shared" si="194"/>
        <v>17:00</v>
      </c>
      <c r="AA1145" s="47">
        <f t="shared" si="195"/>
        <v>43708</v>
      </c>
      <c r="AB1145" s="48">
        <f t="shared" si="196"/>
        <v>43708.708333333336</v>
      </c>
      <c r="AC1145" s="51">
        <v>43678</v>
      </c>
      <c r="AD1145" s="72"/>
      <c r="AE1145" s="49">
        <v>1144</v>
      </c>
      <c r="AF1145" s="52">
        <f t="shared" si="197"/>
        <v>25.349999999999991</v>
      </c>
      <c r="AG1145" s="53">
        <f t="shared" si="198"/>
        <v>125.35000000000016</v>
      </c>
      <c r="AH1145" s="53">
        <f>AG1145-MAX($AG$1:AG1144)</f>
        <v>-21.14999999999992</v>
      </c>
    </row>
    <row r="1146" spans="1:34" x14ac:dyDescent="0.25">
      <c r="A1146">
        <v>1145</v>
      </c>
      <c r="B1146" t="s">
        <v>2716</v>
      </c>
      <c r="C1146" t="s">
        <v>15</v>
      </c>
      <c r="D1146" t="s">
        <v>100</v>
      </c>
      <c r="E1146" t="s">
        <v>2717</v>
      </c>
      <c r="F1146">
        <v>1.81</v>
      </c>
      <c r="G1146" t="s">
        <v>18</v>
      </c>
      <c r="H1146" t="s">
        <v>85</v>
      </c>
      <c r="I1146" t="str">
        <f>"1-1"</f>
        <v>1-1</v>
      </c>
      <c r="J1146" t="s">
        <v>20</v>
      </c>
      <c r="K1146">
        <v>1.8129999999999999</v>
      </c>
      <c r="L1146">
        <v>1</v>
      </c>
      <c r="M1146">
        <v>0.81</v>
      </c>
      <c r="N1146" t="s">
        <v>21</v>
      </c>
      <c r="O1146" t="s">
        <v>2718</v>
      </c>
      <c r="P1146" s="15">
        <f t="shared" si="199"/>
        <v>26.759999999999991</v>
      </c>
      <c r="Q1146" s="18">
        <v>43678</v>
      </c>
      <c r="T1146" s="23" t="str">
        <f t="shared" si="189"/>
        <v>AH</v>
      </c>
      <c r="U1146" t="s">
        <v>2513</v>
      </c>
      <c r="V1146" s="46" t="str">
        <f t="shared" si="190"/>
        <v>31</v>
      </c>
      <c r="W1146" s="46" t="str">
        <f t="shared" si="191"/>
        <v>Aug</v>
      </c>
      <c r="X1146" s="46">
        <f t="shared" si="192"/>
        <v>8</v>
      </c>
      <c r="Y1146" s="46" t="str">
        <f t="shared" si="193"/>
        <v>2019</v>
      </c>
      <c r="Z1146" s="46" t="str">
        <f t="shared" si="194"/>
        <v>17:30</v>
      </c>
      <c r="AA1146" s="47">
        <f t="shared" si="195"/>
        <v>43708</v>
      </c>
      <c r="AB1146" s="48">
        <f t="shared" si="196"/>
        <v>43708.729166666664</v>
      </c>
      <c r="AC1146" s="51">
        <v>43678</v>
      </c>
      <c r="AD1146" s="72"/>
      <c r="AE1146" s="49">
        <v>1145</v>
      </c>
      <c r="AF1146" s="52">
        <f t="shared" si="197"/>
        <v>26.159999999999989</v>
      </c>
      <c r="AG1146" s="53">
        <f t="shared" si="198"/>
        <v>126.16000000000017</v>
      </c>
      <c r="AH1146" s="53">
        <f>AG1146-MAX($AG$1:AG1145)</f>
        <v>-20.339999999999918</v>
      </c>
    </row>
    <row r="1147" spans="1:34" x14ac:dyDescent="0.25">
      <c r="A1147">
        <v>1146</v>
      </c>
      <c r="B1147" t="s">
        <v>2698</v>
      </c>
      <c r="C1147" t="s">
        <v>15</v>
      </c>
      <c r="D1147" t="s">
        <v>16</v>
      </c>
      <c r="E1147" t="s">
        <v>2699</v>
      </c>
      <c r="F1147">
        <v>1.7</v>
      </c>
      <c r="G1147" t="s">
        <v>18</v>
      </c>
      <c r="H1147" t="s">
        <v>85</v>
      </c>
      <c r="I1147" t="str">
        <f>"1-0"</f>
        <v>1-0</v>
      </c>
      <c r="J1147" t="s">
        <v>20</v>
      </c>
      <c r="K1147">
        <v>1.6990000000000001</v>
      </c>
      <c r="L1147">
        <v>1</v>
      </c>
      <c r="M1147">
        <v>0.7</v>
      </c>
      <c r="N1147" t="s">
        <v>21</v>
      </c>
      <c r="O1147" t="s">
        <v>2700</v>
      </c>
      <c r="P1147" s="15">
        <f t="shared" si="199"/>
        <v>27.45999999999999</v>
      </c>
      <c r="Q1147" s="18">
        <v>43678</v>
      </c>
      <c r="T1147" s="23" t="str">
        <f t="shared" si="189"/>
        <v>AH</v>
      </c>
      <c r="U1147" t="s">
        <v>2513</v>
      </c>
      <c r="V1147" s="46" t="str">
        <f t="shared" si="190"/>
        <v>31</v>
      </c>
      <c r="W1147" s="46" t="str">
        <f t="shared" si="191"/>
        <v>Aug</v>
      </c>
      <c r="X1147" s="46">
        <f t="shared" si="192"/>
        <v>8</v>
      </c>
      <c r="Y1147" s="46" t="str">
        <f t="shared" si="193"/>
        <v>2019</v>
      </c>
      <c r="Z1147" s="46" t="str">
        <f t="shared" si="194"/>
        <v>18:00</v>
      </c>
      <c r="AA1147" s="47">
        <f t="shared" si="195"/>
        <v>43708</v>
      </c>
      <c r="AB1147" s="48">
        <f t="shared" si="196"/>
        <v>43708.75</v>
      </c>
      <c r="AC1147" s="51">
        <v>43678</v>
      </c>
      <c r="AD1147" s="72"/>
      <c r="AE1147" s="49">
        <v>1146</v>
      </c>
      <c r="AF1147" s="52">
        <f t="shared" si="197"/>
        <v>26.859999999999989</v>
      </c>
      <c r="AG1147" s="53">
        <f t="shared" si="198"/>
        <v>126.86000000000017</v>
      </c>
      <c r="AH1147" s="53">
        <f>AG1147-MAX($AG$1:AG1146)</f>
        <v>-19.639999999999915</v>
      </c>
    </row>
    <row r="1148" spans="1:34" x14ac:dyDescent="0.25">
      <c r="A1148">
        <v>1147</v>
      </c>
      <c r="B1148" t="s">
        <v>2667</v>
      </c>
      <c r="C1148" t="s">
        <v>15</v>
      </c>
      <c r="D1148" t="s">
        <v>54</v>
      </c>
      <c r="E1148" t="s">
        <v>2668</v>
      </c>
      <c r="F1148">
        <v>2.12</v>
      </c>
      <c r="G1148" t="s">
        <v>18</v>
      </c>
      <c r="H1148" t="s">
        <v>128</v>
      </c>
      <c r="I1148" t="str">
        <f>"3-1"</f>
        <v>3-1</v>
      </c>
      <c r="J1148" t="s">
        <v>20</v>
      </c>
      <c r="K1148">
        <v>2.12</v>
      </c>
      <c r="L1148">
        <v>1</v>
      </c>
      <c r="M1148">
        <v>1.1200000000000001</v>
      </c>
      <c r="N1148" t="s">
        <v>21</v>
      </c>
      <c r="O1148" t="s">
        <v>2669</v>
      </c>
      <c r="P1148" s="15">
        <f t="shared" si="199"/>
        <v>28.579999999999991</v>
      </c>
      <c r="Q1148" s="18">
        <v>43678</v>
      </c>
      <c r="T1148" s="23" t="str">
        <f t="shared" si="189"/>
        <v>AH</v>
      </c>
      <c r="U1148" t="s">
        <v>2513</v>
      </c>
      <c r="V1148" s="46" t="str">
        <f t="shared" si="190"/>
        <v>31</v>
      </c>
      <c r="W1148" s="46" t="str">
        <f t="shared" si="191"/>
        <v>Aug</v>
      </c>
      <c r="X1148" s="46">
        <f t="shared" si="192"/>
        <v>8</v>
      </c>
      <c r="Y1148" s="46" t="str">
        <f t="shared" si="193"/>
        <v>2019</v>
      </c>
      <c r="Z1148" s="46" t="str">
        <f t="shared" si="194"/>
        <v>18:30</v>
      </c>
      <c r="AA1148" s="47">
        <f t="shared" si="195"/>
        <v>43708</v>
      </c>
      <c r="AB1148" s="48">
        <f t="shared" si="196"/>
        <v>43708.770833333336</v>
      </c>
      <c r="AC1148" s="51">
        <v>43678</v>
      </c>
      <c r="AD1148" s="72"/>
      <c r="AE1148" s="49">
        <v>1147</v>
      </c>
      <c r="AF1148" s="52">
        <f t="shared" si="197"/>
        <v>27.97999999999999</v>
      </c>
      <c r="AG1148" s="53">
        <f t="shared" si="198"/>
        <v>127.98000000000017</v>
      </c>
      <c r="AH1148" s="53">
        <f>AG1148-MAX($AG$1:AG1147)</f>
        <v>-18.519999999999911</v>
      </c>
    </row>
    <row r="1149" spans="1:34" x14ac:dyDescent="0.25">
      <c r="A1149">
        <v>1148</v>
      </c>
      <c r="B1149" t="s">
        <v>2667</v>
      </c>
      <c r="C1149" t="s">
        <v>15</v>
      </c>
      <c r="D1149" t="s">
        <v>58</v>
      </c>
      <c r="E1149" t="s">
        <v>2211</v>
      </c>
      <c r="F1149">
        <v>2.06</v>
      </c>
      <c r="G1149" t="s">
        <v>18</v>
      </c>
      <c r="H1149" t="s">
        <v>289</v>
      </c>
      <c r="I1149" t="str">
        <f>"0-3"</f>
        <v>0-3</v>
      </c>
      <c r="J1149" t="s">
        <v>20</v>
      </c>
      <c r="K1149">
        <v>2.06</v>
      </c>
      <c r="L1149">
        <v>1</v>
      </c>
      <c r="M1149">
        <v>1.06</v>
      </c>
      <c r="N1149" t="s">
        <v>21</v>
      </c>
      <c r="O1149" t="s">
        <v>2721</v>
      </c>
      <c r="P1149" s="15">
        <f t="shared" si="199"/>
        <v>29.63999999999999</v>
      </c>
      <c r="Q1149" s="18">
        <v>43678</v>
      </c>
      <c r="T1149" s="23" t="str">
        <f t="shared" si="189"/>
        <v>AH</v>
      </c>
      <c r="U1149" t="s">
        <v>2513</v>
      </c>
      <c r="V1149" s="46" t="str">
        <f t="shared" si="190"/>
        <v>31</v>
      </c>
      <c r="W1149" s="46" t="str">
        <f t="shared" si="191"/>
        <v>Aug</v>
      </c>
      <c r="X1149" s="46">
        <f t="shared" si="192"/>
        <v>8</v>
      </c>
      <c r="Y1149" s="46" t="str">
        <f t="shared" si="193"/>
        <v>2019</v>
      </c>
      <c r="Z1149" s="46" t="str">
        <f t="shared" si="194"/>
        <v>18:30</v>
      </c>
      <c r="AA1149" s="47">
        <f t="shared" si="195"/>
        <v>43708</v>
      </c>
      <c r="AB1149" s="48">
        <f t="shared" si="196"/>
        <v>43708.770833333336</v>
      </c>
      <c r="AC1149" s="51">
        <v>43678</v>
      </c>
      <c r="AD1149" s="72"/>
      <c r="AE1149" s="49">
        <v>1148</v>
      </c>
      <c r="AF1149" s="52">
        <f t="shared" si="197"/>
        <v>29.039999999999988</v>
      </c>
      <c r="AG1149" s="53">
        <f t="shared" si="198"/>
        <v>129.04000000000016</v>
      </c>
      <c r="AH1149" s="53">
        <f>AG1149-MAX($AG$1:AG1148)</f>
        <v>-17.459999999999923</v>
      </c>
    </row>
    <row r="1150" spans="1:34" x14ac:dyDescent="0.25">
      <c r="A1150">
        <v>1149</v>
      </c>
      <c r="B1150" t="s">
        <v>2690</v>
      </c>
      <c r="C1150" t="s">
        <v>15</v>
      </c>
      <c r="D1150" t="s">
        <v>24</v>
      </c>
      <c r="E1150" t="s">
        <v>1563</v>
      </c>
      <c r="F1150">
        <v>2.06</v>
      </c>
      <c r="G1150" t="s">
        <v>18</v>
      </c>
      <c r="H1150" t="s">
        <v>92</v>
      </c>
      <c r="I1150" t="str">
        <f>"1-1"</f>
        <v>1-1</v>
      </c>
      <c r="J1150" t="s">
        <v>20</v>
      </c>
      <c r="K1150">
        <v>2.06</v>
      </c>
      <c r="L1150">
        <v>1</v>
      </c>
      <c r="M1150">
        <v>1.06</v>
      </c>
      <c r="N1150" t="s">
        <v>21</v>
      </c>
      <c r="O1150" t="s">
        <v>2687</v>
      </c>
      <c r="P1150" s="15">
        <f t="shared" si="199"/>
        <v>30.699999999999989</v>
      </c>
      <c r="Q1150" s="18">
        <v>43678</v>
      </c>
      <c r="T1150" s="23" t="str">
        <f t="shared" si="189"/>
        <v>AH</v>
      </c>
      <c r="U1150" t="s">
        <v>2513</v>
      </c>
      <c r="V1150" s="46" t="str">
        <f t="shared" si="190"/>
        <v>31</v>
      </c>
      <c r="W1150" s="46" t="str">
        <f t="shared" si="191"/>
        <v>Aug</v>
      </c>
      <c r="X1150" s="46">
        <f t="shared" si="192"/>
        <v>8</v>
      </c>
      <c r="Y1150" s="46" t="str">
        <f t="shared" si="193"/>
        <v>2019</v>
      </c>
      <c r="Z1150" s="46" t="str">
        <f t="shared" si="194"/>
        <v>19:00</v>
      </c>
      <c r="AA1150" s="47">
        <f t="shared" si="195"/>
        <v>43708</v>
      </c>
      <c r="AB1150" s="48">
        <f t="shared" si="196"/>
        <v>43708.791666666664</v>
      </c>
      <c r="AC1150" s="51">
        <v>43678</v>
      </c>
      <c r="AD1150" s="72"/>
      <c r="AE1150" s="49">
        <v>1149</v>
      </c>
      <c r="AF1150" s="52">
        <f t="shared" si="197"/>
        <v>30.099999999999987</v>
      </c>
      <c r="AG1150" s="53">
        <f t="shared" si="198"/>
        <v>130.10000000000016</v>
      </c>
      <c r="AH1150" s="53">
        <f>AG1150-MAX($AG$1:AG1149)</f>
        <v>-16.39999999999992</v>
      </c>
    </row>
    <row r="1151" spans="1:34" x14ac:dyDescent="0.25">
      <c r="A1151">
        <v>1150</v>
      </c>
      <c r="B1151" t="s">
        <v>2719</v>
      </c>
      <c r="C1151" t="s">
        <v>15</v>
      </c>
      <c r="D1151" t="s">
        <v>100</v>
      </c>
      <c r="E1151" t="s">
        <v>1690</v>
      </c>
      <c r="F1151">
        <v>0</v>
      </c>
      <c r="G1151" t="s">
        <v>26</v>
      </c>
      <c r="H1151" t="s">
        <v>92</v>
      </c>
      <c r="I1151" t="str">
        <f>"1-0"</f>
        <v>1-0</v>
      </c>
      <c r="J1151" t="s">
        <v>20</v>
      </c>
      <c r="K1151">
        <v>1.724</v>
      </c>
      <c r="L1151">
        <v>1</v>
      </c>
      <c r="M1151">
        <v>-1</v>
      </c>
      <c r="N1151" t="s">
        <v>21</v>
      </c>
      <c r="O1151" t="s">
        <v>2718</v>
      </c>
      <c r="P1151" s="15">
        <f t="shared" si="199"/>
        <v>29.699999999999989</v>
      </c>
      <c r="Q1151" s="18">
        <v>43678</v>
      </c>
      <c r="T1151" s="23" t="str">
        <f t="shared" si="189"/>
        <v>AH</v>
      </c>
      <c r="U1151" t="s">
        <v>2513</v>
      </c>
      <c r="V1151" s="46" t="str">
        <f t="shared" si="190"/>
        <v>31</v>
      </c>
      <c r="W1151" s="46" t="str">
        <f t="shared" si="191"/>
        <v>Aug</v>
      </c>
      <c r="X1151" s="46">
        <f t="shared" si="192"/>
        <v>8</v>
      </c>
      <c r="Y1151" s="46" t="str">
        <f t="shared" si="193"/>
        <v>2019</v>
      </c>
      <c r="Z1151" s="46" t="str">
        <f t="shared" si="194"/>
        <v>20:00</v>
      </c>
      <c r="AA1151" s="47">
        <f t="shared" si="195"/>
        <v>43708</v>
      </c>
      <c r="AB1151" s="48">
        <f t="shared" si="196"/>
        <v>43708.833333333336</v>
      </c>
      <c r="AC1151" s="51">
        <v>43678</v>
      </c>
      <c r="AD1151" s="72"/>
      <c r="AE1151" s="49">
        <v>1150</v>
      </c>
      <c r="AF1151" s="52">
        <f t="shared" si="197"/>
        <v>29.099999999999987</v>
      </c>
      <c r="AG1151" s="53">
        <f t="shared" si="198"/>
        <v>129.10000000000016</v>
      </c>
      <c r="AH1151" s="53">
        <f>AG1151-MAX($AG$1:AG1150)</f>
        <v>-17.39999999999992</v>
      </c>
    </row>
    <row r="1152" spans="1:34" x14ac:dyDescent="0.25">
      <c r="A1152">
        <v>1151</v>
      </c>
      <c r="B1152" t="s">
        <v>2676</v>
      </c>
      <c r="C1152" t="s">
        <v>15</v>
      </c>
      <c r="D1152" t="s">
        <v>16</v>
      </c>
      <c r="E1152" t="s">
        <v>2677</v>
      </c>
      <c r="F1152">
        <v>0</v>
      </c>
      <c r="G1152" t="s">
        <v>26</v>
      </c>
      <c r="H1152" t="s">
        <v>92</v>
      </c>
      <c r="I1152" t="str">
        <f>"4-3"</f>
        <v>4-3</v>
      </c>
      <c r="J1152" t="s">
        <v>20</v>
      </c>
      <c r="K1152">
        <v>2.0699999999999998</v>
      </c>
      <c r="L1152">
        <v>1</v>
      </c>
      <c r="M1152">
        <v>-1</v>
      </c>
      <c r="N1152" t="s">
        <v>21</v>
      </c>
      <c r="O1152" t="s">
        <v>2678</v>
      </c>
      <c r="P1152" s="15">
        <f t="shared" si="199"/>
        <v>28.699999999999989</v>
      </c>
      <c r="Q1152" s="18">
        <v>43678</v>
      </c>
      <c r="T1152" s="23" t="str">
        <f t="shared" si="189"/>
        <v>AH</v>
      </c>
      <c r="U1152" t="s">
        <v>2513</v>
      </c>
      <c r="V1152" s="46" t="str">
        <f t="shared" si="190"/>
        <v>31</v>
      </c>
      <c r="W1152" s="46" t="str">
        <f t="shared" si="191"/>
        <v>Aug</v>
      </c>
      <c r="X1152" s="46">
        <f t="shared" si="192"/>
        <v>8</v>
      </c>
      <c r="Y1152" s="46" t="str">
        <f t="shared" si="193"/>
        <v>2019</v>
      </c>
      <c r="Z1152" s="46" t="str">
        <f t="shared" si="194"/>
        <v>20:45</v>
      </c>
      <c r="AA1152" s="47">
        <f t="shared" si="195"/>
        <v>43708</v>
      </c>
      <c r="AB1152" s="48">
        <f t="shared" si="196"/>
        <v>43708.864583333336</v>
      </c>
      <c r="AC1152" s="51">
        <v>43678</v>
      </c>
      <c r="AD1152" s="72"/>
      <c r="AE1152" s="49">
        <v>1151</v>
      </c>
      <c r="AF1152" s="52">
        <f t="shared" si="197"/>
        <v>28.099999999999987</v>
      </c>
      <c r="AG1152" s="53">
        <f t="shared" si="198"/>
        <v>128.10000000000016</v>
      </c>
      <c r="AH1152" s="53">
        <f>AG1152-MAX($AG$1:AG1151)</f>
        <v>-18.39999999999992</v>
      </c>
    </row>
    <row r="1153" spans="1:34" x14ac:dyDescent="0.25">
      <c r="A1153">
        <v>1152</v>
      </c>
      <c r="B1153" t="s">
        <v>2691</v>
      </c>
      <c r="C1153" t="s">
        <v>15</v>
      </c>
      <c r="D1153" t="s">
        <v>24</v>
      </c>
      <c r="E1153" t="s">
        <v>2692</v>
      </c>
      <c r="F1153">
        <v>0</v>
      </c>
      <c r="G1153" t="s">
        <v>26</v>
      </c>
      <c r="H1153" t="s">
        <v>92</v>
      </c>
      <c r="I1153" t="str">
        <f>"2-1"</f>
        <v>2-1</v>
      </c>
      <c r="J1153" t="s">
        <v>20</v>
      </c>
      <c r="K1153">
        <v>2.0699999999999998</v>
      </c>
      <c r="L1153">
        <v>1</v>
      </c>
      <c r="M1153">
        <v>-1</v>
      </c>
      <c r="N1153" t="s">
        <v>21</v>
      </c>
      <c r="O1153" t="s">
        <v>2693</v>
      </c>
      <c r="P1153" s="15">
        <f t="shared" si="199"/>
        <v>27.699999999999989</v>
      </c>
      <c r="Q1153" s="18">
        <v>43678</v>
      </c>
      <c r="T1153" s="23" t="str">
        <f t="shared" si="189"/>
        <v>AH</v>
      </c>
      <c r="U1153" t="s">
        <v>2513</v>
      </c>
      <c r="V1153" s="46" t="str">
        <f t="shared" si="190"/>
        <v>31</v>
      </c>
      <c r="W1153" s="46" t="str">
        <f t="shared" si="191"/>
        <v>Aug</v>
      </c>
      <c r="X1153" s="46">
        <f t="shared" si="192"/>
        <v>8</v>
      </c>
      <c r="Y1153" s="46" t="str">
        <f t="shared" si="193"/>
        <v>2019</v>
      </c>
      <c r="Z1153" s="46" t="str">
        <f t="shared" si="194"/>
        <v>21:00</v>
      </c>
      <c r="AA1153" s="47">
        <f t="shared" si="195"/>
        <v>43708</v>
      </c>
      <c r="AB1153" s="48">
        <f t="shared" si="196"/>
        <v>43708.875</v>
      </c>
      <c r="AC1153" s="51">
        <v>43678</v>
      </c>
      <c r="AD1153" s="72"/>
      <c r="AE1153" s="49">
        <v>1152</v>
      </c>
      <c r="AF1153" s="52">
        <f t="shared" si="197"/>
        <v>27.099999999999987</v>
      </c>
      <c r="AG1153" s="53">
        <f t="shared" si="198"/>
        <v>127.10000000000016</v>
      </c>
      <c r="AH1153" s="53">
        <f>AG1153-MAX($AG$1:AG1152)</f>
        <v>-19.39999999999992</v>
      </c>
    </row>
    <row r="1154" spans="1:34" x14ac:dyDescent="0.25">
      <c r="A1154">
        <v>1153</v>
      </c>
      <c r="B1154" t="s">
        <v>2722</v>
      </c>
      <c r="C1154" t="s">
        <v>15</v>
      </c>
      <c r="D1154" t="s">
        <v>100</v>
      </c>
      <c r="E1154" t="s">
        <v>414</v>
      </c>
      <c r="F1154">
        <v>0</v>
      </c>
      <c r="G1154" t="s">
        <v>26</v>
      </c>
      <c r="H1154" t="s">
        <v>34</v>
      </c>
      <c r="I1154" t="str">
        <f>"2-0"</f>
        <v>2-0</v>
      </c>
      <c r="J1154" t="s">
        <v>20</v>
      </c>
      <c r="K1154">
        <v>1.9</v>
      </c>
      <c r="L1154">
        <v>1</v>
      </c>
      <c r="M1154">
        <v>-1</v>
      </c>
      <c r="N1154" t="s">
        <v>21</v>
      </c>
      <c r="O1154" t="s">
        <v>2721</v>
      </c>
      <c r="P1154" s="15">
        <f t="shared" si="199"/>
        <v>26.699999999999989</v>
      </c>
      <c r="Q1154" s="18">
        <v>43678</v>
      </c>
      <c r="T1154" s="23" t="str">
        <f t="shared" ref="T1154:T1217" si="200">MID(H1154,FIND("(",H1154)+1,FIND(")",H1154)-FIND("(",H1154)-1)</f>
        <v>AH</v>
      </c>
      <c r="U1154" t="s">
        <v>2513</v>
      </c>
      <c r="V1154" s="46" t="str">
        <f t="shared" ref="V1154:V1217" si="201">MID(B1154,2,2)</f>
        <v>01</v>
      </c>
      <c r="W1154" s="46" t="str">
        <f t="shared" ref="W1154:W1217" si="202">MID(B1154,5,3)</f>
        <v>Sep</v>
      </c>
      <c r="X1154" s="46">
        <f t="shared" ref="X1154:X1217" si="203">INDEX($AK$2:$AL$13,MATCH(W1154,$AL$2:$AL$13,0),1)</f>
        <v>9</v>
      </c>
      <c r="Y1154" s="46" t="str">
        <f t="shared" ref="Y1154:Y1217" si="204">MID(B1154,9,4)</f>
        <v>2019</v>
      </c>
      <c r="Z1154" s="46" t="str">
        <f t="shared" ref="Z1154:Z1217" si="205">RIGHT(B1154,5)</f>
        <v>15:00</v>
      </c>
      <c r="AA1154" s="47">
        <f t="shared" ref="AA1154:AA1217" si="206">DATE(Y1154,X1154,V1154)</f>
        <v>43709</v>
      </c>
      <c r="AB1154" s="48">
        <f t="shared" ref="AB1154:AB1217" si="207">AA1154+Z1154</f>
        <v>43709.625</v>
      </c>
      <c r="AC1154" s="51">
        <v>43709</v>
      </c>
      <c r="AD1154" s="72">
        <v>43709</v>
      </c>
      <c r="AE1154" s="49">
        <v>1153</v>
      </c>
      <c r="AF1154" s="52">
        <f t="shared" si="197"/>
        <v>26.099999999999987</v>
      </c>
      <c r="AG1154" s="53">
        <f t="shared" si="198"/>
        <v>126.10000000000016</v>
      </c>
      <c r="AH1154" s="53">
        <f>AG1154-MAX($AG$1:AG1153)</f>
        <v>-20.39999999999992</v>
      </c>
    </row>
    <row r="1155" spans="1:34" x14ac:dyDescent="0.25">
      <c r="A1155">
        <v>1154</v>
      </c>
      <c r="B1155" t="s">
        <v>2722</v>
      </c>
      <c r="C1155" t="s">
        <v>15</v>
      </c>
      <c r="D1155" t="s">
        <v>100</v>
      </c>
      <c r="E1155" t="s">
        <v>295</v>
      </c>
      <c r="F1155">
        <v>0</v>
      </c>
      <c r="G1155" t="s">
        <v>26</v>
      </c>
      <c r="H1155" t="s">
        <v>72</v>
      </c>
      <c r="I1155" t="str">
        <f>"1-2"</f>
        <v>1-2</v>
      </c>
      <c r="J1155" t="s">
        <v>20</v>
      </c>
      <c r="K1155">
        <v>1.714</v>
      </c>
      <c r="L1155">
        <v>1</v>
      </c>
      <c r="M1155">
        <v>-1</v>
      </c>
      <c r="N1155" t="s">
        <v>21</v>
      </c>
      <c r="O1155" t="s">
        <v>2721</v>
      </c>
      <c r="P1155" s="15">
        <f t="shared" si="199"/>
        <v>25.699999999999989</v>
      </c>
      <c r="Q1155" s="18">
        <v>43678</v>
      </c>
      <c r="T1155" s="23" t="str">
        <f t="shared" si="200"/>
        <v>1X2</v>
      </c>
      <c r="U1155" t="s">
        <v>2513</v>
      </c>
      <c r="V1155" s="46" t="str">
        <f t="shared" si="201"/>
        <v>01</v>
      </c>
      <c r="W1155" s="46" t="str">
        <f t="shared" si="202"/>
        <v>Sep</v>
      </c>
      <c r="X1155" s="46">
        <f t="shared" si="203"/>
        <v>9</v>
      </c>
      <c r="Y1155" s="46" t="str">
        <f t="shared" si="204"/>
        <v>2019</v>
      </c>
      <c r="Z1155" s="46" t="str">
        <f t="shared" si="205"/>
        <v>15:00</v>
      </c>
      <c r="AA1155" s="47">
        <f t="shared" si="206"/>
        <v>43709</v>
      </c>
      <c r="AB1155" s="48">
        <f t="shared" si="207"/>
        <v>43709.625</v>
      </c>
      <c r="AC1155" s="51">
        <v>43709</v>
      </c>
      <c r="AD1155" s="72"/>
      <c r="AE1155" s="49">
        <v>1154</v>
      </c>
      <c r="AF1155" s="52">
        <f t="shared" ref="AF1155:AF1218" si="208">AF1154+M1155</f>
        <v>25.099999999999987</v>
      </c>
      <c r="AG1155" s="53">
        <f t="shared" ref="AG1155:AG1218" si="209">AG1154+M1155</f>
        <v>125.10000000000016</v>
      </c>
      <c r="AH1155" s="53">
        <f>AG1155-MAX($AG$1:AG1154)</f>
        <v>-21.39999999999992</v>
      </c>
    </row>
    <row r="1156" spans="1:34" x14ac:dyDescent="0.25">
      <c r="A1156">
        <v>1155</v>
      </c>
      <c r="B1156" t="s">
        <v>2722</v>
      </c>
      <c r="C1156" t="s">
        <v>15</v>
      </c>
      <c r="D1156" t="s">
        <v>58</v>
      </c>
      <c r="E1156" t="s">
        <v>1337</v>
      </c>
      <c r="F1156">
        <v>2.17</v>
      </c>
      <c r="G1156" t="s">
        <v>18</v>
      </c>
      <c r="H1156" t="s">
        <v>72</v>
      </c>
      <c r="I1156" t="str">
        <f>"3-2"</f>
        <v>3-2</v>
      </c>
      <c r="J1156" t="s">
        <v>20</v>
      </c>
      <c r="K1156">
        <v>2.17</v>
      </c>
      <c r="L1156">
        <v>1</v>
      </c>
      <c r="M1156">
        <v>1.17</v>
      </c>
      <c r="N1156" t="s">
        <v>21</v>
      </c>
      <c r="O1156" t="s">
        <v>2724</v>
      </c>
      <c r="P1156" s="15">
        <f t="shared" si="199"/>
        <v>26.86999999999999</v>
      </c>
      <c r="Q1156" s="18">
        <v>43678</v>
      </c>
      <c r="T1156" s="23" t="str">
        <f t="shared" si="200"/>
        <v>1X2</v>
      </c>
      <c r="U1156" t="s">
        <v>2513</v>
      </c>
      <c r="V1156" s="46" t="str">
        <f t="shared" si="201"/>
        <v>01</v>
      </c>
      <c r="W1156" s="46" t="str">
        <f t="shared" si="202"/>
        <v>Sep</v>
      </c>
      <c r="X1156" s="46">
        <f t="shared" si="203"/>
        <v>9</v>
      </c>
      <c r="Y1156" s="46" t="str">
        <f t="shared" si="204"/>
        <v>2019</v>
      </c>
      <c r="Z1156" s="46" t="str">
        <f t="shared" si="205"/>
        <v>15:00</v>
      </c>
      <c r="AA1156" s="47">
        <f t="shared" si="206"/>
        <v>43709</v>
      </c>
      <c r="AB1156" s="48">
        <f t="shared" si="207"/>
        <v>43709.625</v>
      </c>
      <c r="AC1156" s="51">
        <v>43709</v>
      </c>
      <c r="AD1156" s="72"/>
      <c r="AE1156" s="49">
        <v>1155</v>
      </c>
      <c r="AF1156" s="52">
        <f t="shared" si="208"/>
        <v>26.269999999999989</v>
      </c>
      <c r="AG1156" s="53">
        <f t="shared" si="209"/>
        <v>126.27000000000017</v>
      </c>
      <c r="AH1156" s="53">
        <f>AG1156-MAX($AG$1:AG1155)</f>
        <v>-20.229999999999919</v>
      </c>
    </row>
    <row r="1157" spans="1:34" x14ac:dyDescent="0.25">
      <c r="A1157">
        <v>1156</v>
      </c>
      <c r="B1157" t="s">
        <v>2670</v>
      </c>
      <c r="C1157" t="s">
        <v>15</v>
      </c>
      <c r="D1157" t="s">
        <v>54</v>
      </c>
      <c r="E1157" t="s">
        <v>2671</v>
      </c>
      <c r="F1157">
        <v>1</v>
      </c>
      <c r="G1157" t="s">
        <v>80</v>
      </c>
      <c r="H1157" t="s">
        <v>31</v>
      </c>
      <c r="I1157" t="str">
        <f>"3-2"</f>
        <v>3-2</v>
      </c>
      <c r="J1157" t="s">
        <v>20</v>
      </c>
      <c r="K1157">
        <v>1.869</v>
      </c>
      <c r="L1157">
        <v>1</v>
      </c>
      <c r="M1157">
        <v>0</v>
      </c>
      <c r="N1157" t="s">
        <v>21</v>
      </c>
      <c r="O1157" t="s">
        <v>2669</v>
      </c>
      <c r="P1157" s="15">
        <f t="shared" si="199"/>
        <v>26.86999999999999</v>
      </c>
      <c r="Q1157" s="18">
        <v>43678</v>
      </c>
      <c r="T1157" s="23" t="str">
        <f t="shared" si="200"/>
        <v>AH</v>
      </c>
      <c r="U1157" t="s">
        <v>2513</v>
      </c>
      <c r="V1157" s="46" t="str">
        <f t="shared" si="201"/>
        <v>01</v>
      </c>
      <c r="W1157" s="46" t="str">
        <f t="shared" si="202"/>
        <v>Sep</v>
      </c>
      <c r="X1157" s="46">
        <f t="shared" si="203"/>
        <v>9</v>
      </c>
      <c r="Y1157" s="46" t="str">
        <f t="shared" si="204"/>
        <v>2019</v>
      </c>
      <c r="Z1157" s="46" t="str">
        <f t="shared" si="205"/>
        <v>15:30</v>
      </c>
      <c r="AA1157" s="47">
        <f t="shared" si="206"/>
        <v>43709</v>
      </c>
      <c r="AB1157" s="48">
        <f t="shared" si="207"/>
        <v>43709.645833333336</v>
      </c>
      <c r="AC1157" s="51">
        <v>43709</v>
      </c>
      <c r="AD1157" s="72"/>
      <c r="AE1157" s="49">
        <v>1156</v>
      </c>
      <c r="AF1157" s="52">
        <f t="shared" si="208"/>
        <v>26.269999999999989</v>
      </c>
      <c r="AG1157" s="53">
        <f t="shared" si="209"/>
        <v>126.27000000000017</v>
      </c>
      <c r="AH1157" s="53">
        <f>AG1157-MAX($AG$1:AG1156)</f>
        <v>-20.229999999999919</v>
      </c>
    </row>
    <row r="1158" spans="1:34" x14ac:dyDescent="0.25">
      <c r="A1158">
        <v>1157</v>
      </c>
      <c r="B1158" t="s">
        <v>2694</v>
      </c>
      <c r="C1158" t="s">
        <v>15</v>
      </c>
      <c r="D1158" t="s">
        <v>24</v>
      </c>
      <c r="E1158" t="s">
        <v>2695</v>
      </c>
      <c r="F1158">
        <v>0</v>
      </c>
      <c r="G1158" t="s">
        <v>26</v>
      </c>
      <c r="H1158" t="s">
        <v>85</v>
      </c>
      <c r="I1158" t="str">
        <f>"2-0"</f>
        <v>2-0</v>
      </c>
      <c r="J1158" t="s">
        <v>20</v>
      </c>
      <c r="K1158">
        <v>1.7350000000000001</v>
      </c>
      <c r="L1158">
        <v>1</v>
      </c>
      <c r="M1158">
        <v>-1</v>
      </c>
      <c r="N1158" t="s">
        <v>21</v>
      </c>
      <c r="O1158" t="s">
        <v>2693</v>
      </c>
      <c r="P1158" s="15">
        <f t="shared" si="199"/>
        <v>25.86999999999999</v>
      </c>
      <c r="Q1158" s="18">
        <v>43678</v>
      </c>
      <c r="T1158" s="23" t="str">
        <f t="shared" si="200"/>
        <v>AH</v>
      </c>
      <c r="U1158" t="s">
        <v>2513</v>
      </c>
      <c r="V1158" s="46" t="str">
        <f t="shared" si="201"/>
        <v>01</v>
      </c>
      <c r="W1158" s="46" t="str">
        <f t="shared" si="202"/>
        <v>Sep</v>
      </c>
      <c r="X1158" s="46">
        <f t="shared" si="203"/>
        <v>9</v>
      </c>
      <c r="Y1158" s="46" t="str">
        <f t="shared" si="204"/>
        <v>2019</v>
      </c>
      <c r="Z1158" s="46" t="str">
        <f t="shared" si="205"/>
        <v>17:00</v>
      </c>
      <c r="AA1158" s="47">
        <f t="shared" si="206"/>
        <v>43709</v>
      </c>
      <c r="AB1158" s="48">
        <f t="shared" si="207"/>
        <v>43709.708333333336</v>
      </c>
      <c r="AC1158" s="51">
        <v>43709</v>
      </c>
      <c r="AD1158" s="72"/>
      <c r="AE1158" s="49">
        <v>1157</v>
      </c>
      <c r="AF1158" s="52">
        <f t="shared" si="208"/>
        <v>25.269999999999989</v>
      </c>
      <c r="AG1158" s="53">
        <f t="shared" si="209"/>
        <v>125.27000000000017</v>
      </c>
      <c r="AH1158" s="53">
        <f>AG1158-MAX($AG$1:AG1157)</f>
        <v>-21.229999999999919</v>
      </c>
    </row>
    <row r="1159" spans="1:34" x14ac:dyDescent="0.25">
      <c r="A1159">
        <v>1158</v>
      </c>
      <c r="B1159" t="s">
        <v>2694</v>
      </c>
      <c r="C1159" t="s">
        <v>15</v>
      </c>
      <c r="D1159" t="s">
        <v>100</v>
      </c>
      <c r="E1159" t="s">
        <v>2730</v>
      </c>
      <c r="F1159">
        <v>1</v>
      </c>
      <c r="G1159" t="s">
        <v>80</v>
      </c>
      <c r="H1159" t="s">
        <v>46</v>
      </c>
      <c r="I1159" t="str">
        <f>"2-2"</f>
        <v>2-2</v>
      </c>
      <c r="J1159" t="s">
        <v>20</v>
      </c>
      <c r="K1159">
        <v>1.9</v>
      </c>
      <c r="L1159">
        <v>1</v>
      </c>
      <c r="M1159">
        <v>0</v>
      </c>
      <c r="N1159" t="s">
        <v>21</v>
      </c>
      <c r="O1159" t="s">
        <v>2731</v>
      </c>
      <c r="P1159" s="15">
        <f t="shared" si="199"/>
        <v>25.86999999999999</v>
      </c>
      <c r="Q1159" s="18">
        <v>43678</v>
      </c>
      <c r="T1159" s="23" t="str">
        <f t="shared" si="200"/>
        <v>AH</v>
      </c>
      <c r="U1159" t="s">
        <v>2513</v>
      </c>
      <c r="V1159" s="46" t="str">
        <f t="shared" si="201"/>
        <v>01</v>
      </c>
      <c r="W1159" s="46" t="str">
        <f t="shared" si="202"/>
        <v>Sep</v>
      </c>
      <c r="X1159" s="46">
        <f t="shared" si="203"/>
        <v>9</v>
      </c>
      <c r="Y1159" s="46" t="str">
        <f t="shared" si="204"/>
        <v>2019</v>
      </c>
      <c r="Z1159" s="46" t="str">
        <f t="shared" si="205"/>
        <v>17:00</v>
      </c>
      <c r="AA1159" s="47">
        <f t="shared" si="206"/>
        <v>43709</v>
      </c>
      <c r="AB1159" s="48">
        <f t="shared" si="207"/>
        <v>43709.708333333336</v>
      </c>
      <c r="AC1159" s="51">
        <v>43709</v>
      </c>
      <c r="AD1159" s="72"/>
      <c r="AE1159" s="49">
        <v>1158</v>
      </c>
      <c r="AF1159" s="52">
        <f t="shared" si="208"/>
        <v>25.269999999999989</v>
      </c>
      <c r="AG1159" s="53">
        <f t="shared" si="209"/>
        <v>125.27000000000017</v>
      </c>
      <c r="AH1159" s="53">
        <f>AG1159-MAX($AG$1:AG1158)</f>
        <v>-21.229999999999919</v>
      </c>
    </row>
    <row r="1160" spans="1:34" x14ac:dyDescent="0.25">
      <c r="A1160">
        <v>1159</v>
      </c>
      <c r="B1160" t="s">
        <v>2679</v>
      </c>
      <c r="C1160" t="s">
        <v>15</v>
      </c>
      <c r="D1160" t="s">
        <v>58</v>
      </c>
      <c r="E1160" t="s">
        <v>1948</v>
      </c>
      <c r="F1160">
        <v>1</v>
      </c>
      <c r="G1160" t="s">
        <v>80</v>
      </c>
      <c r="H1160" t="s">
        <v>46</v>
      </c>
      <c r="I1160" t="str">
        <f>"2-2"</f>
        <v>2-2</v>
      </c>
      <c r="J1160" t="s">
        <v>20</v>
      </c>
      <c r="K1160">
        <v>1.8620000000000001</v>
      </c>
      <c r="L1160">
        <v>1</v>
      </c>
      <c r="M1160">
        <v>0</v>
      </c>
      <c r="N1160" t="s">
        <v>21</v>
      </c>
      <c r="O1160" t="s">
        <v>2680</v>
      </c>
      <c r="P1160" s="15">
        <f t="shared" si="199"/>
        <v>25.86999999999999</v>
      </c>
      <c r="Q1160" s="18">
        <v>43678</v>
      </c>
      <c r="T1160" s="23" t="str">
        <f t="shared" si="200"/>
        <v>AH</v>
      </c>
      <c r="U1160" t="s">
        <v>2513</v>
      </c>
      <c r="V1160" s="46" t="str">
        <f t="shared" si="201"/>
        <v>01</v>
      </c>
      <c r="W1160" s="46" t="str">
        <f t="shared" si="202"/>
        <v>Sep</v>
      </c>
      <c r="X1160" s="46">
        <f t="shared" si="203"/>
        <v>9</v>
      </c>
      <c r="Y1160" s="46" t="str">
        <f t="shared" si="204"/>
        <v>2019</v>
      </c>
      <c r="Z1160" s="46" t="str">
        <f t="shared" si="205"/>
        <v>17:30</v>
      </c>
      <c r="AA1160" s="47">
        <f t="shared" si="206"/>
        <v>43709</v>
      </c>
      <c r="AB1160" s="48">
        <f t="shared" si="207"/>
        <v>43709.729166666664</v>
      </c>
      <c r="AC1160" s="51">
        <v>43709</v>
      </c>
      <c r="AD1160" s="72"/>
      <c r="AE1160" s="49">
        <v>1159</v>
      </c>
      <c r="AF1160" s="52">
        <f t="shared" si="208"/>
        <v>25.269999999999989</v>
      </c>
      <c r="AG1160" s="53">
        <f t="shared" si="209"/>
        <v>125.27000000000017</v>
      </c>
      <c r="AH1160" s="53">
        <f>AG1160-MAX($AG$1:AG1159)</f>
        <v>-21.229999999999919</v>
      </c>
    </row>
    <row r="1161" spans="1:34" x14ac:dyDescent="0.25">
      <c r="A1161">
        <v>1160</v>
      </c>
      <c r="B1161" t="s">
        <v>2701</v>
      </c>
      <c r="C1161" t="s">
        <v>15</v>
      </c>
      <c r="D1161" t="s">
        <v>16</v>
      </c>
      <c r="E1161" t="s">
        <v>876</v>
      </c>
      <c r="F1161">
        <v>1</v>
      </c>
      <c r="G1161" t="s">
        <v>80</v>
      </c>
      <c r="H1161" t="s">
        <v>46</v>
      </c>
      <c r="I1161" t="str">
        <f>"1-1"</f>
        <v>1-1</v>
      </c>
      <c r="J1161" t="s">
        <v>20</v>
      </c>
      <c r="K1161">
        <v>1.6890000000000001</v>
      </c>
      <c r="L1161">
        <v>1</v>
      </c>
      <c r="M1161">
        <v>0</v>
      </c>
      <c r="N1161" t="s">
        <v>21</v>
      </c>
      <c r="O1161" t="s">
        <v>2700</v>
      </c>
      <c r="P1161" s="15">
        <f t="shared" si="199"/>
        <v>25.86999999999999</v>
      </c>
      <c r="Q1161" s="18">
        <v>43678</v>
      </c>
      <c r="T1161" s="23" t="str">
        <f t="shared" si="200"/>
        <v>AH</v>
      </c>
      <c r="U1161" t="s">
        <v>2513</v>
      </c>
      <c r="V1161" s="46" t="str">
        <f t="shared" si="201"/>
        <v>01</v>
      </c>
      <c r="W1161" s="46" t="str">
        <f t="shared" si="202"/>
        <v>Sep</v>
      </c>
      <c r="X1161" s="46">
        <f t="shared" si="203"/>
        <v>9</v>
      </c>
      <c r="Y1161" s="46" t="str">
        <f t="shared" si="204"/>
        <v>2019</v>
      </c>
      <c r="Z1161" s="46" t="str">
        <f t="shared" si="205"/>
        <v>18:00</v>
      </c>
      <c r="AA1161" s="47">
        <f t="shared" si="206"/>
        <v>43709</v>
      </c>
      <c r="AB1161" s="48">
        <f t="shared" si="207"/>
        <v>43709.75</v>
      </c>
      <c r="AC1161" s="51">
        <v>43709</v>
      </c>
      <c r="AD1161" s="72"/>
      <c r="AE1161" s="49">
        <v>1160</v>
      </c>
      <c r="AF1161" s="52">
        <f t="shared" si="208"/>
        <v>25.269999999999989</v>
      </c>
      <c r="AG1161" s="53">
        <f t="shared" si="209"/>
        <v>125.27000000000017</v>
      </c>
      <c r="AH1161" s="53">
        <f>AG1161-MAX($AG$1:AG1160)</f>
        <v>-21.229999999999919</v>
      </c>
    </row>
    <row r="1162" spans="1:34" x14ac:dyDescent="0.25">
      <c r="A1162">
        <v>1161</v>
      </c>
      <c r="B1162" t="s">
        <v>2701</v>
      </c>
      <c r="C1162" t="s">
        <v>15</v>
      </c>
      <c r="D1162" t="s">
        <v>54</v>
      </c>
      <c r="E1162" t="s">
        <v>2725</v>
      </c>
      <c r="F1162">
        <v>1.69</v>
      </c>
      <c r="G1162" t="s">
        <v>18</v>
      </c>
      <c r="H1162" t="s">
        <v>72</v>
      </c>
      <c r="I1162" t="str">
        <f>"2-1"</f>
        <v>2-1</v>
      </c>
      <c r="J1162" t="s">
        <v>20</v>
      </c>
      <c r="K1162">
        <v>1.6890000000000001</v>
      </c>
      <c r="L1162">
        <v>1</v>
      </c>
      <c r="M1162">
        <v>0.69</v>
      </c>
      <c r="N1162" t="s">
        <v>21</v>
      </c>
      <c r="O1162" t="s">
        <v>2726</v>
      </c>
      <c r="P1162" s="15">
        <f t="shared" si="199"/>
        <v>26.559999999999992</v>
      </c>
      <c r="Q1162" s="18">
        <v>43678</v>
      </c>
      <c r="T1162" s="23" t="str">
        <f t="shared" si="200"/>
        <v>1X2</v>
      </c>
      <c r="U1162" t="s">
        <v>2513</v>
      </c>
      <c r="V1162" s="46" t="str">
        <f t="shared" si="201"/>
        <v>01</v>
      </c>
      <c r="W1162" s="46" t="str">
        <f t="shared" si="202"/>
        <v>Sep</v>
      </c>
      <c r="X1162" s="46">
        <f t="shared" si="203"/>
        <v>9</v>
      </c>
      <c r="Y1162" s="46" t="str">
        <f t="shared" si="204"/>
        <v>2019</v>
      </c>
      <c r="Z1162" s="46" t="str">
        <f t="shared" si="205"/>
        <v>18:00</v>
      </c>
      <c r="AA1162" s="47">
        <f t="shared" si="206"/>
        <v>43709</v>
      </c>
      <c r="AB1162" s="48">
        <f t="shared" si="207"/>
        <v>43709.75</v>
      </c>
      <c r="AC1162" s="51">
        <v>43709</v>
      </c>
      <c r="AD1162" s="72"/>
      <c r="AE1162" s="49">
        <v>1161</v>
      </c>
      <c r="AF1162" s="52">
        <f t="shared" si="208"/>
        <v>25.95999999999999</v>
      </c>
      <c r="AG1162" s="53">
        <f t="shared" si="209"/>
        <v>125.96000000000016</v>
      </c>
      <c r="AH1162" s="53">
        <f>AG1162-MAX($AG$1:AG1161)</f>
        <v>-20.539999999999921</v>
      </c>
    </row>
    <row r="1163" spans="1:34" x14ac:dyDescent="0.25">
      <c r="A1163">
        <v>1162</v>
      </c>
      <c r="B1163" t="s">
        <v>2696</v>
      </c>
      <c r="C1163" t="s">
        <v>15</v>
      </c>
      <c r="D1163" t="s">
        <v>24</v>
      </c>
      <c r="E1163" t="s">
        <v>2697</v>
      </c>
      <c r="F1163">
        <v>1</v>
      </c>
      <c r="G1163" t="s">
        <v>80</v>
      </c>
      <c r="H1163" t="s">
        <v>50</v>
      </c>
      <c r="I1163" t="str">
        <f>"3-2"</f>
        <v>3-2</v>
      </c>
      <c r="J1163" t="s">
        <v>20</v>
      </c>
      <c r="K1163">
        <v>1.7569999999999999</v>
      </c>
      <c r="L1163">
        <v>1</v>
      </c>
      <c r="M1163">
        <v>0</v>
      </c>
      <c r="N1163" t="s">
        <v>21</v>
      </c>
      <c r="O1163" t="s">
        <v>2693</v>
      </c>
      <c r="P1163" s="15">
        <f t="shared" si="199"/>
        <v>26.559999999999992</v>
      </c>
      <c r="Q1163" s="18">
        <v>43678</v>
      </c>
      <c r="T1163" s="23" t="str">
        <f t="shared" si="200"/>
        <v>AH</v>
      </c>
      <c r="U1163" t="s">
        <v>2513</v>
      </c>
      <c r="V1163" s="46" t="str">
        <f t="shared" si="201"/>
        <v>01</v>
      </c>
      <c r="W1163" s="46" t="str">
        <f t="shared" si="202"/>
        <v>Sep</v>
      </c>
      <c r="X1163" s="46">
        <f t="shared" si="203"/>
        <v>9</v>
      </c>
      <c r="Y1163" s="46" t="str">
        <f t="shared" si="204"/>
        <v>2019</v>
      </c>
      <c r="Z1163" s="46" t="str">
        <f t="shared" si="205"/>
        <v>19:00</v>
      </c>
      <c r="AA1163" s="47">
        <f t="shared" si="206"/>
        <v>43709</v>
      </c>
      <c r="AB1163" s="48">
        <f t="shared" si="207"/>
        <v>43709.791666666664</v>
      </c>
      <c r="AC1163" s="51">
        <v>43709</v>
      </c>
      <c r="AD1163" s="72"/>
      <c r="AE1163" s="49">
        <v>1162</v>
      </c>
      <c r="AF1163" s="52">
        <f t="shared" si="208"/>
        <v>25.95999999999999</v>
      </c>
      <c r="AG1163" s="53">
        <f t="shared" si="209"/>
        <v>125.96000000000016</v>
      </c>
      <c r="AH1163" s="53">
        <f>AG1163-MAX($AG$1:AG1162)</f>
        <v>-20.539999999999921</v>
      </c>
    </row>
    <row r="1164" spans="1:34" x14ac:dyDescent="0.25">
      <c r="A1164">
        <v>1163</v>
      </c>
      <c r="B1164" t="s">
        <v>2696</v>
      </c>
      <c r="C1164" t="s">
        <v>15</v>
      </c>
      <c r="D1164" t="s">
        <v>24</v>
      </c>
      <c r="E1164" t="s">
        <v>2727</v>
      </c>
      <c r="F1164">
        <v>1.79</v>
      </c>
      <c r="G1164" t="s">
        <v>18</v>
      </c>
      <c r="H1164" t="s">
        <v>92</v>
      </c>
      <c r="I1164" t="str">
        <f>"0-3"</f>
        <v>0-3</v>
      </c>
      <c r="J1164" t="s">
        <v>20</v>
      </c>
      <c r="K1164">
        <v>1.7929999999999999</v>
      </c>
      <c r="L1164">
        <v>1</v>
      </c>
      <c r="M1164">
        <v>0.79</v>
      </c>
      <c r="N1164" t="s">
        <v>21</v>
      </c>
      <c r="O1164" t="s">
        <v>2726</v>
      </c>
      <c r="P1164" s="15">
        <f t="shared" si="199"/>
        <v>27.349999999999991</v>
      </c>
      <c r="Q1164" s="18">
        <v>43678</v>
      </c>
      <c r="T1164" s="23" t="str">
        <f t="shared" si="200"/>
        <v>AH</v>
      </c>
      <c r="U1164" t="s">
        <v>2513</v>
      </c>
      <c r="V1164" s="46" t="str">
        <f t="shared" si="201"/>
        <v>01</v>
      </c>
      <c r="W1164" s="46" t="str">
        <f t="shared" si="202"/>
        <v>Sep</v>
      </c>
      <c r="X1164" s="46">
        <f t="shared" si="203"/>
        <v>9</v>
      </c>
      <c r="Y1164" s="46" t="str">
        <f t="shared" si="204"/>
        <v>2019</v>
      </c>
      <c r="Z1164" s="46" t="str">
        <f t="shared" si="205"/>
        <v>19:00</v>
      </c>
      <c r="AA1164" s="47">
        <f t="shared" si="206"/>
        <v>43709</v>
      </c>
      <c r="AB1164" s="48">
        <f t="shared" si="207"/>
        <v>43709.791666666664</v>
      </c>
      <c r="AC1164" s="51">
        <v>43709</v>
      </c>
      <c r="AD1164" s="72"/>
      <c r="AE1164" s="49">
        <v>1163</v>
      </c>
      <c r="AF1164" s="52">
        <f t="shared" si="208"/>
        <v>26.749999999999989</v>
      </c>
      <c r="AG1164" s="53">
        <f t="shared" si="209"/>
        <v>126.75000000000017</v>
      </c>
      <c r="AH1164" s="53">
        <f>AG1164-MAX($AG$1:AG1163)</f>
        <v>-19.749999999999915</v>
      </c>
    </row>
    <row r="1165" spans="1:34" x14ac:dyDescent="0.25">
      <c r="A1165">
        <v>1164</v>
      </c>
      <c r="B1165" t="s">
        <v>2702</v>
      </c>
      <c r="C1165" t="s">
        <v>15</v>
      </c>
      <c r="D1165" t="s">
        <v>16</v>
      </c>
      <c r="E1165" t="s">
        <v>1803</v>
      </c>
      <c r="F1165">
        <v>1.86</v>
      </c>
      <c r="G1165" t="s">
        <v>18</v>
      </c>
      <c r="H1165" t="s">
        <v>46</v>
      </c>
      <c r="I1165" t="str">
        <f>"2-1"</f>
        <v>2-1</v>
      </c>
      <c r="J1165" t="s">
        <v>20</v>
      </c>
      <c r="K1165">
        <v>1.8620000000000001</v>
      </c>
      <c r="L1165">
        <v>1</v>
      </c>
      <c r="M1165">
        <v>0.86</v>
      </c>
      <c r="N1165" t="s">
        <v>21</v>
      </c>
      <c r="O1165" t="s">
        <v>2700</v>
      </c>
      <c r="P1165" s="15">
        <f t="shared" si="199"/>
        <v>28.20999999999999</v>
      </c>
      <c r="Q1165" s="18">
        <v>43678</v>
      </c>
      <c r="T1165" s="23" t="str">
        <f t="shared" si="200"/>
        <v>AH</v>
      </c>
      <c r="U1165" t="s">
        <v>2513</v>
      </c>
      <c r="V1165" s="46" t="str">
        <f t="shared" si="201"/>
        <v>01</v>
      </c>
      <c r="W1165" s="46" t="str">
        <f t="shared" si="202"/>
        <v>Sep</v>
      </c>
      <c r="X1165" s="46">
        <f t="shared" si="203"/>
        <v>9</v>
      </c>
      <c r="Y1165" s="46" t="str">
        <f t="shared" si="204"/>
        <v>2019</v>
      </c>
      <c r="Z1165" s="46" t="str">
        <f t="shared" si="205"/>
        <v>20:45</v>
      </c>
      <c r="AA1165" s="47">
        <f t="shared" si="206"/>
        <v>43709</v>
      </c>
      <c r="AB1165" s="48">
        <f t="shared" si="207"/>
        <v>43709.864583333336</v>
      </c>
      <c r="AC1165" s="51">
        <v>43709</v>
      </c>
      <c r="AD1165" s="72"/>
      <c r="AE1165" s="49">
        <v>1164</v>
      </c>
      <c r="AF1165" s="52">
        <f t="shared" si="208"/>
        <v>27.609999999999989</v>
      </c>
      <c r="AG1165" s="53">
        <f t="shared" si="209"/>
        <v>127.61000000000017</v>
      </c>
      <c r="AH1165" s="53">
        <f>AG1165-MAX($AG$1:AG1164)</f>
        <v>-18.889999999999915</v>
      </c>
    </row>
    <row r="1166" spans="1:34" x14ac:dyDescent="0.25">
      <c r="A1166">
        <v>1165</v>
      </c>
      <c r="B1166" t="s">
        <v>2702</v>
      </c>
      <c r="C1166" t="s">
        <v>15</v>
      </c>
      <c r="D1166" t="s">
        <v>16</v>
      </c>
      <c r="E1166" t="s">
        <v>698</v>
      </c>
      <c r="F1166">
        <v>1.71</v>
      </c>
      <c r="G1166" t="s">
        <v>18</v>
      </c>
      <c r="H1166" t="s">
        <v>46</v>
      </c>
      <c r="I1166" t="str">
        <f>"4-1"</f>
        <v>4-1</v>
      </c>
      <c r="J1166" t="s">
        <v>20</v>
      </c>
      <c r="K1166">
        <v>1.714</v>
      </c>
      <c r="L1166">
        <v>1</v>
      </c>
      <c r="M1166">
        <v>0.71</v>
      </c>
      <c r="N1166" t="s">
        <v>21</v>
      </c>
      <c r="O1166" t="s">
        <v>2703</v>
      </c>
      <c r="P1166" s="15">
        <f t="shared" si="199"/>
        <v>28.919999999999991</v>
      </c>
      <c r="Q1166" s="18">
        <v>43678</v>
      </c>
      <c r="T1166" s="23" t="str">
        <f t="shared" si="200"/>
        <v>AH</v>
      </c>
      <c r="U1166" t="s">
        <v>2513</v>
      </c>
      <c r="V1166" s="46" t="str">
        <f t="shared" si="201"/>
        <v>01</v>
      </c>
      <c r="W1166" s="46" t="str">
        <f t="shared" si="202"/>
        <v>Sep</v>
      </c>
      <c r="X1166" s="46">
        <f t="shared" si="203"/>
        <v>9</v>
      </c>
      <c r="Y1166" s="46" t="str">
        <f t="shared" si="204"/>
        <v>2019</v>
      </c>
      <c r="Z1166" s="46" t="str">
        <f t="shared" si="205"/>
        <v>20:45</v>
      </c>
      <c r="AA1166" s="47">
        <f t="shared" si="206"/>
        <v>43709</v>
      </c>
      <c r="AB1166" s="48">
        <f t="shared" si="207"/>
        <v>43709.864583333336</v>
      </c>
      <c r="AC1166" s="51">
        <v>43709</v>
      </c>
      <c r="AD1166" s="72"/>
      <c r="AE1166" s="49">
        <v>1165</v>
      </c>
      <c r="AF1166" s="52">
        <f t="shared" si="208"/>
        <v>28.31999999999999</v>
      </c>
      <c r="AG1166" s="53">
        <f t="shared" si="209"/>
        <v>128.32000000000016</v>
      </c>
      <c r="AH1166" s="53">
        <f>AG1166-MAX($AG$1:AG1165)</f>
        <v>-18.179999999999922</v>
      </c>
    </row>
    <row r="1167" spans="1:34" x14ac:dyDescent="0.25">
      <c r="A1167">
        <v>1166</v>
      </c>
      <c r="B1167" t="s">
        <v>2702</v>
      </c>
      <c r="C1167" t="s">
        <v>15</v>
      </c>
      <c r="D1167" t="s">
        <v>16</v>
      </c>
      <c r="E1167" t="s">
        <v>900</v>
      </c>
      <c r="F1167">
        <v>1.74</v>
      </c>
      <c r="G1167" t="s">
        <v>18</v>
      </c>
      <c r="H1167" t="s">
        <v>38</v>
      </c>
      <c r="I1167" t="str">
        <f>"1-2"</f>
        <v>1-2</v>
      </c>
      <c r="J1167" t="s">
        <v>20</v>
      </c>
      <c r="K1167">
        <v>1.7350000000000001</v>
      </c>
      <c r="L1167">
        <v>1</v>
      </c>
      <c r="M1167">
        <v>0.74</v>
      </c>
      <c r="N1167" t="s">
        <v>21</v>
      </c>
      <c r="O1167" t="s">
        <v>2706</v>
      </c>
      <c r="P1167" s="15">
        <f t="shared" si="199"/>
        <v>29.659999999999989</v>
      </c>
      <c r="Q1167" s="18">
        <v>43678</v>
      </c>
      <c r="T1167" s="23" t="str">
        <f t="shared" si="200"/>
        <v>1X2</v>
      </c>
      <c r="U1167" t="s">
        <v>2513</v>
      </c>
      <c r="V1167" s="46" t="str">
        <f t="shared" si="201"/>
        <v>01</v>
      </c>
      <c r="W1167" s="46" t="str">
        <f t="shared" si="202"/>
        <v>Sep</v>
      </c>
      <c r="X1167" s="46">
        <f t="shared" si="203"/>
        <v>9</v>
      </c>
      <c r="Y1167" s="46" t="str">
        <f t="shared" si="204"/>
        <v>2019</v>
      </c>
      <c r="Z1167" s="46" t="str">
        <f t="shared" si="205"/>
        <v>20:45</v>
      </c>
      <c r="AA1167" s="47">
        <f t="shared" si="206"/>
        <v>43709</v>
      </c>
      <c r="AB1167" s="48">
        <f t="shared" si="207"/>
        <v>43709.864583333336</v>
      </c>
      <c r="AC1167" s="51">
        <v>43709</v>
      </c>
      <c r="AD1167" s="72"/>
      <c r="AE1167" s="49">
        <v>1166</v>
      </c>
      <c r="AF1167" s="52">
        <f t="shared" si="208"/>
        <v>29.059999999999988</v>
      </c>
      <c r="AG1167" s="53">
        <f t="shared" si="209"/>
        <v>129.06000000000017</v>
      </c>
      <c r="AH1167" s="53">
        <f>AG1167-MAX($AG$1:AG1166)</f>
        <v>-17.439999999999912</v>
      </c>
    </row>
    <row r="1168" spans="1:34" x14ac:dyDescent="0.25">
      <c r="A1168">
        <v>1167</v>
      </c>
      <c r="B1168" t="s">
        <v>2702</v>
      </c>
      <c r="C1168" t="s">
        <v>15</v>
      </c>
      <c r="D1168" t="s">
        <v>16</v>
      </c>
      <c r="E1168" t="s">
        <v>2728</v>
      </c>
      <c r="F1168">
        <v>1.88</v>
      </c>
      <c r="G1168" t="s">
        <v>18</v>
      </c>
      <c r="H1168" t="s">
        <v>31</v>
      </c>
      <c r="I1168" t="str">
        <f>"2-3"</f>
        <v>2-3</v>
      </c>
      <c r="J1168" t="s">
        <v>20</v>
      </c>
      <c r="K1168">
        <v>1.877</v>
      </c>
      <c r="L1168">
        <v>1</v>
      </c>
      <c r="M1168">
        <v>0.88</v>
      </c>
      <c r="N1168" t="s">
        <v>21</v>
      </c>
      <c r="O1168" t="s">
        <v>2729</v>
      </c>
      <c r="P1168" s="15">
        <f t="shared" si="199"/>
        <v>30.539999999999988</v>
      </c>
      <c r="Q1168" s="18">
        <v>43678</v>
      </c>
      <c r="T1168" s="23" t="str">
        <f t="shared" si="200"/>
        <v>AH</v>
      </c>
      <c r="U1168" t="s">
        <v>2513</v>
      </c>
      <c r="V1168" s="46" t="str">
        <f t="shared" si="201"/>
        <v>01</v>
      </c>
      <c r="W1168" s="46" t="str">
        <f t="shared" si="202"/>
        <v>Sep</v>
      </c>
      <c r="X1168" s="46">
        <f t="shared" si="203"/>
        <v>9</v>
      </c>
      <c r="Y1168" s="46" t="str">
        <f t="shared" si="204"/>
        <v>2019</v>
      </c>
      <c r="Z1168" s="46" t="str">
        <f t="shared" si="205"/>
        <v>20:45</v>
      </c>
      <c r="AA1168" s="47">
        <f t="shared" si="206"/>
        <v>43709</v>
      </c>
      <c r="AB1168" s="48">
        <f t="shared" si="207"/>
        <v>43709.864583333336</v>
      </c>
      <c r="AC1168" s="51">
        <v>43709</v>
      </c>
      <c r="AD1168" s="72"/>
      <c r="AE1168" s="49">
        <v>1167</v>
      </c>
      <c r="AF1168" s="52">
        <f t="shared" si="208"/>
        <v>29.939999999999987</v>
      </c>
      <c r="AG1168" s="53">
        <f t="shared" si="209"/>
        <v>129.94000000000017</v>
      </c>
      <c r="AH1168" s="53">
        <f>AG1168-MAX($AG$1:AG1167)</f>
        <v>-16.559999999999917</v>
      </c>
    </row>
    <row r="1169" spans="1:34" x14ac:dyDescent="0.25">
      <c r="A1169">
        <v>1168</v>
      </c>
      <c r="B1169" t="s">
        <v>2675</v>
      </c>
      <c r="C1169" t="s">
        <v>15</v>
      </c>
      <c r="D1169" t="s">
        <v>24</v>
      </c>
      <c r="E1169" t="s">
        <v>1737</v>
      </c>
      <c r="F1169">
        <v>1.72</v>
      </c>
      <c r="G1169" t="s">
        <v>18</v>
      </c>
      <c r="H1169" t="s">
        <v>109</v>
      </c>
      <c r="I1169" t="str">
        <f>"2-2"</f>
        <v>2-2</v>
      </c>
      <c r="J1169" t="s">
        <v>20</v>
      </c>
      <c r="K1169">
        <v>1.7190000000000001</v>
      </c>
      <c r="L1169">
        <v>1</v>
      </c>
      <c r="M1169">
        <v>0.72</v>
      </c>
      <c r="N1169" t="s">
        <v>21</v>
      </c>
      <c r="O1169" t="s">
        <v>2674</v>
      </c>
      <c r="P1169" s="15">
        <f t="shared" si="199"/>
        <v>31.259999999999987</v>
      </c>
      <c r="Q1169" s="18">
        <v>43678</v>
      </c>
      <c r="T1169" s="23" t="str">
        <f t="shared" si="200"/>
        <v>AH</v>
      </c>
      <c r="U1169" t="s">
        <v>2513</v>
      </c>
      <c r="V1169" s="46" t="str">
        <f t="shared" si="201"/>
        <v>01</v>
      </c>
      <c r="W1169" s="46" t="str">
        <f t="shared" si="202"/>
        <v>Sep</v>
      </c>
      <c r="X1169" s="46">
        <f t="shared" si="203"/>
        <v>9</v>
      </c>
      <c r="Y1169" s="46" t="str">
        <f t="shared" si="204"/>
        <v>2019</v>
      </c>
      <c r="Z1169" s="46" t="str">
        <f t="shared" si="205"/>
        <v>21:00</v>
      </c>
      <c r="AA1169" s="47">
        <f t="shared" si="206"/>
        <v>43709</v>
      </c>
      <c r="AB1169" s="48">
        <f t="shared" si="207"/>
        <v>43709.875</v>
      </c>
      <c r="AC1169" s="51">
        <v>43709</v>
      </c>
      <c r="AD1169" s="72"/>
      <c r="AE1169" s="49">
        <v>1168</v>
      </c>
      <c r="AF1169" s="52">
        <f t="shared" si="208"/>
        <v>30.659999999999986</v>
      </c>
      <c r="AG1169" s="53">
        <f t="shared" si="209"/>
        <v>130.66000000000017</v>
      </c>
      <c r="AH1169" s="53">
        <f>AG1169-MAX($AG$1:AG1168)</f>
        <v>-15.839999999999918</v>
      </c>
    </row>
    <row r="1170" spans="1:34" x14ac:dyDescent="0.25">
      <c r="A1170">
        <v>1169</v>
      </c>
      <c r="B1170" t="s">
        <v>2675</v>
      </c>
      <c r="C1170" t="s">
        <v>15</v>
      </c>
      <c r="D1170" t="s">
        <v>100</v>
      </c>
      <c r="E1170" t="s">
        <v>902</v>
      </c>
      <c r="F1170">
        <v>2.0499999999999998</v>
      </c>
      <c r="G1170" t="s">
        <v>18</v>
      </c>
      <c r="H1170" t="s">
        <v>72</v>
      </c>
      <c r="I1170" t="str">
        <f>"1-0"</f>
        <v>1-0</v>
      </c>
      <c r="J1170" t="s">
        <v>20</v>
      </c>
      <c r="K1170">
        <v>2.0499999999999998</v>
      </c>
      <c r="L1170">
        <v>1</v>
      </c>
      <c r="M1170">
        <v>1.05</v>
      </c>
      <c r="N1170" t="s">
        <v>21</v>
      </c>
      <c r="O1170" t="s">
        <v>2723</v>
      </c>
      <c r="P1170" s="15">
        <f t="shared" si="199"/>
        <v>32.309999999999988</v>
      </c>
      <c r="Q1170" s="18">
        <v>43678</v>
      </c>
      <c r="T1170" s="23" t="str">
        <f t="shared" si="200"/>
        <v>1X2</v>
      </c>
      <c r="U1170" t="s">
        <v>2513</v>
      </c>
      <c r="V1170" s="46" t="str">
        <f t="shared" si="201"/>
        <v>01</v>
      </c>
      <c r="W1170" s="46" t="str">
        <f t="shared" si="202"/>
        <v>Sep</v>
      </c>
      <c r="X1170" s="46">
        <f t="shared" si="203"/>
        <v>9</v>
      </c>
      <c r="Y1170" s="46" t="str">
        <f t="shared" si="204"/>
        <v>2019</v>
      </c>
      <c r="Z1170" s="46" t="str">
        <f t="shared" si="205"/>
        <v>21:00</v>
      </c>
      <c r="AA1170" s="47">
        <f t="shared" si="206"/>
        <v>43709</v>
      </c>
      <c r="AB1170" s="48">
        <f t="shared" si="207"/>
        <v>43709.875</v>
      </c>
      <c r="AC1170" s="51">
        <v>43709</v>
      </c>
      <c r="AD1170" s="72"/>
      <c r="AE1170" s="49">
        <v>1169</v>
      </c>
      <c r="AF1170" s="52">
        <f t="shared" si="208"/>
        <v>31.709999999999987</v>
      </c>
      <c r="AG1170" s="53">
        <f t="shared" si="209"/>
        <v>131.71000000000018</v>
      </c>
      <c r="AH1170" s="53">
        <f>AG1170-MAX($AG$1:AG1169)</f>
        <v>-14.789999999999907</v>
      </c>
    </row>
    <row r="1171" spans="1:34" x14ac:dyDescent="0.25">
      <c r="A1171">
        <v>1170</v>
      </c>
      <c r="B1171" t="s">
        <v>2761</v>
      </c>
      <c r="C1171" t="s">
        <v>15</v>
      </c>
      <c r="D1171" t="s">
        <v>100</v>
      </c>
      <c r="E1171" t="s">
        <v>2762</v>
      </c>
      <c r="F1171">
        <v>0</v>
      </c>
      <c r="G1171" t="s">
        <v>26</v>
      </c>
      <c r="H1171" t="s">
        <v>92</v>
      </c>
      <c r="I1171" t="str">
        <f>"2-1"</f>
        <v>2-1</v>
      </c>
      <c r="J1171" t="s">
        <v>20</v>
      </c>
      <c r="K1171">
        <v>2.0499999999999998</v>
      </c>
      <c r="L1171">
        <v>1</v>
      </c>
      <c r="M1171">
        <v>-1</v>
      </c>
      <c r="N1171" t="s">
        <v>21</v>
      </c>
      <c r="O1171" t="s">
        <v>2760</v>
      </c>
      <c r="Q1171" s="18">
        <v>43709</v>
      </c>
      <c r="T1171" s="23" t="str">
        <f t="shared" si="200"/>
        <v>AH</v>
      </c>
      <c r="U1171" t="s">
        <v>2513</v>
      </c>
      <c r="V1171" s="46" t="str">
        <f t="shared" si="201"/>
        <v>13</v>
      </c>
      <c r="W1171" s="46" t="str">
        <f t="shared" si="202"/>
        <v>Sep</v>
      </c>
      <c r="X1171" s="46">
        <f t="shared" si="203"/>
        <v>9</v>
      </c>
      <c r="Y1171" s="46" t="str">
        <f t="shared" si="204"/>
        <v>2019</v>
      </c>
      <c r="Z1171" s="46" t="str">
        <f t="shared" si="205"/>
        <v>19:00</v>
      </c>
      <c r="AA1171" s="47">
        <f t="shared" si="206"/>
        <v>43721</v>
      </c>
      <c r="AB1171" s="48">
        <f t="shared" si="207"/>
        <v>43721.791666666664</v>
      </c>
      <c r="AC1171" s="51">
        <v>43709</v>
      </c>
      <c r="AD1171" s="72"/>
      <c r="AE1171" s="49">
        <v>1170</v>
      </c>
      <c r="AF1171" s="52">
        <f t="shared" si="208"/>
        <v>30.709999999999987</v>
      </c>
      <c r="AG1171" s="53">
        <f t="shared" si="209"/>
        <v>130.71000000000018</v>
      </c>
      <c r="AH1171" s="53">
        <f>AG1171-MAX($AG$1:AG1170)</f>
        <v>-15.789999999999907</v>
      </c>
    </row>
    <row r="1172" spans="1:34" x14ac:dyDescent="0.25">
      <c r="A1172">
        <v>1171</v>
      </c>
      <c r="B1172" t="s">
        <v>2735</v>
      </c>
      <c r="C1172" t="s">
        <v>15</v>
      </c>
      <c r="D1172" t="s">
        <v>54</v>
      </c>
      <c r="E1172" t="s">
        <v>2736</v>
      </c>
      <c r="F1172">
        <v>1.75</v>
      </c>
      <c r="G1172" t="s">
        <v>18</v>
      </c>
      <c r="H1172" t="s">
        <v>112</v>
      </c>
      <c r="I1172" t="str">
        <f>"1-1"</f>
        <v>1-1</v>
      </c>
      <c r="J1172" t="s">
        <v>20</v>
      </c>
      <c r="K1172">
        <v>1.746</v>
      </c>
      <c r="L1172">
        <v>1</v>
      </c>
      <c r="M1172">
        <v>0.75</v>
      </c>
      <c r="N1172" t="s">
        <v>21</v>
      </c>
      <c r="O1172" t="s">
        <v>2737</v>
      </c>
      <c r="Q1172" s="18">
        <v>43709</v>
      </c>
      <c r="T1172" s="23" t="str">
        <f t="shared" si="200"/>
        <v>AH</v>
      </c>
      <c r="U1172" t="s">
        <v>2513</v>
      </c>
      <c r="V1172" s="46" t="str">
        <f t="shared" si="201"/>
        <v>13</v>
      </c>
      <c r="W1172" s="46" t="str">
        <f t="shared" si="202"/>
        <v>Sep</v>
      </c>
      <c r="X1172" s="46">
        <f t="shared" si="203"/>
        <v>9</v>
      </c>
      <c r="Y1172" s="46" t="str">
        <f t="shared" si="204"/>
        <v>2019</v>
      </c>
      <c r="Z1172" s="46" t="str">
        <f t="shared" si="205"/>
        <v>20:30</v>
      </c>
      <c r="AA1172" s="47">
        <f t="shared" si="206"/>
        <v>43721</v>
      </c>
      <c r="AB1172" s="48">
        <f t="shared" si="207"/>
        <v>43721.854166666664</v>
      </c>
      <c r="AC1172" s="51">
        <v>43709</v>
      </c>
      <c r="AD1172" s="72"/>
      <c r="AE1172" s="49">
        <v>1171</v>
      </c>
      <c r="AF1172" s="52">
        <f t="shared" si="208"/>
        <v>31.459999999999987</v>
      </c>
      <c r="AG1172" s="53">
        <f t="shared" si="209"/>
        <v>131.46000000000018</v>
      </c>
      <c r="AH1172" s="53">
        <f>AG1172-MAX($AG$1:AG1171)</f>
        <v>-15.039999999999907</v>
      </c>
    </row>
    <row r="1173" spans="1:34" x14ac:dyDescent="0.25">
      <c r="A1173">
        <v>1172</v>
      </c>
      <c r="B1173" t="s">
        <v>2763</v>
      </c>
      <c r="C1173" t="s">
        <v>15</v>
      </c>
      <c r="D1173" t="s">
        <v>100</v>
      </c>
      <c r="E1173" t="s">
        <v>1430</v>
      </c>
      <c r="F1173">
        <v>0</v>
      </c>
      <c r="G1173" t="s">
        <v>26</v>
      </c>
      <c r="H1173" t="s">
        <v>38</v>
      </c>
      <c r="I1173" t="str">
        <f>"2-2"</f>
        <v>2-2</v>
      </c>
      <c r="J1173" t="s">
        <v>20</v>
      </c>
      <c r="K1173">
        <v>1.7869999999999999</v>
      </c>
      <c r="L1173">
        <v>1</v>
      </c>
      <c r="M1173">
        <v>-1</v>
      </c>
      <c r="N1173" t="s">
        <v>21</v>
      </c>
      <c r="O1173" t="s">
        <v>2760</v>
      </c>
      <c r="Q1173" s="18">
        <v>43709</v>
      </c>
      <c r="T1173" s="23" t="str">
        <f t="shared" si="200"/>
        <v>1X2</v>
      </c>
      <c r="U1173" t="s">
        <v>2513</v>
      </c>
      <c r="V1173" s="46" t="str">
        <f t="shared" si="201"/>
        <v>13</v>
      </c>
      <c r="W1173" s="46" t="str">
        <f t="shared" si="202"/>
        <v>Sep</v>
      </c>
      <c r="X1173" s="46">
        <f t="shared" si="203"/>
        <v>9</v>
      </c>
      <c r="Y1173" s="46" t="str">
        <f t="shared" si="204"/>
        <v>2019</v>
      </c>
      <c r="Z1173" s="46" t="str">
        <f t="shared" si="205"/>
        <v>20:45</v>
      </c>
      <c r="AA1173" s="47">
        <f t="shared" si="206"/>
        <v>43721</v>
      </c>
      <c r="AB1173" s="48">
        <f t="shared" si="207"/>
        <v>43721.864583333336</v>
      </c>
      <c r="AC1173" s="51">
        <v>43709</v>
      </c>
      <c r="AD1173" s="72"/>
      <c r="AE1173" s="49">
        <v>1172</v>
      </c>
      <c r="AF1173" s="52">
        <f t="shared" si="208"/>
        <v>30.459999999999987</v>
      </c>
      <c r="AG1173" s="53">
        <f t="shared" si="209"/>
        <v>130.46000000000018</v>
      </c>
      <c r="AH1173" s="53">
        <f>AG1173-MAX($AG$1:AG1172)</f>
        <v>-16.039999999999907</v>
      </c>
    </row>
    <row r="1174" spans="1:34" x14ac:dyDescent="0.25">
      <c r="A1174">
        <v>1173</v>
      </c>
      <c r="B1174" t="s">
        <v>2748</v>
      </c>
      <c r="C1174" t="s">
        <v>15</v>
      </c>
      <c r="D1174" t="s">
        <v>24</v>
      </c>
      <c r="E1174" t="s">
        <v>2749</v>
      </c>
      <c r="F1174">
        <v>0</v>
      </c>
      <c r="G1174" t="s">
        <v>26</v>
      </c>
      <c r="H1174" t="s">
        <v>38</v>
      </c>
      <c r="I1174" t="str">
        <f>"0-0"</f>
        <v>0-0</v>
      </c>
      <c r="J1174" t="s">
        <v>20</v>
      </c>
      <c r="K1174">
        <v>2.34</v>
      </c>
      <c r="L1174">
        <v>1</v>
      </c>
      <c r="M1174">
        <v>-1</v>
      </c>
      <c r="N1174" t="s">
        <v>21</v>
      </c>
      <c r="O1174" t="s">
        <v>2750</v>
      </c>
      <c r="Q1174" s="18">
        <v>43709</v>
      </c>
      <c r="T1174" s="23" t="str">
        <f t="shared" si="200"/>
        <v>1X2</v>
      </c>
      <c r="U1174" t="s">
        <v>2513</v>
      </c>
      <c r="V1174" s="46" t="str">
        <f t="shared" si="201"/>
        <v>13</v>
      </c>
      <c r="W1174" s="46" t="str">
        <f t="shared" si="202"/>
        <v>Sep</v>
      </c>
      <c r="X1174" s="46">
        <f t="shared" si="203"/>
        <v>9</v>
      </c>
      <c r="Y1174" s="46" t="str">
        <f t="shared" si="204"/>
        <v>2019</v>
      </c>
      <c r="Z1174" s="46" t="str">
        <f t="shared" si="205"/>
        <v>21:00</v>
      </c>
      <c r="AA1174" s="47">
        <f t="shared" si="206"/>
        <v>43721</v>
      </c>
      <c r="AB1174" s="48">
        <f t="shared" si="207"/>
        <v>43721.875</v>
      </c>
      <c r="AC1174" s="51">
        <v>43709</v>
      </c>
      <c r="AD1174" s="72"/>
      <c r="AE1174" s="49">
        <v>1173</v>
      </c>
      <c r="AF1174" s="52">
        <f t="shared" si="208"/>
        <v>29.459999999999987</v>
      </c>
      <c r="AG1174" s="53">
        <f t="shared" si="209"/>
        <v>129.46000000000018</v>
      </c>
      <c r="AH1174" s="53">
        <f>AG1174-MAX($AG$1:AG1173)</f>
        <v>-17.039999999999907</v>
      </c>
    </row>
    <row r="1175" spans="1:34" x14ac:dyDescent="0.25">
      <c r="A1175">
        <v>1174</v>
      </c>
      <c r="B1175" t="s">
        <v>2751</v>
      </c>
      <c r="C1175" t="s">
        <v>15</v>
      </c>
      <c r="D1175" t="s">
        <v>24</v>
      </c>
      <c r="E1175" t="s">
        <v>2752</v>
      </c>
      <c r="F1175">
        <v>1.75</v>
      </c>
      <c r="G1175" t="s">
        <v>18</v>
      </c>
      <c r="H1175" t="s">
        <v>177</v>
      </c>
      <c r="I1175" t="str">
        <f>"3-2"</f>
        <v>3-2</v>
      </c>
      <c r="J1175" t="s">
        <v>20</v>
      </c>
      <c r="K1175">
        <v>1.7509999999999999</v>
      </c>
      <c r="L1175">
        <v>1</v>
      </c>
      <c r="M1175">
        <v>0.75</v>
      </c>
      <c r="N1175" t="s">
        <v>21</v>
      </c>
      <c r="O1175" t="s">
        <v>2750</v>
      </c>
      <c r="Q1175" s="18">
        <v>43709</v>
      </c>
      <c r="T1175" s="23" t="str">
        <f t="shared" si="200"/>
        <v>AH</v>
      </c>
      <c r="U1175" t="s">
        <v>2513</v>
      </c>
      <c r="V1175" s="46" t="str">
        <f t="shared" si="201"/>
        <v>14</v>
      </c>
      <c r="W1175" s="46" t="str">
        <f t="shared" si="202"/>
        <v>Sep</v>
      </c>
      <c r="X1175" s="46">
        <f t="shared" si="203"/>
        <v>9</v>
      </c>
      <c r="Y1175" s="46" t="str">
        <f t="shared" si="204"/>
        <v>2019</v>
      </c>
      <c r="Z1175" s="46" t="str">
        <f t="shared" si="205"/>
        <v>13:00</v>
      </c>
      <c r="AA1175" s="47">
        <f t="shared" si="206"/>
        <v>43722</v>
      </c>
      <c r="AB1175" s="48">
        <f t="shared" si="207"/>
        <v>43722.541666666664</v>
      </c>
      <c r="AC1175" s="51">
        <v>43709</v>
      </c>
      <c r="AD1175" s="72"/>
      <c r="AE1175" s="49">
        <v>1174</v>
      </c>
      <c r="AF1175" s="52">
        <f t="shared" si="208"/>
        <v>30.209999999999987</v>
      </c>
      <c r="AG1175" s="53">
        <f t="shared" si="209"/>
        <v>130.21000000000018</v>
      </c>
      <c r="AH1175" s="53">
        <f>AG1175-MAX($AG$1:AG1174)</f>
        <v>-16.289999999999907</v>
      </c>
    </row>
    <row r="1176" spans="1:34" x14ac:dyDescent="0.25">
      <c r="A1176">
        <v>1175</v>
      </c>
      <c r="B1176" t="s">
        <v>2772</v>
      </c>
      <c r="C1176" t="s">
        <v>15</v>
      </c>
      <c r="D1176" t="s">
        <v>58</v>
      </c>
      <c r="E1176" t="s">
        <v>1842</v>
      </c>
      <c r="F1176">
        <v>1</v>
      </c>
      <c r="G1176" t="s">
        <v>80</v>
      </c>
      <c r="H1176" t="s">
        <v>190</v>
      </c>
      <c r="I1176" t="str">
        <f>"3-1"</f>
        <v>3-1</v>
      </c>
      <c r="J1176" t="s">
        <v>20</v>
      </c>
      <c r="K1176">
        <v>1.7629999999999999</v>
      </c>
      <c r="L1176">
        <v>1</v>
      </c>
      <c r="M1176">
        <v>0</v>
      </c>
      <c r="N1176" t="s">
        <v>21</v>
      </c>
      <c r="O1176" t="s">
        <v>2773</v>
      </c>
      <c r="Q1176" s="18">
        <v>43709</v>
      </c>
      <c r="T1176" s="23" t="str">
        <f t="shared" si="200"/>
        <v>AH</v>
      </c>
      <c r="U1176" t="s">
        <v>2513</v>
      </c>
      <c r="V1176" s="46" t="str">
        <f t="shared" si="201"/>
        <v>14</v>
      </c>
      <c r="W1176" s="46" t="str">
        <f t="shared" si="202"/>
        <v>Sep</v>
      </c>
      <c r="X1176" s="46">
        <f t="shared" si="203"/>
        <v>9</v>
      </c>
      <c r="Y1176" s="46" t="str">
        <f t="shared" si="204"/>
        <v>2019</v>
      </c>
      <c r="Z1176" s="46" t="str">
        <f t="shared" si="205"/>
        <v>13:30</v>
      </c>
      <c r="AA1176" s="47">
        <f t="shared" si="206"/>
        <v>43722</v>
      </c>
      <c r="AB1176" s="48">
        <f t="shared" si="207"/>
        <v>43722.5625</v>
      </c>
      <c r="AC1176" s="51">
        <v>43709</v>
      </c>
      <c r="AD1176" s="72"/>
      <c r="AE1176" s="49">
        <v>1175</v>
      </c>
      <c r="AF1176" s="52">
        <f t="shared" si="208"/>
        <v>30.209999999999987</v>
      </c>
      <c r="AG1176" s="53">
        <f t="shared" si="209"/>
        <v>130.21000000000018</v>
      </c>
      <c r="AH1176" s="53">
        <f>AG1176-MAX($AG$1:AG1175)</f>
        <v>-16.289999999999907</v>
      </c>
    </row>
    <row r="1177" spans="1:34" x14ac:dyDescent="0.25">
      <c r="A1177">
        <v>1176</v>
      </c>
      <c r="B1177" t="s">
        <v>2786</v>
      </c>
      <c r="C1177" t="s">
        <v>15</v>
      </c>
      <c r="D1177" t="s">
        <v>16</v>
      </c>
      <c r="E1177" t="s">
        <v>2787</v>
      </c>
      <c r="F1177">
        <v>0</v>
      </c>
      <c r="G1177" t="s">
        <v>26</v>
      </c>
      <c r="H1177" t="s">
        <v>38</v>
      </c>
      <c r="I1177" t="str">
        <f>"0-0"</f>
        <v>0-0</v>
      </c>
      <c r="J1177" t="s">
        <v>20</v>
      </c>
      <c r="K1177">
        <v>1.6890000000000001</v>
      </c>
      <c r="L1177">
        <v>1</v>
      </c>
      <c r="M1177">
        <v>-1</v>
      </c>
      <c r="N1177" t="s">
        <v>21</v>
      </c>
      <c r="O1177" t="s">
        <v>2788</v>
      </c>
      <c r="Q1177" s="18">
        <v>43709</v>
      </c>
      <c r="T1177" s="23" t="str">
        <f t="shared" si="200"/>
        <v>1X2</v>
      </c>
      <c r="U1177" t="s">
        <v>2513</v>
      </c>
      <c r="V1177" s="46" t="str">
        <f t="shared" si="201"/>
        <v>14</v>
      </c>
      <c r="W1177" s="46" t="str">
        <f t="shared" si="202"/>
        <v>Sep</v>
      </c>
      <c r="X1177" s="46">
        <f t="shared" si="203"/>
        <v>9</v>
      </c>
      <c r="Y1177" s="46" t="str">
        <f t="shared" si="204"/>
        <v>2019</v>
      </c>
      <c r="Z1177" s="46" t="str">
        <f t="shared" si="205"/>
        <v>15:00</v>
      </c>
      <c r="AA1177" s="47">
        <f t="shared" si="206"/>
        <v>43722</v>
      </c>
      <c r="AB1177" s="48">
        <f t="shared" si="207"/>
        <v>43722.625</v>
      </c>
      <c r="AC1177" s="51">
        <v>43709</v>
      </c>
      <c r="AD1177" s="72"/>
      <c r="AE1177" s="49">
        <v>1176</v>
      </c>
      <c r="AF1177" s="52">
        <f t="shared" si="208"/>
        <v>29.209999999999987</v>
      </c>
      <c r="AG1177" s="53">
        <f t="shared" si="209"/>
        <v>129.21000000000018</v>
      </c>
      <c r="AH1177" s="53">
        <f>AG1177-MAX($AG$1:AG1176)</f>
        <v>-17.289999999999907</v>
      </c>
    </row>
    <row r="1178" spans="1:34" x14ac:dyDescent="0.25">
      <c r="A1178">
        <v>1177</v>
      </c>
      <c r="B1178" t="s">
        <v>2738</v>
      </c>
      <c r="C1178" t="s">
        <v>15</v>
      </c>
      <c r="D1178" t="s">
        <v>54</v>
      </c>
      <c r="E1178" t="s">
        <v>2739</v>
      </c>
      <c r="F1178">
        <v>0</v>
      </c>
      <c r="G1178" t="s">
        <v>26</v>
      </c>
      <c r="H1178" t="s">
        <v>38</v>
      </c>
      <c r="I1178" t="str">
        <f>"2-1"</f>
        <v>2-1</v>
      </c>
      <c r="J1178" t="s">
        <v>20</v>
      </c>
      <c r="K1178">
        <v>2.0699999999999998</v>
      </c>
      <c r="L1178">
        <v>1</v>
      </c>
      <c r="M1178">
        <v>-1</v>
      </c>
      <c r="N1178" t="s">
        <v>21</v>
      </c>
      <c r="O1178" t="s">
        <v>2740</v>
      </c>
      <c r="Q1178" s="18">
        <v>43709</v>
      </c>
      <c r="T1178" s="23" t="str">
        <f t="shared" si="200"/>
        <v>1X2</v>
      </c>
      <c r="U1178" t="s">
        <v>2513</v>
      </c>
      <c r="V1178" s="46" t="str">
        <f t="shared" si="201"/>
        <v>14</v>
      </c>
      <c r="W1178" s="46" t="str">
        <f t="shared" si="202"/>
        <v>Sep</v>
      </c>
      <c r="X1178" s="46">
        <f t="shared" si="203"/>
        <v>9</v>
      </c>
      <c r="Y1178" s="46" t="str">
        <f t="shared" si="204"/>
        <v>2019</v>
      </c>
      <c r="Z1178" s="46" t="str">
        <f t="shared" si="205"/>
        <v>15:30</v>
      </c>
      <c r="AA1178" s="47">
        <f t="shared" si="206"/>
        <v>43722</v>
      </c>
      <c r="AB1178" s="48">
        <f t="shared" si="207"/>
        <v>43722.645833333336</v>
      </c>
      <c r="AC1178" s="51">
        <v>43709</v>
      </c>
      <c r="AD1178" s="72"/>
      <c r="AE1178" s="49">
        <v>1177</v>
      </c>
      <c r="AF1178" s="52">
        <f t="shared" si="208"/>
        <v>28.209999999999987</v>
      </c>
      <c r="AG1178" s="53">
        <f t="shared" si="209"/>
        <v>128.21000000000018</v>
      </c>
      <c r="AH1178" s="53">
        <f>AG1178-MAX($AG$1:AG1177)</f>
        <v>-18.289999999999907</v>
      </c>
    </row>
    <row r="1179" spans="1:34" x14ac:dyDescent="0.25">
      <c r="A1179">
        <v>1178</v>
      </c>
      <c r="B1179" t="s">
        <v>2738</v>
      </c>
      <c r="C1179" t="s">
        <v>15</v>
      </c>
      <c r="D1179" t="s">
        <v>54</v>
      </c>
      <c r="E1179" t="s">
        <v>953</v>
      </c>
      <c r="F1179">
        <v>0</v>
      </c>
      <c r="G1179" t="s">
        <v>26</v>
      </c>
      <c r="H1179" t="s">
        <v>92</v>
      </c>
      <c r="I1179" t="str">
        <f>"4-0"</f>
        <v>4-0</v>
      </c>
      <c r="J1179" t="s">
        <v>20</v>
      </c>
      <c r="K1179">
        <v>2.11</v>
      </c>
      <c r="L1179">
        <v>1</v>
      </c>
      <c r="M1179">
        <v>-1</v>
      </c>
      <c r="N1179" t="s">
        <v>21</v>
      </c>
      <c r="O1179" t="s">
        <v>2740</v>
      </c>
      <c r="Q1179" s="18">
        <v>43709</v>
      </c>
      <c r="T1179" s="23" t="str">
        <f t="shared" si="200"/>
        <v>AH</v>
      </c>
      <c r="U1179" t="s">
        <v>2513</v>
      </c>
      <c r="V1179" s="46" t="str">
        <f t="shared" si="201"/>
        <v>14</v>
      </c>
      <c r="W1179" s="46" t="str">
        <f t="shared" si="202"/>
        <v>Sep</v>
      </c>
      <c r="X1179" s="46">
        <f t="shared" si="203"/>
        <v>9</v>
      </c>
      <c r="Y1179" s="46" t="str">
        <f t="shared" si="204"/>
        <v>2019</v>
      </c>
      <c r="Z1179" s="46" t="str">
        <f t="shared" si="205"/>
        <v>15:30</v>
      </c>
      <c r="AA1179" s="47">
        <f t="shared" si="206"/>
        <v>43722</v>
      </c>
      <c r="AB1179" s="48">
        <f t="shared" si="207"/>
        <v>43722.645833333336</v>
      </c>
      <c r="AC1179" s="51">
        <v>43709</v>
      </c>
      <c r="AD1179" s="72"/>
      <c r="AE1179" s="49">
        <v>1178</v>
      </c>
      <c r="AF1179" s="52">
        <f t="shared" si="208"/>
        <v>27.209999999999987</v>
      </c>
      <c r="AG1179" s="53">
        <f t="shared" si="209"/>
        <v>127.21000000000018</v>
      </c>
      <c r="AH1179" s="53">
        <f>AG1179-MAX($AG$1:AG1178)</f>
        <v>-19.289999999999907</v>
      </c>
    </row>
    <row r="1180" spans="1:34" x14ac:dyDescent="0.25">
      <c r="A1180">
        <v>1179</v>
      </c>
      <c r="B1180" t="s">
        <v>2738</v>
      </c>
      <c r="C1180" t="s">
        <v>15</v>
      </c>
      <c r="D1180" t="s">
        <v>54</v>
      </c>
      <c r="E1180" t="s">
        <v>2741</v>
      </c>
      <c r="F1180">
        <v>0</v>
      </c>
      <c r="G1180" t="s">
        <v>26</v>
      </c>
      <c r="H1180" t="s">
        <v>46</v>
      </c>
      <c r="I1180" t="str">
        <f>"0-1"</f>
        <v>0-1</v>
      </c>
      <c r="J1180" t="s">
        <v>20</v>
      </c>
      <c r="K1180">
        <v>1.99</v>
      </c>
      <c r="L1180">
        <v>1</v>
      </c>
      <c r="M1180">
        <v>-1</v>
      </c>
      <c r="N1180" t="s">
        <v>21</v>
      </c>
      <c r="O1180" t="s">
        <v>2740</v>
      </c>
      <c r="Q1180" s="18">
        <v>43709</v>
      </c>
      <c r="T1180" s="23" t="str">
        <f t="shared" si="200"/>
        <v>AH</v>
      </c>
      <c r="U1180" t="s">
        <v>2513</v>
      </c>
      <c r="V1180" s="46" t="str">
        <f t="shared" si="201"/>
        <v>14</v>
      </c>
      <c r="W1180" s="46" t="str">
        <f t="shared" si="202"/>
        <v>Sep</v>
      </c>
      <c r="X1180" s="46">
        <f t="shared" si="203"/>
        <v>9</v>
      </c>
      <c r="Y1180" s="46" t="str">
        <f t="shared" si="204"/>
        <v>2019</v>
      </c>
      <c r="Z1180" s="46" t="str">
        <f t="shared" si="205"/>
        <v>15:30</v>
      </c>
      <c r="AA1180" s="47">
        <f t="shared" si="206"/>
        <v>43722</v>
      </c>
      <c r="AB1180" s="48">
        <f t="shared" si="207"/>
        <v>43722.645833333336</v>
      </c>
      <c r="AC1180" s="51">
        <v>43709</v>
      </c>
      <c r="AD1180" s="72"/>
      <c r="AE1180" s="49">
        <v>1179</v>
      </c>
      <c r="AF1180" s="52">
        <f t="shared" si="208"/>
        <v>26.209999999999987</v>
      </c>
      <c r="AG1180" s="53">
        <f t="shared" si="209"/>
        <v>126.21000000000018</v>
      </c>
      <c r="AH1180" s="53">
        <f>AG1180-MAX($AG$1:AG1179)</f>
        <v>-20.289999999999907</v>
      </c>
    </row>
    <row r="1181" spans="1:34" x14ac:dyDescent="0.25">
      <c r="A1181">
        <v>1180</v>
      </c>
      <c r="B1181" t="s">
        <v>2753</v>
      </c>
      <c r="C1181" t="s">
        <v>15</v>
      </c>
      <c r="D1181" t="s">
        <v>24</v>
      </c>
      <c r="E1181" t="s">
        <v>2754</v>
      </c>
      <c r="F1181">
        <v>2.08</v>
      </c>
      <c r="G1181" t="s">
        <v>18</v>
      </c>
      <c r="H1181" t="s">
        <v>34</v>
      </c>
      <c r="I1181" t="str">
        <f>"0-3"</f>
        <v>0-3</v>
      </c>
      <c r="J1181" t="s">
        <v>20</v>
      </c>
      <c r="K1181">
        <v>2.08</v>
      </c>
      <c r="L1181">
        <v>1</v>
      </c>
      <c r="M1181">
        <v>1.08</v>
      </c>
      <c r="N1181" t="s">
        <v>21</v>
      </c>
      <c r="O1181" t="s">
        <v>2750</v>
      </c>
      <c r="Q1181" s="18">
        <v>43709</v>
      </c>
      <c r="T1181" s="23" t="str">
        <f t="shared" si="200"/>
        <v>AH</v>
      </c>
      <c r="U1181" t="s">
        <v>2513</v>
      </c>
      <c r="V1181" s="46" t="str">
        <f t="shared" si="201"/>
        <v>14</v>
      </c>
      <c r="W1181" s="46" t="str">
        <f t="shared" si="202"/>
        <v>Sep</v>
      </c>
      <c r="X1181" s="46">
        <f t="shared" si="203"/>
        <v>9</v>
      </c>
      <c r="Y1181" s="46" t="str">
        <f t="shared" si="204"/>
        <v>2019</v>
      </c>
      <c r="Z1181" s="46" t="str">
        <f t="shared" si="205"/>
        <v>16:00</v>
      </c>
      <c r="AA1181" s="47">
        <f t="shared" si="206"/>
        <v>43722</v>
      </c>
      <c r="AB1181" s="48">
        <f t="shared" si="207"/>
        <v>43722.666666666664</v>
      </c>
      <c r="AC1181" s="51">
        <v>43709</v>
      </c>
      <c r="AD1181" s="72"/>
      <c r="AE1181" s="49">
        <v>1180</v>
      </c>
      <c r="AF1181" s="52">
        <f t="shared" si="208"/>
        <v>27.289999999999985</v>
      </c>
      <c r="AG1181" s="53">
        <f t="shared" si="209"/>
        <v>127.29000000000018</v>
      </c>
      <c r="AH1181" s="53">
        <f>AG1181-MAX($AG$1:AG1180)</f>
        <v>-19.209999999999908</v>
      </c>
    </row>
    <row r="1182" spans="1:34" x14ac:dyDescent="0.25">
      <c r="A1182">
        <v>1181</v>
      </c>
      <c r="B1182" t="s">
        <v>2753</v>
      </c>
      <c r="C1182" t="s">
        <v>15</v>
      </c>
      <c r="D1182" t="s">
        <v>58</v>
      </c>
      <c r="E1182" t="s">
        <v>1208</v>
      </c>
      <c r="F1182">
        <v>1.75</v>
      </c>
      <c r="G1182" t="s">
        <v>18</v>
      </c>
      <c r="H1182" t="s">
        <v>92</v>
      </c>
      <c r="I1182" t="str">
        <f>"1-1"</f>
        <v>1-1</v>
      </c>
      <c r="J1182" t="s">
        <v>20</v>
      </c>
      <c r="K1182">
        <v>1.7509999999999999</v>
      </c>
      <c r="L1182">
        <v>1</v>
      </c>
      <c r="M1182">
        <v>0.75</v>
      </c>
      <c r="N1182" t="s">
        <v>21</v>
      </c>
      <c r="O1182" t="s">
        <v>2774</v>
      </c>
      <c r="Q1182" s="18">
        <v>43709</v>
      </c>
      <c r="T1182" s="23" t="str">
        <f t="shared" si="200"/>
        <v>AH</v>
      </c>
      <c r="U1182" t="s">
        <v>2513</v>
      </c>
      <c r="V1182" s="46" t="str">
        <f t="shared" si="201"/>
        <v>14</v>
      </c>
      <c r="W1182" s="46" t="str">
        <f t="shared" si="202"/>
        <v>Sep</v>
      </c>
      <c r="X1182" s="46">
        <f t="shared" si="203"/>
        <v>9</v>
      </c>
      <c r="Y1182" s="46" t="str">
        <f t="shared" si="204"/>
        <v>2019</v>
      </c>
      <c r="Z1182" s="46" t="str">
        <f t="shared" si="205"/>
        <v>16:00</v>
      </c>
      <c r="AA1182" s="47">
        <f t="shared" si="206"/>
        <v>43722</v>
      </c>
      <c r="AB1182" s="48">
        <f t="shared" si="207"/>
        <v>43722.666666666664</v>
      </c>
      <c r="AC1182" s="51">
        <v>43709</v>
      </c>
      <c r="AD1182" s="72"/>
      <c r="AE1182" s="49">
        <v>1181</v>
      </c>
      <c r="AF1182" s="52">
        <f t="shared" si="208"/>
        <v>28.039999999999985</v>
      </c>
      <c r="AG1182" s="53">
        <f t="shared" si="209"/>
        <v>128.04000000000019</v>
      </c>
      <c r="AH1182" s="53">
        <f>AG1182-MAX($AG$1:AG1181)</f>
        <v>-18.459999999999894</v>
      </c>
    </row>
    <row r="1183" spans="1:34" x14ac:dyDescent="0.25">
      <c r="A1183">
        <v>1182</v>
      </c>
      <c r="B1183" t="s">
        <v>2753</v>
      </c>
      <c r="C1183" t="s">
        <v>15</v>
      </c>
      <c r="D1183" t="s">
        <v>58</v>
      </c>
      <c r="E1183" t="s">
        <v>2775</v>
      </c>
      <c r="F1183">
        <v>0</v>
      </c>
      <c r="G1183" t="s">
        <v>26</v>
      </c>
      <c r="H1183" t="s">
        <v>92</v>
      </c>
      <c r="I1183" t="str">
        <f>"1-0"</f>
        <v>1-0</v>
      </c>
      <c r="J1183" t="s">
        <v>20</v>
      </c>
      <c r="K1183">
        <v>2.12</v>
      </c>
      <c r="L1183">
        <v>1</v>
      </c>
      <c r="M1183">
        <v>-1</v>
      </c>
      <c r="N1183" t="s">
        <v>21</v>
      </c>
      <c r="O1183" t="s">
        <v>2774</v>
      </c>
      <c r="Q1183" s="18">
        <v>43709</v>
      </c>
      <c r="T1183" s="23" t="str">
        <f t="shared" si="200"/>
        <v>AH</v>
      </c>
      <c r="U1183" t="s">
        <v>2513</v>
      </c>
      <c r="V1183" s="46" t="str">
        <f t="shared" si="201"/>
        <v>14</v>
      </c>
      <c r="W1183" s="46" t="str">
        <f t="shared" si="202"/>
        <v>Sep</v>
      </c>
      <c r="X1183" s="46">
        <f t="shared" si="203"/>
        <v>9</v>
      </c>
      <c r="Y1183" s="46" t="str">
        <f t="shared" si="204"/>
        <v>2019</v>
      </c>
      <c r="Z1183" s="46" t="str">
        <f t="shared" si="205"/>
        <v>16:00</v>
      </c>
      <c r="AA1183" s="47">
        <f t="shared" si="206"/>
        <v>43722</v>
      </c>
      <c r="AB1183" s="48">
        <f t="shared" si="207"/>
        <v>43722.666666666664</v>
      </c>
      <c r="AC1183" s="51">
        <v>43709</v>
      </c>
      <c r="AD1183" s="72"/>
      <c r="AE1183" s="49">
        <v>1182</v>
      </c>
      <c r="AF1183" s="52">
        <f t="shared" si="208"/>
        <v>27.039999999999985</v>
      </c>
      <c r="AG1183" s="53">
        <f t="shared" si="209"/>
        <v>127.04000000000019</v>
      </c>
      <c r="AH1183" s="53">
        <f>AG1183-MAX($AG$1:AG1182)</f>
        <v>-19.459999999999894</v>
      </c>
    </row>
    <row r="1184" spans="1:34" x14ac:dyDescent="0.25">
      <c r="A1184">
        <v>1183</v>
      </c>
      <c r="B1184" t="s">
        <v>2753</v>
      </c>
      <c r="C1184" t="s">
        <v>15</v>
      </c>
      <c r="D1184" t="s">
        <v>58</v>
      </c>
      <c r="E1184" t="s">
        <v>2776</v>
      </c>
      <c r="F1184">
        <v>0</v>
      </c>
      <c r="G1184" t="s">
        <v>26</v>
      </c>
      <c r="H1184" t="s">
        <v>46</v>
      </c>
      <c r="I1184" t="str">
        <f>"0-1"</f>
        <v>0-1</v>
      </c>
      <c r="J1184" t="s">
        <v>20</v>
      </c>
      <c r="K1184">
        <v>1.74</v>
      </c>
      <c r="L1184">
        <v>1</v>
      </c>
      <c r="M1184">
        <v>-1</v>
      </c>
      <c r="N1184" t="s">
        <v>21</v>
      </c>
      <c r="O1184" t="s">
        <v>2777</v>
      </c>
      <c r="Q1184" s="18">
        <v>43709</v>
      </c>
      <c r="T1184" s="23" t="str">
        <f t="shared" si="200"/>
        <v>AH</v>
      </c>
      <c r="U1184" t="s">
        <v>2513</v>
      </c>
      <c r="V1184" s="46" t="str">
        <f t="shared" si="201"/>
        <v>14</v>
      </c>
      <c r="W1184" s="46" t="str">
        <f t="shared" si="202"/>
        <v>Sep</v>
      </c>
      <c r="X1184" s="46">
        <f t="shared" si="203"/>
        <v>9</v>
      </c>
      <c r="Y1184" s="46" t="str">
        <f t="shared" si="204"/>
        <v>2019</v>
      </c>
      <c r="Z1184" s="46" t="str">
        <f t="shared" si="205"/>
        <v>16:00</v>
      </c>
      <c r="AA1184" s="47">
        <f t="shared" si="206"/>
        <v>43722</v>
      </c>
      <c r="AB1184" s="48">
        <f t="shared" si="207"/>
        <v>43722.666666666664</v>
      </c>
      <c r="AC1184" s="51">
        <v>43709</v>
      </c>
      <c r="AD1184" s="72"/>
      <c r="AE1184" s="49">
        <v>1183</v>
      </c>
      <c r="AF1184" s="52">
        <f t="shared" si="208"/>
        <v>26.039999999999985</v>
      </c>
      <c r="AG1184" s="53">
        <f t="shared" si="209"/>
        <v>126.04000000000019</v>
      </c>
      <c r="AH1184" s="53">
        <f>AG1184-MAX($AG$1:AG1183)</f>
        <v>-20.459999999999894</v>
      </c>
    </row>
    <row r="1185" spans="1:34" x14ac:dyDescent="0.25">
      <c r="A1185">
        <v>1184</v>
      </c>
      <c r="B1185" t="s">
        <v>2753</v>
      </c>
      <c r="C1185" t="s">
        <v>15</v>
      </c>
      <c r="D1185" t="s">
        <v>58</v>
      </c>
      <c r="E1185" t="s">
        <v>491</v>
      </c>
      <c r="F1185">
        <v>2.17</v>
      </c>
      <c r="G1185" t="s">
        <v>18</v>
      </c>
      <c r="H1185" t="s">
        <v>19</v>
      </c>
      <c r="I1185" t="str">
        <f>"4-0"</f>
        <v>4-0</v>
      </c>
      <c r="J1185" t="s">
        <v>20</v>
      </c>
      <c r="K1185">
        <v>2.17</v>
      </c>
      <c r="L1185">
        <v>1</v>
      </c>
      <c r="M1185">
        <v>1.17</v>
      </c>
      <c r="N1185" t="s">
        <v>21</v>
      </c>
      <c r="O1185" t="s">
        <v>2777</v>
      </c>
      <c r="Q1185" s="18">
        <v>43709</v>
      </c>
      <c r="T1185" s="23" t="str">
        <f t="shared" si="200"/>
        <v>AH</v>
      </c>
      <c r="U1185" t="s">
        <v>2513</v>
      </c>
      <c r="V1185" s="46" t="str">
        <f t="shared" si="201"/>
        <v>14</v>
      </c>
      <c r="W1185" s="46" t="str">
        <f t="shared" si="202"/>
        <v>Sep</v>
      </c>
      <c r="X1185" s="46">
        <f t="shared" si="203"/>
        <v>9</v>
      </c>
      <c r="Y1185" s="46" t="str">
        <f t="shared" si="204"/>
        <v>2019</v>
      </c>
      <c r="Z1185" s="46" t="str">
        <f t="shared" si="205"/>
        <v>16:00</v>
      </c>
      <c r="AA1185" s="47">
        <f t="shared" si="206"/>
        <v>43722</v>
      </c>
      <c r="AB1185" s="48">
        <f t="shared" si="207"/>
        <v>43722.666666666664</v>
      </c>
      <c r="AC1185" s="51">
        <v>43709</v>
      </c>
      <c r="AD1185" s="72"/>
      <c r="AE1185" s="49">
        <v>1184</v>
      </c>
      <c r="AF1185" s="52">
        <f t="shared" si="208"/>
        <v>27.209999999999987</v>
      </c>
      <c r="AG1185" s="53">
        <f t="shared" si="209"/>
        <v>127.21000000000019</v>
      </c>
      <c r="AH1185" s="53">
        <f>AG1185-MAX($AG$1:AG1184)</f>
        <v>-19.289999999999893</v>
      </c>
    </row>
    <row r="1186" spans="1:34" x14ac:dyDescent="0.25">
      <c r="A1186">
        <v>1185</v>
      </c>
      <c r="B1186" t="s">
        <v>2753</v>
      </c>
      <c r="C1186" t="s">
        <v>15</v>
      </c>
      <c r="D1186" t="s">
        <v>58</v>
      </c>
      <c r="E1186" t="s">
        <v>2209</v>
      </c>
      <c r="F1186">
        <v>0</v>
      </c>
      <c r="G1186" t="s">
        <v>26</v>
      </c>
      <c r="H1186" t="s">
        <v>46</v>
      </c>
      <c r="I1186" t="str">
        <f>"2-5"</f>
        <v>2-5</v>
      </c>
      <c r="J1186" t="s">
        <v>20</v>
      </c>
      <c r="K1186">
        <v>2.11</v>
      </c>
      <c r="L1186">
        <v>1</v>
      </c>
      <c r="M1186">
        <v>-1</v>
      </c>
      <c r="N1186" t="s">
        <v>21</v>
      </c>
      <c r="O1186" t="s">
        <v>2777</v>
      </c>
      <c r="Q1186" s="18">
        <v>43709</v>
      </c>
      <c r="T1186" s="23" t="str">
        <f t="shared" si="200"/>
        <v>AH</v>
      </c>
      <c r="U1186" t="s">
        <v>2513</v>
      </c>
      <c r="V1186" s="46" t="str">
        <f t="shared" si="201"/>
        <v>14</v>
      </c>
      <c r="W1186" s="46" t="str">
        <f t="shared" si="202"/>
        <v>Sep</v>
      </c>
      <c r="X1186" s="46">
        <f t="shared" si="203"/>
        <v>9</v>
      </c>
      <c r="Y1186" s="46" t="str">
        <f t="shared" si="204"/>
        <v>2019</v>
      </c>
      <c r="Z1186" s="46" t="str">
        <f t="shared" si="205"/>
        <v>16:00</v>
      </c>
      <c r="AA1186" s="47">
        <f t="shared" si="206"/>
        <v>43722</v>
      </c>
      <c r="AB1186" s="48">
        <f t="shared" si="207"/>
        <v>43722.666666666664</v>
      </c>
      <c r="AC1186" s="51">
        <v>43709</v>
      </c>
      <c r="AD1186" s="72"/>
      <c r="AE1186" s="49">
        <v>1185</v>
      </c>
      <c r="AF1186" s="52">
        <f t="shared" si="208"/>
        <v>26.209999999999987</v>
      </c>
      <c r="AG1186" s="53">
        <f t="shared" si="209"/>
        <v>126.21000000000019</v>
      </c>
      <c r="AH1186" s="53">
        <f>AG1186-MAX($AG$1:AG1185)</f>
        <v>-20.289999999999893</v>
      </c>
    </row>
    <row r="1187" spans="1:34" x14ac:dyDescent="0.25">
      <c r="A1187">
        <v>1186</v>
      </c>
      <c r="B1187" t="s">
        <v>2764</v>
      </c>
      <c r="C1187" t="s">
        <v>15</v>
      </c>
      <c r="D1187" t="s">
        <v>100</v>
      </c>
      <c r="E1187" t="s">
        <v>409</v>
      </c>
      <c r="F1187">
        <v>1.91</v>
      </c>
      <c r="G1187" t="s">
        <v>18</v>
      </c>
      <c r="H1187" t="s">
        <v>177</v>
      </c>
      <c r="I1187" t="str">
        <f>"1-0"</f>
        <v>1-0</v>
      </c>
      <c r="J1187" t="s">
        <v>20</v>
      </c>
      <c r="K1187">
        <v>1.909</v>
      </c>
      <c r="L1187">
        <v>1</v>
      </c>
      <c r="M1187">
        <v>0.91</v>
      </c>
      <c r="N1187" t="s">
        <v>21</v>
      </c>
      <c r="O1187" t="s">
        <v>2765</v>
      </c>
      <c r="Q1187" s="18">
        <v>43709</v>
      </c>
      <c r="T1187" s="23" t="str">
        <f t="shared" si="200"/>
        <v>AH</v>
      </c>
      <c r="U1187" t="s">
        <v>2513</v>
      </c>
      <c r="V1187" s="46" t="str">
        <f t="shared" si="201"/>
        <v>14</v>
      </c>
      <c r="W1187" s="46" t="str">
        <f t="shared" si="202"/>
        <v>Sep</v>
      </c>
      <c r="X1187" s="46">
        <f t="shared" si="203"/>
        <v>9</v>
      </c>
      <c r="Y1187" s="46" t="str">
        <f t="shared" si="204"/>
        <v>2019</v>
      </c>
      <c r="Z1187" s="46" t="str">
        <f t="shared" si="205"/>
        <v>17:30</v>
      </c>
      <c r="AA1187" s="47">
        <f t="shared" si="206"/>
        <v>43722</v>
      </c>
      <c r="AB1187" s="48">
        <f t="shared" si="207"/>
        <v>43722.729166666664</v>
      </c>
      <c r="AC1187" s="51">
        <v>43709</v>
      </c>
      <c r="AD1187" s="72"/>
      <c r="AE1187" s="49">
        <v>1186</v>
      </c>
      <c r="AF1187" s="52">
        <f t="shared" si="208"/>
        <v>27.119999999999987</v>
      </c>
      <c r="AG1187" s="53">
        <f t="shared" si="209"/>
        <v>127.12000000000019</v>
      </c>
      <c r="AH1187" s="53">
        <f>AG1187-MAX($AG$1:AG1186)</f>
        <v>-19.379999999999896</v>
      </c>
    </row>
    <row r="1188" spans="1:34" x14ac:dyDescent="0.25">
      <c r="A1188">
        <v>1187</v>
      </c>
      <c r="B1188" t="s">
        <v>2789</v>
      </c>
      <c r="C1188" t="s">
        <v>15</v>
      </c>
      <c r="D1188" t="s">
        <v>16</v>
      </c>
      <c r="E1188" t="s">
        <v>1335</v>
      </c>
      <c r="F1188">
        <v>1.82</v>
      </c>
      <c r="G1188" t="s">
        <v>18</v>
      </c>
      <c r="H1188" t="s">
        <v>19</v>
      </c>
      <c r="I1188" t="str">
        <f>"2-0"</f>
        <v>2-0</v>
      </c>
      <c r="J1188" t="s">
        <v>20</v>
      </c>
      <c r="K1188">
        <v>1.819</v>
      </c>
      <c r="L1188">
        <v>1</v>
      </c>
      <c r="M1188">
        <v>0.82</v>
      </c>
      <c r="N1188" t="s">
        <v>21</v>
      </c>
      <c r="O1188" t="s">
        <v>2788</v>
      </c>
      <c r="Q1188" s="18">
        <v>43709</v>
      </c>
      <c r="T1188" s="23" t="str">
        <f t="shared" si="200"/>
        <v>AH</v>
      </c>
      <c r="U1188" t="s">
        <v>2513</v>
      </c>
      <c r="V1188" s="46" t="str">
        <f t="shared" si="201"/>
        <v>14</v>
      </c>
      <c r="W1188" s="46" t="str">
        <f t="shared" si="202"/>
        <v>Sep</v>
      </c>
      <c r="X1188" s="46">
        <f t="shared" si="203"/>
        <v>9</v>
      </c>
      <c r="Y1188" s="46" t="str">
        <f t="shared" si="204"/>
        <v>2019</v>
      </c>
      <c r="Z1188" s="46" t="str">
        <f t="shared" si="205"/>
        <v>18:00</v>
      </c>
      <c r="AA1188" s="47">
        <f t="shared" si="206"/>
        <v>43722</v>
      </c>
      <c r="AB1188" s="48">
        <f t="shared" si="207"/>
        <v>43722.75</v>
      </c>
      <c r="AC1188" s="51">
        <v>43709</v>
      </c>
      <c r="AD1188" s="72"/>
      <c r="AE1188" s="49">
        <v>1187</v>
      </c>
      <c r="AF1188" s="52">
        <f t="shared" si="208"/>
        <v>27.939999999999987</v>
      </c>
      <c r="AG1188" s="53">
        <f t="shared" si="209"/>
        <v>127.94000000000018</v>
      </c>
      <c r="AH1188" s="53">
        <f>AG1188-MAX($AG$1:AG1187)</f>
        <v>-18.559999999999903</v>
      </c>
    </row>
    <row r="1189" spans="1:34" x14ac:dyDescent="0.25">
      <c r="A1189">
        <v>1188</v>
      </c>
      <c r="B1189" t="s">
        <v>2742</v>
      </c>
      <c r="C1189" t="s">
        <v>15</v>
      </c>
      <c r="D1189" t="s">
        <v>54</v>
      </c>
      <c r="E1189" t="s">
        <v>2384</v>
      </c>
      <c r="F1189">
        <v>2.06</v>
      </c>
      <c r="G1189" t="s">
        <v>18</v>
      </c>
      <c r="H1189" t="s">
        <v>112</v>
      </c>
      <c r="I1189" t="str">
        <f>"1-1"</f>
        <v>1-1</v>
      </c>
      <c r="J1189" t="s">
        <v>20</v>
      </c>
      <c r="K1189">
        <v>2.06</v>
      </c>
      <c r="L1189">
        <v>1</v>
      </c>
      <c r="M1189">
        <v>1.06</v>
      </c>
      <c r="N1189" t="s">
        <v>21</v>
      </c>
      <c r="O1189" t="s">
        <v>2743</v>
      </c>
      <c r="Q1189" s="18">
        <v>43709</v>
      </c>
      <c r="T1189" s="23" t="str">
        <f t="shared" si="200"/>
        <v>AH</v>
      </c>
      <c r="U1189" t="s">
        <v>2513</v>
      </c>
      <c r="V1189" s="46" t="str">
        <f t="shared" si="201"/>
        <v>14</v>
      </c>
      <c r="W1189" s="46" t="str">
        <f t="shared" si="202"/>
        <v>Sep</v>
      </c>
      <c r="X1189" s="46">
        <f t="shared" si="203"/>
        <v>9</v>
      </c>
      <c r="Y1189" s="46" t="str">
        <f t="shared" si="204"/>
        <v>2019</v>
      </c>
      <c r="Z1189" s="46" t="str">
        <f t="shared" si="205"/>
        <v>18:30</v>
      </c>
      <c r="AA1189" s="47">
        <f t="shared" si="206"/>
        <v>43722</v>
      </c>
      <c r="AB1189" s="48">
        <f t="shared" si="207"/>
        <v>43722.770833333336</v>
      </c>
      <c r="AC1189" s="51">
        <v>43709</v>
      </c>
      <c r="AD1189" s="72"/>
      <c r="AE1189" s="49">
        <v>1188</v>
      </c>
      <c r="AF1189" s="52">
        <f t="shared" si="208"/>
        <v>28.999999999999986</v>
      </c>
      <c r="AG1189" s="53">
        <f t="shared" si="209"/>
        <v>129.00000000000017</v>
      </c>
      <c r="AH1189" s="53">
        <f>AG1189-MAX($AG$1:AG1188)</f>
        <v>-17.499999999999915</v>
      </c>
    </row>
    <row r="1190" spans="1:34" x14ac:dyDescent="0.25">
      <c r="A1190">
        <v>1189</v>
      </c>
      <c r="B1190" t="s">
        <v>2742</v>
      </c>
      <c r="C1190" t="s">
        <v>15</v>
      </c>
      <c r="D1190" t="s">
        <v>24</v>
      </c>
      <c r="E1190" t="s">
        <v>884</v>
      </c>
      <c r="F1190">
        <v>0</v>
      </c>
      <c r="G1190" t="s">
        <v>26</v>
      </c>
      <c r="H1190" t="s">
        <v>38</v>
      </c>
      <c r="I1190" t="str">
        <f>"2-0"</f>
        <v>2-0</v>
      </c>
      <c r="J1190" t="s">
        <v>20</v>
      </c>
      <c r="K1190">
        <v>2.15</v>
      </c>
      <c r="L1190">
        <v>1</v>
      </c>
      <c r="M1190">
        <v>-1</v>
      </c>
      <c r="N1190" t="s">
        <v>21</v>
      </c>
      <c r="O1190" t="s">
        <v>2750</v>
      </c>
      <c r="Q1190" s="18">
        <v>43709</v>
      </c>
      <c r="T1190" s="23" t="str">
        <f t="shared" si="200"/>
        <v>1X2</v>
      </c>
      <c r="U1190" t="s">
        <v>2513</v>
      </c>
      <c r="V1190" s="46" t="str">
        <f t="shared" si="201"/>
        <v>14</v>
      </c>
      <c r="W1190" s="46" t="str">
        <f t="shared" si="202"/>
        <v>Sep</v>
      </c>
      <c r="X1190" s="46">
        <f t="shared" si="203"/>
        <v>9</v>
      </c>
      <c r="Y1190" s="46" t="str">
        <f t="shared" si="204"/>
        <v>2019</v>
      </c>
      <c r="Z1190" s="46" t="str">
        <f t="shared" si="205"/>
        <v>18:30</v>
      </c>
      <c r="AA1190" s="47">
        <f t="shared" si="206"/>
        <v>43722</v>
      </c>
      <c r="AB1190" s="48">
        <f t="shared" si="207"/>
        <v>43722.770833333336</v>
      </c>
      <c r="AC1190" s="51">
        <v>43709</v>
      </c>
      <c r="AD1190" s="72"/>
      <c r="AE1190" s="49">
        <v>1189</v>
      </c>
      <c r="AF1190" s="52">
        <f t="shared" si="208"/>
        <v>27.999999999999986</v>
      </c>
      <c r="AG1190" s="53">
        <f t="shared" si="209"/>
        <v>128.00000000000017</v>
      </c>
      <c r="AH1190" s="53">
        <f>AG1190-MAX($AG$1:AG1189)</f>
        <v>-18.499999999999915</v>
      </c>
    </row>
    <row r="1191" spans="1:34" x14ac:dyDescent="0.25">
      <c r="A1191">
        <v>1190</v>
      </c>
      <c r="B1191" t="s">
        <v>2742</v>
      </c>
      <c r="C1191" t="s">
        <v>15</v>
      </c>
      <c r="D1191" t="s">
        <v>58</v>
      </c>
      <c r="E1191" t="s">
        <v>2778</v>
      </c>
      <c r="F1191">
        <v>0</v>
      </c>
      <c r="G1191" t="s">
        <v>26</v>
      </c>
      <c r="H1191" t="s">
        <v>2779</v>
      </c>
      <c r="I1191" t="str">
        <f>"3-2"</f>
        <v>3-2</v>
      </c>
      <c r="J1191" t="s">
        <v>20</v>
      </c>
      <c r="K1191">
        <v>2.08</v>
      </c>
      <c r="L1191">
        <v>1</v>
      </c>
      <c r="M1191">
        <v>-1</v>
      </c>
      <c r="N1191" t="s">
        <v>21</v>
      </c>
      <c r="O1191" t="s">
        <v>2777</v>
      </c>
      <c r="Q1191" s="18">
        <v>43709</v>
      </c>
      <c r="T1191" s="23" t="str">
        <f t="shared" si="200"/>
        <v>AH</v>
      </c>
      <c r="U1191" t="s">
        <v>2513</v>
      </c>
      <c r="V1191" s="46" t="str">
        <f t="shared" si="201"/>
        <v>14</v>
      </c>
      <c r="W1191" s="46" t="str">
        <f t="shared" si="202"/>
        <v>Sep</v>
      </c>
      <c r="X1191" s="46">
        <f t="shared" si="203"/>
        <v>9</v>
      </c>
      <c r="Y1191" s="46" t="str">
        <f t="shared" si="204"/>
        <v>2019</v>
      </c>
      <c r="Z1191" s="46" t="str">
        <f t="shared" si="205"/>
        <v>18:30</v>
      </c>
      <c r="AA1191" s="47">
        <f t="shared" si="206"/>
        <v>43722</v>
      </c>
      <c r="AB1191" s="48">
        <f t="shared" si="207"/>
        <v>43722.770833333336</v>
      </c>
      <c r="AC1191" s="51">
        <v>43709</v>
      </c>
      <c r="AD1191" s="72"/>
      <c r="AE1191" s="49">
        <v>1190</v>
      </c>
      <c r="AF1191" s="52">
        <f t="shared" si="208"/>
        <v>26.999999999999986</v>
      </c>
      <c r="AG1191" s="53">
        <f t="shared" si="209"/>
        <v>127.00000000000017</v>
      </c>
      <c r="AH1191" s="53">
        <f>AG1191-MAX($AG$1:AG1190)</f>
        <v>-19.499999999999915</v>
      </c>
    </row>
    <row r="1192" spans="1:34" x14ac:dyDescent="0.25">
      <c r="A1192">
        <v>1191</v>
      </c>
      <c r="B1192" t="s">
        <v>2766</v>
      </c>
      <c r="C1192" t="s">
        <v>15</v>
      </c>
      <c r="D1192" t="s">
        <v>100</v>
      </c>
      <c r="E1192" t="s">
        <v>2767</v>
      </c>
      <c r="F1192">
        <v>1</v>
      </c>
      <c r="G1192" t="s">
        <v>80</v>
      </c>
      <c r="H1192" t="s">
        <v>34</v>
      </c>
      <c r="I1192" t="str">
        <f>"0-0"</f>
        <v>0-0</v>
      </c>
      <c r="J1192" t="s">
        <v>20</v>
      </c>
      <c r="K1192">
        <v>1.704</v>
      </c>
      <c r="L1192">
        <v>1</v>
      </c>
      <c r="M1192">
        <v>0</v>
      </c>
      <c r="N1192" t="s">
        <v>21</v>
      </c>
      <c r="O1192" t="s">
        <v>2765</v>
      </c>
      <c r="Q1192" s="18">
        <v>43709</v>
      </c>
      <c r="T1192" s="23" t="str">
        <f t="shared" si="200"/>
        <v>AH</v>
      </c>
      <c r="U1192" t="s">
        <v>2513</v>
      </c>
      <c r="V1192" s="46" t="str">
        <f t="shared" si="201"/>
        <v>14</v>
      </c>
      <c r="W1192" s="46" t="str">
        <f t="shared" si="202"/>
        <v>Sep</v>
      </c>
      <c r="X1192" s="46">
        <f t="shared" si="203"/>
        <v>9</v>
      </c>
      <c r="Y1192" s="46" t="str">
        <f t="shared" si="204"/>
        <v>2019</v>
      </c>
      <c r="Z1192" s="46" t="str">
        <f t="shared" si="205"/>
        <v>20:00</v>
      </c>
      <c r="AA1192" s="47">
        <f t="shared" si="206"/>
        <v>43722</v>
      </c>
      <c r="AB1192" s="48">
        <f t="shared" si="207"/>
        <v>43722.833333333336</v>
      </c>
      <c r="AC1192" s="51">
        <v>43709</v>
      </c>
      <c r="AD1192" s="72"/>
      <c r="AE1192" s="49">
        <v>1191</v>
      </c>
      <c r="AF1192" s="52">
        <f t="shared" si="208"/>
        <v>26.999999999999986</v>
      </c>
      <c r="AG1192" s="53">
        <f t="shared" si="209"/>
        <v>127.00000000000017</v>
      </c>
      <c r="AH1192" s="53">
        <f>AG1192-MAX($AG$1:AG1191)</f>
        <v>-19.499999999999915</v>
      </c>
    </row>
    <row r="1193" spans="1:34" x14ac:dyDescent="0.25">
      <c r="A1193">
        <v>1192</v>
      </c>
      <c r="B1193" t="s">
        <v>2766</v>
      </c>
      <c r="C1193" t="s">
        <v>15</v>
      </c>
      <c r="D1193" t="s">
        <v>100</v>
      </c>
      <c r="E1193" t="s">
        <v>2768</v>
      </c>
      <c r="F1193">
        <v>2.0099999999999998</v>
      </c>
      <c r="G1193" t="s">
        <v>18</v>
      </c>
      <c r="H1193" t="s">
        <v>72</v>
      </c>
      <c r="I1193" t="str">
        <f>"2-1"</f>
        <v>2-1</v>
      </c>
      <c r="J1193" t="s">
        <v>20</v>
      </c>
      <c r="K1193">
        <v>2.0099999999999998</v>
      </c>
      <c r="L1193">
        <v>1</v>
      </c>
      <c r="M1193">
        <v>1.01</v>
      </c>
      <c r="N1193" t="s">
        <v>21</v>
      </c>
      <c r="O1193" t="s">
        <v>2765</v>
      </c>
      <c r="Q1193" s="18">
        <v>43709</v>
      </c>
      <c r="T1193" s="23" t="str">
        <f t="shared" si="200"/>
        <v>1X2</v>
      </c>
      <c r="U1193" t="s">
        <v>2513</v>
      </c>
      <c r="V1193" s="46" t="str">
        <f t="shared" si="201"/>
        <v>14</v>
      </c>
      <c r="W1193" s="46" t="str">
        <f t="shared" si="202"/>
        <v>Sep</v>
      </c>
      <c r="X1193" s="46">
        <f t="shared" si="203"/>
        <v>9</v>
      </c>
      <c r="Y1193" s="46" t="str">
        <f t="shared" si="204"/>
        <v>2019</v>
      </c>
      <c r="Z1193" s="46" t="str">
        <f t="shared" si="205"/>
        <v>20:00</v>
      </c>
      <c r="AA1193" s="47">
        <f t="shared" si="206"/>
        <v>43722</v>
      </c>
      <c r="AB1193" s="48">
        <f t="shared" si="207"/>
        <v>43722.833333333336</v>
      </c>
      <c r="AC1193" s="51">
        <v>43709</v>
      </c>
      <c r="AD1193" s="72"/>
      <c r="AE1193" s="49">
        <v>1192</v>
      </c>
      <c r="AF1193" s="52">
        <f t="shared" si="208"/>
        <v>28.009999999999987</v>
      </c>
      <c r="AG1193" s="53">
        <f t="shared" si="209"/>
        <v>128.01000000000016</v>
      </c>
      <c r="AH1193" s="53">
        <f>AG1193-MAX($AG$1:AG1192)</f>
        <v>-18.489999999999924</v>
      </c>
    </row>
    <row r="1194" spans="1:34" x14ac:dyDescent="0.25">
      <c r="A1194">
        <v>1193</v>
      </c>
      <c r="B1194" t="s">
        <v>2790</v>
      </c>
      <c r="C1194" t="s">
        <v>15</v>
      </c>
      <c r="D1194" t="s">
        <v>16</v>
      </c>
      <c r="E1194" t="s">
        <v>2022</v>
      </c>
      <c r="F1194">
        <v>0</v>
      </c>
      <c r="G1194" t="s">
        <v>26</v>
      </c>
      <c r="H1194" t="s">
        <v>19</v>
      </c>
      <c r="I1194" t="str">
        <f>"1-0"</f>
        <v>1-0</v>
      </c>
      <c r="J1194" t="s">
        <v>20</v>
      </c>
      <c r="K1194">
        <v>1.98</v>
      </c>
      <c r="L1194">
        <v>1</v>
      </c>
      <c r="M1194">
        <v>-1</v>
      </c>
      <c r="N1194" t="s">
        <v>21</v>
      </c>
      <c r="O1194" t="s">
        <v>2788</v>
      </c>
      <c r="Q1194" s="18">
        <v>43709</v>
      </c>
      <c r="T1194" s="23" t="str">
        <f t="shared" si="200"/>
        <v>AH</v>
      </c>
      <c r="U1194" t="s">
        <v>2513</v>
      </c>
      <c r="V1194" s="46" t="str">
        <f t="shared" si="201"/>
        <v>14</v>
      </c>
      <c r="W1194" s="46" t="str">
        <f t="shared" si="202"/>
        <v>Sep</v>
      </c>
      <c r="X1194" s="46">
        <f t="shared" si="203"/>
        <v>9</v>
      </c>
      <c r="Y1194" s="46" t="str">
        <f t="shared" si="204"/>
        <v>2019</v>
      </c>
      <c r="Z1194" s="46" t="str">
        <f t="shared" si="205"/>
        <v>20:45</v>
      </c>
      <c r="AA1194" s="47">
        <f t="shared" si="206"/>
        <v>43722</v>
      </c>
      <c r="AB1194" s="48">
        <f t="shared" si="207"/>
        <v>43722.864583333336</v>
      </c>
      <c r="AC1194" s="51">
        <v>43709</v>
      </c>
      <c r="AD1194" s="72"/>
      <c r="AE1194" s="49">
        <v>1193</v>
      </c>
      <c r="AF1194" s="52">
        <f t="shared" si="208"/>
        <v>27.009999999999987</v>
      </c>
      <c r="AG1194" s="53">
        <f t="shared" si="209"/>
        <v>127.01000000000016</v>
      </c>
      <c r="AH1194" s="53">
        <f>AG1194-MAX($AG$1:AG1193)</f>
        <v>-19.489999999999924</v>
      </c>
    </row>
    <row r="1195" spans="1:34" x14ac:dyDescent="0.25">
      <c r="A1195">
        <v>1194</v>
      </c>
      <c r="B1195" t="s">
        <v>2755</v>
      </c>
      <c r="C1195" t="s">
        <v>15</v>
      </c>
      <c r="D1195" t="s">
        <v>24</v>
      </c>
      <c r="E1195" t="s">
        <v>1313</v>
      </c>
      <c r="F1195">
        <v>0</v>
      </c>
      <c r="G1195" t="s">
        <v>26</v>
      </c>
      <c r="H1195" t="s">
        <v>85</v>
      </c>
      <c r="I1195" t="str">
        <f>"5-2"</f>
        <v>5-2</v>
      </c>
      <c r="J1195" t="s">
        <v>20</v>
      </c>
      <c r="K1195">
        <v>1.6890000000000001</v>
      </c>
      <c r="L1195">
        <v>1</v>
      </c>
      <c r="M1195">
        <v>-1</v>
      </c>
      <c r="N1195" t="s">
        <v>21</v>
      </c>
      <c r="O1195" t="s">
        <v>2756</v>
      </c>
      <c r="Q1195" s="18">
        <v>43709</v>
      </c>
      <c r="T1195" s="23" t="str">
        <f t="shared" si="200"/>
        <v>AH</v>
      </c>
      <c r="U1195" t="s">
        <v>2513</v>
      </c>
      <c r="V1195" s="46" t="str">
        <f t="shared" si="201"/>
        <v>14</v>
      </c>
      <c r="W1195" s="46" t="str">
        <f t="shared" si="202"/>
        <v>Sep</v>
      </c>
      <c r="X1195" s="46">
        <f t="shared" si="203"/>
        <v>9</v>
      </c>
      <c r="Y1195" s="46" t="str">
        <f t="shared" si="204"/>
        <v>2019</v>
      </c>
      <c r="Z1195" s="46" t="str">
        <f t="shared" si="205"/>
        <v>21:00</v>
      </c>
      <c r="AA1195" s="47">
        <f t="shared" si="206"/>
        <v>43722</v>
      </c>
      <c r="AB1195" s="48">
        <f t="shared" si="207"/>
        <v>43722.875</v>
      </c>
      <c r="AC1195" s="51">
        <v>43709</v>
      </c>
      <c r="AD1195" s="72"/>
      <c r="AE1195" s="49">
        <v>1194</v>
      </c>
      <c r="AF1195" s="52">
        <f t="shared" si="208"/>
        <v>26.009999999999987</v>
      </c>
      <c r="AG1195" s="53">
        <f t="shared" si="209"/>
        <v>126.01000000000016</v>
      </c>
      <c r="AH1195" s="53">
        <f>AG1195-MAX($AG$1:AG1194)</f>
        <v>-20.489999999999924</v>
      </c>
    </row>
    <row r="1196" spans="1:34" x14ac:dyDescent="0.25">
      <c r="A1196">
        <v>1195</v>
      </c>
      <c r="B1196" t="s">
        <v>2757</v>
      </c>
      <c r="C1196" t="s">
        <v>15</v>
      </c>
      <c r="D1196" t="s">
        <v>24</v>
      </c>
      <c r="E1196" t="s">
        <v>1503</v>
      </c>
      <c r="F1196">
        <v>1.94</v>
      </c>
      <c r="G1196" t="s">
        <v>18</v>
      </c>
      <c r="H1196" t="s">
        <v>92</v>
      </c>
      <c r="I1196" t="str">
        <f>"1-2"</f>
        <v>1-2</v>
      </c>
      <c r="J1196" t="s">
        <v>20</v>
      </c>
      <c r="K1196">
        <v>1.9430000000000001</v>
      </c>
      <c r="L1196">
        <v>1</v>
      </c>
      <c r="M1196">
        <v>0.94</v>
      </c>
      <c r="N1196" t="s">
        <v>21</v>
      </c>
      <c r="O1196" t="s">
        <v>2756</v>
      </c>
      <c r="Q1196" s="18">
        <v>43709</v>
      </c>
      <c r="T1196" s="23" t="str">
        <f t="shared" si="200"/>
        <v>AH</v>
      </c>
      <c r="U1196" t="s">
        <v>2513</v>
      </c>
      <c r="V1196" s="46" t="str">
        <f t="shared" si="201"/>
        <v>15</v>
      </c>
      <c r="W1196" s="46" t="str">
        <f t="shared" si="202"/>
        <v>Sep</v>
      </c>
      <c r="X1196" s="46">
        <f t="shared" si="203"/>
        <v>9</v>
      </c>
      <c r="Y1196" s="46" t="str">
        <f t="shared" si="204"/>
        <v>2019</v>
      </c>
      <c r="Z1196" s="46" t="str">
        <f t="shared" si="205"/>
        <v>12:00</v>
      </c>
      <c r="AA1196" s="47">
        <f t="shared" si="206"/>
        <v>43723</v>
      </c>
      <c r="AB1196" s="48">
        <f t="shared" si="207"/>
        <v>43723.5</v>
      </c>
      <c r="AC1196" s="51">
        <v>43709</v>
      </c>
      <c r="AD1196" s="72"/>
      <c r="AE1196" s="49">
        <v>1195</v>
      </c>
      <c r="AF1196" s="52">
        <f t="shared" si="208"/>
        <v>26.949999999999989</v>
      </c>
      <c r="AG1196" s="53">
        <f t="shared" si="209"/>
        <v>126.95000000000016</v>
      </c>
      <c r="AH1196" s="53">
        <f>AG1196-MAX($AG$1:AG1195)</f>
        <v>-19.549999999999926</v>
      </c>
    </row>
    <row r="1197" spans="1:34" x14ac:dyDescent="0.25">
      <c r="A1197">
        <v>1196</v>
      </c>
      <c r="B1197" t="s">
        <v>2791</v>
      </c>
      <c r="C1197" t="s">
        <v>15</v>
      </c>
      <c r="D1197" t="s">
        <v>16</v>
      </c>
      <c r="E1197" t="s">
        <v>1907</v>
      </c>
      <c r="F1197">
        <v>2.09</v>
      </c>
      <c r="G1197" t="s">
        <v>18</v>
      </c>
      <c r="H1197" t="s">
        <v>38</v>
      </c>
      <c r="I1197" t="str">
        <f>"1-2"</f>
        <v>1-2</v>
      </c>
      <c r="J1197" t="s">
        <v>20</v>
      </c>
      <c r="K1197">
        <v>2.09</v>
      </c>
      <c r="L1197">
        <v>1</v>
      </c>
      <c r="M1197">
        <v>1.0900000000000001</v>
      </c>
      <c r="N1197" t="s">
        <v>21</v>
      </c>
      <c r="O1197" t="s">
        <v>2788</v>
      </c>
      <c r="Q1197" s="18">
        <v>43709</v>
      </c>
      <c r="T1197" s="23" t="str">
        <f t="shared" si="200"/>
        <v>1X2</v>
      </c>
      <c r="U1197" t="s">
        <v>2513</v>
      </c>
      <c r="V1197" s="46" t="str">
        <f t="shared" si="201"/>
        <v>15</v>
      </c>
      <c r="W1197" s="46" t="str">
        <f t="shared" si="202"/>
        <v>Sep</v>
      </c>
      <c r="X1197" s="46">
        <f t="shared" si="203"/>
        <v>9</v>
      </c>
      <c r="Y1197" s="46" t="str">
        <f t="shared" si="204"/>
        <v>2019</v>
      </c>
      <c r="Z1197" s="46" t="str">
        <f t="shared" si="205"/>
        <v>12:30</v>
      </c>
      <c r="AA1197" s="47">
        <f t="shared" si="206"/>
        <v>43723</v>
      </c>
      <c r="AB1197" s="48">
        <f t="shared" si="207"/>
        <v>43723.520833333336</v>
      </c>
      <c r="AC1197" s="51">
        <v>43709</v>
      </c>
      <c r="AD1197" s="72"/>
      <c r="AE1197" s="49">
        <v>1196</v>
      </c>
      <c r="AF1197" s="52">
        <f t="shared" si="208"/>
        <v>28.039999999999988</v>
      </c>
      <c r="AG1197" s="53">
        <f t="shared" si="209"/>
        <v>128.04000000000016</v>
      </c>
      <c r="AH1197" s="53">
        <f>AG1197-MAX($AG$1:AG1196)</f>
        <v>-18.459999999999923</v>
      </c>
    </row>
    <row r="1198" spans="1:34" x14ac:dyDescent="0.25">
      <c r="A1198">
        <v>1197</v>
      </c>
      <c r="B1198" t="s">
        <v>2758</v>
      </c>
      <c r="C1198" t="s">
        <v>15</v>
      </c>
      <c r="D1198" t="s">
        <v>24</v>
      </c>
      <c r="E1198" t="s">
        <v>2229</v>
      </c>
      <c r="F1198">
        <v>1.98</v>
      </c>
      <c r="G1198" t="s">
        <v>18</v>
      </c>
      <c r="H1198" t="s">
        <v>38</v>
      </c>
      <c r="I1198" t="str">
        <f>"0-1"</f>
        <v>0-1</v>
      </c>
      <c r="J1198" t="s">
        <v>20</v>
      </c>
      <c r="K1198">
        <v>1.98</v>
      </c>
      <c r="L1198">
        <v>1</v>
      </c>
      <c r="M1198">
        <v>0.98</v>
      </c>
      <c r="N1198" t="s">
        <v>21</v>
      </c>
      <c r="O1198" t="s">
        <v>2756</v>
      </c>
      <c r="Q1198" s="18">
        <v>43709</v>
      </c>
      <c r="T1198" s="23" t="str">
        <f t="shared" si="200"/>
        <v>1X2</v>
      </c>
      <c r="U1198" t="s">
        <v>2513</v>
      </c>
      <c r="V1198" s="46" t="str">
        <f t="shared" si="201"/>
        <v>15</v>
      </c>
      <c r="W1198" s="46" t="str">
        <f t="shared" si="202"/>
        <v>Sep</v>
      </c>
      <c r="X1198" s="46">
        <f t="shared" si="203"/>
        <v>9</v>
      </c>
      <c r="Y1198" s="46" t="str">
        <f t="shared" si="204"/>
        <v>2019</v>
      </c>
      <c r="Z1198" s="46" t="str">
        <f t="shared" si="205"/>
        <v>14:00</v>
      </c>
      <c r="AA1198" s="47">
        <f t="shared" si="206"/>
        <v>43723</v>
      </c>
      <c r="AB1198" s="48">
        <f t="shared" si="207"/>
        <v>43723.583333333336</v>
      </c>
      <c r="AC1198" s="51">
        <v>43709</v>
      </c>
      <c r="AD1198" s="72"/>
      <c r="AE1198" s="49">
        <v>1197</v>
      </c>
      <c r="AF1198" s="52">
        <f t="shared" si="208"/>
        <v>29.019999999999989</v>
      </c>
      <c r="AG1198" s="53">
        <f t="shared" si="209"/>
        <v>129.02000000000015</v>
      </c>
      <c r="AH1198" s="53">
        <f>AG1198-MAX($AG$1:AG1197)</f>
        <v>-17.479999999999933</v>
      </c>
    </row>
    <row r="1199" spans="1:34" x14ac:dyDescent="0.25">
      <c r="A1199">
        <v>1198</v>
      </c>
      <c r="B1199" t="s">
        <v>2780</v>
      </c>
      <c r="C1199" t="s">
        <v>15</v>
      </c>
      <c r="D1199" t="s">
        <v>58</v>
      </c>
      <c r="E1199" t="s">
        <v>2781</v>
      </c>
      <c r="F1199">
        <v>0</v>
      </c>
      <c r="G1199" t="s">
        <v>26</v>
      </c>
      <c r="H1199" t="s">
        <v>34</v>
      </c>
      <c r="I1199" t="str">
        <f>"3-1"</f>
        <v>3-1</v>
      </c>
      <c r="J1199" t="s">
        <v>20</v>
      </c>
      <c r="K1199">
        <v>1.74</v>
      </c>
      <c r="L1199">
        <v>1</v>
      </c>
      <c r="M1199">
        <v>-1</v>
      </c>
      <c r="N1199" t="s">
        <v>21</v>
      </c>
      <c r="O1199" t="s">
        <v>2782</v>
      </c>
      <c r="Q1199" s="18">
        <v>43709</v>
      </c>
      <c r="T1199" s="23" t="str">
        <f t="shared" si="200"/>
        <v>AH</v>
      </c>
      <c r="U1199" t="s">
        <v>2513</v>
      </c>
      <c r="V1199" s="46" t="str">
        <f t="shared" si="201"/>
        <v>15</v>
      </c>
      <c r="W1199" s="46" t="str">
        <f t="shared" si="202"/>
        <v>Sep</v>
      </c>
      <c r="X1199" s="46">
        <f t="shared" si="203"/>
        <v>9</v>
      </c>
      <c r="Y1199" s="46" t="str">
        <f t="shared" si="204"/>
        <v>2019</v>
      </c>
      <c r="Z1199" s="46" t="str">
        <f t="shared" si="205"/>
        <v>15:00</v>
      </c>
      <c r="AA1199" s="47">
        <f t="shared" si="206"/>
        <v>43723</v>
      </c>
      <c r="AB1199" s="48">
        <f t="shared" si="207"/>
        <v>43723.625</v>
      </c>
      <c r="AC1199" s="51">
        <v>43709</v>
      </c>
      <c r="AD1199" s="72"/>
      <c r="AE1199" s="49">
        <v>1198</v>
      </c>
      <c r="AF1199" s="52">
        <f t="shared" si="208"/>
        <v>28.019999999999989</v>
      </c>
      <c r="AG1199" s="53">
        <f t="shared" si="209"/>
        <v>128.02000000000015</v>
      </c>
      <c r="AH1199" s="53">
        <f>AG1199-MAX($AG$1:AG1198)</f>
        <v>-18.479999999999933</v>
      </c>
    </row>
    <row r="1200" spans="1:34" x14ac:dyDescent="0.25">
      <c r="A1200">
        <v>1199</v>
      </c>
      <c r="B1200" t="s">
        <v>2780</v>
      </c>
      <c r="C1200" t="s">
        <v>15</v>
      </c>
      <c r="D1200" t="s">
        <v>16</v>
      </c>
      <c r="E1200" t="s">
        <v>479</v>
      </c>
      <c r="F1200">
        <v>0</v>
      </c>
      <c r="G1200" t="s">
        <v>26</v>
      </c>
      <c r="H1200" t="s">
        <v>27</v>
      </c>
      <c r="I1200" t="str">
        <f>"2-1"</f>
        <v>2-1</v>
      </c>
      <c r="J1200" t="s">
        <v>20</v>
      </c>
      <c r="K1200">
        <v>2.11</v>
      </c>
      <c r="L1200">
        <v>1</v>
      </c>
      <c r="M1200">
        <v>-1</v>
      </c>
      <c r="N1200" t="s">
        <v>21</v>
      </c>
      <c r="O1200" t="s">
        <v>2792</v>
      </c>
      <c r="Q1200" s="18">
        <v>43709</v>
      </c>
      <c r="T1200" s="23" t="str">
        <f t="shared" si="200"/>
        <v>AH</v>
      </c>
      <c r="U1200" t="s">
        <v>2513</v>
      </c>
      <c r="V1200" s="46" t="str">
        <f t="shared" si="201"/>
        <v>15</v>
      </c>
      <c r="W1200" s="46" t="str">
        <f t="shared" si="202"/>
        <v>Sep</v>
      </c>
      <c r="X1200" s="46">
        <f t="shared" si="203"/>
        <v>9</v>
      </c>
      <c r="Y1200" s="46" t="str">
        <f t="shared" si="204"/>
        <v>2019</v>
      </c>
      <c r="Z1200" s="46" t="str">
        <f t="shared" si="205"/>
        <v>15:00</v>
      </c>
      <c r="AA1200" s="47">
        <f t="shared" si="206"/>
        <v>43723</v>
      </c>
      <c r="AB1200" s="48">
        <f t="shared" si="207"/>
        <v>43723.625</v>
      </c>
      <c r="AC1200" s="51">
        <v>43709</v>
      </c>
      <c r="AD1200" s="72"/>
      <c r="AE1200" s="49">
        <v>1199</v>
      </c>
      <c r="AF1200" s="52">
        <f t="shared" si="208"/>
        <v>27.019999999999989</v>
      </c>
      <c r="AG1200" s="53">
        <f t="shared" si="209"/>
        <v>127.02000000000015</v>
      </c>
      <c r="AH1200" s="53">
        <f>AG1200-MAX($AG$1:AG1199)</f>
        <v>-19.479999999999933</v>
      </c>
    </row>
    <row r="1201" spans="1:34" x14ac:dyDescent="0.25">
      <c r="A1201">
        <v>1200</v>
      </c>
      <c r="B1201" t="s">
        <v>2744</v>
      </c>
      <c r="C1201" t="s">
        <v>15</v>
      </c>
      <c r="D1201" t="s">
        <v>54</v>
      </c>
      <c r="E1201" t="s">
        <v>2745</v>
      </c>
      <c r="F1201">
        <v>1.73</v>
      </c>
      <c r="G1201" t="s">
        <v>18</v>
      </c>
      <c r="H1201" t="s">
        <v>31</v>
      </c>
      <c r="I1201" t="str">
        <f>"0-3"</f>
        <v>0-3</v>
      </c>
      <c r="J1201" t="s">
        <v>20</v>
      </c>
      <c r="K1201">
        <v>1.7290000000000001</v>
      </c>
      <c r="L1201">
        <v>1</v>
      </c>
      <c r="M1201">
        <v>0.73</v>
      </c>
      <c r="N1201" t="s">
        <v>21</v>
      </c>
      <c r="O1201" t="s">
        <v>2743</v>
      </c>
      <c r="Q1201" s="18">
        <v>43709</v>
      </c>
      <c r="T1201" s="23" t="str">
        <f t="shared" si="200"/>
        <v>AH</v>
      </c>
      <c r="U1201" t="s">
        <v>2513</v>
      </c>
      <c r="V1201" s="46" t="str">
        <f t="shared" si="201"/>
        <v>15</v>
      </c>
      <c r="W1201" s="46" t="str">
        <f t="shared" si="202"/>
        <v>Sep</v>
      </c>
      <c r="X1201" s="46">
        <f t="shared" si="203"/>
        <v>9</v>
      </c>
      <c r="Y1201" s="46" t="str">
        <f t="shared" si="204"/>
        <v>2019</v>
      </c>
      <c r="Z1201" s="46" t="str">
        <f t="shared" si="205"/>
        <v>15:30</v>
      </c>
      <c r="AA1201" s="47">
        <f t="shared" si="206"/>
        <v>43723</v>
      </c>
      <c r="AB1201" s="48">
        <f t="shared" si="207"/>
        <v>43723.645833333336</v>
      </c>
      <c r="AC1201" s="51">
        <v>43709</v>
      </c>
      <c r="AD1201" s="72"/>
      <c r="AE1201" s="49">
        <v>1200</v>
      </c>
      <c r="AF1201" s="52">
        <f t="shared" si="208"/>
        <v>27.749999999999989</v>
      </c>
      <c r="AG1201" s="53">
        <f t="shared" si="209"/>
        <v>127.75000000000016</v>
      </c>
      <c r="AH1201" s="53">
        <f>AG1201-MAX($AG$1:AG1200)</f>
        <v>-18.749999999999929</v>
      </c>
    </row>
    <row r="1202" spans="1:34" x14ac:dyDescent="0.25">
      <c r="A1202">
        <v>1201</v>
      </c>
      <c r="B1202" t="s">
        <v>2769</v>
      </c>
      <c r="C1202" t="s">
        <v>15</v>
      </c>
      <c r="D1202" t="s">
        <v>100</v>
      </c>
      <c r="E1202" t="s">
        <v>103</v>
      </c>
      <c r="F1202">
        <v>1.75</v>
      </c>
      <c r="G1202" t="s">
        <v>18</v>
      </c>
      <c r="H1202" t="s">
        <v>31</v>
      </c>
      <c r="I1202" t="str">
        <f>"2-2"</f>
        <v>2-2</v>
      </c>
      <c r="J1202" t="s">
        <v>20</v>
      </c>
      <c r="K1202">
        <v>1.746</v>
      </c>
      <c r="L1202">
        <v>1</v>
      </c>
      <c r="M1202">
        <v>0.75</v>
      </c>
      <c r="N1202" t="s">
        <v>21</v>
      </c>
      <c r="O1202" t="s">
        <v>2770</v>
      </c>
      <c r="Q1202" s="18">
        <v>43709</v>
      </c>
      <c r="T1202" s="23" t="str">
        <f t="shared" si="200"/>
        <v>AH</v>
      </c>
      <c r="U1202" t="s">
        <v>2513</v>
      </c>
      <c r="V1202" s="46" t="str">
        <f t="shared" si="201"/>
        <v>15</v>
      </c>
      <c r="W1202" s="46" t="str">
        <f t="shared" si="202"/>
        <v>Sep</v>
      </c>
      <c r="X1202" s="46">
        <f t="shared" si="203"/>
        <v>9</v>
      </c>
      <c r="Y1202" s="46" t="str">
        <f t="shared" si="204"/>
        <v>2019</v>
      </c>
      <c r="Z1202" s="46" t="str">
        <f t="shared" si="205"/>
        <v>17:00</v>
      </c>
      <c r="AA1202" s="47">
        <f t="shared" si="206"/>
        <v>43723</v>
      </c>
      <c r="AB1202" s="48">
        <f t="shared" si="207"/>
        <v>43723.708333333336</v>
      </c>
      <c r="AC1202" s="51">
        <v>43709</v>
      </c>
      <c r="AD1202" s="72"/>
      <c r="AE1202" s="49">
        <v>1201</v>
      </c>
      <c r="AF1202" s="52">
        <f t="shared" si="208"/>
        <v>28.499999999999989</v>
      </c>
      <c r="AG1202" s="53">
        <f t="shared" si="209"/>
        <v>128.50000000000017</v>
      </c>
      <c r="AH1202" s="53">
        <f>AG1202-MAX($AG$1:AG1201)</f>
        <v>-17.999999999999915</v>
      </c>
    </row>
    <row r="1203" spans="1:34" x14ac:dyDescent="0.25">
      <c r="A1203">
        <v>1202</v>
      </c>
      <c r="B1203" t="s">
        <v>2783</v>
      </c>
      <c r="C1203" t="s">
        <v>15</v>
      </c>
      <c r="D1203" t="s">
        <v>58</v>
      </c>
      <c r="E1203" t="s">
        <v>273</v>
      </c>
      <c r="F1203">
        <v>0</v>
      </c>
      <c r="G1203" t="s">
        <v>26</v>
      </c>
      <c r="H1203" t="s">
        <v>38</v>
      </c>
      <c r="I1203" t="str">
        <f>"2-2"</f>
        <v>2-2</v>
      </c>
      <c r="J1203" t="s">
        <v>20</v>
      </c>
      <c r="K1203">
        <v>1.99</v>
      </c>
      <c r="L1203">
        <v>1</v>
      </c>
      <c r="M1203">
        <v>-1</v>
      </c>
      <c r="N1203" t="s">
        <v>21</v>
      </c>
      <c r="O1203" t="s">
        <v>2782</v>
      </c>
      <c r="Q1203" s="18">
        <v>43709</v>
      </c>
      <c r="T1203" s="23" t="str">
        <f t="shared" si="200"/>
        <v>1X2</v>
      </c>
      <c r="U1203" t="s">
        <v>2513</v>
      </c>
      <c r="V1203" s="46" t="str">
        <f t="shared" si="201"/>
        <v>15</v>
      </c>
      <c r="W1203" s="46" t="str">
        <f t="shared" si="202"/>
        <v>Sep</v>
      </c>
      <c r="X1203" s="46">
        <f t="shared" si="203"/>
        <v>9</v>
      </c>
      <c r="Y1203" s="46" t="str">
        <f t="shared" si="204"/>
        <v>2019</v>
      </c>
      <c r="Z1203" s="46" t="str">
        <f t="shared" si="205"/>
        <v>17:30</v>
      </c>
      <c r="AA1203" s="47">
        <f t="shared" si="206"/>
        <v>43723</v>
      </c>
      <c r="AB1203" s="48">
        <f t="shared" si="207"/>
        <v>43723.729166666664</v>
      </c>
      <c r="AC1203" s="51">
        <v>43709</v>
      </c>
      <c r="AD1203" s="72"/>
      <c r="AE1203" s="49">
        <v>1202</v>
      </c>
      <c r="AF1203" s="52">
        <f t="shared" si="208"/>
        <v>27.499999999999989</v>
      </c>
      <c r="AG1203" s="53">
        <f t="shared" si="209"/>
        <v>127.50000000000017</v>
      </c>
      <c r="AH1203" s="53">
        <f>AG1203-MAX($AG$1:AG1202)</f>
        <v>-18.999999999999915</v>
      </c>
    </row>
    <row r="1204" spans="1:34" x14ac:dyDescent="0.25">
      <c r="A1204">
        <v>1203</v>
      </c>
      <c r="B1204" t="s">
        <v>2746</v>
      </c>
      <c r="C1204" t="s">
        <v>15</v>
      </c>
      <c r="D1204" t="s">
        <v>54</v>
      </c>
      <c r="E1204" t="s">
        <v>2747</v>
      </c>
      <c r="F1204">
        <v>1.68</v>
      </c>
      <c r="G1204" t="s">
        <v>18</v>
      </c>
      <c r="H1204" t="s">
        <v>34</v>
      </c>
      <c r="I1204" t="str">
        <f>"1-5"</f>
        <v>1-5</v>
      </c>
      <c r="J1204" t="s">
        <v>20</v>
      </c>
      <c r="K1204">
        <v>1.675</v>
      </c>
      <c r="L1204">
        <v>1</v>
      </c>
      <c r="M1204">
        <v>0.68</v>
      </c>
      <c r="N1204" t="s">
        <v>21</v>
      </c>
      <c r="O1204" t="s">
        <v>2743</v>
      </c>
      <c r="Q1204" s="18">
        <v>43709</v>
      </c>
      <c r="T1204" s="23" t="str">
        <f t="shared" si="200"/>
        <v>AH</v>
      </c>
      <c r="U1204" t="s">
        <v>2513</v>
      </c>
      <c r="V1204" s="46" t="str">
        <f t="shared" si="201"/>
        <v>15</v>
      </c>
      <c r="W1204" s="46" t="str">
        <f t="shared" si="202"/>
        <v>Sep</v>
      </c>
      <c r="X1204" s="46">
        <f t="shared" si="203"/>
        <v>9</v>
      </c>
      <c r="Y1204" s="46" t="str">
        <f t="shared" si="204"/>
        <v>2019</v>
      </c>
      <c r="Z1204" s="46" t="str">
        <f t="shared" si="205"/>
        <v>18:00</v>
      </c>
      <c r="AA1204" s="47">
        <f t="shared" si="206"/>
        <v>43723</v>
      </c>
      <c r="AB1204" s="48">
        <f t="shared" si="207"/>
        <v>43723.75</v>
      </c>
      <c r="AC1204" s="51">
        <v>43709</v>
      </c>
      <c r="AD1204" s="72"/>
      <c r="AE1204" s="49">
        <v>1203</v>
      </c>
      <c r="AF1204" s="52">
        <f t="shared" si="208"/>
        <v>28.179999999999989</v>
      </c>
      <c r="AG1204" s="53">
        <f t="shared" si="209"/>
        <v>128.18000000000018</v>
      </c>
      <c r="AH1204" s="53">
        <f>AG1204-MAX($AG$1:AG1203)</f>
        <v>-18.319999999999908</v>
      </c>
    </row>
    <row r="1205" spans="1:34" x14ac:dyDescent="0.25">
      <c r="A1205">
        <v>1204</v>
      </c>
      <c r="B1205" t="s">
        <v>2746</v>
      </c>
      <c r="C1205" t="s">
        <v>15</v>
      </c>
      <c r="D1205" t="s">
        <v>16</v>
      </c>
      <c r="E1205" t="s">
        <v>1816</v>
      </c>
      <c r="F1205">
        <v>0</v>
      </c>
      <c r="G1205" t="s">
        <v>26</v>
      </c>
      <c r="H1205" t="s">
        <v>31</v>
      </c>
      <c r="I1205" t="str">
        <f>"4-2"</f>
        <v>4-2</v>
      </c>
      <c r="J1205" t="s">
        <v>20</v>
      </c>
      <c r="K1205">
        <v>1.7749999999999999</v>
      </c>
      <c r="L1205">
        <v>1</v>
      </c>
      <c r="M1205">
        <v>-1</v>
      </c>
      <c r="N1205" t="s">
        <v>21</v>
      </c>
      <c r="O1205" t="s">
        <v>2792</v>
      </c>
      <c r="Q1205" s="18">
        <v>43709</v>
      </c>
      <c r="T1205" s="23" t="str">
        <f t="shared" si="200"/>
        <v>AH</v>
      </c>
      <c r="U1205" t="s">
        <v>2513</v>
      </c>
      <c r="V1205" s="46" t="str">
        <f t="shared" si="201"/>
        <v>15</v>
      </c>
      <c r="W1205" s="46" t="str">
        <f t="shared" si="202"/>
        <v>Sep</v>
      </c>
      <c r="X1205" s="46">
        <f t="shared" si="203"/>
        <v>9</v>
      </c>
      <c r="Y1205" s="46" t="str">
        <f t="shared" si="204"/>
        <v>2019</v>
      </c>
      <c r="Z1205" s="46" t="str">
        <f t="shared" si="205"/>
        <v>18:00</v>
      </c>
      <c r="AA1205" s="47">
        <f t="shared" si="206"/>
        <v>43723</v>
      </c>
      <c r="AB1205" s="48">
        <f t="shared" si="207"/>
        <v>43723.75</v>
      </c>
      <c r="AC1205" s="51">
        <v>43709</v>
      </c>
      <c r="AD1205" s="72"/>
      <c r="AE1205" s="49">
        <v>1204</v>
      </c>
      <c r="AF1205" s="52">
        <f t="shared" si="208"/>
        <v>27.179999999999989</v>
      </c>
      <c r="AG1205" s="53">
        <f t="shared" si="209"/>
        <v>127.18000000000018</v>
      </c>
      <c r="AH1205" s="53">
        <f>AG1205-MAX($AG$1:AG1204)</f>
        <v>-19.319999999999908</v>
      </c>
    </row>
    <row r="1206" spans="1:34" x14ac:dyDescent="0.25">
      <c r="A1206">
        <v>1205</v>
      </c>
      <c r="B1206" t="s">
        <v>2793</v>
      </c>
      <c r="C1206" t="s">
        <v>15</v>
      </c>
      <c r="D1206" t="s">
        <v>16</v>
      </c>
      <c r="E1206" t="s">
        <v>2794</v>
      </c>
      <c r="F1206">
        <v>1</v>
      </c>
      <c r="G1206" t="s">
        <v>80</v>
      </c>
      <c r="H1206" t="s">
        <v>109</v>
      </c>
      <c r="I1206" t="str">
        <f>"0-1"</f>
        <v>0-1</v>
      </c>
      <c r="J1206" t="s">
        <v>20</v>
      </c>
      <c r="K1206">
        <v>1.704</v>
      </c>
      <c r="L1206">
        <v>1</v>
      </c>
      <c r="M1206">
        <v>0</v>
      </c>
      <c r="N1206" t="s">
        <v>21</v>
      </c>
      <c r="O1206" t="s">
        <v>2792</v>
      </c>
      <c r="Q1206" s="18">
        <v>43709</v>
      </c>
      <c r="T1206" s="23" t="str">
        <f t="shared" si="200"/>
        <v>AH</v>
      </c>
      <c r="U1206" t="s">
        <v>2513</v>
      </c>
      <c r="V1206" s="46" t="str">
        <f t="shared" si="201"/>
        <v>15</v>
      </c>
      <c r="W1206" s="46" t="str">
        <f t="shared" si="202"/>
        <v>Sep</v>
      </c>
      <c r="X1206" s="46">
        <f t="shared" si="203"/>
        <v>9</v>
      </c>
      <c r="Y1206" s="46" t="str">
        <f t="shared" si="204"/>
        <v>2019</v>
      </c>
      <c r="Z1206" s="46" t="str">
        <f t="shared" si="205"/>
        <v>20:45</v>
      </c>
      <c r="AA1206" s="47">
        <f t="shared" si="206"/>
        <v>43723</v>
      </c>
      <c r="AB1206" s="48">
        <f t="shared" si="207"/>
        <v>43723.864583333336</v>
      </c>
      <c r="AC1206" s="51">
        <v>43709</v>
      </c>
      <c r="AD1206" s="72"/>
      <c r="AE1206" s="49">
        <v>1205</v>
      </c>
      <c r="AF1206" s="52">
        <f t="shared" si="208"/>
        <v>27.179999999999989</v>
      </c>
      <c r="AG1206" s="53">
        <f t="shared" si="209"/>
        <v>127.18000000000018</v>
      </c>
      <c r="AH1206" s="53">
        <f>AG1206-MAX($AG$1:AG1205)</f>
        <v>-19.319999999999908</v>
      </c>
    </row>
    <row r="1207" spans="1:34" x14ac:dyDescent="0.25">
      <c r="A1207">
        <v>1206</v>
      </c>
      <c r="B1207" t="s">
        <v>2759</v>
      </c>
      <c r="C1207" t="s">
        <v>15</v>
      </c>
      <c r="D1207" t="s">
        <v>24</v>
      </c>
      <c r="E1207" t="s">
        <v>843</v>
      </c>
      <c r="F1207">
        <v>1.75</v>
      </c>
      <c r="G1207" t="s">
        <v>18</v>
      </c>
      <c r="H1207" t="s">
        <v>92</v>
      </c>
      <c r="I1207" t="str">
        <f>"1-1"</f>
        <v>1-1</v>
      </c>
      <c r="J1207" t="s">
        <v>20</v>
      </c>
      <c r="K1207">
        <v>1.746</v>
      </c>
      <c r="L1207">
        <v>1</v>
      </c>
      <c r="M1207">
        <v>0.75</v>
      </c>
      <c r="N1207" t="s">
        <v>21</v>
      </c>
      <c r="O1207" t="s">
        <v>2760</v>
      </c>
      <c r="Q1207" s="18">
        <v>43709</v>
      </c>
      <c r="T1207" s="23" t="str">
        <f t="shared" si="200"/>
        <v>AH</v>
      </c>
      <c r="U1207" t="s">
        <v>2513</v>
      </c>
      <c r="V1207" s="46" t="str">
        <f t="shared" si="201"/>
        <v>15</v>
      </c>
      <c r="W1207" s="46" t="str">
        <f t="shared" si="202"/>
        <v>Sep</v>
      </c>
      <c r="X1207" s="46">
        <f t="shared" si="203"/>
        <v>9</v>
      </c>
      <c r="Y1207" s="46" t="str">
        <f t="shared" si="204"/>
        <v>2019</v>
      </c>
      <c r="Z1207" s="46" t="str">
        <f t="shared" si="205"/>
        <v>21:00</v>
      </c>
      <c r="AA1207" s="47">
        <f t="shared" si="206"/>
        <v>43723</v>
      </c>
      <c r="AB1207" s="48">
        <f t="shared" si="207"/>
        <v>43723.875</v>
      </c>
      <c r="AC1207" s="51">
        <v>43709</v>
      </c>
      <c r="AD1207" s="72"/>
      <c r="AE1207" s="49">
        <v>1206</v>
      </c>
      <c r="AF1207" s="52">
        <f t="shared" si="208"/>
        <v>27.929999999999989</v>
      </c>
      <c r="AG1207" s="53">
        <f t="shared" si="209"/>
        <v>127.93000000000018</v>
      </c>
      <c r="AH1207" s="53">
        <f>AG1207-MAX($AG$1:AG1206)</f>
        <v>-18.569999999999908</v>
      </c>
    </row>
    <row r="1208" spans="1:34" x14ac:dyDescent="0.25">
      <c r="A1208">
        <v>1207</v>
      </c>
      <c r="B1208" t="s">
        <v>2759</v>
      </c>
      <c r="C1208" t="s">
        <v>15</v>
      </c>
      <c r="D1208" t="s">
        <v>100</v>
      </c>
      <c r="E1208" t="s">
        <v>2771</v>
      </c>
      <c r="F1208">
        <v>0</v>
      </c>
      <c r="G1208" t="s">
        <v>26</v>
      </c>
      <c r="H1208" t="s">
        <v>46</v>
      </c>
      <c r="I1208" t="str">
        <f>"3-4"</f>
        <v>3-4</v>
      </c>
      <c r="J1208" t="s">
        <v>20</v>
      </c>
      <c r="K1208">
        <v>1.7809999999999999</v>
      </c>
      <c r="L1208">
        <v>1</v>
      </c>
      <c r="M1208">
        <v>-1</v>
      </c>
      <c r="N1208" t="s">
        <v>21</v>
      </c>
      <c r="O1208" t="s">
        <v>2770</v>
      </c>
      <c r="Q1208" s="18">
        <v>43709</v>
      </c>
      <c r="T1208" s="23" t="str">
        <f t="shared" si="200"/>
        <v>AH</v>
      </c>
      <c r="U1208" t="s">
        <v>2513</v>
      </c>
      <c r="V1208" s="46" t="str">
        <f t="shared" si="201"/>
        <v>15</v>
      </c>
      <c r="W1208" s="46" t="str">
        <f t="shared" si="202"/>
        <v>Sep</v>
      </c>
      <c r="X1208" s="46">
        <f t="shared" si="203"/>
        <v>9</v>
      </c>
      <c r="Y1208" s="46" t="str">
        <f t="shared" si="204"/>
        <v>2019</v>
      </c>
      <c r="Z1208" s="46" t="str">
        <f t="shared" si="205"/>
        <v>21:00</v>
      </c>
      <c r="AA1208" s="47">
        <f t="shared" si="206"/>
        <v>43723</v>
      </c>
      <c r="AB1208" s="48">
        <f t="shared" si="207"/>
        <v>43723.875</v>
      </c>
      <c r="AC1208" s="51">
        <v>43709</v>
      </c>
      <c r="AD1208" s="72"/>
      <c r="AE1208" s="49">
        <v>1207</v>
      </c>
      <c r="AF1208" s="52">
        <f t="shared" si="208"/>
        <v>26.929999999999989</v>
      </c>
      <c r="AG1208" s="53">
        <f t="shared" si="209"/>
        <v>126.93000000000018</v>
      </c>
      <c r="AH1208" s="53">
        <f>AG1208-MAX($AG$1:AG1207)</f>
        <v>-19.569999999999908</v>
      </c>
    </row>
    <row r="1209" spans="1:34" x14ac:dyDescent="0.25">
      <c r="A1209">
        <v>1208</v>
      </c>
      <c r="B1209" t="s">
        <v>2795</v>
      </c>
      <c r="C1209" t="s">
        <v>15</v>
      </c>
      <c r="D1209" t="s">
        <v>16</v>
      </c>
      <c r="E1209" t="s">
        <v>2796</v>
      </c>
      <c r="F1209">
        <v>0</v>
      </c>
      <c r="G1209" t="s">
        <v>26</v>
      </c>
      <c r="H1209" t="s">
        <v>50</v>
      </c>
      <c r="I1209" t="str">
        <f>"1-2"</f>
        <v>1-2</v>
      </c>
      <c r="J1209" t="s">
        <v>20</v>
      </c>
      <c r="K1209">
        <v>1.8540000000000001</v>
      </c>
      <c r="L1209">
        <v>1</v>
      </c>
      <c r="M1209">
        <v>-1</v>
      </c>
      <c r="N1209" t="s">
        <v>21</v>
      </c>
      <c r="O1209" t="s">
        <v>2792</v>
      </c>
      <c r="Q1209" s="18">
        <v>43709</v>
      </c>
      <c r="T1209" s="23" t="str">
        <f t="shared" si="200"/>
        <v>AH</v>
      </c>
      <c r="U1209" t="s">
        <v>2513</v>
      </c>
      <c r="V1209" s="46" t="str">
        <f t="shared" si="201"/>
        <v>16</v>
      </c>
      <c r="W1209" s="46" t="str">
        <f t="shared" si="202"/>
        <v>Sep</v>
      </c>
      <c r="X1209" s="46">
        <f t="shared" si="203"/>
        <v>9</v>
      </c>
      <c r="Y1209" s="46" t="str">
        <f t="shared" si="204"/>
        <v>2019</v>
      </c>
      <c r="Z1209" s="46" t="str">
        <f t="shared" si="205"/>
        <v>20:45</v>
      </c>
      <c r="AA1209" s="47">
        <f t="shared" si="206"/>
        <v>43724</v>
      </c>
      <c r="AB1209" s="48">
        <f t="shared" si="207"/>
        <v>43724.864583333336</v>
      </c>
      <c r="AC1209" s="51">
        <v>43709</v>
      </c>
      <c r="AD1209" s="72"/>
      <c r="AE1209" s="49">
        <v>1208</v>
      </c>
      <c r="AF1209" s="52">
        <f t="shared" si="208"/>
        <v>25.929999999999989</v>
      </c>
      <c r="AG1209" s="53">
        <f t="shared" si="209"/>
        <v>125.93000000000018</v>
      </c>
      <c r="AH1209" s="53">
        <f>AG1209-MAX($AG$1:AG1208)</f>
        <v>-20.569999999999908</v>
      </c>
    </row>
    <row r="1210" spans="1:34" x14ac:dyDescent="0.25">
      <c r="A1210">
        <v>1209</v>
      </c>
      <c r="B1210" t="s">
        <v>2784</v>
      </c>
      <c r="C1210" t="s">
        <v>15</v>
      </c>
      <c r="D1210" t="s">
        <v>58</v>
      </c>
      <c r="E1210" t="s">
        <v>2785</v>
      </c>
      <c r="F1210">
        <v>1</v>
      </c>
      <c r="G1210" t="s">
        <v>80</v>
      </c>
      <c r="H1210" t="s">
        <v>34</v>
      </c>
      <c r="I1210" t="str">
        <f>"0-0"</f>
        <v>0-0</v>
      </c>
      <c r="J1210" t="s">
        <v>20</v>
      </c>
      <c r="K1210">
        <v>1.9610000000000001</v>
      </c>
      <c r="L1210">
        <v>1</v>
      </c>
      <c r="M1210">
        <v>0</v>
      </c>
      <c r="N1210" t="s">
        <v>21</v>
      </c>
      <c r="O1210" t="s">
        <v>2782</v>
      </c>
      <c r="Q1210" s="18">
        <v>43709</v>
      </c>
      <c r="T1210" s="23" t="str">
        <f t="shared" si="200"/>
        <v>AH</v>
      </c>
      <c r="U1210" t="s">
        <v>2513</v>
      </c>
      <c r="V1210" s="46" t="str">
        <f t="shared" si="201"/>
        <v>16</v>
      </c>
      <c r="W1210" s="46" t="str">
        <f t="shared" si="202"/>
        <v>Sep</v>
      </c>
      <c r="X1210" s="46">
        <f t="shared" si="203"/>
        <v>9</v>
      </c>
      <c r="Y1210" s="46" t="str">
        <f t="shared" si="204"/>
        <v>2019</v>
      </c>
      <c r="Z1210" s="46" t="str">
        <f t="shared" si="205"/>
        <v>21:00</v>
      </c>
      <c r="AA1210" s="47">
        <f t="shared" si="206"/>
        <v>43724</v>
      </c>
      <c r="AB1210" s="48">
        <f t="shared" si="207"/>
        <v>43724.875</v>
      </c>
      <c r="AC1210" s="51">
        <v>43709</v>
      </c>
      <c r="AD1210" s="72"/>
      <c r="AE1210" s="49">
        <v>1209</v>
      </c>
      <c r="AF1210" s="52">
        <f t="shared" si="208"/>
        <v>25.929999999999989</v>
      </c>
      <c r="AG1210" s="53">
        <f t="shared" si="209"/>
        <v>125.93000000000018</v>
      </c>
      <c r="AH1210" s="53">
        <f>AG1210-MAX($AG$1:AG1209)</f>
        <v>-20.569999999999908</v>
      </c>
    </row>
    <row r="1211" spans="1:34" x14ac:dyDescent="0.25">
      <c r="A1211">
        <v>1210</v>
      </c>
      <c r="B1211" t="s">
        <v>2809</v>
      </c>
      <c r="C1211" t="s">
        <v>15</v>
      </c>
      <c r="D1211" t="s">
        <v>229</v>
      </c>
      <c r="E1211" t="s">
        <v>2810</v>
      </c>
      <c r="F1211">
        <v>0</v>
      </c>
      <c r="G1211" t="s">
        <v>26</v>
      </c>
      <c r="H1211" t="s">
        <v>19</v>
      </c>
      <c r="I1211" t="str">
        <f>"1-1"</f>
        <v>1-1</v>
      </c>
      <c r="J1211" t="s">
        <v>20</v>
      </c>
      <c r="K1211">
        <v>2.21</v>
      </c>
      <c r="L1211">
        <v>1</v>
      </c>
      <c r="M1211">
        <v>-1</v>
      </c>
      <c r="N1211" t="s">
        <v>21</v>
      </c>
      <c r="O1211" t="s">
        <v>2811</v>
      </c>
      <c r="Q1211" s="18">
        <v>43709</v>
      </c>
      <c r="T1211" s="23" t="str">
        <f t="shared" si="200"/>
        <v>AH</v>
      </c>
      <c r="U1211" t="s">
        <v>2513</v>
      </c>
      <c r="V1211" s="46" t="str">
        <f t="shared" si="201"/>
        <v>17</v>
      </c>
      <c r="W1211" s="46" t="str">
        <f t="shared" si="202"/>
        <v>Sep</v>
      </c>
      <c r="X1211" s="46">
        <f t="shared" si="203"/>
        <v>9</v>
      </c>
      <c r="Y1211" s="46" t="str">
        <f t="shared" si="204"/>
        <v>2019</v>
      </c>
      <c r="Z1211" s="46" t="str">
        <f t="shared" si="205"/>
        <v>18:55</v>
      </c>
      <c r="AA1211" s="47">
        <f t="shared" si="206"/>
        <v>43725</v>
      </c>
      <c r="AB1211" s="48">
        <f t="shared" si="207"/>
        <v>43725.788194444445</v>
      </c>
      <c r="AC1211" s="51">
        <v>43709</v>
      </c>
      <c r="AD1211" s="72"/>
      <c r="AE1211" s="49">
        <v>1210</v>
      </c>
      <c r="AF1211" s="52">
        <f t="shared" si="208"/>
        <v>24.929999999999989</v>
      </c>
      <c r="AG1211" s="53">
        <f t="shared" si="209"/>
        <v>124.93000000000018</v>
      </c>
      <c r="AH1211" s="53">
        <f>AG1211-MAX($AG$1:AG1210)</f>
        <v>-21.569999999999908</v>
      </c>
    </row>
    <row r="1212" spans="1:34" x14ac:dyDescent="0.25">
      <c r="A1212">
        <v>1211</v>
      </c>
      <c r="B1212" t="s">
        <v>2809</v>
      </c>
      <c r="C1212" t="s">
        <v>15</v>
      </c>
      <c r="D1212" t="s">
        <v>229</v>
      </c>
      <c r="E1212" t="s">
        <v>2837</v>
      </c>
      <c r="F1212">
        <v>0</v>
      </c>
      <c r="G1212" t="s">
        <v>26</v>
      </c>
      <c r="H1212" t="s">
        <v>72</v>
      </c>
      <c r="I1212" t="str">
        <f>"1-1"</f>
        <v>1-1</v>
      </c>
      <c r="J1212" t="s">
        <v>20</v>
      </c>
      <c r="K1212">
        <v>1.7350000000000001</v>
      </c>
      <c r="L1212">
        <v>1</v>
      </c>
      <c r="M1212">
        <v>-1</v>
      </c>
      <c r="N1212" t="s">
        <v>21</v>
      </c>
      <c r="O1212" t="s">
        <v>2838</v>
      </c>
      <c r="Q1212" s="18">
        <v>43709</v>
      </c>
      <c r="T1212" s="23" t="str">
        <f t="shared" si="200"/>
        <v>1X2</v>
      </c>
      <c r="U1212" t="s">
        <v>2513</v>
      </c>
      <c r="V1212" s="46" t="str">
        <f t="shared" si="201"/>
        <v>17</v>
      </c>
      <c r="W1212" s="46" t="str">
        <f t="shared" si="202"/>
        <v>Sep</v>
      </c>
      <c r="X1212" s="46">
        <f t="shared" si="203"/>
        <v>9</v>
      </c>
      <c r="Y1212" s="46" t="str">
        <f t="shared" si="204"/>
        <v>2019</v>
      </c>
      <c r="Z1212" s="46" t="str">
        <f t="shared" si="205"/>
        <v>18:55</v>
      </c>
      <c r="AA1212" s="47">
        <f t="shared" si="206"/>
        <v>43725</v>
      </c>
      <c r="AB1212" s="48">
        <f t="shared" si="207"/>
        <v>43725.788194444445</v>
      </c>
      <c r="AC1212" s="51">
        <v>43709</v>
      </c>
      <c r="AD1212" s="72"/>
      <c r="AE1212" s="49">
        <v>1211</v>
      </c>
      <c r="AF1212" s="52">
        <f t="shared" si="208"/>
        <v>23.929999999999989</v>
      </c>
      <c r="AG1212" s="53">
        <f t="shared" si="209"/>
        <v>123.93000000000018</v>
      </c>
      <c r="AH1212" s="53">
        <f>AG1212-MAX($AG$1:AG1211)</f>
        <v>-22.569999999999908</v>
      </c>
    </row>
    <row r="1213" spans="1:34" x14ac:dyDescent="0.25">
      <c r="A1213">
        <v>1212</v>
      </c>
      <c r="B1213" t="s">
        <v>2812</v>
      </c>
      <c r="C1213" t="s">
        <v>15</v>
      </c>
      <c r="D1213" t="s">
        <v>229</v>
      </c>
      <c r="E1213" t="s">
        <v>2813</v>
      </c>
      <c r="F1213">
        <v>0</v>
      </c>
      <c r="G1213" t="s">
        <v>26</v>
      </c>
      <c r="H1213" t="s">
        <v>31</v>
      </c>
      <c r="I1213" t="str">
        <f>"3-0"</f>
        <v>3-0</v>
      </c>
      <c r="J1213" t="s">
        <v>20</v>
      </c>
      <c r="K1213">
        <v>2.0699999999999998</v>
      </c>
      <c r="L1213">
        <v>1</v>
      </c>
      <c r="M1213">
        <v>-1</v>
      </c>
      <c r="N1213" t="s">
        <v>21</v>
      </c>
      <c r="O1213" t="s">
        <v>2811</v>
      </c>
      <c r="Q1213" s="18">
        <v>43709</v>
      </c>
      <c r="T1213" s="23" t="str">
        <f t="shared" si="200"/>
        <v>AH</v>
      </c>
      <c r="U1213" t="s">
        <v>2513</v>
      </c>
      <c r="V1213" s="46" t="str">
        <f t="shared" si="201"/>
        <v>17</v>
      </c>
      <c r="W1213" s="46" t="str">
        <f t="shared" si="202"/>
        <v>Sep</v>
      </c>
      <c r="X1213" s="46">
        <f t="shared" si="203"/>
        <v>9</v>
      </c>
      <c r="Y1213" s="46" t="str">
        <f t="shared" si="204"/>
        <v>2019</v>
      </c>
      <c r="Z1213" s="46" t="str">
        <f t="shared" si="205"/>
        <v>21:00</v>
      </c>
      <c r="AA1213" s="47">
        <f t="shared" si="206"/>
        <v>43725</v>
      </c>
      <c r="AB1213" s="48">
        <f t="shared" si="207"/>
        <v>43725.875</v>
      </c>
      <c r="AC1213" s="51">
        <v>43709</v>
      </c>
      <c r="AD1213" s="72"/>
      <c r="AE1213" s="49">
        <v>1212</v>
      </c>
      <c r="AF1213" s="52">
        <f t="shared" si="208"/>
        <v>22.929999999999989</v>
      </c>
      <c r="AG1213" s="53">
        <f t="shared" si="209"/>
        <v>122.93000000000018</v>
      </c>
      <c r="AH1213" s="53">
        <f>AG1213-MAX($AG$1:AG1212)</f>
        <v>-23.569999999999908</v>
      </c>
    </row>
    <row r="1214" spans="1:34" x14ac:dyDescent="0.25">
      <c r="A1214">
        <v>1213</v>
      </c>
      <c r="B1214" t="s">
        <v>2812</v>
      </c>
      <c r="C1214" t="s">
        <v>15</v>
      </c>
      <c r="D1214" t="s">
        <v>229</v>
      </c>
      <c r="E1214" t="s">
        <v>2814</v>
      </c>
      <c r="F1214">
        <v>1.92</v>
      </c>
      <c r="G1214" t="s">
        <v>18</v>
      </c>
      <c r="H1214" t="s">
        <v>34</v>
      </c>
      <c r="I1214" t="str">
        <f>"1-2"</f>
        <v>1-2</v>
      </c>
      <c r="J1214" t="s">
        <v>20</v>
      </c>
      <c r="K1214">
        <v>1.917</v>
      </c>
      <c r="L1214">
        <v>1</v>
      </c>
      <c r="M1214">
        <v>0.92</v>
      </c>
      <c r="N1214" t="s">
        <v>21</v>
      </c>
      <c r="O1214" t="s">
        <v>2815</v>
      </c>
      <c r="Q1214" s="18">
        <v>43709</v>
      </c>
      <c r="T1214" s="23" t="str">
        <f t="shared" si="200"/>
        <v>AH</v>
      </c>
      <c r="U1214" t="s">
        <v>2513</v>
      </c>
      <c r="V1214" s="46" t="str">
        <f t="shared" si="201"/>
        <v>17</v>
      </c>
      <c r="W1214" s="46" t="str">
        <f t="shared" si="202"/>
        <v>Sep</v>
      </c>
      <c r="X1214" s="46">
        <f t="shared" si="203"/>
        <v>9</v>
      </c>
      <c r="Y1214" s="46" t="str">
        <f t="shared" si="204"/>
        <v>2019</v>
      </c>
      <c r="Z1214" s="46" t="str">
        <f t="shared" si="205"/>
        <v>21:00</v>
      </c>
      <c r="AA1214" s="47">
        <f t="shared" si="206"/>
        <v>43725</v>
      </c>
      <c r="AB1214" s="48">
        <f t="shared" si="207"/>
        <v>43725.875</v>
      </c>
      <c r="AC1214" s="51">
        <v>43709</v>
      </c>
      <c r="AD1214" s="72"/>
      <c r="AE1214" s="49">
        <v>1213</v>
      </c>
      <c r="AF1214" s="52">
        <f t="shared" si="208"/>
        <v>23.849999999999991</v>
      </c>
      <c r="AG1214" s="53">
        <f t="shared" si="209"/>
        <v>123.85000000000018</v>
      </c>
      <c r="AH1214" s="53">
        <f>AG1214-MAX($AG$1:AG1213)</f>
        <v>-22.649999999999906</v>
      </c>
    </row>
    <row r="1215" spans="1:34" x14ac:dyDescent="0.25">
      <c r="A1215">
        <v>1214</v>
      </c>
      <c r="B1215" t="s">
        <v>2812</v>
      </c>
      <c r="C1215" t="s">
        <v>15</v>
      </c>
      <c r="D1215" t="s">
        <v>229</v>
      </c>
      <c r="E1215" t="s">
        <v>2816</v>
      </c>
      <c r="F1215">
        <v>1.68</v>
      </c>
      <c r="G1215" t="s">
        <v>18</v>
      </c>
      <c r="H1215" t="s">
        <v>112</v>
      </c>
      <c r="I1215" t="str">
        <f>"0-0"</f>
        <v>0-0</v>
      </c>
      <c r="J1215" t="s">
        <v>20</v>
      </c>
      <c r="K1215">
        <v>1.675</v>
      </c>
      <c r="L1215">
        <v>1</v>
      </c>
      <c r="M1215">
        <v>0.68</v>
      </c>
      <c r="N1215" t="s">
        <v>21</v>
      </c>
      <c r="O1215" t="s">
        <v>2815</v>
      </c>
      <c r="Q1215" s="18">
        <v>43709</v>
      </c>
      <c r="T1215" s="23" t="str">
        <f t="shared" si="200"/>
        <v>AH</v>
      </c>
      <c r="U1215" t="s">
        <v>2513</v>
      </c>
      <c r="V1215" s="46" t="str">
        <f t="shared" si="201"/>
        <v>17</v>
      </c>
      <c r="W1215" s="46" t="str">
        <f t="shared" si="202"/>
        <v>Sep</v>
      </c>
      <c r="X1215" s="46">
        <f t="shared" si="203"/>
        <v>9</v>
      </c>
      <c r="Y1215" s="46" t="str">
        <f t="shared" si="204"/>
        <v>2019</v>
      </c>
      <c r="Z1215" s="46" t="str">
        <f t="shared" si="205"/>
        <v>21:00</v>
      </c>
      <c r="AA1215" s="47">
        <f t="shared" si="206"/>
        <v>43725</v>
      </c>
      <c r="AB1215" s="48">
        <f t="shared" si="207"/>
        <v>43725.875</v>
      </c>
      <c r="AC1215" s="51">
        <v>43709</v>
      </c>
      <c r="AD1215" s="72"/>
      <c r="AE1215" s="49">
        <v>1214</v>
      </c>
      <c r="AF1215" s="52">
        <f t="shared" si="208"/>
        <v>24.52999999999999</v>
      </c>
      <c r="AG1215" s="53">
        <f t="shared" si="209"/>
        <v>124.53000000000019</v>
      </c>
      <c r="AH1215" s="53">
        <f>AG1215-MAX($AG$1:AG1214)</f>
        <v>-21.969999999999899</v>
      </c>
    </row>
    <row r="1216" spans="1:34" x14ac:dyDescent="0.25">
      <c r="A1216">
        <v>1215</v>
      </c>
      <c r="B1216" t="s">
        <v>2812</v>
      </c>
      <c r="C1216" t="s">
        <v>15</v>
      </c>
      <c r="D1216" t="s">
        <v>229</v>
      </c>
      <c r="E1216" t="s">
        <v>2817</v>
      </c>
      <c r="F1216">
        <v>0</v>
      </c>
      <c r="G1216" t="s">
        <v>26</v>
      </c>
      <c r="H1216" t="s">
        <v>72</v>
      </c>
      <c r="I1216" t="str">
        <f>"0-1"</f>
        <v>0-1</v>
      </c>
      <c r="J1216" t="s">
        <v>20</v>
      </c>
      <c r="K1216">
        <v>1.869</v>
      </c>
      <c r="L1216">
        <v>1</v>
      </c>
      <c r="M1216">
        <v>-1</v>
      </c>
      <c r="N1216" t="s">
        <v>21</v>
      </c>
      <c r="O1216" t="s">
        <v>2815</v>
      </c>
      <c r="Q1216" s="18">
        <v>43709</v>
      </c>
      <c r="T1216" s="23" t="str">
        <f t="shared" si="200"/>
        <v>1X2</v>
      </c>
      <c r="U1216" t="s">
        <v>2513</v>
      </c>
      <c r="V1216" s="46" t="str">
        <f t="shared" si="201"/>
        <v>17</v>
      </c>
      <c r="W1216" s="46" t="str">
        <f t="shared" si="202"/>
        <v>Sep</v>
      </c>
      <c r="X1216" s="46">
        <f t="shared" si="203"/>
        <v>9</v>
      </c>
      <c r="Y1216" s="46" t="str">
        <f t="shared" si="204"/>
        <v>2019</v>
      </c>
      <c r="Z1216" s="46" t="str">
        <f t="shared" si="205"/>
        <v>21:00</v>
      </c>
      <c r="AA1216" s="47">
        <f t="shared" si="206"/>
        <v>43725</v>
      </c>
      <c r="AB1216" s="48">
        <f t="shared" si="207"/>
        <v>43725.875</v>
      </c>
      <c r="AC1216" s="51">
        <v>43709</v>
      </c>
      <c r="AD1216" s="72"/>
      <c r="AE1216" s="49">
        <v>1215</v>
      </c>
      <c r="AF1216" s="52">
        <f t="shared" si="208"/>
        <v>23.52999999999999</v>
      </c>
      <c r="AG1216" s="53">
        <f t="shared" si="209"/>
        <v>123.53000000000019</v>
      </c>
      <c r="AH1216" s="53">
        <f>AG1216-MAX($AG$1:AG1215)</f>
        <v>-22.969999999999899</v>
      </c>
    </row>
    <row r="1217" spans="1:34" x14ac:dyDescent="0.25">
      <c r="A1217">
        <v>1216</v>
      </c>
      <c r="B1217" t="s">
        <v>2812</v>
      </c>
      <c r="C1217" t="s">
        <v>15</v>
      </c>
      <c r="D1217" t="s">
        <v>229</v>
      </c>
      <c r="E1217" t="s">
        <v>2818</v>
      </c>
      <c r="F1217">
        <v>1.7</v>
      </c>
      <c r="G1217" t="s">
        <v>18</v>
      </c>
      <c r="H1217" t="s">
        <v>112</v>
      </c>
      <c r="I1217" t="str">
        <f>"2-0"</f>
        <v>2-0</v>
      </c>
      <c r="J1217" t="s">
        <v>20</v>
      </c>
      <c r="K1217">
        <v>1.704</v>
      </c>
      <c r="L1217">
        <v>1</v>
      </c>
      <c r="M1217">
        <v>0.7</v>
      </c>
      <c r="N1217" t="s">
        <v>21</v>
      </c>
      <c r="O1217" t="s">
        <v>2819</v>
      </c>
      <c r="Q1217" s="18">
        <v>43709</v>
      </c>
      <c r="T1217" s="23" t="str">
        <f t="shared" si="200"/>
        <v>AH</v>
      </c>
      <c r="U1217" t="s">
        <v>2513</v>
      </c>
      <c r="V1217" s="46" t="str">
        <f t="shared" si="201"/>
        <v>17</v>
      </c>
      <c r="W1217" s="46" t="str">
        <f t="shared" si="202"/>
        <v>Sep</v>
      </c>
      <c r="X1217" s="46">
        <f t="shared" si="203"/>
        <v>9</v>
      </c>
      <c r="Y1217" s="46" t="str">
        <f t="shared" si="204"/>
        <v>2019</v>
      </c>
      <c r="Z1217" s="46" t="str">
        <f t="shared" si="205"/>
        <v>21:00</v>
      </c>
      <c r="AA1217" s="47">
        <f t="shared" si="206"/>
        <v>43725</v>
      </c>
      <c r="AB1217" s="48">
        <f t="shared" si="207"/>
        <v>43725.875</v>
      </c>
      <c r="AC1217" s="51">
        <v>43709</v>
      </c>
      <c r="AD1217" s="72"/>
      <c r="AE1217" s="49">
        <v>1216</v>
      </c>
      <c r="AF1217" s="52">
        <f t="shared" si="208"/>
        <v>24.22999999999999</v>
      </c>
      <c r="AG1217" s="53">
        <f t="shared" si="209"/>
        <v>124.23000000000019</v>
      </c>
      <c r="AH1217" s="53">
        <f>AG1217-MAX($AG$1:AG1216)</f>
        <v>-22.269999999999897</v>
      </c>
    </row>
    <row r="1218" spans="1:34" x14ac:dyDescent="0.25">
      <c r="A1218">
        <v>1217</v>
      </c>
      <c r="B1218" t="s">
        <v>2820</v>
      </c>
      <c r="C1218" t="s">
        <v>15</v>
      </c>
      <c r="D1218" t="s">
        <v>229</v>
      </c>
      <c r="E1218" t="s">
        <v>2821</v>
      </c>
      <c r="F1218">
        <v>0</v>
      </c>
      <c r="G1218" t="s">
        <v>26</v>
      </c>
      <c r="H1218" t="s">
        <v>38</v>
      </c>
      <c r="I1218" t="str">
        <f>"2-2"</f>
        <v>2-2</v>
      </c>
      <c r="J1218" t="s">
        <v>20</v>
      </c>
      <c r="K1218">
        <v>1.917</v>
      </c>
      <c r="L1218">
        <v>1</v>
      </c>
      <c r="M1218">
        <v>-1</v>
      </c>
      <c r="N1218" t="s">
        <v>21</v>
      </c>
      <c r="O1218" t="s">
        <v>2819</v>
      </c>
      <c r="Q1218" s="18">
        <v>43709</v>
      </c>
      <c r="T1218" s="23" t="str">
        <f t="shared" ref="T1218:T1281" si="210">MID(H1218,FIND("(",H1218)+1,FIND(")",H1218)-FIND("(",H1218)-1)</f>
        <v>1X2</v>
      </c>
      <c r="U1218" t="s">
        <v>2513</v>
      </c>
      <c r="V1218" s="46" t="str">
        <f t="shared" ref="V1218:V1281" si="211">MID(B1218,2,2)</f>
        <v>18</v>
      </c>
      <c r="W1218" s="46" t="str">
        <f t="shared" ref="W1218:W1281" si="212">MID(B1218,5,3)</f>
        <v>Sep</v>
      </c>
      <c r="X1218" s="46">
        <f t="shared" ref="X1218:X1281" si="213">INDEX($AK$2:$AL$13,MATCH(W1218,$AL$2:$AL$13,0),1)</f>
        <v>9</v>
      </c>
      <c r="Y1218" s="46" t="str">
        <f t="shared" ref="Y1218:Y1281" si="214">MID(B1218,9,4)</f>
        <v>2019</v>
      </c>
      <c r="Z1218" s="46" t="str">
        <f t="shared" ref="Z1218:Z1281" si="215">RIGHT(B1218,5)</f>
        <v>18:55</v>
      </c>
      <c r="AA1218" s="47">
        <f t="shared" ref="AA1218:AA1281" si="216">DATE(Y1218,X1218,V1218)</f>
        <v>43726</v>
      </c>
      <c r="AB1218" s="48">
        <f t="shared" ref="AB1218:AB1281" si="217">AA1218+Z1218</f>
        <v>43726.788194444445</v>
      </c>
      <c r="AC1218" s="51">
        <v>43709</v>
      </c>
      <c r="AD1218" s="72"/>
      <c r="AE1218" s="49">
        <v>1217</v>
      </c>
      <c r="AF1218" s="52">
        <f t="shared" si="208"/>
        <v>23.22999999999999</v>
      </c>
      <c r="AG1218" s="53">
        <f t="shared" si="209"/>
        <v>123.23000000000019</v>
      </c>
      <c r="AH1218" s="53">
        <f>AG1218-MAX($AG$1:AG1217)</f>
        <v>-23.269999999999897</v>
      </c>
    </row>
    <row r="1219" spans="1:34" x14ac:dyDescent="0.25">
      <c r="A1219">
        <v>1218</v>
      </c>
      <c r="B1219" t="s">
        <v>2822</v>
      </c>
      <c r="C1219" t="s">
        <v>15</v>
      </c>
      <c r="D1219" t="s">
        <v>229</v>
      </c>
      <c r="E1219" t="s">
        <v>1059</v>
      </c>
      <c r="F1219">
        <v>1</v>
      </c>
      <c r="G1219" t="s">
        <v>80</v>
      </c>
      <c r="H1219" t="s">
        <v>46</v>
      </c>
      <c r="I1219" t="str">
        <f>"2-2"</f>
        <v>2-2</v>
      </c>
      <c r="J1219" t="s">
        <v>20</v>
      </c>
      <c r="K1219">
        <v>1.7090000000000001</v>
      </c>
      <c r="L1219">
        <v>1</v>
      </c>
      <c r="M1219">
        <v>0</v>
      </c>
      <c r="N1219" t="s">
        <v>21</v>
      </c>
      <c r="O1219" t="s">
        <v>2819</v>
      </c>
      <c r="Q1219" s="18">
        <v>43709</v>
      </c>
      <c r="T1219" s="23" t="str">
        <f t="shared" si="210"/>
        <v>AH</v>
      </c>
      <c r="U1219" t="s">
        <v>2513</v>
      </c>
      <c r="V1219" s="46" t="str">
        <f t="shared" si="211"/>
        <v>18</v>
      </c>
      <c r="W1219" s="46" t="str">
        <f t="shared" si="212"/>
        <v>Sep</v>
      </c>
      <c r="X1219" s="46">
        <f t="shared" si="213"/>
        <v>9</v>
      </c>
      <c r="Y1219" s="46" t="str">
        <f t="shared" si="214"/>
        <v>2019</v>
      </c>
      <c r="Z1219" s="46" t="str">
        <f t="shared" si="215"/>
        <v>21:00</v>
      </c>
      <c r="AA1219" s="47">
        <f t="shared" si="216"/>
        <v>43726</v>
      </c>
      <c r="AB1219" s="48">
        <f t="shared" si="217"/>
        <v>43726.875</v>
      </c>
      <c r="AC1219" s="51">
        <v>43709</v>
      </c>
      <c r="AD1219" s="72"/>
      <c r="AE1219" s="49">
        <v>1218</v>
      </c>
      <c r="AF1219" s="52">
        <f t="shared" ref="AF1219:AF1282" si="218">AF1218+M1219</f>
        <v>23.22999999999999</v>
      </c>
      <c r="AG1219" s="53">
        <f t="shared" ref="AG1219:AG1282" si="219">AG1218+M1219</f>
        <v>123.23000000000019</v>
      </c>
      <c r="AH1219" s="53">
        <f>AG1219-MAX($AG$1:AG1218)</f>
        <v>-23.269999999999897</v>
      </c>
    </row>
    <row r="1220" spans="1:34" x14ac:dyDescent="0.25">
      <c r="A1220">
        <v>1219</v>
      </c>
      <c r="B1220" t="s">
        <v>2822</v>
      </c>
      <c r="C1220" t="s">
        <v>15</v>
      </c>
      <c r="D1220" t="s">
        <v>229</v>
      </c>
      <c r="E1220" t="s">
        <v>2823</v>
      </c>
      <c r="F1220">
        <v>0</v>
      </c>
      <c r="G1220" t="s">
        <v>26</v>
      </c>
      <c r="H1220" t="s">
        <v>19</v>
      </c>
      <c r="I1220" t="str">
        <f>"1-2"</f>
        <v>1-2</v>
      </c>
      <c r="J1220" t="s">
        <v>20</v>
      </c>
      <c r="K1220">
        <v>2.15</v>
      </c>
      <c r="L1220">
        <v>1</v>
      </c>
      <c r="M1220">
        <v>-1</v>
      </c>
      <c r="N1220" t="s">
        <v>21</v>
      </c>
      <c r="O1220" t="s">
        <v>2824</v>
      </c>
      <c r="Q1220" s="18">
        <v>43709</v>
      </c>
      <c r="T1220" s="23" t="str">
        <f t="shared" si="210"/>
        <v>AH</v>
      </c>
      <c r="U1220" t="s">
        <v>2513</v>
      </c>
      <c r="V1220" s="46" t="str">
        <f t="shared" si="211"/>
        <v>18</v>
      </c>
      <c r="W1220" s="46" t="str">
        <f t="shared" si="212"/>
        <v>Sep</v>
      </c>
      <c r="X1220" s="46">
        <f t="shared" si="213"/>
        <v>9</v>
      </c>
      <c r="Y1220" s="46" t="str">
        <f t="shared" si="214"/>
        <v>2019</v>
      </c>
      <c r="Z1220" s="46" t="str">
        <f t="shared" si="215"/>
        <v>21:00</v>
      </c>
      <c r="AA1220" s="47">
        <f t="shared" si="216"/>
        <v>43726</v>
      </c>
      <c r="AB1220" s="48">
        <f t="shared" si="217"/>
        <v>43726.875</v>
      </c>
      <c r="AC1220" s="51">
        <v>43709</v>
      </c>
      <c r="AD1220" s="72"/>
      <c r="AE1220" s="49">
        <v>1219</v>
      </c>
      <c r="AF1220" s="52">
        <f t="shared" si="218"/>
        <v>22.22999999999999</v>
      </c>
      <c r="AG1220" s="53">
        <f t="shared" si="219"/>
        <v>122.23000000000019</v>
      </c>
      <c r="AH1220" s="53">
        <f>AG1220-MAX($AG$1:AG1219)</f>
        <v>-24.269999999999897</v>
      </c>
    </row>
    <row r="1221" spans="1:34" x14ac:dyDescent="0.25">
      <c r="A1221">
        <v>1220</v>
      </c>
      <c r="B1221" t="s">
        <v>2822</v>
      </c>
      <c r="C1221" t="s">
        <v>15</v>
      </c>
      <c r="D1221" t="s">
        <v>229</v>
      </c>
      <c r="E1221" t="s">
        <v>2825</v>
      </c>
      <c r="F1221">
        <v>0</v>
      </c>
      <c r="G1221" t="s">
        <v>26</v>
      </c>
      <c r="H1221" t="s">
        <v>128</v>
      </c>
      <c r="I1221" t="str">
        <f>"0-3"</f>
        <v>0-3</v>
      </c>
      <c r="J1221" t="s">
        <v>20</v>
      </c>
      <c r="K1221">
        <v>2.02</v>
      </c>
      <c r="L1221">
        <v>1</v>
      </c>
      <c r="M1221">
        <v>-1</v>
      </c>
      <c r="N1221" t="s">
        <v>21</v>
      </c>
      <c r="O1221" t="s">
        <v>2824</v>
      </c>
      <c r="Q1221" s="18">
        <v>43709</v>
      </c>
      <c r="T1221" s="23" t="str">
        <f t="shared" si="210"/>
        <v>AH</v>
      </c>
      <c r="U1221" t="s">
        <v>2513</v>
      </c>
      <c r="V1221" s="46" t="str">
        <f t="shared" si="211"/>
        <v>18</v>
      </c>
      <c r="W1221" s="46" t="str">
        <f t="shared" si="212"/>
        <v>Sep</v>
      </c>
      <c r="X1221" s="46">
        <f t="shared" si="213"/>
        <v>9</v>
      </c>
      <c r="Y1221" s="46" t="str">
        <f t="shared" si="214"/>
        <v>2019</v>
      </c>
      <c r="Z1221" s="46" t="str">
        <f t="shared" si="215"/>
        <v>21:00</v>
      </c>
      <c r="AA1221" s="47">
        <f t="shared" si="216"/>
        <v>43726</v>
      </c>
      <c r="AB1221" s="48">
        <f t="shared" si="217"/>
        <v>43726.875</v>
      </c>
      <c r="AC1221" s="51">
        <v>43709</v>
      </c>
      <c r="AD1221" s="72"/>
      <c r="AE1221" s="49">
        <v>1220</v>
      </c>
      <c r="AF1221" s="52">
        <f t="shared" si="218"/>
        <v>21.22999999999999</v>
      </c>
      <c r="AG1221" s="53">
        <f t="shared" si="219"/>
        <v>121.23000000000019</v>
      </c>
      <c r="AH1221" s="53">
        <f>AG1221-MAX($AG$1:AG1220)</f>
        <v>-25.269999999999897</v>
      </c>
    </row>
    <row r="1222" spans="1:34" x14ac:dyDescent="0.25">
      <c r="A1222">
        <v>1221</v>
      </c>
      <c r="B1222" t="s">
        <v>2822</v>
      </c>
      <c r="C1222" t="s">
        <v>15</v>
      </c>
      <c r="D1222" t="s">
        <v>229</v>
      </c>
      <c r="E1222" t="s">
        <v>2839</v>
      </c>
      <c r="F1222">
        <v>0</v>
      </c>
      <c r="G1222" t="s">
        <v>26</v>
      </c>
      <c r="H1222" t="s">
        <v>38</v>
      </c>
      <c r="I1222" t="str">
        <f>"4-0"</f>
        <v>4-0</v>
      </c>
      <c r="J1222" t="s">
        <v>20</v>
      </c>
      <c r="K1222">
        <v>2.15</v>
      </c>
      <c r="L1222">
        <v>1</v>
      </c>
      <c r="M1222">
        <v>-1</v>
      </c>
      <c r="N1222" t="s">
        <v>21</v>
      </c>
      <c r="O1222" t="s">
        <v>2838</v>
      </c>
      <c r="Q1222" s="18">
        <v>43709</v>
      </c>
      <c r="T1222" s="23" t="str">
        <f t="shared" si="210"/>
        <v>1X2</v>
      </c>
      <c r="U1222" t="s">
        <v>2513</v>
      </c>
      <c r="V1222" s="46" t="str">
        <f t="shared" si="211"/>
        <v>18</v>
      </c>
      <c r="W1222" s="46" t="str">
        <f t="shared" si="212"/>
        <v>Sep</v>
      </c>
      <c r="X1222" s="46">
        <f t="shared" si="213"/>
        <v>9</v>
      </c>
      <c r="Y1222" s="46" t="str">
        <f t="shared" si="214"/>
        <v>2019</v>
      </c>
      <c r="Z1222" s="46" t="str">
        <f t="shared" si="215"/>
        <v>21:00</v>
      </c>
      <c r="AA1222" s="47">
        <f t="shared" si="216"/>
        <v>43726</v>
      </c>
      <c r="AB1222" s="48">
        <f t="shared" si="217"/>
        <v>43726.875</v>
      </c>
      <c r="AC1222" s="51">
        <v>43709</v>
      </c>
      <c r="AD1222" s="72"/>
      <c r="AE1222" s="49">
        <v>1221</v>
      </c>
      <c r="AF1222" s="52">
        <f t="shared" si="218"/>
        <v>20.22999999999999</v>
      </c>
      <c r="AG1222" s="53">
        <f t="shared" si="219"/>
        <v>120.23000000000019</v>
      </c>
      <c r="AH1222" s="53">
        <f>AG1222-MAX($AG$1:AG1221)</f>
        <v>-26.269999999999897</v>
      </c>
    </row>
    <row r="1223" spans="1:34" x14ac:dyDescent="0.25">
      <c r="A1223">
        <v>1222</v>
      </c>
      <c r="B1223" t="s">
        <v>2822</v>
      </c>
      <c r="C1223" t="s">
        <v>15</v>
      </c>
      <c r="D1223" t="s">
        <v>229</v>
      </c>
      <c r="E1223" t="s">
        <v>2840</v>
      </c>
      <c r="F1223">
        <v>0</v>
      </c>
      <c r="G1223" t="s">
        <v>26</v>
      </c>
      <c r="H1223" t="s">
        <v>92</v>
      </c>
      <c r="I1223" t="str">
        <f>"3-0"</f>
        <v>3-0</v>
      </c>
      <c r="J1223" t="s">
        <v>20</v>
      </c>
      <c r="K1223">
        <v>1.7290000000000001</v>
      </c>
      <c r="L1223">
        <v>1</v>
      </c>
      <c r="M1223">
        <v>-1</v>
      </c>
      <c r="N1223" t="s">
        <v>21</v>
      </c>
      <c r="O1223" t="s">
        <v>2841</v>
      </c>
      <c r="Q1223" s="18">
        <v>43709</v>
      </c>
      <c r="T1223" s="23" t="str">
        <f t="shared" si="210"/>
        <v>AH</v>
      </c>
      <c r="U1223" t="s">
        <v>2513</v>
      </c>
      <c r="V1223" s="46" t="str">
        <f t="shared" si="211"/>
        <v>18</v>
      </c>
      <c r="W1223" s="46" t="str">
        <f t="shared" si="212"/>
        <v>Sep</v>
      </c>
      <c r="X1223" s="46">
        <f t="shared" si="213"/>
        <v>9</v>
      </c>
      <c r="Y1223" s="46" t="str">
        <f t="shared" si="214"/>
        <v>2019</v>
      </c>
      <c r="Z1223" s="46" t="str">
        <f t="shared" si="215"/>
        <v>21:00</v>
      </c>
      <c r="AA1223" s="47">
        <f t="shared" si="216"/>
        <v>43726</v>
      </c>
      <c r="AB1223" s="48">
        <f t="shared" si="217"/>
        <v>43726.875</v>
      </c>
      <c r="AC1223" s="51">
        <v>43709</v>
      </c>
      <c r="AD1223" s="72"/>
      <c r="AE1223" s="49">
        <v>1222</v>
      </c>
      <c r="AF1223" s="52">
        <f t="shared" si="218"/>
        <v>19.22999999999999</v>
      </c>
      <c r="AG1223" s="53">
        <f t="shared" si="219"/>
        <v>119.23000000000019</v>
      </c>
      <c r="AH1223" s="53">
        <f>AG1223-MAX($AG$1:AG1222)</f>
        <v>-27.269999999999897</v>
      </c>
    </row>
    <row r="1224" spans="1:34" x14ac:dyDescent="0.25">
      <c r="A1224">
        <v>1223</v>
      </c>
      <c r="B1224" t="s">
        <v>2862</v>
      </c>
      <c r="C1224" t="s">
        <v>15</v>
      </c>
      <c r="D1224" t="s">
        <v>199</v>
      </c>
      <c r="E1224" t="s">
        <v>2863</v>
      </c>
      <c r="F1224">
        <v>0</v>
      </c>
      <c r="G1224" t="s">
        <v>26</v>
      </c>
      <c r="H1224" t="s">
        <v>27</v>
      </c>
      <c r="I1224" t="str">
        <f>"2-1"</f>
        <v>2-1</v>
      </c>
      <c r="J1224" t="s">
        <v>20</v>
      </c>
      <c r="K1224">
        <v>2.34</v>
      </c>
      <c r="L1224">
        <v>1</v>
      </c>
      <c r="M1224">
        <v>-1</v>
      </c>
      <c r="N1224" t="s">
        <v>21</v>
      </c>
      <c r="O1224" t="s">
        <v>2864</v>
      </c>
      <c r="Q1224" s="18">
        <v>43709</v>
      </c>
      <c r="T1224" s="23" t="str">
        <f t="shared" si="210"/>
        <v>AH</v>
      </c>
      <c r="U1224" t="s">
        <v>2513</v>
      </c>
      <c r="V1224" s="46" t="str">
        <f t="shared" si="211"/>
        <v>19</v>
      </c>
      <c r="W1224" s="46" t="str">
        <f t="shared" si="212"/>
        <v>Sep</v>
      </c>
      <c r="X1224" s="46">
        <f t="shared" si="213"/>
        <v>9</v>
      </c>
      <c r="Y1224" s="46" t="str">
        <f t="shared" si="214"/>
        <v>2019</v>
      </c>
      <c r="Z1224" s="46" t="str">
        <f t="shared" si="215"/>
        <v>18:55</v>
      </c>
      <c r="AA1224" s="47">
        <f t="shared" si="216"/>
        <v>43727</v>
      </c>
      <c r="AB1224" s="48">
        <f t="shared" si="217"/>
        <v>43727.788194444445</v>
      </c>
      <c r="AC1224" s="51">
        <v>43709</v>
      </c>
      <c r="AD1224" s="72"/>
      <c r="AE1224" s="49">
        <v>1223</v>
      </c>
      <c r="AF1224" s="52">
        <f t="shared" si="218"/>
        <v>18.22999999999999</v>
      </c>
      <c r="AG1224" s="53">
        <f t="shared" si="219"/>
        <v>118.23000000000019</v>
      </c>
      <c r="AH1224" s="53">
        <f>AG1224-MAX($AG$1:AG1223)</f>
        <v>-28.269999999999897</v>
      </c>
    </row>
    <row r="1225" spans="1:34" x14ac:dyDescent="0.25">
      <c r="A1225">
        <v>1224</v>
      </c>
      <c r="B1225" t="s">
        <v>2862</v>
      </c>
      <c r="C1225" t="s">
        <v>15</v>
      </c>
      <c r="D1225" t="s">
        <v>199</v>
      </c>
      <c r="E1225" t="s">
        <v>2865</v>
      </c>
      <c r="F1225">
        <v>0</v>
      </c>
      <c r="G1225" t="s">
        <v>26</v>
      </c>
      <c r="H1225" t="s">
        <v>46</v>
      </c>
      <c r="I1225" t="str">
        <f>"0-3"</f>
        <v>0-3</v>
      </c>
      <c r="J1225" t="s">
        <v>20</v>
      </c>
      <c r="K1225">
        <v>2.2000000000000002</v>
      </c>
      <c r="L1225">
        <v>1</v>
      </c>
      <c r="M1225">
        <v>-1</v>
      </c>
      <c r="N1225" t="s">
        <v>21</v>
      </c>
      <c r="O1225" t="s">
        <v>2864</v>
      </c>
      <c r="Q1225" s="18">
        <v>43709</v>
      </c>
      <c r="T1225" s="23" t="str">
        <f t="shared" si="210"/>
        <v>AH</v>
      </c>
      <c r="U1225" t="s">
        <v>2513</v>
      </c>
      <c r="V1225" s="46" t="str">
        <f t="shared" si="211"/>
        <v>19</v>
      </c>
      <c r="W1225" s="46" t="str">
        <f t="shared" si="212"/>
        <v>Sep</v>
      </c>
      <c r="X1225" s="46">
        <f t="shared" si="213"/>
        <v>9</v>
      </c>
      <c r="Y1225" s="46" t="str">
        <f t="shared" si="214"/>
        <v>2019</v>
      </c>
      <c r="Z1225" s="46" t="str">
        <f t="shared" si="215"/>
        <v>18:55</v>
      </c>
      <c r="AA1225" s="47">
        <f t="shared" si="216"/>
        <v>43727</v>
      </c>
      <c r="AB1225" s="48">
        <f t="shared" si="217"/>
        <v>43727.788194444445</v>
      </c>
      <c r="AC1225" s="51">
        <v>43709</v>
      </c>
      <c r="AD1225" s="72"/>
      <c r="AE1225" s="49">
        <v>1224</v>
      </c>
      <c r="AF1225" s="52">
        <f t="shared" si="218"/>
        <v>17.22999999999999</v>
      </c>
      <c r="AG1225" s="53">
        <f t="shared" si="219"/>
        <v>117.23000000000019</v>
      </c>
      <c r="AH1225" s="53">
        <f>AG1225-MAX($AG$1:AG1224)</f>
        <v>-29.269999999999897</v>
      </c>
    </row>
    <row r="1226" spans="1:34" x14ac:dyDescent="0.25">
      <c r="A1226">
        <v>1225</v>
      </c>
      <c r="B1226" t="s">
        <v>2862</v>
      </c>
      <c r="C1226" t="s">
        <v>15</v>
      </c>
      <c r="D1226" t="s">
        <v>199</v>
      </c>
      <c r="E1226" t="s">
        <v>2866</v>
      </c>
      <c r="F1226">
        <v>0</v>
      </c>
      <c r="G1226" t="s">
        <v>26</v>
      </c>
      <c r="H1226" t="s">
        <v>109</v>
      </c>
      <c r="I1226" t="str">
        <f>"0-3"</f>
        <v>0-3</v>
      </c>
      <c r="J1226" t="s">
        <v>20</v>
      </c>
      <c r="K1226">
        <v>1.8839999999999999</v>
      </c>
      <c r="L1226">
        <v>1</v>
      </c>
      <c r="M1226">
        <v>-1</v>
      </c>
      <c r="N1226" t="s">
        <v>21</v>
      </c>
      <c r="O1226" t="s">
        <v>2864</v>
      </c>
      <c r="Q1226" s="18">
        <v>43709</v>
      </c>
      <c r="T1226" s="23" t="str">
        <f t="shared" si="210"/>
        <v>AH</v>
      </c>
      <c r="U1226" t="s">
        <v>2513</v>
      </c>
      <c r="V1226" s="46" t="str">
        <f t="shared" si="211"/>
        <v>19</v>
      </c>
      <c r="W1226" s="46" t="str">
        <f t="shared" si="212"/>
        <v>Sep</v>
      </c>
      <c r="X1226" s="46">
        <f t="shared" si="213"/>
        <v>9</v>
      </c>
      <c r="Y1226" s="46" t="str">
        <f t="shared" si="214"/>
        <v>2019</v>
      </c>
      <c r="Z1226" s="46" t="str">
        <f t="shared" si="215"/>
        <v>18:55</v>
      </c>
      <c r="AA1226" s="47">
        <f t="shared" si="216"/>
        <v>43727</v>
      </c>
      <c r="AB1226" s="48">
        <f t="shared" si="217"/>
        <v>43727.788194444445</v>
      </c>
      <c r="AC1226" s="51">
        <v>43709</v>
      </c>
      <c r="AD1226" s="72"/>
      <c r="AE1226" s="49">
        <v>1225</v>
      </c>
      <c r="AF1226" s="52">
        <f t="shared" si="218"/>
        <v>16.22999999999999</v>
      </c>
      <c r="AG1226" s="53">
        <f t="shared" si="219"/>
        <v>116.23000000000019</v>
      </c>
      <c r="AH1226" s="53">
        <f>AG1226-MAX($AG$1:AG1225)</f>
        <v>-30.269999999999897</v>
      </c>
    </row>
    <row r="1227" spans="1:34" x14ac:dyDescent="0.25">
      <c r="A1227">
        <v>1226</v>
      </c>
      <c r="B1227" t="s">
        <v>2862</v>
      </c>
      <c r="C1227" t="s">
        <v>15</v>
      </c>
      <c r="D1227" t="s">
        <v>199</v>
      </c>
      <c r="E1227" t="s">
        <v>2867</v>
      </c>
      <c r="F1227">
        <v>1</v>
      </c>
      <c r="G1227" t="s">
        <v>80</v>
      </c>
      <c r="H1227" t="s">
        <v>31</v>
      </c>
      <c r="I1227" t="str">
        <f>"1-0"</f>
        <v>1-0</v>
      </c>
      <c r="J1227" t="s">
        <v>20</v>
      </c>
      <c r="K1227">
        <v>1.8260000000000001</v>
      </c>
      <c r="L1227">
        <v>1</v>
      </c>
      <c r="M1227">
        <v>0</v>
      </c>
      <c r="N1227" t="s">
        <v>21</v>
      </c>
      <c r="O1227" t="s">
        <v>2868</v>
      </c>
      <c r="Q1227" s="18">
        <v>43709</v>
      </c>
      <c r="T1227" s="23" t="str">
        <f t="shared" si="210"/>
        <v>AH</v>
      </c>
      <c r="U1227" t="s">
        <v>2513</v>
      </c>
      <c r="V1227" s="46" t="str">
        <f t="shared" si="211"/>
        <v>19</v>
      </c>
      <c r="W1227" s="46" t="str">
        <f t="shared" si="212"/>
        <v>Sep</v>
      </c>
      <c r="X1227" s="46">
        <f t="shared" si="213"/>
        <v>9</v>
      </c>
      <c r="Y1227" s="46" t="str">
        <f t="shared" si="214"/>
        <v>2019</v>
      </c>
      <c r="Z1227" s="46" t="str">
        <f t="shared" si="215"/>
        <v>18:55</v>
      </c>
      <c r="AA1227" s="47">
        <f t="shared" si="216"/>
        <v>43727</v>
      </c>
      <c r="AB1227" s="48">
        <f t="shared" si="217"/>
        <v>43727.788194444445</v>
      </c>
      <c r="AC1227" s="51">
        <v>43709</v>
      </c>
      <c r="AD1227" s="72"/>
      <c r="AE1227" s="49">
        <v>1226</v>
      </c>
      <c r="AF1227" s="52">
        <f t="shared" si="218"/>
        <v>16.22999999999999</v>
      </c>
      <c r="AG1227" s="53">
        <f t="shared" si="219"/>
        <v>116.23000000000019</v>
      </c>
      <c r="AH1227" s="53">
        <f>AG1227-MAX($AG$1:AG1226)</f>
        <v>-30.269999999999897</v>
      </c>
    </row>
    <row r="1228" spans="1:34" x14ac:dyDescent="0.25">
      <c r="A1228">
        <v>1227</v>
      </c>
      <c r="B1228" t="s">
        <v>2862</v>
      </c>
      <c r="C1228" t="s">
        <v>15</v>
      </c>
      <c r="D1228" t="s">
        <v>199</v>
      </c>
      <c r="E1228" t="s">
        <v>2869</v>
      </c>
      <c r="F1228">
        <v>1.74</v>
      </c>
      <c r="G1228" t="s">
        <v>18</v>
      </c>
      <c r="H1228" t="s">
        <v>92</v>
      </c>
      <c r="I1228" t="str">
        <f>"1-1"</f>
        <v>1-1</v>
      </c>
      <c r="J1228" t="s">
        <v>20</v>
      </c>
      <c r="K1228">
        <v>1.7350000000000001</v>
      </c>
      <c r="L1228">
        <v>1</v>
      </c>
      <c r="M1228">
        <v>0.74</v>
      </c>
      <c r="N1228" t="s">
        <v>21</v>
      </c>
      <c r="O1228" t="s">
        <v>2868</v>
      </c>
      <c r="Q1228" s="18">
        <v>43709</v>
      </c>
      <c r="T1228" s="23" t="str">
        <f t="shared" si="210"/>
        <v>AH</v>
      </c>
      <c r="U1228" t="s">
        <v>2513</v>
      </c>
      <c r="V1228" s="46" t="str">
        <f t="shared" si="211"/>
        <v>19</v>
      </c>
      <c r="W1228" s="46" t="str">
        <f t="shared" si="212"/>
        <v>Sep</v>
      </c>
      <c r="X1228" s="46">
        <f t="shared" si="213"/>
        <v>9</v>
      </c>
      <c r="Y1228" s="46" t="str">
        <f t="shared" si="214"/>
        <v>2019</v>
      </c>
      <c r="Z1228" s="46" t="str">
        <f t="shared" si="215"/>
        <v>18:55</v>
      </c>
      <c r="AA1228" s="47">
        <f t="shared" si="216"/>
        <v>43727</v>
      </c>
      <c r="AB1228" s="48">
        <f t="shared" si="217"/>
        <v>43727.788194444445</v>
      </c>
      <c r="AC1228" s="51">
        <v>43709</v>
      </c>
      <c r="AD1228" s="72"/>
      <c r="AE1228" s="49">
        <v>1227</v>
      </c>
      <c r="AF1228" s="52">
        <f t="shared" si="218"/>
        <v>16.969999999999988</v>
      </c>
      <c r="AG1228" s="53">
        <f t="shared" si="219"/>
        <v>116.97000000000018</v>
      </c>
      <c r="AH1228" s="53">
        <f>AG1228-MAX($AG$1:AG1227)</f>
        <v>-29.529999999999902</v>
      </c>
    </row>
    <row r="1229" spans="1:34" x14ac:dyDescent="0.25">
      <c r="A1229">
        <v>1228</v>
      </c>
      <c r="B1229" t="s">
        <v>2805</v>
      </c>
      <c r="C1229" t="s">
        <v>15</v>
      </c>
      <c r="D1229" t="s">
        <v>199</v>
      </c>
      <c r="E1229" t="s">
        <v>2806</v>
      </c>
      <c r="F1229">
        <v>1</v>
      </c>
      <c r="G1229" t="s">
        <v>80</v>
      </c>
      <c r="H1229" t="s">
        <v>177</v>
      </c>
      <c r="I1229" t="str">
        <f>"3-1"</f>
        <v>3-1</v>
      </c>
      <c r="J1229" t="s">
        <v>20</v>
      </c>
      <c r="K1229">
        <v>1.847</v>
      </c>
      <c r="L1229">
        <v>1</v>
      </c>
      <c r="M1229">
        <v>0</v>
      </c>
      <c r="N1229" t="s">
        <v>21</v>
      </c>
      <c r="O1229" t="s">
        <v>2807</v>
      </c>
      <c r="Q1229" s="18">
        <v>43709</v>
      </c>
      <c r="T1229" s="23" t="str">
        <f t="shared" si="210"/>
        <v>AH</v>
      </c>
      <c r="U1229" t="s">
        <v>2513</v>
      </c>
      <c r="V1229" s="46" t="str">
        <f t="shared" si="211"/>
        <v>19</v>
      </c>
      <c r="W1229" s="46" t="str">
        <f t="shared" si="212"/>
        <v>Sep</v>
      </c>
      <c r="X1229" s="46">
        <f t="shared" si="213"/>
        <v>9</v>
      </c>
      <c r="Y1229" s="46" t="str">
        <f t="shared" si="214"/>
        <v>2019</v>
      </c>
      <c r="Z1229" s="46" t="str">
        <f t="shared" si="215"/>
        <v>21:00</v>
      </c>
      <c r="AA1229" s="47">
        <f t="shared" si="216"/>
        <v>43727</v>
      </c>
      <c r="AB1229" s="48">
        <f t="shared" si="217"/>
        <v>43727.875</v>
      </c>
      <c r="AC1229" s="51">
        <v>43709</v>
      </c>
      <c r="AD1229" s="72"/>
      <c r="AE1229" s="49">
        <v>1228</v>
      </c>
      <c r="AF1229" s="52">
        <f t="shared" si="218"/>
        <v>16.969999999999988</v>
      </c>
      <c r="AG1229" s="53">
        <f t="shared" si="219"/>
        <v>116.97000000000018</v>
      </c>
      <c r="AH1229" s="53">
        <f>AG1229-MAX($AG$1:AG1228)</f>
        <v>-29.529999999999902</v>
      </c>
    </row>
    <row r="1230" spans="1:34" x14ac:dyDescent="0.25">
      <c r="A1230">
        <v>1229</v>
      </c>
      <c r="B1230" t="s">
        <v>2805</v>
      </c>
      <c r="C1230" t="s">
        <v>15</v>
      </c>
      <c r="D1230" t="s">
        <v>199</v>
      </c>
      <c r="E1230" t="s">
        <v>2808</v>
      </c>
      <c r="F1230">
        <v>0</v>
      </c>
      <c r="G1230" t="s">
        <v>26</v>
      </c>
      <c r="H1230" t="s">
        <v>50</v>
      </c>
      <c r="I1230" t="str">
        <f>"0-1"</f>
        <v>0-1</v>
      </c>
      <c r="J1230" t="s">
        <v>20</v>
      </c>
      <c r="K1230">
        <v>2.14</v>
      </c>
      <c r="L1230">
        <v>1</v>
      </c>
      <c r="M1230">
        <v>-1</v>
      </c>
      <c r="N1230" t="s">
        <v>21</v>
      </c>
      <c r="O1230" t="s">
        <v>2807</v>
      </c>
      <c r="Q1230" s="18">
        <v>43709</v>
      </c>
      <c r="T1230" s="23" t="str">
        <f t="shared" si="210"/>
        <v>AH</v>
      </c>
      <c r="U1230" t="s">
        <v>2513</v>
      </c>
      <c r="V1230" s="46" t="str">
        <f t="shared" si="211"/>
        <v>19</v>
      </c>
      <c r="W1230" s="46" t="str">
        <f t="shared" si="212"/>
        <v>Sep</v>
      </c>
      <c r="X1230" s="46">
        <f t="shared" si="213"/>
        <v>9</v>
      </c>
      <c r="Y1230" s="46" t="str">
        <f t="shared" si="214"/>
        <v>2019</v>
      </c>
      <c r="Z1230" s="46" t="str">
        <f t="shared" si="215"/>
        <v>21:00</v>
      </c>
      <c r="AA1230" s="47">
        <f t="shared" si="216"/>
        <v>43727</v>
      </c>
      <c r="AB1230" s="48">
        <f t="shared" si="217"/>
        <v>43727.875</v>
      </c>
      <c r="AC1230" s="51">
        <v>43709</v>
      </c>
      <c r="AD1230" s="72"/>
      <c r="AE1230" s="49">
        <v>1229</v>
      </c>
      <c r="AF1230" s="52">
        <f t="shared" si="218"/>
        <v>15.969999999999988</v>
      </c>
      <c r="AG1230" s="53">
        <f t="shared" si="219"/>
        <v>115.97000000000018</v>
      </c>
      <c r="AH1230" s="53">
        <f>AG1230-MAX($AG$1:AG1229)</f>
        <v>-30.529999999999902</v>
      </c>
    </row>
    <row r="1231" spans="1:34" x14ac:dyDescent="0.25">
      <c r="A1231">
        <v>1230</v>
      </c>
      <c r="B1231" t="s">
        <v>2805</v>
      </c>
      <c r="C1231" t="s">
        <v>15</v>
      </c>
      <c r="D1231" t="s">
        <v>199</v>
      </c>
      <c r="E1231" t="s">
        <v>2870</v>
      </c>
      <c r="F1231">
        <v>2.08</v>
      </c>
      <c r="G1231" t="s">
        <v>18</v>
      </c>
      <c r="H1231" t="s">
        <v>19</v>
      </c>
      <c r="I1231" t="str">
        <f>"4-0"</f>
        <v>4-0</v>
      </c>
      <c r="J1231" t="s">
        <v>20</v>
      </c>
      <c r="K1231">
        <v>2.08</v>
      </c>
      <c r="L1231">
        <v>1</v>
      </c>
      <c r="M1231">
        <v>1.08</v>
      </c>
      <c r="N1231" t="s">
        <v>21</v>
      </c>
      <c r="O1231" t="s">
        <v>2868</v>
      </c>
      <c r="Q1231" s="18">
        <v>43709</v>
      </c>
      <c r="T1231" s="23" t="str">
        <f t="shared" si="210"/>
        <v>AH</v>
      </c>
      <c r="U1231" t="s">
        <v>2513</v>
      </c>
      <c r="V1231" s="46" t="str">
        <f t="shared" si="211"/>
        <v>19</v>
      </c>
      <c r="W1231" s="46" t="str">
        <f t="shared" si="212"/>
        <v>Sep</v>
      </c>
      <c r="X1231" s="46">
        <f t="shared" si="213"/>
        <v>9</v>
      </c>
      <c r="Y1231" s="46" t="str">
        <f t="shared" si="214"/>
        <v>2019</v>
      </c>
      <c r="Z1231" s="46" t="str">
        <f t="shared" si="215"/>
        <v>21:00</v>
      </c>
      <c r="AA1231" s="47">
        <f t="shared" si="216"/>
        <v>43727</v>
      </c>
      <c r="AB1231" s="48">
        <f t="shared" si="217"/>
        <v>43727.875</v>
      </c>
      <c r="AC1231" s="51">
        <v>43709</v>
      </c>
      <c r="AD1231" s="72"/>
      <c r="AE1231" s="49">
        <v>1230</v>
      </c>
      <c r="AF1231" s="52">
        <f t="shared" si="218"/>
        <v>17.04999999999999</v>
      </c>
      <c r="AG1231" s="53">
        <f t="shared" si="219"/>
        <v>117.05000000000018</v>
      </c>
      <c r="AH1231" s="53">
        <f>AG1231-MAX($AG$1:AG1230)</f>
        <v>-29.449999999999903</v>
      </c>
    </row>
    <row r="1232" spans="1:34" x14ac:dyDescent="0.25">
      <c r="A1232">
        <v>1231</v>
      </c>
      <c r="B1232" t="s">
        <v>2805</v>
      </c>
      <c r="C1232" t="s">
        <v>15</v>
      </c>
      <c r="D1232" t="s">
        <v>199</v>
      </c>
      <c r="E1232" t="s">
        <v>2871</v>
      </c>
      <c r="F1232">
        <v>0</v>
      </c>
      <c r="G1232" t="s">
        <v>26</v>
      </c>
      <c r="H1232" t="s">
        <v>19</v>
      </c>
      <c r="I1232" t="str">
        <f>"0-4"</f>
        <v>0-4</v>
      </c>
      <c r="J1232" t="s">
        <v>20</v>
      </c>
      <c r="K1232">
        <v>2.0699999999999998</v>
      </c>
      <c r="L1232">
        <v>1</v>
      </c>
      <c r="M1232">
        <v>-1</v>
      </c>
      <c r="N1232" t="s">
        <v>21</v>
      </c>
      <c r="O1232" t="s">
        <v>2872</v>
      </c>
      <c r="Q1232" s="18">
        <v>43709</v>
      </c>
      <c r="T1232" s="23" t="str">
        <f t="shared" si="210"/>
        <v>AH</v>
      </c>
      <c r="U1232" t="s">
        <v>2513</v>
      </c>
      <c r="V1232" s="46" t="str">
        <f t="shared" si="211"/>
        <v>19</v>
      </c>
      <c r="W1232" s="46" t="str">
        <f t="shared" si="212"/>
        <v>Sep</v>
      </c>
      <c r="X1232" s="46">
        <f t="shared" si="213"/>
        <v>9</v>
      </c>
      <c r="Y1232" s="46" t="str">
        <f t="shared" si="214"/>
        <v>2019</v>
      </c>
      <c r="Z1232" s="46" t="str">
        <f t="shared" si="215"/>
        <v>21:00</v>
      </c>
      <c r="AA1232" s="47">
        <f t="shared" si="216"/>
        <v>43727</v>
      </c>
      <c r="AB1232" s="48">
        <f t="shared" si="217"/>
        <v>43727.875</v>
      </c>
      <c r="AC1232" s="51">
        <v>43709</v>
      </c>
      <c r="AD1232" s="72"/>
      <c r="AE1232" s="49">
        <v>1231</v>
      </c>
      <c r="AF1232" s="52">
        <f t="shared" si="218"/>
        <v>16.04999999999999</v>
      </c>
      <c r="AG1232" s="53">
        <f t="shared" si="219"/>
        <v>116.05000000000018</v>
      </c>
      <c r="AH1232" s="53">
        <f>AG1232-MAX($AG$1:AG1231)</f>
        <v>-30.449999999999903</v>
      </c>
    </row>
    <row r="1233" spans="1:34" x14ac:dyDescent="0.25">
      <c r="A1233">
        <v>1232</v>
      </c>
      <c r="B1233" t="s">
        <v>2805</v>
      </c>
      <c r="C1233" t="s">
        <v>15</v>
      </c>
      <c r="D1233" t="s">
        <v>199</v>
      </c>
      <c r="E1233" t="s">
        <v>2873</v>
      </c>
      <c r="F1233">
        <v>2.2400000000000002</v>
      </c>
      <c r="G1233" t="s">
        <v>18</v>
      </c>
      <c r="H1233" t="s">
        <v>31</v>
      </c>
      <c r="I1233" t="str">
        <f>"1-1"</f>
        <v>1-1</v>
      </c>
      <c r="J1233" t="s">
        <v>20</v>
      </c>
      <c r="K1233">
        <v>2.2400000000000002</v>
      </c>
      <c r="L1233">
        <v>1</v>
      </c>
      <c r="M1233">
        <v>1.24</v>
      </c>
      <c r="N1233" t="s">
        <v>21</v>
      </c>
      <c r="O1233" t="s">
        <v>2872</v>
      </c>
      <c r="Q1233" s="18">
        <v>43709</v>
      </c>
      <c r="T1233" s="23" t="str">
        <f t="shared" si="210"/>
        <v>AH</v>
      </c>
      <c r="U1233" t="s">
        <v>2513</v>
      </c>
      <c r="V1233" s="46" t="str">
        <f t="shared" si="211"/>
        <v>19</v>
      </c>
      <c r="W1233" s="46" t="str">
        <f t="shared" si="212"/>
        <v>Sep</v>
      </c>
      <c r="X1233" s="46">
        <f t="shared" si="213"/>
        <v>9</v>
      </c>
      <c r="Y1233" s="46" t="str">
        <f t="shared" si="214"/>
        <v>2019</v>
      </c>
      <c r="Z1233" s="46" t="str">
        <f t="shared" si="215"/>
        <v>21:00</v>
      </c>
      <c r="AA1233" s="47">
        <f t="shared" si="216"/>
        <v>43727</v>
      </c>
      <c r="AB1233" s="48">
        <f t="shared" si="217"/>
        <v>43727.875</v>
      </c>
      <c r="AC1233" s="51">
        <v>43709</v>
      </c>
      <c r="AD1233" s="72"/>
      <c r="AE1233" s="49">
        <v>1232</v>
      </c>
      <c r="AF1233" s="52">
        <f t="shared" si="218"/>
        <v>17.289999999999988</v>
      </c>
      <c r="AG1233" s="53">
        <f t="shared" si="219"/>
        <v>117.29000000000018</v>
      </c>
      <c r="AH1233" s="53">
        <f>AG1233-MAX($AG$1:AG1232)</f>
        <v>-29.209999999999908</v>
      </c>
    </row>
    <row r="1234" spans="1:34" x14ac:dyDescent="0.25">
      <c r="A1234">
        <v>1233</v>
      </c>
      <c r="B1234" t="s">
        <v>2805</v>
      </c>
      <c r="C1234" t="s">
        <v>15</v>
      </c>
      <c r="D1234" t="s">
        <v>199</v>
      </c>
      <c r="E1234" t="s">
        <v>2874</v>
      </c>
      <c r="F1234">
        <v>0</v>
      </c>
      <c r="G1234" t="s">
        <v>26</v>
      </c>
      <c r="H1234" t="s">
        <v>92</v>
      </c>
      <c r="I1234" t="str">
        <f>"3-2"</f>
        <v>3-2</v>
      </c>
      <c r="J1234" t="s">
        <v>20</v>
      </c>
      <c r="K1234">
        <v>1.7350000000000001</v>
      </c>
      <c r="L1234">
        <v>1</v>
      </c>
      <c r="M1234">
        <v>-1</v>
      </c>
      <c r="N1234" t="s">
        <v>21</v>
      </c>
      <c r="O1234" t="s">
        <v>2872</v>
      </c>
      <c r="Q1234" s="18">
        <v>43709</v>
      </c>
      <c r="T1234" s="23" t="str">
        <f t="shared" si="210"/>
        <v>AH</v>
      </c>
      <c r="U1234" t="s">
        <v>2513</v>
      </c>
      <c r="V1234" s="46" t="str">
        <f t="shared" si="211"/>
        <v>19</v>
      </c>
      <c r="W1234" s="46" t="str">
        <f t="shared" si="212"/>
        <v>Sep</v>
      </c>
      <c r="X1234" s="46">
        <f t="shared" si="213"/>
        <v>9</v>
      </c>
      <c r="Y1234" s="46" t="str">
        <f t="shared" si="214"/>
        <v>2019</v>
      </c>
      <c r="Z1234" s="46" t="str">
        <f t="shared" si="215"/>
        <v>21:00</v>
      </c>
      <c r="AA1234" s="47">
        <f t="shared" si="216"/>
        <v>43727</v>
      </c>
      <c r="AB1234" s="48">
        <f t="shared" si="217"/>
        <v>43727.875</v>
      </c>
      <c r="AC1234" s="51">
        <v>43709</v>
      </c>
      <c r="AD1234" s="72"/>
      <c r="AE1234" s="49">
        <v>1233</v>
      </c>
      <c r="AF1234" s="52">
        <f t="shared" si="218"/>
        <v>16.289999999999988</v>
      </c>
      <c r="AG1234" s="53">
        <f t="shared" si="219"/>
        <v>116.29000000000018</v>
      </c>
      <c r="AH1234" s="53">
        <f>AG1234-MAX($AG$1:AG1233)</f>
        <v>-30.209999999999908</v>
      </c>
    </row>
    <row r="1235" spans="1:34" x14ac:dyDescent="0.25">
      <c r="A1235">
        <v>1234</v>
      </c>
      <c r="B1235" t="s">
        <v>2805</v>
      </c>
      <c r="C1235" t="s">
        <v>15</v>
      </c>
      <c r="D1235" t="s">
        <v>199</v>
      </c>
      <c r="E1235" t="s">
        <v>2875</v>
      </c>
      <c r="F1235">
        <v>0</v>
      </c>
      <c r="G1235" t="s">
        <v>26</v>
      </c>
      <c r="H1235" t="s">
        <v>19</v>
      </c>
      <c r="I1235" t="str">
        <f>"1-0"</f>
        <v>1-0</v>
      </c>
      <c r="J1235" t="s">
        <v>20</v>
      </c>
      <c r="K1235">
        <v>1.7350000000000001</v>
      </c>
      <c r="L1235">
        <v>1</v>
      </c>
      <c r="M1235">
        <v>-1</v>
      </c>
      <c r="N1235" t="s">
        <v>21</v>
      </c>
      <c r="O1235" t="s">
        <v>2876</v>
      </c>
      <c r="Q1235" s="18">
        <v>43709</v>
      </c>
      <c r="T1235" s="23" t="str">
        <f t="shared" si="210"/>
        <v>AH</v>
      </c>
      <c r="U1235" t="s">
        <v>2513</v>
      </c>
      <c r="V1235" s="46" t="str">
        <f t="shared" si="211"/>
        <v>19</v>
      </c>
      <c r="W1235" s="46" t="str">
        <f t="shared" si="212"/>
        <v>Sep</v>
      </c>
      <c r="X1235" s="46">
        <f t="shared" si="213"/>
        <v>9</v>
      </c>
      <c r="Y1235" s="46" t="str">
        <f t="shared" si="214"/>
        <v>2019</v>
      </c>
      <c r="Z1235" s="46" t="str">
        <f t="shared" si="215"/>
        <v>21:00</v>
      </c>
      <c r="AA1235" s="47">
        <f t="shared" si="216"/>
        <v>43727</v>
      </c>
      <c r="AB1235" s="48">
        <f t="shared" si="217"/>
        <v>43727.875</v>
      </c>
      <c r="AC1235" s="51">
        <v>43709</v>
      </c>
      <c r="AD1235" s="72"/>
      <c r="AE1235" s="49">
        <v>1234</v>
      </c>
      <c r="AF1235" s="52">
        <f t="shared" si="218"/>
        <v>15.289999999999988</v>
      </c>
      <c r="AG1235" s="53">
        <f t="shared" si="219"/>
        <v>115.29000000000018</v>
      </c>
      <c r="AH1235" s="53">
        <f>AG1235-MAX($AG$1:AG1234)</f>
        <v>-31.209999999999908</v>
      </c>
    </row>
    <row r="1236" spans="1:34" x14ac:dyDescent="0.25">
      <c r="A1236">
        <v>1235</v>
      </c>
      <c r="B1236" t="s">
        <v>2830</v>
      </c>
      <c r="C1236" t="s">
        <v>15</v>
      </c>
      <c r="D1236" t="s">
        <v>54</v>
      </c>
      <c r="E1236" t="s">
        <v>2831</v>
      </c>
      <c r="F1236">
        <v>1.73</v>
      </c>
      <c r="G1236" t="s">
        <v>18</v>
      </c>
      <c r="H1236" t="s">
        <v>72</v>
      </c>
      <c r="I1236" t="str">
        <f>"2-1"</f>
        <v>2-1</v>
      </c>
      <c r="J1236" t="s">
        <v>20</v>
      </c>
      <c r="K1236">
        <v>1.7290000000000001</v>
      </c>
      <c r="L1236">
        <v>1</v>
      </c>
      <c r="M1236">
        <v>0.73</v>
      </c>
      <c r="N1236" t="s">
        <v>21</v>
      </c>
      <c r="O1236" t="s">
        <v>2829</v>
      </c>
      <c r="Q1236" s="18">
        <v>43709</v>
      </c>
      <c r="T1236" s="23" t="str">
        <f t="shared" si="210"/>
        <v>1X2</v>
      </c>
      <c r="U1236" t="s">
        <v>2513</v>
      </c>
      <c r="V1236" s="46" t="str">
        <f t="shared" si="211"/>
        <v>20</v>
      </c>
      <c r="W1236" s="46" t="str">
        <f t="shared" si="212"/>
        <v>Sep</v>
      </c>
      <c r="X1236" s="46">
        <f t="shared" si="213"/>
        <v>9</v>
      </c>
      <c r="Y1236" s="46" t="str">
        <f t="shared" si="214"/>
        <v>2019</v>
      </c>
      <c r="Z1236" s="46" t="str">
        <f t="shared" si="215"/>
        <v>20:30</v>
      </c>
      <c r="AA1236" s="47">
        <f t="shared" si="216"/>
        <v>43728</v>
      </c>
      <c r="AB1236" s="48">
        <f t="shared" si="217"/>
        <v>43728.854166666664</v>
      </c>
      <c r="AC1236" s="51">
        <v>43709</v>
      </c>
      <c r="AD1236" s="72"/>
      <c r="AE1236" s="49">
        <v>1235</v>
      </c>
      <c r="AF1236" s="52">
        <f t="shared" si="218"/>
        <v>16.019999999999989</v>
      </c>
      <c r="AG1236" s="53">
        <f t="shared" si="219"/>
        <v>116.02000000000018</v>
      </c>
      <c r="AH1236" s="53">
        <f>AG1236-MAX($AG$1:AG1235)</f>
        <v>-30.479999999999905</v>
      </c>
    </row>
    <row r="1237" spans="1:34" x14ac:dyDescent="0.25">
      <c r="A1237">
        <v>1236</v>
      </c>
      <c r="B1237" t="s">
        <v>2826</v>
      </c>
      <c r="C1237" t="s">
        <v>15</v>
      </c>
      <c r="D1237" t="s">
        <v>58</v>
      </c>
      <c r="E1237" t="s">
        <v>74</v>
      </c>
      <c r="F1237">
        <v>0</v>
      </c>
      <c r="G1237" t="s">
        <v>26</v>
      </c>
      <c r="H1237" t="s">
        <v>72</v>
      </c>
      <c r="I1237" t="str">
        <f>"1-3"</f>
        <v>1-3</v>
      </c>
      <c r="J1237" t="s">
        <v>20</v>
      </c>
      <c r="K1237">
        <v>2.06</v>
      </c>
      <c r="L1237">
        <v>1</v>
      </c>
      <c r="M1237">
        <v>-1</v>
      </c>
      <c r="N1237" t="s">
        <v>21</v>
      </c>
      <c r="O1237" t="s">
        <v>2827</v>
      </c>
      <c r="Q1237" s="18">
        <v>43709</v>
      </c>
      <c r="T1237" s="23" t="str">
        <f t="shared" si="210"/>
        <v>1X2</v>
      </c>
      <c r="U1237" t="s">
        <v>2513</v>
      </c>
      <c r="V1237" s="46" t="str">
        <f t="shared" si="211"/>
        <v>20</v>
      </c>
      <c r="W1237" s="46" t="str">
        <f t="shared" si="212"/>
        <v>Sep</v>
      </c>
      <c r="X1237" s="46">
        <f t="shared" si="213"/>
        <v>9</v>
      </c>
      <c r="Y1237" s="46" t="str">
        <f t="shared" si="214"/>
        <v>2019</v>
      </c>
      <c r="Z1237" s="46" t="str">
        <f t="shared" si="215"/>
        <v>21:00</v>
      </c>
      <c r="AA1237" s="47">
        <f t="shared" si="216"/>
        <v>43728</v>
      </c>
      <c r="AB1237" s="48">
        <f t="shared" si="217"/>
        <v>43728.875</v>
      </c>
      <c r="AC1237" s="51">
        <v>43709</v>
      </c>
      <c r="AD1237" s="72"/>
      <c r="AE1237" s="49">
        <v>1236</v>
      </c>
      <c r="AF1237" s="52">
        <f t="shared" si="218"/>
        <v>15.019999999999989</v>
      </c>
      <c r="AG1237" s="53">
        <f t="shared" si="219"/>
        <v>115.02000000000018</v>
      </c>
      <c r="AH1237" s="53">
        <f>AG1237-MAX($AG$1:AG1236)</f>
        <v>-31.479999999999905</v>
      </c>
    </row>
    <row r="1238" spans="1:34" x14ac:dyDescent="0.25">
      <c r="A1238">
        <v>1237</v>
      </c>
      <c r="B1238" t="s">
        <v>2826</v>
      </c>
      <c r="C1238" t="s">
        <v>15</v>
      </c>
      <c r="D1238" t="s">
        <v>24</v>
      </c>
      <c r="E1238" t="s">
        <v>2832</v>
      </c>
      <c r="F1238">
        <v>1</v>
      </c>
      <c r="G1238" t="s">
        <v>80</v>
      </c>
      <c r="H1238" t="s">
        <v>46</v>
      </c>
      <c r="I1238" t="str">
        <f>"0-0"</f>
        <v>0-0</v>
      </c>
      <c r="J1238" t="s">
        <v>20</v>
      </c>
      <c r="K1238">
        <v>1.806</v>
      </c>
      <c r="L1238">
        <v>1</v>
      </c>
      <c r="M1238">
        <v>0</v>
      </c>
      <c r="N1238" t="s">
        <v>21</v>
      </c>
      <c r="O1238" t="s">
        <v>2833</v>
      </c>
      <c r="Q1238" s="18">
        <v>43709</v>
      </c>
      <c r="T1238" s="23" t="str">
        <f t="shared" si="210"/>
        <v>AH</v>
      </c>
      <c r="U1238" t="s">
        <v>2513</v>
      </c>
      <c r="V1238" s="46" t="str">
        <f t="shared" si="211"/>
        <v>20</v>
      </c>
      <c r="W1238" s="46" t="str">
        <f t="shared" si="212"/>
        <v>Sep</v>
      </c>
      <c r="X1238" s="46">
        <f t="shared" si="213"/>
        <v>9</v>
      </c>
      <c r="Y1238" s="46" t="str">
        <f t="shared" si="214"/>
        <v>2019</v>
      </c>
      <c r="Z1238" s="46" t="str">
        <f t="shared" si="215"/>
        <v>21:00</v>
      </c>
      <c r="AA1238" s="47">
        <f t="shared" si="216"/>
        <v>43728</v>
      </c>
      <c r="AB1238" s="48">
        <f t="shared" si="217"/>
        <v>43728.875</v>
      </c>
      <c r="AC1238" s="51">
        <v>43709</v>
      </c>
      <c r="AD1238" s="72"/>
      <c r="AE1238" s="49">
        <v>1237</v>
      </c>
      <c r="AF1238" s="52">
        <f t="shared" si="218"/>
        <v>15.019999999999989</v>
      </c>
      <c r="AG1238" s="53">
        <f t="shared" si="219"/>
        <v>115.02000000000018</v>
      </c>
      <c r="AH1238" s="53">
        <f>AG1238-MAX($AG$1:AG1237)</f>
        <v>-31.479999999999905</v>
      </c>
    </row>
    <row r="1239" spans="1:34" x14ac:dyDescent="0.25">
      <c r="A1239">
        <v>1238</v>
      </c>
      <c r="B1239" t="s">
        <v>2834</v>
      </c>
      <c r="C1239" t="s">
        <v>15</v>
      </c>
      <c r="D1239" t="s">
        <v>24</v>
      </c>
      <c r="E1239" t="s">
        <v>2835</v>
      </c>
      <c r="F1239">
        <v>2.13</v>
      </c>
      <c r="G1239" t="s">
        <v>18</v>
      </c>
      <c r="H1239" t="s">
        <v>50</v>
      </c>
      <c r="I1239" t="str">
        <f>"2-0"</f>
        <v>2-0</v>
      </c>
      <c r="J1239" t="s">
        <v>20</v>
      </c>
      <c r="K1239">
        <v>2.13</v>
      </c>
      <c r="L1239">
        <v>1</v>
      </c>
      <c r="M1239">
        <v>1.1299999999999999</v>
      </c>
      <c r="N1239" t="s">
        <v>21</v>
      </c>
      <c r="O1239" t="s">
        <v>2833</v>
      </c>
      <c r="Q1239" s="18">
        <v>43709</v>
      </c>
      <c r="T1239" s="23" t="str">
        <f t="shared" si="210"/>
        <v>AH</v>
      </c>
      <c r="U1239" t="s">
        <v>2513</v>
      </c>
      <c r="V1239" s="46" t="str">
        <f t="shared" si="211"/>
        <v>21</v>
      </c>
      <c r="W1239" s="46" t="str">
        <f t="shared" si="212"/>
        <v>Sep</v>
      </c>
      <c r="X1239" s="46">
        <f t="shared" si="213"/>
        <v>9</v>
      </c>
      <c r="Y1239" s="46" t="str">
        <f t="shared" si="214"/>
        <v>2019</v>
      </c>
      <c r="Z1239" s="46" t="str">
        <f t="shared" si="215"/>
        <v>13:00</v>
      </c>
      <c r="AA1239" s="47">
        <f t="shared" si="216"/>
        <v>43729</v>
      </c>
      <c r="AB1239" s="48">
        <f t="shared" si="217"/>
        <v>43729.541666666664</v>
      </c>
      <c r="AC1239" s="51">
        <v>43709</v>
      </c>
      <c r="AD1239" s="72"/>
      <c r="AE1239" s="49">
        <v>1238</v>
      </c>
      <c r="AF1239" s="52">
        <f t="shared" si="218"/>
        <v>16.149999999999988</v>
      </c>
      <c r="AG1239" s="53">
        <f t="shared" si="219"/>
        <v>116.15000000000018</v>
      </c>
      <c r="AH1239" s="53">
        <f>AG1239-MAX($AG$1:AG1238)</f>
        <v>-30.349999999999909</v>
      </c>
    </row>
    <row r="1240" spans="1:34" x14ac:dyDescent="0.25">
      <c r="A1240">
        <v>1239</v>
      </c>
      <c r="B1240" t="s">
        <v>2877</v>
      </c>
      <c r="C1240" t="s">
        <v>15</v>
      </c>
      <c r="D1240" t="s">
        <v>58</v>
      </c>
      <c r="E1240" t="s">
        <v>2132</v>
      </c>
      <c r="F1240">
        <v>2.13</v>
      </c>
      <c r="G1240" t="s">
        <v>18</v>
      </c>
      <c r="H1240" t="s">
        <v>46</v>
      </c>
      <c r="I1240" t="str">
        <f>"2-1"</f>
        <v>2-1</v>
      </c>
      <c r="J1240" t="s">
        <v>20</v>
      </c>
      <c r="K1240">
        <v>2.13</v>
      </c>
      <c r="L1240">
        <v>1</v>
      </c>
      <c r="M1240">
        <v>1.1299999999999999</v>
      </c>
      <c r="N1240" t="s">
        <v>21</v>
      </c>
      <c r="O1240" t="s">
        <v>2878</v>
      </c>
      <c r="Q1240" s="18">
        <v>43709</v>
      </c>
      <c r="T1240" s="23" t="str">
        <f t="shared" si="210"/>
        <v>AH</v>
      </c>
      <c r="U1240" t="s">
        <v>2513</v>
      </c>
      <c r="V1240" s="46" t="str">
        <f t="shared" si="211"/>
        <v>21</v>
      </c>
      <c r="W1240" s="46" t="str">
        <f t="shared" si="212"/>
        <v>Sep</v>
      </c>
      <c r="X1240" s="46">
        <f t="shared" si="213"/>
        <v>9</v>
      </c>
      <c r="Y1240" s="46" t="str">
        <f t="shared" si="214"/>
        <v>2019</v>
      </c>
      <c r="Z1240" s="46" t="str">
        <f t="shared" si="215"/>
        <v>13:30</v>
      </c>
      <c r="AA1240" s="47">
        <f t="shared" si="216"/>
        <v>43729</v>
      </c>
      <c r="AB1240" s="48">
        <f t="shared" si="217"/>
        <v>43729.5625</v>
      </c>
      <c r="AC1240" s="51">
        <v>43709</v>
      </c>
      <c r="AD1240" s="72"/>
      <c r="AE1240" s="49">
        <v>1239</v>
      </c>
      <c r="AF1240" s="52">
        <f t="shared" si="218"/>
        <v>17.279999999999987</v>
      </c>
      <c r="AG1240" s="53">
        <f t="shared" si="219"/>
        <v>117.28000000000017</v>
      </c>
      <c r="AH1240" s="53">
        <f>AG1240-MAX($AG$1:AG1239)</f>
        <v>-29.219999999999914</v>
      </c>
    </row>
    <row r="1241" spans="1:34" x14ac:dyDescent="0.25">
      <c r="A1241">
        <v>1240</v>
      </c>
      <c r="B1241" t="s">
        <v>2880</v>
      </c>
      <c r="C1241" t="s">
        <v>15</v>
      </c>
      <c r="D1241" t="s">
        <v>54</v>
      </c>
      <c r="E1241" t="s">
        <v>2881</v>
      </c>
      <c r="F1241">
        <v>0</v>
      </c>
      <c r="G1241" t="s">
        <v>26</v>
      </c>
      <c r="H1241" t="s">
        <v>85</v>
      </c>
      <c r="I1241" t="str">
        <f>"2-0"</f>
        <v>2-0</v>
      </c>
      <c r="J1241" t="s">
        <v>20</v>
      </c>
      <c r="K1241">
        <v>1.9</v>
      </c>
      <c r="L1241">
        <v>1</v>
      </c>
      <c r="M1241">
        <v>-1</v>
      </c>
      <c r="N1241" t="s">
        <v>21</v>
      </c>
      <c r="O1241" t="s">
        <v>2879</v>
      </c>
      <c r="Q1241" s="18">
        <v>43709</v>
      </c>
      <c r="T1241" s="23" t="str">
        <f t="shared" si="210"/>
        <v>AH</v>
      </c>
      <c r="U1241" t="s">
        <v>2513</v>
      </c>
      <c r="V1241" s="46" t="str">
        <f t="shared" si="211"/>
        <v>21</v>
      </c>
      <c r="W1241" s="46" t="str">
        <f t="shared" si="212"/>
        <v>Sep</v>
      </c>
      <c r="X1241" s="46">
        <f t="shared" si="213"/>
        <v>9</v>
      </c>
      <c r="Y1241" s="46" t="str">
        <f t="shared" si="214"/>
        <v>2019</v>
      </c>
      <c r="Z1241" s="46" t="str">
        <f t="shared" si="215"/>
        <v>15:30</v>
      </c>
      <c r="AA1241" s="47">
        <f t="shared" si="216"/>
        <v>43729</v>
      </c>
      <c r="AB1241" s="48">
        <f t="shared" si="217"/>
        <v>43729.645833333336</v>
      </c>
      <c r="AC1241" s="51">
        <v>43709</v>
      </c>
      <c r="AD1241" s="72"/>
      <c r="AE1241" s="49">
        <v>1240</v>
      </c>
      <c r="AF1241" s="52">
        <f t="shared" si="218"/>
        <v>16.279999999999987</v>
      </c>
      <c r="AG1241" s="53">
        <f t="shared" si="219"/>
        <v>116.28000000000017</v>
      </c>
      <c r="AH1241" s="53">
        <f>AG1241-MAX($AG$1:AG1240)</f>
        <v>-30.219999999999914</v>
      </c>
    </row>
    <row r="1242" spans="1:34" x14ac:dyDescent="0.25">
      <c r="A1242">
        <v>1241</v>
      </c>
      <c r="B1242" t="s">
        <v>2880</v>
      </c>
      <c r="C1242" t="s">
        <v>15</v>
      </c>
      <c r="D1242" t="s">
        <v>54</v>
      </c>
      <c r="E1242" t="s">
        <v>2882</v>
      </c>
      <c r="F1242">
        <v>0</v>
      </c>
      <c r="G1242" t="s">
        <v>26</v>
      </c>
      <c r="H1242" t="s">
        <v>401</v>
      </c>
      <c r="I1242" t="str">
        <f>"4-0"</f>
        <v>4-0</v>
      </c>
      <c r="J1242" t="s">
        <v>20</v>
      </c>
      <c r="K1242">
        <v>1.9339999999999999</v>
      </c>
      <c r="L1242">
        <v>1</v>
      </c>
      <c r="M1242">
        <v>-1</v>
      </c>
      <c r="N1242" t="s">
        <v>21</v>
      </c>
      <c r="O1242" t="s">
        <v>2879</v>
      </c>
      <c r="Q1242" s="18">
        <v>43709</v>
      </c>
      <c r="T1242" s="23" t="str">
        <f t="shared" si="210"/>
        <v>AH</v>
      </c>
      <c r="U1242" t="s">
        <v>2513</v>
      </c>
      <c r="V1242" s="46" t="str">
        <f t="shared" si="211"/>
        <v>21</v>
      </c>
      <c r="W1242" s="46" t="str">
        <f t="shared" si="212"/>
        <v>Sep</v>
      </c>
      <c r="X1242" s="46">
        <f t="shared" si="213"/>
        <v>9</v>
      </c>
      <c r="Y1242" s="46" t="str">
        <f t="shared" si="214"/>
        <v>2019</v>
      </c>
      <c r="Z1242" s="46" t="str">
        <f t="shared" si="215"/>
        <v>15:30</v>
      </c>
      <c r="AA1242" s="47">
        <f t="shared" si="216"/>
        <v>43729</v>
      </c>
      <c r="AB1242" s="48">
        <f t="shared" si="217"/>
        <v>43729.645833333336</v>
      </c>
      <c r="AC1242" s="51">
        <v>43709</v>
      </c>
      <c r="AD1242" s="72"/>
      <c r="AE1242" s="49">
        <v>1241</v>
      </c>
      <c r="AF1242" s="52">
        <f t="shared" si="218"/>
        <v>15.279999999999987</v>
      </c>
      <c r="AG1242" s="53">
        <f t="shared" si="219"/>
        <v>115.28000000000017</v>
      </c>
      <c r="AH1242" s="53">
        <f>AG1242-MAX($AG$1:AG1241)</f>
        <v>-31.219999999999914</v>
      </c>
    </row>
    <row r="1243" spans="1:34" x14ac:dyDescent="0.25">
      <c r="A1243">
        <v>1242</v>
      </c>
      <c r="B1243" t="s">
        <v>2799</v>
      </c>
      <c r="C1243" t="s">
        <v>15</v>
      </c>
      <c r="D1243" t="s">
        <v>58</v>
      </c>
      <c r="E1243" t="s">
        <v>2800</v>
      </c>
      <c r="F1243">
        <v>1.97</v>
      </c>
      <c r="G1243" t="s">
        <v>18</v>
      </c>
      <c r="H1243" t="s">
        <v>72</v>
      </c>
      <c r="I1243" t="str">
        <f>"2-0"</f>
        <v>2-0</v>
      </c>
      <c r="J1243" t="s">
        <v>20</v>
      </c>
      <c r="K1243">
        <v>1.97</v>
      </c>
      <c r="L1243">
        <v>1</v>
      </c>
      <c r="M1243">
        <v>0.97</v>
      </c>
      <c r="N1243" t="s">
        <v>21</v>
      </c>
      <c r="O1243" t="s">
        <v>2801</v>
      </c>
      <c r="Q1243" s="18">
        <v>43709</v>
      </c>
      <c r="T1243" s="23" t="str">
        <f t="shared" si="210"/>
        <v>1X2</v>
      </c>
      <c r="U1243" t="s">
        <v>2513</v>
      </c>
      <c r="V1243" s="46" t="str">
        <f t="shared" si="211"/>
        <v>21</v>
      </c>
      <c r="W1243" s="46" t="str">
        <f t="shared" si="212"/>
        <v>Sep</v>
      </c>
      <c r="X1243" s="46">
        <f t="shared" si="213"/>
        <v>9</v>
      </c>
      <c r="Y1243" s="46" t="str">
        <f t="shared" si="214"/>
        <v>2019</v>
      </c>
      <c r="Z1243" s="46" t="str">
        <f t="shared" si="215"/>
        <v>16:00</v>
      </c>
      <c r="AA1243" s="47">
        <f t="shared" si="216"/>
        <v>43729</v>
      </c>
      <c r="AB1243" s="48">
        <f t="shared" si="217"/>
        <v>43729.666666666664</v>
      </c>
      <c r="AC1243" s="51">
        <v>43709</v>
      </c>
      <c r="AD1243" s="72"/>
      <c r="AE1243" s="49">
        <v>1242</v>
      </c>
      <c r="AF1243" s="52">
        <f t="shared" si="218"/>
        <v>16.249999999999986</v>
      </c>
      <c r="AG1243" s="53">
        <f t="shared" si="219"/>
        <v>116.25000000000017</v>
      </c>
      <c r="AH1243" s="53">
        <f>AG1243-MAX($AG$1:AG1242)</f>
        <v>-30.249999999999915</v>
      </c>
    </row>
    <row r="1244" spans="1:34" x14ac:dyDescent="0.25">
      <c r="A1244">
        <v>1243</v>
      </c>
      <c r="B1244" t="s">
        <v>2799</v>
      </c>
      <c r="C1244" t="s">
        <v>15</v>
      </c>
      <c r="D1244" t="s">
        <v>58</v>
      </c>
      <c r="E1244" t="s">
        <v>2828</v>
      </c>
      <c r="F1244">
        <v>0</v>
      </c>
      <c r="G1244" t="s">
        <v>26</v>
      </c>
      <c r="H1244" t="s">
        <v>50</v>
      </c>
      <c r="I1244" t="str">
        <f>"0-2"</f>
        <v>0-2</v>
      </c>
      <c r="J1244" t="s">
        <v>20</v>
      </c>
      <c r="K1244">
        <v>2.33</v>
      </c>
      <c r="L1244">
        <v>1</v>
      </c>
      <c r="M1244">
        <v>-1</v>
      </c>
      <c r="N1244" t="s">
        <v>21</v>
      </c>
      <c r="O1244" t="s">
        <v>2829</v>
      </c>
      <c r="Q1244" s="18">
        <v>43709</v>
      </c>
      <c r="T1244" s="23" t="str">
        <f t="shared" si="210"/>
        <v>AH</v>
      </c>
      <c r="U1244" t="s">
        <v>2513</v>
      </c>
      <c r="V1244" s="46" t="str">
        <f t="shared" si="211"/>
        <v>21</v>
      </c>
      <c r="W1244" s="46" t="str">
        <f t="shared" si="212"/>
        <v>Sep</v>
      </c>
      <c r="X1244" s="46">
        <f t="shared" si="213"/>
        <v>9</v>
      </c>
      <c r="Y1244" s="46" t="str">
        <f t="shared" si="214"/>
        <v>2019</v>
      </c>
      <c r="Z1244" s="46" t="str">
        <f t="shared" si="215"/>
        <v>16:00</v>
      </c>
      <c r="AA1244" s="47">
        <f t="shared" si="216"/>
        <v>43729</v>
      </c>
      <c r="AB1244" s="48">
        <f t="shared" si="217"/>
        <v>43729.666666666664</v>
      </c>
      <c r="AC1244" s="51">
        <v>43709</v>
      </c>
      <c r="AD1244" s="72"/>
      <c r="AE1244" s="49">
        <v>1243</v>
      </c>
      <c r="AF1244" s="52">
        <f t="shared" si="218"/>
        <v>15.249999999999986</v>
      </c>
      <c r="AG1244" s="53">
        <f t="shared" si="219"/>
        <v>115.25000000000017</v>
      </c>
      <c r="AH1244" s="53">
        <f>AG1244-MAX($AG$1:AG1243)</f>
        <v>-31.249999999999915</v>
      </c>
    </row>
    <row r="1245" spans="1:34" x14ac:dyDescent="0.25">
      <c r="A1245">
        <v>1244</v>
      </c>
      <c r="B1245" t="s">
        <v>2799</v>
      </c>
      <c r="C1245" t="s">
        <v>15</v>
      </c>
      <c r="D1245" t="s">
        <v>58</v>
      </c>
      <c r="E1245" t="s">
        <v>776</v>
      </c>
      <c r="F1245">
        <v>0</v>
      </c>
      <c r="G1245" t="s">
        <v>26</v>
      </c>
      <c r="H1245" t="s">
        <v>401</v>
      </c>
      <c r="I1245" t="str">
        <f>"8-0"</f>
        <v>8-0</v>
      </c>
      <c r="J1245" t="s">
        <v>20</v>
      </c>
      <c r="K1245">
        <v>1.877</v>
      </c>
      <c r="L1245">
        <v>1</v>
      </c>
      <c r="M1245">
        <v>-1</v>
      </c>
      <c r="N1245" t="s">
        <v>21</v>
      </c>
      <c r="O1245" t="s">
        <v>2879</v>
      </c>
      <c r="Q1245" s="18">
        <v>43709</v>
      </c>
      <c r="T1245" s="23" t="str">
        <f t="shared" si="210"/>
        <v>AH</v>
      </c>
      <c r="U1245" t="s">
        <v>2513</v>
      </c>
      <c r="V1245" s="46" t="str">
        <f t="shared" si="211"/>
        <v>21</v>
      </c>
      <c r="W1245" s="46" t="str">
        <f t="shared" si="212"/>
        <v>Sep</v>
      </c>
      <c r="X1245" s="46">
        <f t="shared" si="213"/>
        <v>9</v>
      </c>
      <c r="Y1245" s="46" t="str">
        <f t="shared" si="214"/>
        <v>2019</v>
      </c>
      <c r="Z1245" s="46" t="str">
        <f t="shared" si="215"/>
        <v>16:00</v>
      </c>
      <c r="AA1245" s="47">
        <f t="shared" si="216"/>
        <v>43729</v>
      </c>
      <c r="AB1245" s="48">
        <f t="shared" si="217"/>
        <v>43729.666666666664</v>
      </c>
      <c r="AC1245" s="51">
        <v>43709</v>
      </c>
      <c r="AD1245" s="72"/>
      <c r="AE1245" s="49">
        <v>1244</v>
      </c>
      <c r="AF1245" s="52">
        <f t="shared" si="218"/>
        <v>14.249999999999986</v>
      </c>
      <c r="AG1245" s="53">
        <f t="shared" si="219"/>
        <v>114.25000000000017</v>
      </c>
      <c r="AH1245" s="53">
        <f>AG1245-MAX($AG$1:AG1244)</f>
        <v>-32.249999999999915</v>
      </c>
    </row>
    <row r="1246" spans="1:34" x14ac:dyDescent="0.25">
      <c r="A1246">
        <v>1245</v>
      </c>
      <c r="B1246" t="s">
        <v>2842</v>
      </c>
      <c r="C1246" t="s">
        <v>15</v>
      </c>
      <c r="D1246" t="s">
        <v>100</v>
      </c>
      <c r="E1246" t="s">
        <v>2843</v>
      </c>
      <c r="F1246">
        <v>1.96</v>
      </c>
      <c r="G1246" t="s">
        <v>18</v>
      </c>
      <c r="H1246" t="s">
        <v>92</v>
      </c>
      <c r="I1246" t="str">
        <f>"1-1"</f>
        <v>1-1</v>
      </c>
      <c r="J1246" t="s">
        <v>20</v>
      </c>
      <c r="K1246">
        <v>1.9610000000000001</v>
      </c>
      <c r="L1246">
        <v>1</v>
      </c>
      <c r="M1246">
        <v>0.96</v>
      </c>
      <c r="N1246" t="s">
        <v>21</v>
      </c>
      <c r="O1246" t="s">
        <v>2841</v>
      </c>
      <c r="Q1246" s="18">
        <v>43709</v>
      </c>
      <c r="T1246" s="23" t="str">
        <f t="shared" si="210"/>
        <v>AH</v>
      </c>
      <c r="U1246" t="s">
        <v>2513</v>
      </c>
      <c r="V1246" s="46" t="str">
        <f t="shared" si="211"/>
        <v>21</v>
      </c>
      <c r="W1246" s="46" t="str">
        <f t="shared" si="212"/>
        <v>Sep</v>
      </c>
      <c r="X1246" s="46">
        <f t="shared" si="213"/>
        <v>9</v>
      </c>
      <c r="Y1246" s="46" t="str">
        <f t="shared" si="214"/>
        <v>2019</v>
      </c>
      <c r="Z1246" s="46" t="str">
        <f t="shared" si="215"/>
        <v>17:30</v>
      </c>
      <c r="AA1246" s="47">
        <f t="shared" si="216"/>
        <v>43729</v>
      </c>
      <c r="AB1246" s="48">
        <f t="shared" si="217"/>
        <v>43729.729166666664</v>
      </c>
      <c r="AC1246" s="51">
        <v>43709</v>
      </c>
      <c r="AD1246" s="72"/>
      <c r="AE1246" s="49">
        <v>1245</v>
      </c>
      <c r="AF1246" s="52">
        <f t="shared" si="218"/>
        <v>15.209999999999987</v>
      </c>
      <c r="AG1246" s="53">
        <f t="shared" si="219"/>
        <v>115.21000000000016</v>
      </c>
      <c r="AH1246" s="53">
        <f>AG1246-MAX($AG$1:AG1245)</f>
        <v>-31.289999999999921</v>
      </c>
    </row>
    <row r="1247" spans="1:34" x14ac:dyDescent="0.25">
      <c r="A1247">
        <v>1246</v>
      </c>
      <c r="B1247" t="s">
        <v>2884</v>
      </c>
      <c r="C1247" t="s">
        <v>15</v>
      </c>
      <c r="D1247" t="s">
        <v>16</v>
      </c>
      <c r="E1247" t="s">
        <v>2885</v>
      </c>
      <c r="F1247">
        <v>0</v>
      </c>
      <c r="G1247" t="s">
        <v>26</v>
      </c>
      <c r="H1247" t="s">
        <v>190</v>
      </c>
      <c r="I1247" t="str">
        <f>"2-1"</f>
        <v>2-1</v>
      </c>
      <c r="J1247" t="s">
        <v>20</v>
      </c>
      <c r="K1247">
        <v>1.847</v>
      </c>
      <c r="L1247">
        <v>1</v>
      </c>
      <c r="M1247">
        <v>-1</v>
      </c>
      <c r="N1247" t="s">
        <v>21</v>
      </c>
      <c r="O1247" t="s">
        <v>2886</v>
      </c>
      <c r="Q1247" s="18">
        <v>43709</v>
      </c>
      <c r="T1247" s="23" t="str">
        <f t="shared" si="210"/>
        <v>AH</v>
      </c>
      <c r="U1247" t="s">
        <v>2513</v>
      </c>
      <c r="V1247" s="46" t="str">
        <f t="shared" si="211"/>
        <v>21</v>
      </c>
      <c r="W1247" s="46" t="str">
        <f t="shared" si="212"/>
        <v>Sep</v>
      </c>
      <c r="X1247" s="46">
        <f t="shared" si="213"/>
        <v>9</v>
      </c>
      <c r="Y1247" s="46" t="str">
        <f t="shared" si="214"/>
        <v>2019</v>
      </c>
      <c r="Z1247" s="46" t="str">
        <f t="shared" si="215"/>
        <v>18:00</v>
      </c>
      <c r="AA1247" s="47">
        <f t="shared" si="216"/>
        <v>43729</v>
      </c>
      <c r="AB1247" s="48">
        <f t="shared" si="217"/>
        <v>43729.75</v>
      </c>
      <c r="AC1247" s="51">
        <v>43709</v>
      </c>
      <c r="AD1247" s="72"/>
      <c r="AE1247" s="49">
        <v>1246</v>
      </c>
      <c r="AF1247" s="52">
        <f t="shared" si="218"/>
        <v>14.209999999999987</v>
      </c>
      <c r="AG1247" s="53">
        <f t="shared" si="219"/>
        <v>114.21000000000016</v>
      </c>
      <c r="AH1247" s="53">
        <f>AG1247-MAX($AG$1:AG1246)</f>
        <v>-32.289999999999921</v>
      </c>
    </row>
    <row r="1248" spans="1:34" x14ac:dyDescent="0.25">
      <c r="A1248">
        <v>1247</v>
      </c>
      <c r="B1248" t="s">
        <v>2802</v>
      </c>
      <c r="C1248" t="s">
        <v>15</v>
      </c>
      <c r="D1248" t="s">
        <v>58</v>
      </c>
      <c r="E1248" t="s">
        <v>2803</v>
      </c>
      <c r="F1248">
        <v>1</v>
      </c>
      <c r="G1248" t="s">
        <v>80</v>
      </c>
      <c r="H1248" t="s">
        <v>46</v>
      </c>
      <c r="I1248" t="str">
        <f>"0-0"</f>
        <v>0-0</v>
      </c>
      <c r="J1248" t="s">
        <v>20</v>
      </c>
      <c r="K1248">
        <v>1.84</v>
      </c>
      <c r="L1248">
        <v>1</v>
      </c>
      <c r="M1248">
        <v>0</v>
      </c>
      <c r="N1248" t="s">
        <v>21</v>
      </c>
      <c r="O1248" t="s">
        <v>2804</v>
      </c>
      <c r="Q1248" s="18">
        <v>43709</v>
      </c>
      <c r="T1248" s="23" t="str">
        <f t="shared" si="210"/>
        <v>AH</v>
      </c>
      <c r="U1248" t="s">
        <v>2513</v>
      </c>
      <c r="V1248" s="46" t="str">
        <f t="shared" si="211"/>
        <v>21</v>
      </c>
      <c r="W1248" s="46" t="str">
        <f t="shared" si="212"/>
        <v>Sep</v>
      </c>
      <c r="X1248" s="46">
        <f t="shared" si="213"/>
        <v>9</v>
      </c>
      <c r="Y1248" s="46" t="str">
        <f t="shared" si="214"/>
        <v>2019</v>
      </c>
      <c r="Z1248" s="46" t="str">
        <f t="shared" si="215"/>
        <v>18:30</v>
      </c>
      <c r="AA1248" s="47">
        <f t="shared" si="216"/>
        <v>43729</v>
      </c>
      <c r="AB1248" s="48">
        <f t="shared" si="217"/>
        <v>43729.770833333336</v>
      </c>
      <c r="AC1248" s="51">
        <v>43709</v>
      </c>
      <c r="AD1248" s="72"/>
      <c r="AE1248" s="49">
        <v>1247</v>
      </c>
      <c r="AF1248" s="52">
        <f t="shared" si="218"/>
        <v>14.209999999999987</v>
      </c>
      <c r="AG1248" s="53">
        <f t="shared" si="219"/>
        <v>114.21000000000016</v>
      </c>
      <c r="AH1248" s="53">
        <f>AG1248-MAX($AG$1:AG1247)</f>
        <v>-32.289999999999921</v>
      </c>
    </row>
    <row r="1249" spans="1:34" x14ac:dyDescent="0.25">
      <c r="A1249">
        <v>1248</v>
      </c>
      <c r="B1249" t="s">
        <v>2802</v>
      </c>
      <c r="C1249" t="s">
        <v>15</v>
      </c>
      <c r="D1249" t="s">
        <v>54</v>
      </c>
      <c r="E1249" t="s">
        <v>2851</v>
      </c>
      <c r="F1249">
        <v>1.77</v>
      </c>
      <c r="G1249" t="s">
        <v>18</v>
      </c>
      <c r="H1249" t="s">
        <v>38</v>
      </c>
      <c r="I1249" t="str">
        <f>"0-3"</f>
        <v>0-3</v>
      </c>
      <c r="J1249" t="s">
        <v>20</v>
      </c>
      <c r="K1249">
        <v>1.7689999999999999</v>
      </c>
      <c r="L1249">
        <v>1</v>
      </c>
      <c r="M1249">
        <v>0.77</v>
      </c>
      <c r="N1249" t="s">
        <v>21</v>
      </c>
      <c r="O1249" t="s">
        <v>2850</v>
      </c>
      <c r="Q1249" s="18">
        <v>43709</v>
      </c>
      <c r="T1249" s="23" t="str">
        <f t="shared" si="210"/>
        <v>1X2</v>
      </c>
      <c r="U1249" t="s">
        <v>2513</v>
      </c>
      <c r="V1249" s="46" t="str">
        <f t="shared" si="211"/>
        <v>21</v>
      </c>
      <c r="W1249" s="46" t="str">
        <f t="shared" si="212"/>
        <v>Sep</v>
      </c>
      <c r="X1249" s="46">
        <f t="shared" si="213"/>
        <v>9</v>
      </c>
      <c r="Y1249" s="46" t="str">
        <f t="shared" si="214"/>
        <v>2019</v>
      </c>
      <c r="Z1249" s="46" t="str">
        <f t="shared" si="215"/>
        <v>18:30</v>
      </c>
      <c r="AA1249" s="47">
        <f t="shared" si="216"/>
        <v>43729</v>
      </c>
      <c r="AB1249" s="48">
        <f t="shared" si="217"/>
        <v>43729.770833333336</v>
      </c>
      <c r="AC1249" s="51">
        <v>43709</v>
      </c>
      <c r="AD1249" s="72"/>
      <c r="AE1249" s="49">
        <v>1248</v>
      </c>
      <c r="AF1249" s="52">
        <f t="shared" si="218"/>
        <v>14.979999999999986</v>
      </c>
      <c r="AG1249" s="53">
        <f t="shared" si="219"/>
        <v>114.98000000000016</v>
      </c>
      <c r="AH1249" s="53">
        <f>AG1249-MAX($AG$1:AG1248)</f>
        <v>-31.519999999999925</v>
      </c>
    </row>
    <row r="1250" spans="1:34" x14ac:dyDescent="0.25">
      <c r="A1250">
        <v>1249</v>
      </c>
      <c r="B1250" t="s">
        <v>2802</v>
      </c>
      <c r="C1250" t="s">
        <v>15</v>
      </c>
      <c r="D1250" t="s">
        <v>24</v>
      </c>
      <c r="E1250" t="s">
        <v>333</v>
      </c>
      <c r="F1250">
        <v>0</v>
      </c>
      <c r="G1250" t="s">
        <v>26</v>
      </c>
      <c r="H1250" t="s">
        <v>50</v>
      </c>
      <c r="I1250" t="str">
        <f>"0-0"</f>
        <v>0-0</v>
      </c>
      <c r="J1250" t="s">
        <v>20</v>
      </c>
      <c r="K1250">
        <v>1.714</v>
      </c>
      <c r="L1250">
        <v>1</v>
      </c>
      <c r="M1250">
        <v>-1</v>
      </c>
      <c r="N1250" t="s">
        <v>21</v>
      </c>
      <c r="O1250" t="s">
        <v>2883</v>
      </c>
      <c r="Q1250" s="18">
        <v>43709</v>
      </c>
      <c r="T1250" s="23" t="str">
        <f t="shared" si="210"/>
        <v>AH</v>
      </c>
      <c r="U1250" t="s">
        <v>2513</v>
      </c>
      <c r="V1250" s="46" t="str">
        <f t="shared" si="211"/>
        <v>21</v>
      </c>
      <c r="W1250" s="46" t="str">
        <f t="shared" si="212"/>
        <v>Sep</v>
      </c>
      <c r="X1250" s="46">
        <f t="shared" si="213"/>
        <v>9</v>
      </c>
      <c r="Y1250" s="46" t="str">
        <f t="shared" si="214"/>
        <v>2019</v>
      </c>
      <c r="Z1250" s="46" t="str">
        <f t="shared" si="215"/>
        <v>18:30</v>
      </c>
      <c r="AA1250" s="47">
        <f t="shared" si="216"/>
        <v>43729</v>
      </c>
      <c r="AB1250" s="48">
        <f t="shared" si="217"/>
        <v>43729.770833333336</v>
      </c>
      <c r="AC1250" s="51">
        <v>43709</v>
      </c>
      <c r="AD1250" s="72"/>
      <c r="AE1250" s="49">
        <v>1249</v>
      </c>
      <c r="AF1250" s="52">
        <f t="shared" si="218"/>
        <v>13.979999999999986</v>
      </c>
      <c r="AG1250" s="53">
        <f t="shared" si="219"/>
        <v>113.98000000000016</v>
      </c>
      <c r="AH1250" s="53">
        <f>AG1250-MAX($AG$1:AG1249)</f>
        <v>-32.519999999999925</v>
      </c>
    </row>
    <row r="1251" spans="1:34" x14ac:dyDescent="0.25">
      <c r="A1251">
        <v>1250</v>
      </c>
      <c r="B1251" t="s">
        <v>2844</v>
      </c>
      <c r="C1251" t="s">
        <v>15</v>
      </c>
      <c r="D1251" t="s">
        <v>100</v>
      </c>
      <c r="E1251" t="s">
        <v>2845</v>
      </c>
      <c r="F1251">
        <v>1.75</v>
      </c>
      <c r="G1251" t="s">
        <v>18</v>
      </c>
      <c r="H1251" t="s">
        <v>72</v>
      </c>
      <c r="I1251" t="str">
        <f>"2-1"</f>
        <v>2-1</v>
      </c>
      <c r="J1251" t="s">
        <v>20</v>
      </c>
      <c r="K1251">
        <v>1.7509999999999999</v>
      </c>
      <c r="L1251">
        <v>1</v>
      </c>
      <c r="M1251">
        <v>0.75</v>
      </c>
      <c r="N1251" t="s">
        <v>21</v>
      </c>
      <c r="O1251" t="s">
        <v>2846</v>
      </c>
      <c r="Q1251" s="18">
        <v>43709</v>
      </c>
      <c r="T1251" s="23" t="str">
        <f t="shared" si="210"/>
        <v>1X2</v>
      </c>
      <c r="U1251" t="s">
        <v>2513</v>
      </c>
      <c r="V1251" s="46" t="str">
        <f t="shared" si="211"/>
        <v>21</v>
      </c>
      <c r="W1251" s="46" t="str">
        <f t="shared" si="212"/>
        <v>Sep</v>
      </c>
      <c r="X1251" s="46">
        <f t="shared" si="213"/>
        <v>9</v>
      </c>
      <c r="Y1251" s="46" t="str">
        <f t="shared" si="214"/>
        <v>2019</v>
      </c>
      <c r="Z1251" s="46" t="str">
        <f t="shared" si="215"/>
        <v>20:00</v>
      </c>
      <c r="AA1251" s="47">
        <f t="shared" si="216"/>
        <v>43729</v>
      </c>
      <c r="AB1251" s="48">
        <f t="shared" si="217"/>
        <v>43729.833333333336</v>
      </c>
      <c r="AC1251" s="51">
        <v>43709</v>
      </c>
      <c r="AD1251" s="72"/>
      <c r="AE1251" s="49">
        <v>1250</v>
      </c>
      <c r="AF1251" s="52">
        <f t="shared" si="218"/>
        <v>14.729999999999986</v>
      </c>
      <c r="AG1251" s="53">
        <f t="shared" si="219"/>
        <v>114.73000000000016</v>
      </c>
      <c r="AH1251" s="53">
        <f>AG1251-MAX($AG$1:AG1250)</f>
        <v>-31.769999999999925</v>
      </c>
    </row>
    <row r="1252" spans="1:34" x14ac:dyDescent="0.25">
      <c r="A1252">
        <v>1251</v>
      </c>
      <c r="B1252" t="s">
        <v>2844</v>
      </c>
      <c r="C1252" t="s">
        <v>15</v>
      </c>
      <c r="D1252" t="s">
        <v>100</v>
      </c>
      <c r="E1252" t="s">
        <v>2847</v>
      </c>
      <c r="F1252">
        <v>1</v>
      </c>
      <c r="G1252" t="s">
        <v>80</v>
      </c>
      <c r="H1252" t="s">
        <v>46</v>
      </c>
      <c r="I1252" t="str">
        <f>"0-0"</f>
        <v>0-0</v>
      </c>
      <c r="J1252" t="s">
        <v>20</v>
      </c>
      <c r="K1252">
        <v>1.9</v>
      </c>
      <c r="L1252">
        <v>1</v>
      </c>
      <c r="M1252">
        <v>0</v>
      </c>
      <c r="N1252" t="s">
        <v>21</v>
      </c>
      <c r="O1252" t="s">
        <v>2846</v>
      </c>
      <c r="Q1252" s="18">
        <v>43709</v>
      </c>
      <c r="T1252" s="23" t="str">
        <f t="shared" si="210"/>
        <v>AH</v>
      </c>
      <c r="U1252" t="s">
        <v>2513</v>
      </c>
      <c r="V1252" s="46" t="str">
        <f t="shared" si="211"/>
        <v>21</v>
      </c>
      <c r="W1252" s="46" t="str">
        <f t="shared" si="212"/>
        <v>Sep</v>
      </c>
      <c r="X1252" s="46">
        <f t="shared" si="213"/>
        <v>9</v>
      </c>
      <c r="Y1252" s="46" t="str">
        <f t="shared" si="214"/>
        <v>2019</v>
      </c>
      <c r="Z1252" s="46" t="str">
        <f t="shared" si="215"/>
        <v>20:00</v>
      </c>
      <c r="AA1252" s="47">
        <f t="shared" si="216"/>
        <v>43729</v>
      </c>
      <c r="AB1252" s="48">
        <f t="shared" si="217"/>
        <v>43729.833333333336</v>
      </c>
      <c r="AC1252" s="51">
        <v>43709</v>
      </c>
      <c r="AD1252" s="72"/>
      <c r="AE1252" s="49">
        <v>1251</v>
      </c>
      <c r="AF1252" s="52">
        <f t="shared" si="218"/>
        <v>14.729999999999986</v>
      </c>
      <c r="AG1252" s="53">
        <f t="shared" si="219"/>
        <v>114.73000000000016</v>
      </c>
      <c r="AH1252" s="53">
        <f>AG1252-MAX($AG$1:AG1251)</f>
        <v>-31.769999999999925</v>
      </c>
    </row>
    <row r="1253" spans="1:34" x14ac:dyDescent="0.25">
      <c r="A1253">
        <v>1252</v>
      </c>
      <c r="B1253" t="s">
        <v>2857</v>
      </c>
      <c r="C1253" t="s">
        <v>15</v>
      </c>
      <c r="D1253" t="s">
        <v>16</v>
      </c>
      <c r="E1253" t="s">
        <v>618</v>
      </c>
      <c r="F1253">
        <v>1.72</v>
      </c>
      <c r="G1253" t="s">
        <v>18</v>
      </c>
      <c r="H1253" t="s">
        <v>34</v>
      </c>
      <c r="I1253" t="str">
        <f>"0-2"</f>
        <v>0-2</v>
      </c>
      <c r="J1253" t="s">
        <v>20</v>
      </c>
      <c r="K1253">
        <v>1.724</v>
      </c>
      <c r="L1253">
        <v>1</v>
      </c>
      <c r="M1253">
        <v>0.72</v>
      </c>
      <c r="N1253" t="s">
        <v>21</v>
      </c>
      <c r="O1253" t="s">
        <v>2854</v>
      </c>
      <c r="Q1253" s="18">
        <v>43709</v>
      </c>
      <c r="T1253" s="23" t="str">
        <f t="shared" si="210"/>
        <v>AH</v>
      </c>
      <c r="U1253" t="s">
        <v>2513</v>
      </c>
      <c r="V1253" s="46" t="str">
        <f t="shared" si="211"/>
        <v>21</v>
      </c>
      <c r="W1253" s="46" t="str">
        <f t="shared" si="212"/>
        <v>Sep</v>
      </c>
      <c r="X1253" s="46">
        <f t="shared" si="213"/>
        <v>9</v>
      </c>
      <c r="Y1253" s="46" t="str">
        <f t="shared" si="214"/>
        <v>2019</v>
      </c>
      <c r="Z1253" s="46" t="str">
        <f t="shared" si="215"/>
        <v>20:45</v>
      </c>
      <c r="AA1253" s="47">
        <f t="shared" si="216"/>
        <v>43729</v>
      </c>
      <c r="AB1253" s="48">
        <f t="shared" si="217"/>
        <v>43729.864583333336</v>
      </c>
      <c r="AC1253" s="51">
        <v>43709</v>
      </c>
      <c r="AD1253" s="72"/>
      <c r="AE1253" s="49">
        <v>1252</v>
      </c>
      <c r="AF1253" s="52">
        <f t="shared" si="218"/>
        <v>15.449999999999987</v>
      </c>
      <c r="AG1253" s="53">
        <f t="shared" si="219"/>
        <v>115.45000000000016</v>
      </c>
      <c r="AH1253" s="53">
        <f>AG1253-MAX($AG$1:AG1252)</f>
        <v>-31.049999999999926</v>
      </c>
    </row>
    <row r="1254" spans="1:34" x14ac:dyDescent="0.25">
      <c r="A1254">
        <v>1253</v>
      </c>
      <c r="B1254" t="s">
        <v>2852</v>
      </c>
      <c r="C1254" t="s">
        <v>15</v>
      </c>
      <c r="D1254" t="s">
        <v>24</v>
      </c>
      <c r="E1254" t="s">
        <v>2853</v>
      </c>
      <c r="F1254">
        <v>0</v>
      </c>
      <c r="G1254" t="s">
        <v>26</v>
      </c>
      <c r="H1254" t="s">
        <v>289</v>
      </c>
      <c r="I1254" t="str">
        <f>"2-0"</f>
        <v>2-0</v>
      </c>
      <c r="J1254" t="s">
        <v>20</v>
      </c>
      <c r="K1254">
        <v>1.952</v>
      </c>
      <c r="L1254">
        <v>1</v>
      </c>
      <c r="M1254">
        <v>-1</v>
      </c>
      <c r="N1254" t="s">
        <v>21</v>
      </c>
      <c r="O1254" t="s">
        <v>2854</v>
      </c>
      <c r="Q1254" s="18">
        <v>43709</v>
      </c>
      <c r="T1254" s="23" t="str">
        <f t="shared" si="210"/>
        <v>AH</v>
      </c>
      <c r="U1254" t="s">
        <v>2513</v>
      </c>
      <c r="V1254" s="46" t="str">
        <f t="shared" si="211"/>
        <v>21</v>
      </c>
      <c r="W1254" s="46" t="str">
        <f t="shared" si="212"/>
        <v>Sep</v>
      </c>
      <c r="X1254" s="46">
        <f t="shared" si="213"/>
        <v>9</v>
      </c>
      <c r="Y1254" s="46" t="str">
        <f t="shared" si="214"/>
        <v>2019</v>
      </c>
      <c r="Z1254" s="46" t="str">
        <f t="shared" si="215"/>
        <v>21:00</v>
      </c>
      <c r="AA1254" s="47">
        <f t="shared" si="216"/>
        <v>43729</v>
      </c>
      <c r="AB1254" s="48">
        <f t="shared" si="217"/>
        <v>43729.875</v>
      </c>
      <c r="AC1254" s="51">
        <v>43709</v>
      </c>
      <c r="AD1254" s="72"/>
      <c r="AE1254" s="49">
        <v>1253</v>
      </c>
      <c r="AF1254" s="52">
        <f t="shared" si="218"/>
        <v>14.449999999999987</v>
      </c>
      <c r="AG1254" s="53">
        <f t="shared" si="219"/>
        <v>114.45000000000016</v>
      </c>
      <c r="AH1254" s="53">
        <f>AG1254-MAX($AG$1:AG1253)</f>
        <v>-32.049999999999926</v>
      </c>
    </row>
    <row r="1255" spans="1:34" x14ac:dyDescent="0.25">
      <c r="A1255">
        <v>1254</v>
      </c>
      <c r="B1255" t="s">
        <v>2899</v>
      </c>
      <c r="C1255" t="s">
        <v>15</v>
      </c>
      <c r="D1255" t="s">
        <v>24</v>
      </c>
      <c r="E1255" t="s">
        <v>2900</v>
      </c>
      <c r="F1255">
        <v>1.86</v>
      </c>
      <c r="G1255" t="s">
        <v>18</v>
      </c>
      <c r="H1255" t="s">
        <v>72</v>
      </c>
      <c r="I1255" t="str">
        <f>"4-2"</f>
        <v>4-2</v>
      </c>
      <c r="J1255" t="s">
        <v>20</v>
      </c>
      <c r="K1255">
        <v>1.8620000000000001</v>
      </c>
      <c r="L1255">
        <v>1</v>
      </c>
      <c r="M1255">
        <v>0.86</v>
      </c>
      <c r="N1255" t="s">
        <v>21</v>
      </c>
      <c r="O1255" t="s">
        <v>2898</v>
      </c>
      <c r="Q1255" s="18">
        <v>43709</v>
      </c>
      <c r="T1255" s="23" t="str">
        <f t="shared" si="210"/>
        <v>1X2</v>
      </c>
      <c r="U1255" t="s">
        <v>2513</v>
      </c>
      <c r="V1255" s="46" t="str">
        <f t="shared" si="211"/>
        <v>22</v>
      </c>
      <c r="W1255" s="46" t="str">
        <f t="shared" si="212"/>
        <v>Sep</v>
      </c>
      <c r="X1255" s="46">
        <f t="shared" si="213"/>
        <v>9</v>
      </c>
      <c r="Y1255" s="46" t="str">
        <f t="shared" si="214"/>
        <v>2019</v>
      </c>
      <c r="Z1255" s="46" t="str">
        <f t="shared" si="215"/>
        <v>12:00</v>
      </c>
      <c r="AA1255" s="47">
        <f t="shared" si="216"/>
        <v>43730</v>
      </c>
      <c r="AB1255" s="48">
        <f t="shared" si="217"/>
        <v>43730.5</v>
      </c>
      <c r="AC1255" s="51">
        <v>43709</v>
      </c>
      <c r="AD1255" s="72"/>
      <c r="AE1255" s="49">
        <v>1254</v>
      </c>
      <c r="AF1255" s="52">
        <f t="shared" si="218"/>
        <v>15.309999999999986</v>
      </c>
      <c r="AG1255" s="53">
        <f t="shared" si="219"/>
        <v>115.31000000000016</v>
      </c>
      <c r="AH1255" s="53">
        <f>AG1255-MAX($AG$1:AG1254)</f>
        <v>-31.189999999999927</v>
      </c>
    </row>
    <row r="1256" spans="1:34" x14ac:dyDescent="0.25">
      <c r="A1256">
        <v>1255</v>
      </c>
      <c r="B1256" t="s">
        <v>2901</v>
      </c>
      <c r="C1256" t="s">
        <v>15</v>
      </c>
      <c r="D1256" t="s">
        <v>24</v>
      </c>
      <c r="E1256" t="s">
        <v>2902</v>
      </c>
      <c r="F1256">
        <v>1.8</v>
      </c>
      <c r="G1256" t="s">
        <v>18</v>
      </c>
      <c r="H1256" t="s">
        <v>34</v>
      </c>
      <c r="I1256" t="str">
        <f>"1-3"</f>
        <v>1-3</v>
      </c>
      <c r="J1256" t="s">
        <v>20</v>
      </c>
      <c r="K1256">
        <v>1.8</v>
      </c>
      <c r="L1256">
        <v>1</v>
      </c>
      <c r="M1256">
        <v>0.8</v>
      </c>
      <c r="N1256" t="s">
        <v>21</v>
      </c>
      <c r="O1256" t="s">
        <v>2898</v>
      </c>
      <c r="Q1256" s="18">
        <v>43709</v>
      </c>
      <c r="T1256" s="23" t="str">
        <f t="shared" si="210"/>
        <v>AH</v>
      </c>
      <c r="U1256" t="s">
        <v>2513</v>
      </c>
      <c r="V1256" s="46" t="str">
        <f t="shared" si="211"/>
        <v>22</v>
      </c>
      <c r="W1256" s="46" t="str">
        <f t="shared" si="212"/>
        <v>Sep</v>
      </c>
      <c r="X1256" s="46">
        <f t="shared" si="213"/>
        <v>9</v>
      </c>
      <c r="Y1256" s="46" t="str">
        <f t="shared" si="214"/>
        <v>2019</v>
      </c>
      <c r="Z1256" s="46" t="str">
        <f t="shared" si="215"/>
        <v>14:00</v>
      </c>
      <c r="AA1256" s="47">
        <f t="shared" si="216"/>
        <v>43730</v>
      </c>
      <c r="AB1256" s="48">
        <f t="shared" si="217"/>
        <v>43730.583333333336</v>
      </c>
      <c r="AC1256" s="51">
        <v>43709</v>
      </c>
      <c r="AD1256" s="72"/>
      <c r="AE1256" s="49">
        <v>1255</v>
      </c>
      <c r="AF1256" s="52">
        <f t="shared" si="218"/>
        <v>16.109999999999985</v>
      </c>
      <c r="AG1256" s="53">
        <f t="shared" si="219"/>
        <v>116.11000000000016</v>
      </c>
      <c r="AH1256" s="53">
        <f>AG1256-MAX($AG$1:AG1255)</f>
        <v>-30.38999999999993</v>
      </c>
    </row>
    <row r="1257" spans="1:34" x14ac:dyDescent="0.25">
      <c r="A1257">
        <v>1256</v>
      </c>
      <c r="B1257" t="s">
        <v>2858</v>
      </c>
      <c r="C1257" t="s">
        <v>15</v>
      </c>
      <c r="D1257" t="s">
        <v>16</v>
      </c>
      <c r="E1257" t="s">
        <v>2859</v>
      </c>
      <c r="F1257">
        <v>0</v>
      </c>
      <c r="G1257" t="s">
        <v>26</v>
      </c>
      <c r="H1257" t="s">
        <v>128</v>
      </c>
      <c r="I1257" t="str">
        <f>"1-4"</f>
        <v>1-4</v>
      </c>
      <c r="J1257" t="s">
        <v>20</v>
      </c>
      <c r="K1257">
        <v>1.8260000000000001</v>
      </c>
      <c r="L1257">
        <v>1</v>
      </c>
      <c r="M1257">
        <v>-1</v>
      </c>
      <c r="N1257" t="s">
        <v>21</v>
      </c>
      <c r="O1257" t="s">
        <v>2860</v>
      </c>
      <c r="Q1257" s="18">
        <v>43709</v>
      </c>
      <c r="T1257" s="23" t="str">
        <f t="shared" si="210"/>
        <v>AH</v>
      </c>
      <c r="U1257" t="s">
        <v>2513</v>
      </c>
      <c r="V1257" s="46" t="str">
        <f t="shared" si="211"/>
        <v>22</v>
      </c>
      <c r="W1257" s="46" t="str">
        <f t="shared" si="212"/>
        <v>Sep</v>
      </c>
      <c r="X1257" s="46">
        <f t="shared" si="213"/>
        <v>9</v>
      </c>
      <c r="Y1257" s="46" t="str">
        <f t="shared" si="214"/>
        <v>2019</v>
      </c>
      <c r="Z1257" s="46" t="str">
        <f t="shared" si="215"/>
        <v>15:00</v>
      </c>
      <c r="AA1257" s="47">
        <f t="shared" si="216"/>
        <v>43730</v>
      </c>
      <c r="AB1257" s="48">
        <f t="shared" si="217"/>
        <v>43730.625</v>
      </c>
      <c r="AC1257" s="51">
        <v>43709</v>
      </c>
      <c r="AD1257" s="72"/>
      <c r="AE1257" s="49">
        <v>1256</v>
      </c>
      <c r="AF1257" s="52">
        <f t="shared" si="218"/>
        <v>15.109999999999985</v>
      </c>
      <c r="AG1257" s="53">
        <f t="shared" si="219"/>
        <v>115.11000000000016</v>
      </c>
      <c r="AH1257" s="53">
        <f>AG1257-MAX($AG$1:AG1256)</f>
        <v>-31.38999999999993</v>
      </c>
    </row>
    <row r="1258" spans="1:34" x14ac:dyDescent="0.25">
      <c r="A1258">
        <v>1257</v>
      </c>
      <c r="B1258" t="s">
        <v>2858</v>
      </c>
      <c r="C1258" t="s">
        <v>15</v>
      </c>
      <c r="D1258" t="s">
        <v>16</v>
      </c>
      <c r="E1258" t="s">
        <v>2861</v>
      </c>
      <c r="F1258">
        <v>0</v>
      </c>
      <c r="G1258" t="s">
        <v>26</v>
      </c>
      <c r="H1258" t="s">
        <v>34</v>
      </c>
      <c r="I1258" t="str">
        <f>"1-0"</f>
        <v>1-0</v>
      </c>
      <c r="J1258" t="s">
        <v>20</v>
      </c>
      <c r="K1258">
        <v>2.0499999999999998</v>
      </c>
      <c r="L1258">
        <v>1</v>
      </c>
      <c r="M1258">
        <v>-1</v>
      </c>
      <c r="N1258" t="s">
        <v>21</v>
      </c>
      <c r="O1258" t="s">
        <v>2860</v>
      </c>
      <c r="Q1258" s="18">
        <v>43709</v>
      </c>
      <c r="T1258" s="23" t="str">
        <f t="shared" si="210"/>
        <v>AH</v>
      </c>
      <c r="U1258" t="s">
        <v>2513</v>
      </c>
      <c r="V1258" s="46" t="str">
        <f t="shared" si="211"/>
        <v>22</v>
      </c>
      <c r="W1258" s="46" t="str">
        <f t="shared" si="212"/>
        <v>Sep</v>
      </c>
      <c r="X1258" s="46">
        <f t="shared" si="213"/>
        <v>9</v>
      </c>
      <c r="Y1258" s="46" t="str">
        <f t="shared" si="214"/>
        <v>2019</v>
      </c>
      <c r="Z1258" s="46" t="str">
        <f t="shared" si="215"/>
        <v>15:00</v>
      </c>
      <c r="AA1258" s="47">
        <f t="shared" si="216"/>
        <v>43730</v>
      </c>
      <c r="AB1258" s="48">
        <f t="shared" si="217"/>
        <v>43730.625</v>
      </c>
      <c r="AC1258" s="51">
        <v>43709</v>
      </c>
      <c r="AD1258" s="72"/>
      <c r="AE1258" s="49">
        <v>1257</v>
      </c>
      <c r="AF1258" s="52">
        <f t="shared" si="218"/>
        <v>14.109999999999985</v>
      </c>
      <c r="AG1258" s="53">
        <f t="shared" si="219"/>
        <v>114.11000000000016</v>
      </c>
      <c r="AH1258" s="53">
        <f>AG1258-MAX($AG$1:AG1257)</f>
        <v>-32.38999999999993</v>
      </c>
    </row>
    <row r="1259" spans="1:34" x14ac:dyDescent="0.25">
      <c r="A1259">
        <v>1258</v>
      </c>
      <c r="B1259" t="s">
        <v>2858</v>
      </c>
      <c r="C1259" t="s">
        <v>15</v>
      </c>
      <c r="D1259" t="s">
        <v>58</v>
      </c>
      <c r="E1259" t="s">
        <v>2890</v>
      </c>
      <c r="F1259">
        <v>1</v>
      </c>
      <c r="G1259" t="s">
        <v>80</v>
      </c>
      <c r="H1259" t="s">
        <v>46</v>
      </c>
      <c r="I1259" t="str">
        <f>"1-1"</f>
        <v>1-1</v>
      </c>
      <c r="J1259" t="s">
        <v>20</v>
      </c>
      <c r="K1259">
        <v>1.84</v>
      </c>
      <c r="L1259">
        <v>1</v>
      </c>
      <c r="M1259">
        <v>0</v>
      </c>
      <c r="N1259" t="s">
        <v>21</v>
      </c>
      <c r="O1259" t="s">
        <v>2891</v>
      </c>
      <c r="Q1259" s="18">
        <v>43709</v>
      </c>
      <c r="T1259" s="23" t="str">
        <f t="shared" si="210"/>
        <v>AH</v>
      </c>
      <c r="U1259" t="s">
        <v>2513</v>
      </c>
      <c r="V1259" s="46" t="str">
        <f t="shared" si="211"/>
        <v>22</v>
      </c>
      <c r="W1259" s="46" t="str">
        <f t="shared" si="212"/>
        <v>Sep</v>
      </c>
      <c r="X1259" s="46">
        <f t="shared" si="213"/>
        <v>9</v>
      </c>
      <c r="Y1259" s="46" t="str">
        <f t="shared" si="214"/>
        <v>2019</v>
      </c>
      <c r="Z1259" s="46" t="str">
        <f t="shared" si="215"/>
        <v>15:00</v>
      </c>
      <c r="AA1259" s="47">
        <f t="shared" si="216"/>
        <v>43730</v>
      </c>
      <c r="AB1259" s="48">
        <f t="shared" si="217"/>
        <v>43730.625</v>
      </c>
      <c r="AC1259" s="51">
        <v>43709</v>
      </c>
      <c r="AD1259" s="72"/>
      <c r="AE1259" s="49">
        <v>1258</v>
      </c>
      <c r="AF1259" s="52">
        <f t="shared" si="218"/>
        <v>14.109999999999985</v>
      </c>
      <c r="AG1259" s="53">
        <f t="shared" si="219"/>
        <v>114.11000000000016</v>
      </c>
      <c r="AH1259" s="53">
        <f>AG1259-MAX($AG$1:AG1258)</f>
        <v>-32.38999999999993</v>
      </c>
    </row>
    <row r="1260" spans="1:34" x14ac:dyDescent="0.25">
      <c r="A1260">
        <v>1259</v>
      </c>
      <c r="B1260" t="s">
        <v>2858</v>
      </c>
      <c r="C1260" t="s">
        <v>15</v>
      </c>
      <c r="D1260" t="s">
        <v>58</v>
      </c>
      <c r="E1260" t="s">
        <v>2892</v>
      </c>
      <c r="F1260">
        <v>1.74</v>
      </c>
      <c r="G1260" t="s">
        <v>18</v>
      </c>
      <c r="H1260" t="s">
        <v>112</v>
      </c>
      <c r="I1260" t="str">
        <f>"2-0"</f>
        <v>2-0</v>
      </c>
      <c r="J1260" t="s">
        <v>20</v>
      </c>
      <c r="K1260">
        <v>1.74</v>
      </c>
      <c r="L1260">
        <v>1</v>
      </c>
      <c r="M1260">
        <v>0.74</v>
      </c>
      <c r="N1260" t="s">
        <v>21</v>
      </c>
      <c r="O1260" t="s">
        <v>2891</v>
      </c>
      <c r="Q1260" s="18">
        <v>43709</v>
      </c>
      <c r="T1260" s="23" t="str">
        <f t="shared" si="210"/>
        <v>AH</v>
      </c>
      <c r="U1260" t="s">
        <v>2513</v>
      </c>
      <c r="V1260" s="46" t="str">
        <f t="shared" si="211"/>
        <v>22</v>
      </c>
      <c r="W1260" s="46" t="str">
        <f t="shared" si="212"/>
        <v>Sep</v>
      </c>
      <c r="X1260" s="46">
        <f t="shared" si="213"/>
        <v>9</v>
      </c>
      <c r="Y1260" s="46" t="str">
        <f t="shared" si="214"/>
        <v>2019</v>
      </c>
      <c r="Z1260" s="46" t="str">
        <f t="shared" si="215"/>
        <v>15:00</v>
      </c>
      <c r="AA1260" s="47">
        <f t="shared" si="216"/>
        <v>43730</v>
      </c>
      <c r="AB1260" s="48">
        <f t="shared" si="217"/>
        <v>43730.625</v>
      </c>
      <c r="AC1260" s="51">
        <v>43709</v>
      </c>
      <c r="AD1260" s="72"/>
      <c r="AE1260" s="49">
        <v>1259</v>
      </c>
      <c r="AF1260" s="52">
        <f t="shared" si="218"/>
        <v>14.849999999999985</v>
      </c>
      <c r="AG1260" s="53">
        <f t="shared" si="219"/>
        <v>114.85000000000015</v>
      </c>
      <c r="AH1260" s="53">
        <f>AG1260-MAX($AG$1:AG1259)</f>
        <v>-31.649999999999935</v>
      </c>
    </row>
    <row r="1261" spans="1:34" x14ac:dyDescent="0.25">
      <c r="A1261">
        <v>1260</v>
      </c>
      <c r="B1261" t="s">
        <v>2858</v>
      </c>
      <c r="C1261" t="s">
        <v>15</v>
      </c>
      <c r="D1261" t="s">
        <v>16</v>
      </c>
      <c r="E1261" t="s">
        <v>2905</v>
      </c>
      <c r="F1261">
        <v>1.81</v>
      </c>
      <c r="G1261" t="s">
        <v>18</v>
      </c>
      <c r="H1261" t="s">
        <v>34</v>
      </c>
      <c r="I1261" t="str">
        <f>"1-2"</f>
        <v>1-2</v>
      </c>
      <c r="J1261" t="s">
        <v>20</v>
      </c>
      <c r="K1261">
        <v>1.806</v>
      </c>
      <c r="L1261">
        <v>1</v>
      </c>
      <c r="M1261">
        <v>0.81</v>
      </c>
      <c r="N1261" t="s">
        <v>21</v>
      </c>
      <c r="O1261" t="s">
        <v>2904</v>
      </c>
      <c r="Q1261" s="18">
        <v>43709</v>
      </c>
      <c r="T1261" s="23" t="str">
        <f t="shared" si="210"/>
        <v>AH</v>
      </c>
      <c r="U1261" t="s">
        <v>2513</v>
      </c>
      <c r="V1261" s="46" t="str">
        <f t="shared" si="211"/>
        <v>22</v>
      </c>
      <c r="W1261" s="46" t="str">
        <f t="shared" si="212"/>
        <v>Sep</v>
      </c>
      <c r="X1261" s="46">
        <f t="shared" si="213"/>
        <v>9</v>
      </c>
      <c r="Y1261" s="46" t="str">
        <f t="shared" si="214"/>
        <v>2019</v>
      </c>
      <c r="Z1261" s="46" t="str">
        <f t="shared" si="215"/>
        <v>15:00</v>
      </c>
      <c r="AA1261" s="47">
        <f t="shared" si="216"/>
        <v>43730</v>
      </c>
      <c r="AB1261" s="48">
        <f t="shared" si="217"/>
        <v>43730.625</v>
      </c>
      <c r="AC1261" s="51">
        <v>43709</v>
      </c>
      <c r="AD1261" s="72"/>
      <c r="AE1261" s="49">
        <v>1260</v>
      </c>
      <c r="AF1261" s="52">
        <f t="shared" si="218"/>
        <v>15.659999999999986</v>
      </c>
      <c r="AG1261" s="53">
        <f t="shared" si="219"/>
        <v>115.66000000000015</v>
      </c>
      <c r="AH1261" s="53">
        <f>AG1261-MAX($AG$1:AG1260)</f>
        <v>-30.839999999999932</v>
      </c>
    </row>
    <row r="1262" spans="1:34" x14ac:dyDescent="0.25">
      <c r="A1262">
        <v>1261</v>
      </c>
      <c r="B1262" t="s">
        <v>2858</v>
      </c>
      <c r="C1262" t="s">
        <v>15</v>
      </c>
      <c r="D1262" t="s">
        <v>100</v>
      </c>
      <c r="E1262" t="s">
        <v>2908</v>
      </c>
      <c r="F1262">
        <v>1</v>
      </c>
      <c r="G1262" t="s">
        <v>80</v>
      </c>
      <c r="H1262" t="s">
        <v>34</v>
      </c>
      <c r="I1262" t="str">
        <f>"1-1"</f>
        <v>1-1</v>
      </c>
      <c r="J1262" t="s">
        <v>20</v>
      </c>
      <c r="K1262">
        <v>2.15</v>
      </c>
      <c r="L1262">
        <v>1</v>
      </c>
      <c r="M1262">
        <v>0</v>
      </c>
      <c r="N1262" t="s">
        <v>21</v>
      </c>
      <c r="O1262" t="s">
        <v>2907</v>
      </c>
      <c r="Q1262" s="18">
        <v>43709</v>
      </c>
      <c r="T1262" s="23" t="str">
        <f t="shared" si="210"/>
        <v>AH</v>
      </c>
      <c r="U1262" t="s">
        <v>2513</v>
      </c>
      <c r="V1262" s="46" t="str">
        <f t="shared" si="211"/>
        <v>22</v>
      </c>
      <c r="W1262" s="46" t="str">
        <f t="shared" si="212"/>
        <v>Sep</v>
      </c>
      <c r="X1262" s="46">
        <f t="shared" si="213"/>
        <v>9</v>
      </c>
      <c r="Y1262" s="46" t="str">
        <f t="shared" si="214"/>
        <v>2019</v>
      </c>
      <c r="Z1262" s="46" t="str">
        <f t="shared" si="215"/>
        <v>15:00</v>
      </c>
      <c r="AA1262" s="47">
        <f t="shared" si="216"/>
        <v>43730</v>
      </c>
      <c r="AB1262" s="48">
        <f t="shared" si="217"/>
        <v>43730.625</v>
      </c>
      <c r="AC1262" s="51">
        <v>43709</v>
      </c>
      <c r="AD1262" s="72"/>
      <c r="AE1262" s="49">
        <v>1261</v>
      </c>
      <c r="AF1262" s="52">
        <f t="shared" si="218"/>
        <v>15.659999999999986</v>
      </c>
      <c r="AG1262" s="53">
        <f t="shared" si="219"/>
        <v>115.66000000000015</v>
      </c>
      <c r="AH1262" s="53">
        <f>AG1262-MAX($AG$1:AG1261)</f>
        <v>-30.839999999999932</v>
      </c>
    </row>
    <row r="1263" spans="1:34" x14ac:dyDescent="0.25">
      <c r="A1263">
        <v>1262</v>
      </c>
      <c r="B1263" t="s">
        <v>2894</v>
      </c>
      <c r="C1263" t="s">
        <v>15</v>
      </c>
      <c r="D1263" t="s">
        <v>54</v>
      </c>
      <c r="E1263" t="s">
        <v>2895</v>
      </c>
      <c r="F1263">
        <v>1</v>
      </c>
      <c r="G1263" t="s">
        <v>80</v>
      </c>
      <c r="H1263" t="s">
        <v>31</v>
      </c>
      <c r="I1263" t="str">
        <f>"2-1"</f>
        <v>2-1</v>
      </c>
      <c r="J1263" t="s">
        <v>20</v>
      </c>
      <c r="K1263">
        <v>1.7749999999999999</v>
      </c>
      <c r="L1263">
        <v>1</v>
      </c>
      <c r="M1263">
        <v>0</v>
      </c>
      <c r="N1263" t="s">
        <v>21</v>
      </c>
      <c r="O1263" t="s">
        <v>2896</v>
      </c>
      <c r="Q1263" s="18">
        <v>43709</v>
      </c>
      <c r="T1263" s="23" t="str">
        <f t="shared" si="210"/>
        <v>AH</v>
      </c>
      <c r="U1263" t="s">
        <v>2513</v>
      </c>
      <c r="V1263" s="46" t="str">
        <f t="shared" si="211"/>
        <v>22</v>
      </c>
      <c r="W1263" s="46" t="str">
        <f t="shared" si="212"/>
        <v>Sep</v>
      </c>
      <c r="X1263" s="46">
        <f t="shared" si="213"/>
        <v>9</v>
      </c>
      <c r="Y1263" s="46" t="str">
        <f t="shared" si="214"/>
        <v>2019</v>
      </c>
      <c r="Z1263" s="46" t="str">
        <f t="shared" si="215"/>
        <v>15:30</v>
      </c>
      <c r="AA1263" s="47">
        <f t="shared" si="216"/>
        <v>43730</v>
      </c>
      <c r="AB1263" s="48">
        <f t="shared" si="217"/>
        <v>43730.645833333336</v>
      </c>
      <c r="AC1263" s="51">
        <v>43709</v>
      </c>
      <c r="AD1263" s="72"/>
      <c r="AE1263" s="49">
        <v>1262</v>
      </c>
      <c r="AF1263" s="52">
        <f t="shared" si="218"/>
        <v>15.659999999999986</v>
      </c>
      <c r="AG1263" s="53">
        <f t="shared" si="219"/>
        <v>115.66000000000015</v>
      </c>
      <c r="AH1263" s="53">
        <f>AG1263-MAX($AG$1:AG1262)</f>
        <v>-30.839999999999932</v>
      </c>
    </row>
    <row r="1264" spans="1:34" x14ac:dyDescent="0.25">
      <c r="A1264">
        <v>1263</v>
      </c>
      <c r="B1264" t="s">
        <v>2855</v>
      </c>
      <c r="C1264" t="s">
        <v>15</v>
      </c>
      <c r="D1264" t="s">
        <v>24</v>
      </c>
      <c r="E1264" t="s">
        <v>2856</v>
      </c>
      <c r="F1264">
        <v>0</v>
      </c>
      <c r="G1264" t="s">
        <v>26</v>
      </c>
      <c r="H1264" t="s">
        <v>50</v>
      </c>
      <c r="I1264" t="str">
        <f>"1-1"</f>
        <v>1-1</v>
      </c>
      <c r="J1264" t="s">
        <v>20</v>
      </c>
      <c r="K1264">
        <v>2.09</v>
      </c>
      <c r="L1264">
        <v>1</v>
      </c>
      <c r="M1264">
        <v>-1</v>
      </c>
      <c r="N1264" t="s">
        <v>21</v>
      </c>
      <c r="O1264" t="s">
        <v>2854</v>
      </c>
      <c r="Q1264" s="18">
        <v>43709</v>
      </c>
      <c r="T1264" s="23" t="str">
        <f t="shared" si="210"/>
        <v>AH</v>
      </c>
      <c r="U1264" t="s">
        <v>2513</v>
      </c>
      <c r="V1264" s="46" t="str">
        <f t="shared" si="211"/>
        <v>22</v>
      </c>
      <c r="W1264" s="46" t="str">
        <f t="shared" si="212"/>
        <v>Sep</v>
      </c>
      <c r="X1264" s="46">
        <f t="shared" si="213"/>
        <v>9</v>
      </c>
      <c r="Y1264" s="46" t="str">
        <f t="shared" si="214"/>
        <v>2019</v>
      </c>
      <c r="Z1264" s="46" t="str">
        <f t="shared" si="215"/>
        <v>16:00</v>
      </c>
      <c r="AA1264" s="47">
        <f t="shared" si="216"/>
        <v>43730</v>
      </c>
      <c r="AB1264" s="48">
        <f t="shared" si="217"/>
        <v>43730.666666666664</v>
      </c>
      <c r="AC1264" s="51">
        <v>43709</v>
      </c>
      <c r="AD1264" s="72"/>
      <c r="AE1264" s="49">
        <v>1263</v>
      </c>
      <c r="AF1264" s="52">
        <f t="shared" si="218"/>
        <v>14.659999999999986</v>
      </c>
      <c r="AG1264" s="53">
        <f t="shared" si="219"/>
        <v>114.66000000000015</v>
      </c>
      <c r="AH1264" s="53">
        <f>AG1264-MAX($AG$1:AG1263)</f>
        <v>-31.839999999999932</v>
      </c>
    </row>
    <row r="1265" spans="1:34" x14ac:dyDescent="0.25">
      <c r="A1265">
        <v>1264</v>
      </c>
      <c r="B1265" t="s">
        <v>2909</v>
      </c>
      <c r="C1265" t="s">
        <v>15</v>
      </c>
      <c r="D1265" t="s">
        <v>100</v>
      </c>
      <c r="E1265" t="s">
        <v>2910</v>
      </c>
      <c r="F1265">
        <v>0</v>
      </c>
      <c r="G1265" t="s">
        <v>26</v>
      </c>
      <c r="H1265" t="s">
        <v>92</v>
      </c>
      <c r="I1265" t="str">
        <f>"4-1"</f>
        <v>4-1</v>
      </c>
      <c r="J1265" t="s">
        <v>20</v>
      </c>
      <c r="K1265">
        <v>1.7509999999999999</v>
      </c>
      <c r="L1265">
        <v>1</v>
      </c>
      <c r="M1265">
        <v>-1</v>
      </c>
      <c r="N1265" t="s">
        <v>21</v>
      </c>
      <c r="O1265" t="s">
        <v>2911</v>
      </c>
      <c r="Q1265" s="18">
        <v>43709</v>
      </c>
      <c r="T1265" s="23" t="str">
        <f t="shared" si="210"/>
        <v>AH</v>
      </c>
      <c r="U1265" t="s">
        <v>2513</v>
      </c>
      <c r="V1265" s="46" t="str">
        <f t="shared" si="211"/>
        <v>22</v>
      </c>
      <c r="W1265" s="46" t="str">
        <f t="shared" si="212"/>
        <v>Sep</v>
      </c>
      <c r="X1265" s="46">
        <f t="shared" si="213"/>
        <v>9</v>
      </c>
      <c r="Y1265" s="46" t="str">
        <f t="shared" si="214"/>
        <v>2019</v>
      </c>
      <c r="Z1265" s="46" t="str">
        <f t="shared" si="215"/>
        <v>17:00</v>
      </c>
      <c r="AA1265" s="47">
        <f t="shared" si="216"/>
        <v>43730</v>
      </c>
      <c r="AB1265" s="48">
        <f t="shared" si="217"/>
        <v>43730.708333333336</v>
      </c>
      <c r="AC1265" s="51">
        <v>43709</v>
      </c>
      <c r="AD1265" s="72"/>
      <c r="AE1265" s="49">
        <v>1264</v>
      </c>
      <c r="AF1265" s="52">
        <f t="shared" si="218"/>
        <v>13.659999999999986</v>
      </c>
      <c r="AG1265" s="53">
        <f t="shared" si="219"/>
        <v>113.66000000000015</v>
      </c>
      <c r="AH1265" s="53">
        <f>AG1265-MAX($AG$1:AG1264)</f>
        <v>-32.839999999999932</v>
      </c>
    </row>
    <row r="1266" spans="1:34" x14ac:dyDescent="0.25">
      <c r="A1266">
        <v>1265</v>
      </c>
      <c r="B1266" t="s">
        <v>2848</v>
      </c>
      <c r="C1266" t="s">
        <v>15</v>
      </c>
      <c r="D1266" t="s">
        <v>58</v>
      </c>
      <c r="E1266" t="s">
        <v>2849</v>
      </c>
      <c r="F1266">
        <v>2</v>
      </c>
      <c r="G1266" t="s">
        <v>18</v>
      </c>
      <c r="H1266" t="s">
        <v>38</v>
      </c>
      <c r="I1266" t="str">
        <f>"1-2"</f>
        <v>1-2</v>
      </c>
      <c r="J1266" t="s">
        <v>20</v>
      </c>
      <c r="K1266">
        <v>2</v>
      </c>
      <c r="L1266">
        <v>1</v>
      </c>
      <c r="M1266">
        <v>1</v>
      </c>
      <c r="N1266" t="s">
        <v>21</v>
      </c>
      <c r="O1266" t="s">
        <v>2850</v>
      </c>
      <c r="Q1266" s="18">
        <v>43709</v>
      </c>
      <c r="T1266" s="23" t="str">
        <f t="shared" si="210"/>
        <v>1X2</v>
      </c>
      <c r="U1266" t="s">
        <v>2513</v>
      </c>
      <c r="V1266" s="46" t="str">
        <f t="shared" si="211"/>
        <v>22</v>
      </c>
      <c r="W1266" s="46" t="str">
        <f t="shared" si="212"/>
        <v>Sep</v>
      </c>
      <c r="X1266" s="46">
        <f t="shared" si="213"/>
        <v>9</v>
      </c>
      <c r="Y1266" s="46" t="str">
        <f t="shared" si="214"/>
        <v>2019</v>
      </c>
      <c r="Z1266" s="46" t="str">
        <f t="shared" si="215"/>
        <v>17:30</v>
      </c>
      <c r="AA1266" s="47">
        <f t="shared" si="216"/>
        <v>43730</v>
      </c>
      <c r="AB1266" s="48">
        <f t="shared" si="217"/>
        <v>43730.729166666664</v>
      </c>
      <c r="AC1266" s="51">
        <v>43709</v>
      </c>
      <c r="AD1266" s="72"/>
      <c r="AE1266" s="49">
        <v>1265</v>
      </c>
      <c r="AF1266" s="52">
        <f t="shared" si="218"/>
        <v>14.659999999999986</v>
      </c>
      <c r="AG1266" s="53">
        <f t="shared" si="219"/>
        <v>114.66000000000015</v>
      </c>
      <c r="AH1266" s="53">
        <f>AG1266-MAX($AG$1:AG1265)</f>
        <v>-31.839999999999932</v>
      </c>
    </row>
    <row r="1267" spans="1:34" x14ac:dyDescent="0.25">
      <c r="A1267">
        <v>1266</v>
      </c>
      <c r="B1267" t="s">
        <v>2848</v>
      </c>
      <c r="C1267" t="s">
        <v>15</v>
      </c>
      <c r="D1267" t="s">
        <v>58</v>
      </c>
      <c r="E1267" t="s">
        <v>2893</v>
      </c>
      <c r="F1267">
        <v>0</v>
      </c>
      <c r="G1267" t="s">
        <v>26</v>
      </c>
      <c r="H1267" t="s">
        <v>19</v>
      </c>
      <c r="I1267" t="str">
        <f>"3-2"</f>
        <v>3-2</v>
      </c>
      <c r="J1267" t="s">
        <v>20</v>
      </c>
      <c r="K1267">
        <v>2.2200000000000002</v>
      </c>
      <c r="L1267">
        <v>1</v>
      </c>
      <c r="M1267">
        <v>-1</v>
      </c>
      <c r="N1267" t="s">
        <v>21</v>
      </c>
      <c r="O1267" t="s">
        <v>2891</v>
      </c>
      <c r="Q1267" s="18">
        <v>43709</v>
      </c>
      <c r="T1267" s="23" t="str">
        <f t="shared" si="210"/>
        <v>AH</v>
      </c>
      <c r="U1267" t="s">
        <v>2513</v>
      </c>
      <c r="V1267" s="46" t="str">
        <f t="shared" si="211"/>
        <v>22</v>
      </c>
      <c r="W1267" s="46" t="str">
        <f t="shared" si="212"/>
        <v>Sep</v>
      </c>
      <c r="X1267" s="46">
        <f t="shared" si="213"/>
        <v>9</v>
      </c>
      <c r="Y1267" s="46" t="str">
        <f t="shared" si="214"/>
        <v>2019</v>
      </c>
      <c r="Z1267" s="46" t="str">
        <f t="shared" si="215"/>
        <v>17:30</v>
      </c>
      <c r="AA1267" s="47">
        <f t="shared" si="216"/>
        <v>43730</v>
      </c>
      <c r="AB1267" s="48">
        <f t="shared" si="217"/>
        <v>43730.729166666664</v>
      </c>
      <c r="AC1267" s="51">
        <v>43709</v>
      </c>
      <c r="AD1267" s="72"/>
      <c r="AE1267" s="49">
        <v>1266</v>
      </c>
      <c r="AF1267" s="52">
        <f t="shared" si="218"/>
        <v>13.659999999999986</v>
      </c>
      <c r="AG1267" s="53">
        <f t="shared" si="219"/>
        <v>113.66000000000015</v>
      </c>
      <c r="AH1267" s="53">
        <f>AG1267-MAX($AG$1:AG1266)</f>
        <v>-32.839999999999932</v>
      </c>
    </row>
    <row r="1268" spans="1:34" x14ac:dyDescent="0.25">
      <c r="A1268">
        <v>1267</v>
      </c>
      <c r="B1268" t="s">
        <v>2887</v>
      </c>
      <c r="C1268" t="s">
        <v>15</v>
      </c>
      <c r="D1268" t="s">
        <v>16</v>
      </c>
      <c r="E1268" t="s">
        <v>2888</v>
      </c>
      <c r="F1268">
        <v>1.9</v>
      </c>
      <c r="G1268" t="s">
        <v>18</v>
      </c>
      <c r="H1268" t="s">
        <v>92</v>
      </c>
      <c r="I1268" t="str">
        <f>"2-2"</f>
        <v>2-2</v>
      </c>
      <c r="J1268" t="s">
        <v>20</v>
      </c>
      <c r="K1268">
        <v>1.9</v>
      </c>
      <c r="L1268">
        <v>1</v>
      </c>
      <c r="M1268">
        <v>0.9</v>
      </c>
      <c r="N1268" t="s">
        <v>21</v>
      </c>
      <c r="O1268" t="s">
        <v>2886</v>
      </c>
      <c r="Q1268" s="18">
        <v>43709</v>
      </c>
      <c r="T1268" s="23" t="str">
        <f t="shared" si="210"/>
        <v>AH</v>
      </c>
      <c r="U1268" t="s">
        <v>2513</v>
      </c>
      <c r="V1268" s="46" t="str">
        <f t="shared" si="211"/>
        <v>22</v>
      </c>
      <c r="W1268" s="46" t="str">
        <f t="shared" si="212"/>
        <v>Sep</v>
      </c>
      <c r="X1268" s="46">
        <f t="shared" si="213"/>
        <v>9</v>
      </c>
      <c r="Y1268" s="46" t="str">
        <f t="shared" si="214"/>
        <v>2019</v>
      </c>
      <c r="Z1268" s="46" t="str">
        <f t="shared" si="215"/>
        <v>18:00</v>
      </c>
      <c r="AA1268" s="47">
        <f t="shared" si="216"/>
        <v>43730</v>
      </c>
      <c r="AB1268" s="48">
        <f t="shared" si="217"/>
        <v>43730.75</v>
      </c>
      <c r="AC1268" s="51">
        <v>43709</v>
      </c>
      <c r="AD1268" s="72"/>
      <c r="AE1268" s="49">
        <v>1267</v>
      </c>
      <c r="AF1268" s="52">
        <f t="shared" si="218"/>
        <v>14.559999999999986</v>
      </c>
      <c r="AG1268" s="53">
        <f t="shared" si="219"/>
        <v>114.56000000000016</v>
      </c>
      <c r="AH1268" s="53">
        <f>AG1268-MAX($AG$1:AG1267)</f>
        <v>-31.939999999999927</v>
      </c>
    </row>
    <row r="1269" spans="1:34" x14ac:dyDescent="0.25">
      <c r="A1269">
        <v>1268</v>
      </c>
      <c r="B1269" t="s">
        <v>2887</v>
      </c>
      <c r="C1269" t="s">
        <v>15</v>
      </c>
      <c r="D1269" t="s">
        <v>54</v>
      </c>
      <c r="E1269" t="s">
        <v>1402</v>
      </c>
      <c r="F1269">
        <v>0</v>
      </c>
      <c r="G1269" t="s">
        <v>26</v>
      </c>
      <c r="H1269" t="s">
        <v>38</v>
      </c>
      <c r="I1269" t="str">
        <f>"2-2"</f>
        <v>2-2</v>
      </c>
      <c r="J1269" t="s">
        <v>20</v>
      </c>
      <c r="K1269">
        <v>1.7350000000000001</v>
      </c>
      <c r="L1269">
        <v>1</v>
      </c>
      <c r="M1269">
        <v>-1</v>
      </c>
      <c r="N1269" t="s">
        <v>21</v>
      </c>
      <c r="O1269" t="s">
        <v>2896</v>
      </c>
      <c r="Q1269" s="18">
        <v>43709</v>
      </c>
      <c r="T1269" s="23" t="str">
        <f t="shared" si="210"/>
        <v>1X2</v>
      </c>
      <c r="U1269" t="s">
        <v>2513</v>
      </c>
      <c r="V1269" s="46" t="str">
        <f t="shared" si="211"/>
        <v>22</v>
      </c>
      <c r="W1269" s="46" t="str">
        <f t="shared" si="212"/>
        <v>Sep</v>
      </c>
      <c r="X1269" s="46">
        <f t="shared" si="213"/>
        <v>9</v>
      </c>
      <c r="Y1269" s="46" t="str">
        <f t="shared" si="214"/>
        <v>2019</v>
      </c>
      <c r="Z1269" s="46" t="str">
        <f t="shared" si="215"/>
        <v>18:00</v>
      </c>
      <c r="AA1269" s="47">
        <f t="shared" si="216"/>
        <v>43730</v>
      </c>
      <c r="AB1269" s="48">
        <f t="shared" si="217"/>
        <v>43730.75</v>
      </c>
      <c r="AC1269" s="51">
        <v>43709</v>
      </c>
      <c r="AD1269" s="72"/>
      <c r="AE1269" s="49">
        <v>1268</v>
      </c>
      <c r="AF1269" s="52">
        <f t="shared" si="218"/>
        <v>13.559999999999986</v>
      </c>
      <c r="AG1269" s="53">
        <f t="shared" si="219"/>
        <v>113.56000000000016</v>
      </c>
      <c r="AH1269" s="53">
        <f>AG1269-MAX($AG$1:AG1268)</f>
        <v>-32.939999999999927</v>
      </c>
    </row>
    <row r="1270" spans="1:34" x14ac:dyDescent="0.25">
      <c r="A1270">
        <v>1269</v>
      </c>
      <c r="B1270" t="s">
        <v>2836</v>
      </c>
      <c r="C1270" t="s">
        <v>15</v>
      </c>
      <c r="D1270" t="s">
        <v>24</v>
      </c>
      <c r="E1270" t="s">
        <v>52</v>
      </c>
      <c r="F1270">
        <v>2.2799999999999998</v>
      </c>
      <c r="G1270" t="s">
        <v>18</v>
      </c>
      <c r="H1270" t="s">
        <v>50</v>
      </c>
      <c r="I1270" t="str">
        <f>"2-0"</f>
        <v>2-0</v>
      </c>
      <c r="J1270" t="s">
        <v>20</v>
      </c>
      <c r="K1270">
        <v>2.2799999999999998</v>
      </c>
      <c r="L1270">
        <v>1</v>
      </c>
      <c r="M1270">
        <v>1.28</v>
      </c>
      <c r="N1270" t="s">
        <v>21</v>
      </c>
      <c r="O1270" t="s">
        <v>2833</v>
      </c>
      <c r="Q1270" s="18">
        <v>43709</v>
      </c>
      <c r="T1270" s="23" t="str">
        <f t="shared" si="210"/>
        <v>AH</v>
      </c>
      <c r="U1270" t="s">
        <v>2513</v>
      </c>
      <c r="V1270" s="46" t="str">
        <f t="shared" si="211"/>
        <v>22</v>
      </c>
      <c r="W1270" s="46" t="str">
        <f t="shared" si="212"/>
        <v>Sep</v>
      </c>
      <c r="X1270" s="46">
        <f t="shared" si="213"/>
        <v>9</v>
      </c>
      <c r="Y1270" s="46" t="str">
        <f t="shared" si="214"/>
        <v>2019</v>
      </c>
      <c r="Z1270" s="46" t="str">
        <f t="shared" si="215"/>
        <v>18:30</v>
      </c>
      <c r="AA1270" s="47">
        <f t="shared" si="216"/>
        <v>43730</v>
      </c>
      <c r="AB1270" s="48">
        <f t="shared" si="217"/>
        <v>43730.770833333336</v>
      </c>
      <c r="AC1270" s="51">
        <v>43709</v>
      </c>
      <c r="AD1270" s="72"/>
      <c r="AE1270" s="49">
        <v>1269</v>
      </c>
      <c r="AF1270" s="52">
        <f t="shared" si="218"/>
        <v>14.839999999999986</v>
      </c>
      <c r="AG1270" s="53">
        <f t="shared" si="219"/>
        <v>114.84000000000016</v>
      </c>
      <c r="AH1270" s="53">
        <f>AG1270-MAX($AG$1:AG1269)</f>
        <v>-31.659999999999926</v>
      </c>
    </row>
    <row r="1271" spans="1:34" x14ac:dyDescent="0.25">
      <c r="A1271">
        <v>1270</v>
      </c>
      <c r="B1271" t="s">
        <v>2906</v>
      </c>
      <c r="C1271" t="s">
        <v>15</v>
      </c>
      <c r="D1271" t="s">
        <v>16</v>
      </c>
      <c r="E1271" t="s">
        <v>691</v>
      </c>
      <c r="F1271">
        <v>0</v>
      </c>
      <c r="G1271" t="s">
        <v>26</v>
      </c>
      <c r="H1271" t="s">
        <v>85</v>
      </c>
      <c r="I1271" t="str">
        <f>"2-0"</f>
        <v>2-0</v>
      </c>
      <c r="J1271" t="s">
        <v>20</v>
      </c>
      <c r="K1271">
        <v>2.0099999999999998</v>
      </c>
      <c r="L1271">
        <v>1</v>
      </c>
      <c r="M1271">
        <v>-1</v>
      </c>
      <c r="N1271" t="s">
        <v>21</v>
      </c>
      <c r="O1271" t="s">
        <v>2907</v>
      </c>
      <c r="Q1271" s="18">
        <v>43709</v>
      </c>
      <c r="T1271" s="23" t="str">
        <f t="shared" si="210"/>
        <v>AH</v>
      </c>
      <c r="U1271" t="s">
        <v>2513</v>
      </c>
      <c r="V1271" s="46" t="str">
        <f t="shared" si="211"/>
        <v>22</v>
      </c>
      <c r="W1271" s="46" t="str">
        <f t="shared" si="212"/>
        <v>Sep</v>
      </c>
      <c r="X1271" s="46">
        <f t="shared" si="213"/>
        <v>9</v>
      </c>
      <c r="Y1271" s="46" t="str">
        <f t="shared" si="214"/>
        <v>2019</v>
      </c>
      <c r="Z1271" s="46" t="str">
        <f t="shared" si="215"/>
        <v>20:45</v>
      </c>
      <c r="AA1271" s="47">
        <f t="shared" si="216"/>
        <v>43730</v>
      </c>
      <c r="AB1271" s="48">
        <f t="shared" si="217"/>
        <v>43730.864583333336</v>
      </c>
      <c r="AC1271" s="51">
        <v>43709</v>
      </c>
      <c r="AD1271" s="72"/>
      <c r="AE1271" s="49">
        <v>1270</v>
      </c>
      <c r="AF1271" s="52">
        <f t="shared" si="218"/>
        <v>13.839999999999986</v>
      </c>
      <c r="AG1271" s="53">
        <f t="shared" si="219"/>
        <v>113.84000000000016</v>
      </c>
      <c r="AH1271" s="53">
        <f>AG1271-MAX($AG$1:AG1270)</f>
        <v>-32.659999999999926</v>
      </c>
    </row>
    <row r="1272" spans="1:34" x14ac:dyDescent="0.25">
      <c r="A1272">
        <v>1271</v>
      </c>
      <c r="B1272" t="s">
        <v>2889</v>
      </c>
      <c r="C1272" t="s">
        <v>15</v>
      </c>
      <c r="D1272" t="s">
        <v>100</v>
      </c>
      <c r="E1272" t="s">
        <v>1373</v>
      </c>
      <c r="F1272">
        <v>1.92</v>
      </c>
      <c r="G1272" t="s">
        <v>18</v>
      </c>
      <c r="H1272" t="s">
        <v>38</v>
      </c>
      <c r="I1272" t="str">
        <f>"0-1"</f>
        <v>0-1</v>
      </c>
      <c r="J1272" t="s">
        <v>20</v>
      </c>
      <c r="K1272">
        <v>1.917</v>
      </c>
      <c r="L1272">
        <v>1</v>
      </c>
      <c r="M1272">
        <v>0.92</v>
      </c>
      <c r="N1272" t="s">
        <v>21</v>
      </c>
      <c r="O1272" t="s">
        <v>2886</v>
      </c>
      <c r="Q1272" s="18">
        <v>43709</v>
      </c>
      <c r="T1272" s="23" t="str">
        <f t="shared" si="210"/>
        <v>1X2</v>
      </c>
      <c r="U1272" t="s">
        <v>2513</v>
      </c>
      <c r="V1272" s="46" t="str">
        <f t="shared" si="211"/>
        <v>22</v>
      </c>
      <c r="W1272" s="46" t="str">
        <f t="shared" si="212"/>
        <v>Sep</v>
      </c>
      <c r="X1272" s="46">
        <f t="shared" si="213"/>
        <v>9</v>
      </c>
      <c r="Y1272" s="46" t="str">
        <f t="shared" si="214"/>
        <v>2019</v>
      </c>
      <c r="Z1272" s="46" t="str">
        <f t="shared" si="215"/>
        <v>21:00</v>
      </c>
      <c r="AA1272" s="47">
        <f t="shared" si="216"/>
        <v>43730</v>
      </c>
      <c r="AB1272" s="48">
        <f t="shared" si="217"/>
        <v>43730.875</v>
      </c>
      <c r="AC1272" s="51">
        <v>43709</v>
      </c>
      <c r="AD1272" s="72"/>
      <c r="AE1272" s="49">
        <v>1271</v>
      </c>
      <c r="AF1272" s="52">
        <f t="shared" si="218"/>
        <v>14.759999999999986</v>
      </c>
      <c r="AG1272" s="53">
        <f t="shared" si="219"/>
        <v>114.76000000000016</v>
      </c>
      <c r="AH1272" s="53">
        <f>AG1272-MAX($AG$1:AG1271)</f>
        <v>-31.739999999999924</v>
      </c>
    </row>
    <row r="1273" spans="1:34" x14ac:dyDescent="0.25">
      <c r="A1273">
        <v>1272</v>
      </c>
      <c r="B1273" t="s">
        <v>2889</v>
      </c>
      <c r="C1273" t="s">
        <v>15</v>
      </c>
      <c r="D1273" t="s">
        <v>24</v>
      </c>
      <c r="E1273" t="s">
        <v>2903</v>
      </c>
      <c r="F1273">
        <v>0</v>
      </c>
      <c r="G1273" t="s">
        <v>26</v>
      </c>
      <c r="H1273" t="s">
        <v>46</v>
      </c>
      <c r="I1273" t="str">
        <f>"0-1"</f>
        <v>0-1</v>
      </c>
      <c r="J1273" t="s">
        <v>20</v>
      </c>
      <c r="K1273">
        <v>1.99</v>
      </c>
      <c r="L1273">
        <v>1</v>
      </c>
      <c r="M1273">
        <v>-1</v>
      </c>
      <c r="N1273" t="s">
        <v>21</v>
      </c>
      <c r="O1273" t="s">
        <v>2904</v>
      </c>
      <c r="Q1273" s="18">
        <v>43709</v>
      </c>
      <c r="T1273" s="23" t="str">
        <f t="shared" si="210"/>
        <v>AH</v>
      </c>
      <c r="U1273" t="s">
        <v>2513</v>
      </c>
      <c r="V1273" s="46" t="str">
        <f t="shared" si="211"/>
        <v>22</v>
      </c>
      <c r="W1273" s="46" t="str">
        <f t="shared" si="212"/>
        <v>Sep</v>
      </c>
      <c r="X1273" s="46">
        <f t="shared" si="213"/>
        <v>9</v>
      </c>
      <c r="Y1273" s="46" t="str">
        <f t="shared" si="214"/>
        <v>2019</v>
      </c>
      <c r="Z1273" s="46" t="str">
        <f t="shared" si="215"/>
        <v>21:00</v>
      </c>
      <c r="AA1273" s="47">
        <f t="shared" si="216"/>
        <v>43730</v>
      </c>
      <c r="AB1273" s="48">
        <f t="shared" si="217"/>
        <v>43730.875</v>
      </c>
      <c r="AC1273" s="51">
        <v>43709</v>
      </c>
      <c r="AD1273" s="72"/>
      <c r="AE1273" s="49">
        <v>1272</v>
      </c>
      <c r="AF1273" s="52">
        <f t="shared" si="218"/>
        <v>13.759999999999986</v>
      </c>
      <c r="AG1273" s="53">
        <f t="shared" si="219"/>
        <v>113.76000000000016</v>
      </c>
      <c r="AH1273" s="53">
        <f>AG1273-MAX($AG$1:AG1272)</f>
        <v>-32.739999999999924</v>
      </c>
    </row>
    <row r="1274" spans="1:34" x14ac:dyDescent="0.25">
      <c r="A1274">
        <v>1273</v>
      </c>
      <c r="B1274" t="s">
        <v>2897</v>
      </c>
      <c r="C1274" t="s">
        <v>15</v>
      </c>
      <c r="D1274" t="s">
        <v>54</v>
      </c>
      <c r="E1274" t="s">
        <v>2174</v>
      </c>
      <c r="F1274">
        <v>0</v>
      </c>
      <c r="G1274" t="s">
        <v>26</v>
      </c>
      <c r="H1274" t="s">
        <v>72</v>
      </c>
      <c r="I1274" t="str">
        <f>"1-1"</f>
        <v>1-1</v>
      </c>
      <c r="J1274" t="s">
        <v>20</v>
      </c>
      <c r="K1274">
        <v>1.952</v>
      </c>
      <c r="L1274">
        <v>1</v>
      </c>
      <c r="M1274">
        <v>-1</v>
      </c>
      <c r="N1274" t="s">
        <v>21</v>
      </c>
      <c r="O1274" t="s">
        <v>2898</v>
      </c>
      <c r="Q1274" s="18">
        <v>43709</v>
      </c>
      <c r="T1274" s="23" t="str">
        <f t="shared" si="210"/>
        <v>1X2</v>
      </c>
      <c r="U1274" t="s">
        <v>2513</v>
      </c>
      <c r="V1274" s="46" t="str">
        <f t="shared" si="211"/>
        <v>23</v>
      </c>
      <c r="W1274" s="46" t="str">
        <f t="shared" si="212"/>
        <v>Sep</v>
      </c>
      <c r="X1274" s="46">
        <f t="shared" si="213"/>
        <v>9</v>
      </c>
      <c r="Y1274" s="46" t="str">
        <f t="shared" si="214"/>
        <v>2019</v>
      </c>
      <c r="Z1274" s="46" t="str">
        <f t="shared" si="215"/>
        <v>20:30</v>
      </c>
      <c r="AA1274" s="47">
        <f t="shared" si="216"/>
        <v>43731</v>
      </c>
      <c r="AB1274" s="48">
        <f t="shared" si="217"/>
        <v>43731.854166666664</v>
      </c>
      <c r="AC1274" s="51">
        <v>43709</v>
      </c>
      <c r="AD1274" s="72"/>
      <c r="AE1274" s="49">
        <v>1273</v>
      </c>
      <c r="AF1274" s="52">
        <f t="shared" si="218"/>
        <v>12.759999999999986</v>
      </c>
      <c r="AG1274" s="53">
        <f t="shared" si="219"/>
        <v>112.76000000000016</v>
      </c>
      <c r="AH1274" s="53">
        <f>AG1274-MAX($AG$1:AG1273)</f>
        <v>-33.739999999999924</v>
      </c>
    </row>
    <row r="1275" spans="1:34" x14ac:dyDescent="0.25">
      <c r="A1275">
        <v>1274</v>
      </c>
      <c r="B1275" t="s">
        <v>2927</v>
      </c>
      <c r="C1275" t="s">
        <v>15</v>
      </c>
      <c r="D1275" t="s">
        <v>100</v>
      </c>
      <c r="E1275" t="s">
        <v>1226</v>
      </c>
      <c r="F1275">
        <v>1</v>
      </c>
      <c r="G1275" t="s">
        <v>80</v>
      </c>
      <c r="H1275" t="s">
        <v>46</v>
      </c>
      <c r="I1275" t="str">
        <f>"0-0"</f>
        <v>0-0</v>
      </c>
      <c r="J1275" t="s">
        <v>20</v>
      </c>
      <c r="K1275">
        <v>2.4300000000000002</v>
      </c>
      <c r="L1275">
        <v>1</v>
      </c>
      <c r="M1275">
        <v>0</v>
      </c>
      <c r="N1275" t="s">
        <v>21</v>
      </c>
      <c r="O1275" t="s">
        <v>2928</v>
      </c>
      <c r="Q1275" s="18">
        <v>43709</v>
      </c>
      <c r="T1275" s="23" t="str">
        <f t="shared" si="210"/>
        <v>AH</v>
      </c>
      <c r="U1275" t="s">
        <v>2513</v>
      </c>
      <c r="V1275" s="46" t="str">
        <f t="shared" si="211"/>
        <v>24</v>
      </c>
      <c r="W1275" s="46" t="str">
        <f t="shared" si="212"/>
        <v>Sep</v>
      </c>
      <c r="X1275" s="46">
        <f t="shared" si="213"/>
        <v>9</v>
      </c>
      <c r="Y1275" s="46" t="str">
        <f t="shared" si="214"/>
        <v>2019</v>
      </c>
      <c r="Z1275" s="46" t="str">
        <f t="shared" si="215"/>
        <v>19:00</v>
      </c>
      <c r="AA1275" s="47">
        <f t="shared" si="216"/>
        <v>43732</v>
      </c>
      <c r="AB1275" s="48">
        <f t="shared" si="217"/>
        <v>43732.791666666664</v>
      </c>
      <c r="AC1275" s="51">
        <v>43709</v>
      </c>
      <c r="AD1275" s="72"/>
      <c r="AE1275" s="49">
        <v>1274</v>
      </c>
      <c r="AF1275" s="52">
        <f t="shared" si="218"/>
        <v>12.759999999999986</v>
      </c>
      <c r="AG1275" s="53">
        <f t="shared" si="219"/>
        <v>112.76000000000016</v>
      </c>
      <c r="AH1275" s="53">
        <f>AG1275-MAX($AG$1:AG1274)</f>
        <v>-33.739999999999924</v>
      </c>
    </row>
    <row r="1276" spans="1:34" x14ac:dyDescent="0.25">
      <c r="A1276">
        <v>1275</v>
      </c>
      <c r="B1276" t="s">
        <v>2917</v>
      </c>
      <c r="C1276" t="s">
        <v>15</v>
      </c>
      <c r="D1276" t="s">
        <v>24</v>
      </c>
      <c r="E1276" t="s">
        <v>2232</v>
      </c>
      <c r="F1276">
        <v>0</v>
      </c>
      <c r="G1276" t="s">
        <v>26</v>
      </c>
      <c r="H1276" t="s">
        <v>19</v>
      </c>
      <c r="I1276" t="str">
        <f>"2-1"</f>
        <v>2-1</v>
      </c>
      <c r="J1276" t="s">
        <v>20</v>
      </c>
      <c r="K1276">
        <v>1.819</v>
      </c>
      <c r="L1276">
        <v>1</v>
      </c>
      <c r="M1276">
        <v>-1</v>
      </c>
      <c r="N1276" t="s">
        <v>21</v>
      </c>
      <c r="O1276" t="s">
        <v>2916</v>
      </c>
      <c r="Q1276" s="18">
        <v>43709</v>
      </c>
      <c r="T1276" s="23" t="str">
        <f t="shared" si="210"/>
        <v>AH</v>
      </c>
      <c r="U1276" t="s">
        <v>2513</v>
      </c>
      <c r="V1276" s="46" t="str">
        <f t="shared" si="211"/>
        <v>24</v>
      </c>
      <c r="W1276" s="46" t="str">
        <f t="shared" si="212"/>
        <v>Sep</v>
      </c>
      <c r="X1276" s="46">
        <f t="shared" si="213"/>
        <v>9</v>
      </c>
      <c r="Y1276" s="46" t="str">
        <f t="shared" si="214"/>
        <v>2019</v>
      </c>
      <c r="Z1276" s="46" t="str">
        <f t="shared" si="215"/>
        <v>21:00</v>
      </c>
      <c r="AA1276" s="47">
        <f t="shared" si="216"/>
        <v>43732</v>
      </c>
      <c r="AB1276" s="48">
        <f t="shared" si="217"/>
        <v>43732.875</v>
      </c>
      <c r="AC1276" s="51">
        <v>43709</v>
      </c>
      <c r="AD1276" s="72"/>
      <c r="AE1276" s="49">
        <v>1275</v>
      </c>
      <c r="AF1276" s="52">
        <f t="shared" si="218"/>
        <v>11.759999999999986</v>
      </c>
      <c r="AG1276" s="53">
        <f t="shared" si="219"/>
        <v>111.76000000000016</v>
      </c>
      <c r="AH1276" s="53">
        <f>AG1276-MAX($AG$1:AG1275)</f>
        <v>-34.739999999999924</v>
      </c>
    </row>
    <row r="1277" spans="1:34" x14ac:dyDescent="0.25">
      <c r="A1277">
        <v>1276</v>
      </c>
      <c r="B1277" t="s">
        <v>2917</v>
      </c>
      <c r="C1277" t="s">
        <v>15</v>
      </c>
      <c r="D1277" t="s">
        <v>16</v>
      </c>
      <c r="E1277" t="s">
        <v>2918</v>
      </c>
      <c r="F1277">
        <v>1.79</v>
      </c>
      <c r="G1277" t="s">
        <v>18</v>
      </c>
      <c r="H1277" t="s">
        <v>128</v>
      </c>
      <c r="I1277" t="str">
        <f>"1-2"</f>
        <v>1-2</v>
      </c>
      <c r="J1277" t="s">
        <v>20</v>
      </c>
      <c r="K1277">
        <v>1.7869999999999999</v>
      </c>
      <c r="L1277">
        <v>1</v>
      </c>
      <c r="M1277">
        <v>0.79</v>
      </c>
      <c r="N1277" t="s">
        <v>21</v>
      </c>
      <c r="O1277" t="s">
        <v>2919</v>
      </c>
      <c r="Q1277" s="18">
        <v>43709</v>
      </c>
      <c r="T1277" s="23" t="str">
        <f t="shared" si="210"/>
        <v>AH</v>
      </c>
      <c r="U1277" t="s">
        <v>2513</v>
      </c>
      <c r="V1277" s="46" t="str">
        <f t="shared" si="211"/>
        <v>24</v>
      </c>
      <c r="W1277" s="46" t="str">
        <f t="shared" si="212"/>
        <v>Sep</v>
      </c>
      <c r="X1277" s="46">
        <f t="shared" si="213"/>
        <v>9</v>
      </c>
      <c r="Y1277" s="46" t="str">
        <f t="shared" si="214"/>
        <v>2019</v>
      </c>
      <c r="Z1277" s="46" t="str">
        <f t="shared" si="215"/>
        <v>21:00</v>
      </c>
      <c r="AA1277" s="47">
        <f t="shared" si="216"/>
        <v>43732</v>
      </c>
      <c r="AB1277" s="48">
        <f t="shared" si="217"/>
        <v>43732.875</v>
      </c>
      <c r="AC1277" s="51">
        <v>43709</v>
      </c>
      <c r="AD1277" s="72"/>
      <c r="AE1277" s="49">
        <v>1276</v>
      </c>
      <c r="AF1277" s="52">
        <f t="shared" si="218"/>
        <v>12.549999999999986</v>
      </c>
      <c r="AG1277" s="53">
        <f t="shared" si="219"/>
        <v>112.55000000000017</v>
      </c>
      <c r="AH1277" s="53">
        <f>AG1277-MAX($AG$1:AG1276)</f>
        <v>-33.949999999999918</v>
      </c>
    </row>
    <row r="1278" spans="1:34" x14ac:dyDescent="0.25">
      <c r="A1278">
        <v>1277</v>
      </c>
      <c r="B1278" t="s">
        <v>2917</v>
      </c>
      <c r="C1278" t="s">
        <v>15</v>
      </c>
      <c r="D1278" t="s">
        <v>100</v>
      </c>
      <c r="E1278" t="s">
        <v>1604</v>
      </c>
      <c r="F1278">
        <v>0</v>
      </c>
      <c r="G1278" t="s">
        <v>26</v>
      </c>
      <c r="H1278" t="s">
        <v>92</v>
      </c>
      <c r="I1278" t="str">
        <f>"3-1"</f>
        <v>3-1</v>
      </c>
      <c r="J1278" t="s">
        <v>20</v>
      </c>
      <c r="K1278">
        <v>1.833</v>
      </c>
      <c r="L1278">
        <v>1</v>
      </c>
      <c r="M1278">
        <v>-1</v>
      </c>
      <c r="N1278" t="s">
        <v>21</v>
      </c>
      <c r="O1278" t="s">
        <v>2928</v>
      </c>
      <c r="Q1278" s="18">
        <v>43709</v>
      </c>
      <c r="T1278" s="23" t="str">
        <f t="shared" si="210"/>
        <v>AH</v>
      </c>
      <c r="U1278" t="s">
        <v>2513</v>
      </c>
      <c r="V1278" s="46" t="str">
        <f t="shared" si="211"/>
        <v>24</v>
      </c>
      <c r="W1278" s="46" t="str">
        <f t="shared" si="212"/>
        <v>Sep</v>
      </c>
      <c r="X1278" s="46">
        <f t="shared" si="213"/>
        <v>9</v>
      </c>
      <c r="Y1278" s="46" t="str">
        <f t="shared" si="214"/>
        <v>2019</v>
      </c>
      <c r="Z1278" s="46" t="str">
        <f t="shared" si="215"/>
        <v>21:00</v>
      </c>
      <c r="AA1278" s="47">
        <f t="shared" si="216"/>
        <v>43732</v>
      </c>
      <c r="AB1278" s="48">
        <f t="shared" si="217"/>
        <v>43732.875</v>
      </c>
      <c r="AC1278" s="51">
        <v>43709</v>
      </c>
      <c r="AD1278" s="72"/>
      <c r="AE1278" s="49">
        <v>1277</v>
      </c>
      <c r="AF1278" s="52">
        <f t="shared" si="218"/>
        <v>11.549999999999986</v>
      </c>
      <c r="AG1278" s="53">
        <f t="shared" si="219"/>
        <v>111.55000000000017</v>
      </c>
      <c r="AH1278" s="53">
        <f>AG1278-MAX($AG$1:AG1277)</f>
        <v>-34.949999999999918</v>
      </c>
    </row>
    <row r="1279" spans="1:34" x14ac:dyDescent="0.25">
      <c r="A1279">
        <v>1278</v>
      </c>
      <c r="B1279" t="s">
        <v>2920</v>
      </c>
      <c r="C1279" t="s">
        <v>15</v>
      </c>
      <c r="D1279" t="s">
        <v>16</v>
      </c>
      <c r="E1279" t="s">
        <v>2921</v>
      </c>
      <c r="F1279">
        <v>0</v>
      </c>
      <c r="G1279" t="s">
        <v>26</v>
      </c>
      <c r="H1279" t="s">
        <v>72</v>
      </c>
      <c r="I1279" t="str">
        <f>"0-2"</f>
        <v>0-2</v>
      </c>
      <c r="J1279" t="s">
        <v>20</v>
      </c>
      <c r="K1279">
        <v>2.14</v>
      </c>
      <c r="L1279">
        <v>1</v>
      </c>
      <c r="M1279">
        <v>-1</v>
      </c>
      <c r="N1279" t="s">
        <v>21</v>
      </c>
      <c r="O1279" t="s">
        <v>2922</v>
      </c>
      <c r="Q1279" s="18">
        <v>43709</v>
      </c>
      <c r="T1279" s="23" t="str">
        <f t="shared" si="210"/>
        <v>1X2</v>
      </c>
      <c r="U1279" t="s">
        <v>2513</v>
      </c>
      <c r="V1279" s="46" t="str">
        <f t="shared" si="211"/>
        <v>25</v>
      </c>
      <c r="W1279" s="46" t="str">
        <f t="shared" si="212"/>
        <v>Sep</v>
      </c>
      <c r="X1279" s="46">
        <f t="shared" si="213"/>
        <v>9</v>
      </c>
      <c r="Y1279" s="46" t="str">
        <f t="shared" si="214"/>
        <v>2019</v>
      </c>
      <c r="Z1279" s="46" t="str">
        <f t="shared" si="215"/>
        <v>19:00</v>
      </c>
      <c r="AA1279" s="47">
        <f t="shared" si="216"/>
        <v>43733</v>
      </c>
      <c r="AB1279" s="48">
        <f t="shared" si="217"/>
        <v>43733.791666666664</v>
      </c>
      <c r="AC1279" s="51">
        <v>43709</v>
      </c>
      <c r="AD1279" s="72"/>
      <c r="AE1279" s="49">
        <v>1278</v>
      </c>
      <c r="AF1279" s="52">
        <f t="shared" si="218"/>
        <v>10.549999999999986</v>
      </c>
      <c r="AG1279" s="53">
        <f t="shared" si="219"/>
        <v>110.55000000000017</v>
      </c>
      <c r="AH1279" s="53">
        <f>AG1279-MAX($AG$1:AG1278)</f>
        <v>-35.949999999999918</v>
      </c>
    </row>
    <row r="1280" spans="1:34" x14ac:dyDescent="0.25">
      <c r="A1280">
        <v>1279</v>
      </c>
      <c r="B1280" t="s">
        <v>2920</v>
      </c>
      <c r="C1280" t="s">
        <v>15</v>
      </c>
      <c r="D1280" t="s">
        <v>100</v>
      </c>
      <c r="E1280" t="s">
        <v>2929</v>
      </c>
      <c r="F1280">
        <v>2.14</v>
      </c>
      <c r="G1280" t="s">
        <v>18</v>
      </c>
      <c r="H1280" t="s">
        <v>112</v>
      </c>
      <c r="I1280" t="str">
        <f>"2-2"</f>
        <v>2-2</v>
      </c>
      <c r="J1280" t="s">
        <v>20</v>
      </c>
      <c r="K1280">
        <v>2.14</v>
      </c>
      <c r="L1280">
        <v>1</v>
      </c>
      <c r="M1280">
        <v>1.1399999999999999</v>
      </c>
      <c r="N1280" t="s">
        <v>21</v>
      </c>
      <c r="O1280" t="s">
        <v>2928</v>
      </c>
      <c r="Q1280" s="18">
        <v>43709</v>
      </c>
      <c r="T1280" s="23" t="str">
        <f t="shared" si="210"/>
        <v>AH</v>
      </c>
      <c r="U1280" t="s">
        <v>2513</v>
      </c>
      <c r="V1280" s="46" t="str">
        <f t="shared" si="211"/>
        <v>25</v>
      </c>
      <c r="W1280" s="46" t="str">
        <f t="shared" si="212"/>
        <v>Sep</v>
      </c>
      <c r="X1280" s="46">
        <f t="shared" si="213"/>
        <v>9</v>
      </c>
      <c r="Y1280" s="46" t="str">
        <f t="shared" si="214"/>
        <v>2019</v>
      </c>
      <c r="Z1280" s="46" t="str">
        <f t="shared" si="215"/>
        <v>19:00</v>
      </c>
      <c r="AA1280" s="47">
        <f t="shared" si="216"/>
        <v>43733</v>
      </c>
      <c r="AB1280" s="48">
        <f t="shared" si="217"/>
        <v>43733.791666666664</v>
      </c>
      <c r="AC1280" s="51">
        <v>43709</v>
      </c>
      <c r="AD1280" s="72"/>
      <c r="AE1280" s="49">
        <v>1279</v>
      </c>
      <c r="AF1280" s="52">
        <f t="shared" si="218"/>
        <v>11.689999999999987</v>
      </c>
      <c r="AG1280" s="53">
        <f t="shared" si="219"/>
        <v>111.69000000000017</v>
      </c>
      <c r="AH1280" s="53">
        <f>AG1280-MAX($AG$1:AG1279)</f>
        <v>-34.809999999999917</v>
      </c>
    </row>
    <row r="1281" spans="1:34" x14ac:dyDescent="0.25">
      <c r="A1281">
        <v>1280</v>
      </c>
      <c r="B1281" t="s">
        <v>2920</v>
      </c>
      <c r="C1281" t="s">
        <v>15</v>
      </c>
      <c r="D1281" t="s">
        <v>100</v>
      </c>
      <c r="E1281" t="s">
        <v>2930</v>
      </c>
      <c r="F1281">
        <v>1.83</v>
      </c>
      <c r="G1281" t="s">
        <v>18</v>
      </c>
      <c r="H1281" t="s">
        <v>72</v>
      </c>
      <c r="I1281" t="str">
        <f>"2-0"</f>
        <v>2-0</v>
      </c>
      <c r="J1281" t="s">
        <v>20</v>
      </c>
      <c r="K1281">
        <v>1.833</v>
      </c>
      <c r="L1281">
        <v>1</v>
      </c>
      <c r="M1281">
        <v>0.83</v>
      </c>
      <c r="N1281" t="s">
        <v>21</v>
      </c>
      <c r="O1281" t="s">
        <v>2931</v>
      </c>
      <c r="Q1281" s="18">
        <v>43709</v>
      </c>
      <c r="T1281" s="23" t="str">
        <f t="shared" si="210"/>
        <v>1X2</v>
      </c>
      <c r="U1281" t="s">
        <v>2513</v>
      </c>
      <c r="V1281" s="46" t="str">
        <f t="shared" si="211"/>
        <v>25</v>
      </c>
      <c r="W1281" s="46" t="str">
        <f t="shared" si="212"/>
        <v>Sep</v>
      </c>
      <c r="X1281" s="46">
        <f t="shared" si="213"/>
        <v>9</v>
      </c>
      <c r="Y1281" s="46" t="str">
        <f t="shared" si="214"/>
        <v>2019</v>
      </c>
      <c r="Z1281" s="46" t="str">
        <f t="shared" si="215"/>
        <v>19:00</v>
      </c>
      <c r="AA1281" s="47">
        <f t="shared" si="216"/>
        <v>43733</v>
      </c>
      <c r="AB1281" s="48">
        <f t="shared" si="217"/>
        <v>43733.791666666664</v>
      </c>
      <c r="AC1281" s="51">
        <v>43709</v>
      </c>
      <c r="AD1281" s="72"/>
      <c r="AE1281" s="49">
        <v>1280</v>
      </c>
      <c r="AF1281" s="52">
        <f t="shared" si="218"/>
        <v>12.519999999999987</v>
      </c>
      <c r="AG1281" s="53">
        <f t="shared" si="219"/>
        <v>112.52000000000017</v>
      </c>
      <c r="AH1281" s="53">
        <f>AG1281-MAX($AG$1:AG1280)</f>
        <v>-33.979999999999919</v>
      </c>
    </row>
    <row r="1282" spans="1:34" x14ac:dyDescent="0.25">
      <c r="A1282">
        <v>1281</v>
      </c>
      <c r="B1282" t="s">
        <v>2920</v>
      </c>
      <c r="C1282" t="s">
        <v>15</v>
      </c>
      <c r="D1282" t="s">
        <v>100</v>
      </c>
      <c r="E1282" t="s">
        <v>1645</v>
      </c>
      <c r="F1282">
        <v>1.7</v>
      </c>
      <c r="G1282" t="s">
        <v>18</v>
      </c>
      <c r="H1282" t="s">
        <v>46</v>
      </c>
      <c r="I1282" t="str">
        <f>"1-0"</f>
        <v>1-0</v>
      </c>
      <c r="J1282" t="s">
        <v>20</v>
      </c>
      <c r="K1282">
        <v>1.704</v>
      </c>
      <c r="L1282">
        <v>1</v>
      </c>
      <c r="M1282">
        <v>0.7</v>
      </c>
      <c r="N1282" t="s">
        <v>21</v>
      </c>
      <c r="O1282" t="s">
        <v>2931</v>
      </c>
      <c r="Q1282" s="18">
        <v>43709</v>
      </c>
      <c r="T1282" s="23" t="str">
        <f t="shared" ref="T1282:T1345" si="220">MID(H1282,FIND("(",H1282)+1,FIND(")",H1282)-FIND("(",H1282)-1)</f>
        <v>AH</v>
      </c>
      <c r="U1282" t="s">
        <v>2513</v>
      </c>
      <c r="V1282" s="46" t="str">
        <f t="shared" ref="V1282:V1345" si="221">MID(B1282,2,2)</f>
        <v>25</v>
      </c>
      <c r="W1282" s="46" t="str">
        <f t="shared" ref="W1282:W1345" si="222">MID(B1282,5,3)</f>
        <v>Sep</v>
      </c>
      <c r="X1282" s="46">
        <f t="shared" ref="X1282:X1345" si="223">INDEX($AK$2:$AL$13,MATCH(W1282,$AL$2:$AL$13,0),1)</f>
        <v>9</v>
      </c>
      <c r="Y1282" s="46" t="str">
        <f t="shared" ref="Y1282:Y1345" si="224">MID(B1282,9,4)</f>
        <v>2019</v>
      </c>
      <c r="Z1282" s="46" t="str">
        <f t="shared" ref="Z1282:Z1345" si="225">RIGHT(B1282,5)</f>
        <v>19:00</v>
      </c>
      <c r="AA1282" s="47">
        <f t="shared" ref="AA1282:AA1345" si="226">DATE(Y1282,X1282,V1282)</f>
        <v>43733</v>
      </c>
      <c r="AB1282" s="48">
        <f t="shared" ref="AB1282:AB1345" si="227">AA1282+Z1282</f>
        <v>43733.791666666664</v>
      </c>
      <c r="AC1282" s="51">
        <v>43709</v>
      </c>
      <c r="AD1282" s="72"/>
      <c r="AE1282" s="49">
        <v>1281</v>
      </c>
      <c r="AF1282" s="52">
        <f t="shared" si="218"/>
        <v>13.219999999999986</v>
      </c>
      <c r="AG1282" s="53">
        <f t="shared" si="219"/>
        <v>113.22000000000017</v>
      </c>
      <c r="AH1282" s="53">
        <f>AG1282-MAX($AG$1:AG1281)</f>
        <v>-33.279999999999916</v>
      </c>
    </row>
    <row r="1283" spans="1:34" x14ac:dyDescent="0.25">
      <c r="A1283">
        <v>1282</v>
      </c>
      <c r="B1283" t="s">
        <v>2920</v>
      </c>
      <c r="C1283" t="s">
        <v>15</v>
      </c>
      <c r="D1283" t="s">
        <v>24</v>
      </c>
      <c r="E1283" t="s">
        <v>2942</v>
      </c>
      <c r="F1283">
        <v>1</v>
      </c>
      <c r="G1283" t="s">
        <v>80</v>
      </c>
      <c r="H1283" t="s">
        <v>34</v>
      </c>
      <c r="I1283" t="str">
        <f>"1-1"</f>
        <v>1-1</v>
      </c>
      <c r="J1283" t="s">
        <v>20</v>
      </c>
      <c r="K1283">
        <v>1.952</v>
      </c>
      <c r="L1283">
        <v>1</v>
      </c>
      <c r="M1283">
        <v>0</v>
      </c>
      <c r="N1283" t="s">
        <v>21</v>
      </c>
      <c r="O1283" t="s">
        <v>2943</v>
      </c>
      <c r="Q1283" s="18">
        <v>43709</v>
      </c>
      <c r="T1283" s="23" t="str">
        <f t="shared" si="220"/>
        <v>AH</v>
      </c>
      <c r="U1283" t="s">
        <v>2513</v>
      </c>
      <c r="V1283" s="46" t="str">
        <f t="shared" si="221"/>
        <v>25</v>
      </c>
      <c r="W1283" s="46" t="str">
        <f t="shared" si="222"/>
        <v>Sep</v>
      </c>
      <c r="X1283" s="46">
        <f t="shared" si="223"/>
        <v>9</v>
      </c>
      <c r="Y1283" s="46" t="str">
        <f t="shared" si="224"/>
        <v>2019</v>
      </c>
      <c r="Z1283" s="46" t="str">
        <f t="shared" si="225"/>
        <v>19:00</v>
      </c>
      <c r="AA1283" s="47">
        <f t="shared" si="226"/>
        <v>43733</v>
      </c>
      <c r="AB1283" s="48">
        <f t="shared" si="227"/>
        <v>43733.791666666664</v>
      </c>
      <c r="AC1283" s="51">
        <v>43709</v>
      </c>
      <c r="AD1283" s="72"/>
      <c r="AE1283" s="49">
        <v>1282</v>
      </c>
      <c r="AF1283" s="52">
        <f t="shared" ref="AF1283:AF1346" si="228">AF1282+M1283</f>
        <v>13.219999999999986</v>
      </c>
      <c r="AG1283" s="53">
        <f t="shared" ref="AG1283:AG1346" si="229">AG1282+M1283</f>
        <v>113.22000000000017</v>
      </c>
      <c r="AH1283" s="53">
        <f>AG1283-MAX($AG$1:AG1282)</f>
        <v>-33.279999999999916</v>
      </c>
    </row>
    <row r="1284" spans="1:34" x14ac:dyDescent="0.25">
      <c r="A1284">
        <v>1283</v>
      </c>
      <c r="B1284" t="s">
        <v>2920</v>
      </c>
      <c r="C1284" t="s">
        <v>15</v>
      </c>
      <c r="D1284" t="s">
        <v>24</v>
      </c>
      <c r="E1284" t="s">
        <v>2944</v>
      </c>
      <c r="F1284">
        <v>2.21</v>
      </c>
      <c r="G1284" t="s">
        <v>18</v>
      </c>
      <c r="H1284" t="s">
        <v>27</v>
      </c>
      <c r="I1284" t="str">
        <f>"0-2"</f>
        <v>0-2</v>
      </c>
      <c r="J1284" t="s">
        <v>20</v>
      </c>
      <c r="K1284">
        <v>2.21</v>
      </c>
      <c r="L1284">
        <v>1</v>
      </c>
      <c r="M1284">
        <v>1.21</v>
      </c>
      <c r="N1284" t="s">
        <v>21</v>
      </c>
      <c r="O1284" t="s">
        <v>2943</v>
      </c>
      <c r="Q1284" s="18">
        <v>43709</v>
      </c>
      <c r="T1284" s="23" t="str">
        <f t="shared" si="220"/>
        <v>AH</v>
      </c>
      <c r="U1284" t="s">
        <v>2513</v>
      </c>
      <c r="V1284" s="46" t="str">
        <f t="shared" si="221"/>
        <v>25</v>
      </c>
      <c r="W1284" s="46" t="str">
        <f t="shared" si="222"/>
        <v>Sep</v>
      </c>
      <c r="X1284" s="46">
        <f t="shared" si="223"/>
        <v>9</v>
      </c>
      <c r="Y1284" s="46" t="str">
        <f t="shared" si="224"/>
        <v>2019</v>
      </c>
      <c r="Z1284" s="46" t="str">
        <f t="shared" si="225"/>
        <v>19:00</v>
      </c>
      <c r="AA1284" s="47">
        <f t="shared" si="226"/>
        <v>43733</v>
      </c>
      <c r="AB1284" s="48">
        <f t="shared" si="227"/>
        <v>43733.791666666664</v>
      </c>
      <c r="AC1284" s="51">
        <v>43709</v>
      </c>
      <c r="AD1284" s="72"/>
      <c r="AE1284" s="49">
        <v>1283</v>
      </c>
      <c r="AF1284" s="52">
        <f t="shared" si="228"/>
        <v>14.429999999999986</v>
      </c>
      <c r="AG1284" s="53">
        <f t="shared" si="229"/>
        <v>114.43000000000016</v>
      </c>
      <c r="AH1284" s="53">
        <f>AG1284-MAX($AG$1:AG1283)</f>
        <v>-32.069999999999922</v>
      </c>
    </row>
    <row r="1285" spans="1:34" x14ac:dyDescent="0.25">
      <c r="A1285">
        <v>1284</v>
      </c>
      <c r="B1285" t="s">
        <v>2945</v>
      </c>
      <c r="C1285" t="s">
        <v>15</v>
      </c>
      <c r="D1285" t="s">
        <v>24</v>
      </c>
      <c r="E1285" t="s">
        <v>614</v>
      </c>
      <c r="F1285">
        <v>1.96</v>
      </c>
      <c r="G1285" t="s">
        <v>18</v>
      </c>
      <c r="H1285" t="s">
        <v>92</v>
      </c>
      <c r="I1285" t="str">
        <f>"3-3"</f>
        <v>3-3</v>
      </c>
      <c r="J1285" t="s">
        <v>20</v>
      </c>
      <c r="K1285">
        <v>1.9610000000000001</v>
      </c>
      <c r="L1285">
        <v>1</v>
      </c>
      <c r="M1285">
        <v>0.96</v>
      </c>
      <c r="N1285" t="s">
        <v>21</v>
      </c>
      <c r="O1285" t="s">
        <v>2943</v>
      </c>
      <c r="Q1285" s="18">
        <v>43709</v>
      </c>
      <c r="T1285" s="23" t="str">
        <f t="shared" si="220"/>
        <v>AH</v>
      </c>
      <c r="U1285" t="s">
        <v>2513</v>
      </c>
      <c r="V1285" s="46" t="str">
        <f t="shared" si="221"/>
        <v>25</v>
      </c>
      <c r="W1285" s="46" t="str">
        <f t="shared" si="222"/>
        <v>Sep</v>
      </c>
      <c r="X1285" s="46">
        <f t="shared" si="223"/>
        <v>9</v>
      </c>
      <c r="Y1285" s="46" t="str">
        <f t="shared" si="224"/>
        <v>2019</v>
      </c>
      <c r="Z1285" s="46" t="str">
        <f t="shared" si="225"/>
        <v>20:00</v>
      </c>
      <c r="AA1285" s="47">
        <f t="shared" si="226"/>
        <v>43733</v>
      </c>
      <c r="AB1285" s="48">
        <f t="shared" si="227"/>
        <v>43733.833333333336</v>
      </c>
      <c r="AC1285" s="51">
        <v>43709</v>
      </c>
      <c r="AD1285" s="72"/>
      <c r="AE1285" s="49">
        <v>1284</v>
      </c>
      <c r="AF1285" s="52">
        <f t="shared" si="228"/>
        <v>15.389999999999986</v>
      </c>
      <c r="AG1285" s="53">
        <f t="shared" si="229"/>
        <v>115.39000000000016</v>
      </c>
      <c r="AH1285" s="53">
        <f>AG1285-MAX($AG$1:AG1284)</f>
        <v>-31.109999999999928</v>
      </c>
    </row>
    <row r="1286" spans="1:34" x14ac:dyDescent="0.25">
      <c r="A1286">
        <v>1285</v>
      </c>
      <c r="B1286" t="s">
        <v>2932</v>
      </c>
      <c r="C1286" t="s">
        <v>15</v>
      </c>
      <c r="D1286" t="s">
        <v>973</v>
      </c>
      <c r="E1286" t="s">
        <v>2933</v>
      </c>
      <c r="F1286">
        <v>0</v>
      </c>
      <c r="G1286" t="s">
        <v>26</v>
      </c>
      <c r="H1286" t="s">
        <v>72</v>
      </c>
      <c r="I1286" t="str">
        <f>"1-3"</f>
        <v>1-3</v>
      </c>
      <c r="J1286" t="s">
        <v>20</v>
      </c>
      <c r="K1286">
        <v>2.08</v>
      </c>
      <c r="L1286">
        <v>1</v>
      </c>
      <c r="M1286">
        <v>-1</v>
      </c>
      <c r="N1286" t="s">
        <v>21</v>
      </c>
      <c r="O1286" t="s">
        <v>2934</v>
      </c>
      <c r="Q1286" s="18">
        <v>43709</v>
      </c>
      <c r="T1286" s="23" t="str">
        <f t="shared" si="220"/>
        <v>1X2</v>
      </c>
      <c r="U1286" t="s">
        <v>2513</v>
      </c>
      <c r="V1286" s="46" t="str">
        <f t="shared" si="221"/>
        <v>25</v>
      </c>
      <c r="W1286" s="46" t="str">
        <f t="shared" si="222"/>
        <v>Sep</v>
      </c>
      <c r="X1286" s="46">
        <f t="shared" si="223"/>
        <v>9</v>
      </c>
      <c r="Y1286" s="46" t="str">
        <f t="shared" si="224"/>
        <v>2019</v>
      </c>
      <c r="Z1286" s="46" t="str">
        <f t="shared" si="225"/>
        <v>20:45</v>
      </c>
      <c r="AA1286" s="47">
        <f t="shared" si="226"/>
        <v>43733</v>
      </c>
      <c r="AB1286" s="48">
        <f t="shared" si="227"/>
        <v>43733.864583333336</v>
      </c>
      <c r="AC1286" s="51">
        <v>43709</v>
      </c>
      <c r="AD1286" s="72"/>
      <c r="AE1286" s="49">
        <v>1285</v>
      </c>
      <c r="AF1286" s="52">
        <f t="shared" si="228"/>
        <v>14.389999999999986</v>
      </c>
      <c r="AG1286" s="53">
        <f t="shared" si="229"/>
        <v>114.39000000000016</v>
      </c>
      <c r="AH1286" s="53">
        <f>AG1286-MAX($AG$1:AG1285)</f>
        <v>-32.109999999999928</v>
      </c>
    </row>
    <row r="1287" spans="1:34" x14ac:dyDescent="0.25">
      <c r="A1287">
        <v>1286</v>
      </c>
      <c r="B1287" t="s">
        <v>2923</v>
      </c>
      <c r="C1287" t="s">
        <v>15</v>
      </c>
      <c r="D1287" t="s">
        <v>16</v>
      </c>
      <c r="E1287" t="s">
        <v>557</v>
      </c>
      <c r="F1287">
        <v>2.0499999999999998</v>
      </c>
      <c r="G1287" t="s">
        <v>18</v>
      </c>
      <c r="H1287" t="s">
        <v>72</v>
      </c>
      <c r="I1287" t="str">
        <f>"1-0"</f>
        <v>1-0</v>
      </c>
      <c r="J1287" t="s">
        <v>20</v>
      </c>
      <c r="K1287">
        <v>2.0499999999999998</v>
      </c>
      <c r="L1287">
        <v>1</v>
      </c>
      <c r="M1287">
        <v>1.05</v>
      </c>
      <c r="N1287" t="s">
        <v>21</v>
      </c>
      <c r="O1287" t="s">
        <v>2922</v>
      </c>
      <c r="Q1287" s="18">
        <v>43709</v>
      </c>
      <c r="T1287" s="23" t="str">
        <f t="shared" si="220"/>
        <v>1X2</v>
      </c>
      <c r="U1287" t="s">
        <v>2513</v>
      </c>
      <c r="V1287" s="46" t="str">
        <f t="shared" si="221"/>
        <v>25</v>
      </c>
      <c r="W1287" s="46" t="str">
        <f t="shared" si="222"/>
        <v>Sep</v>
      </c>
      <c r="X1287" s="46">
        <f t="shared" si="223"/>
        <v>9</v>
      </c>
      <c r="Y1287" s="46" t="str">
        <f t="shared" si="224"/>
        <v>2019</v>
      </c>
      <c r="Z1287" s="46" t="str">
        <f t="shared" si="225"/>
        <v>21:00</v>
      </c>
      <c r="AA1287" s="47">
        <f t="shared" si="226"/>
        <v>43733</v>
      </c>
      <c r="AB1287" s="48">
        <f t="shared" si="227"/>
        <v>43733.875</v>
      </c>
      <c r="AC1287" s="51">
        <v>43709</v>
      </c>
      <c r="AD1287" s="72"/>
      <c r="AE1287" s="49">
        <v>1286</v>
      </c>
      <c r="AF1287" s="52">
        <f t="shared" si="228"/>
        <v>15.439999999999987</v>
      </c>
      <c r="AG1287" s="53">
        <f t="shared" si="229"/>
        <v>115.44000000000015</v>
      </c>
      <c r="AH1287" s="53">
        <f>AG1287-MAX($AG$1:AG1286)</f>
        <v>-31.059999999999931</v>
      </c>
    </row>
    <row r="1288" spans="1:34" x14ac:dyDescent="0.25">
      <c r="A1288">
        <v>1287</v>
      </c>
      <c r="B1288" t="s">
        <v>2923</v>
      </c>
      <c r="C1288" t="s">
        <v>15</v>
      </c>
      <c r="D1288" t="s">
        <v>16</v>
      </c>
      <c r="E1288" t="s">
        <v>1586</v>
      </c>
      <c r="F1288">
        <v>0</v>
      </c>
      <c r="G1288" t="s">
        <v>26</v>
      </c>
      <c r="H1288" t="s">
        <v>92</v>
      </c>
      <c r="I1288" t="str">
        <f>"2-1"</f>
        <v>2-1</v>
      </c>
      <c r="J1288" t="s">
        <v>20</v>
      </c>
      <c r="K1288">
        <v>2.2000000000000002</v>
      </c>
      <c r="L1288">
        <v>1</v>
      </c>
      <c r="M1288">
        <v>-1</v>
      </c>
      <c r="N1288" t="s">
        <v>21</v>
      </c>
      <c r="O1288" t="s">
        <v>2922</v>
      </c>
      <c r="Q1288" s="18">
        <v>43709</v>
      </c>
      <c r="T1288" s="23" t="str">
        <f t="shared" si="220"/>
        <v>AH</v>
      </c>
      <c r="U1288" t="s">
        <v>2513</v>
      </c>
      <c r="V1288" s="46" t="str">
        <f t="shared" si="221"/>
        <v>25</v>
      </c>
      <c r="W1288" s="46" t="str">
        <f t="shared" si="222"/>
        <v>Sep</v>
      </c>
      <c r="X1288" s="46">
        <f t="shared" si="223"/>
        <v>9</v>
      </c>
      <c r="Y1288" s="46" t="str">
        <f t="shared" si="224"/>
        <v>2019</v>
      </c>
      <c r="Z1288" s="46" t="str">
        <f t="shared" si="225"/>
        <v>21:00</v>
      </c>
      <c r="AA1288" s="47">
        <f t="shared" si="226"/>
        <v>43733</v>
      </c>
      <c r="AB1288" s="48">
        <f t="shared" si="227"/>
        <v>43733.875</v>
      </c>
      <c r="AC1288" s="51">
        <v>43709</v>
      </c>
      <c r="AD1288" s="72"/>
      <c r="AE1288" s="49">
        <v>1287</v>
      </c>
      <c r="AF1288" s="52">
        <f t="shared" si="228"/>
        <v>14.439999999999987</v>
      </c>
      <c r="AG1288" s="53">
        <f t="shared" si="229"/>
        <v>114.44000000000015</v>
      </c>
      <c r="AH1288" s="53">
        <f>AG1288-MAX($AG$1:AG1287)</f>
        <v>-32.059999999999931</v>
      </c>
    </row>
    <row r="1289" spans="1:34" x14ac:dyDescent="0.25">
      <c r="A1289">
        <v>1288</v>
      </c>
      <c r="B1289" t="s">
        <v>2923</v>
      </c>
      <c r="C1289" t="s">
        <v>15</v>
      </c>
      <c r="D1289" t="s">
        <v>16</v>
      </c>
      <c r="E1289" t="s">
        <v>2924</v>
      </c>
      <c r="F1289">
        <v>0</v>
      </c>
      <c r="G1289" t="s">
        <v>26</v>
      </c>
      <c r="H1289" t="s">
        <v>190</v>
      </c>
      <c r="I1289" t="str">
        <f>"0-1"</f>
        <v>0-1</v>
      </c>
      <c r="J1289" t="s">
        <v>20</v>
      </c>
      <c r="K1289">
        <v>1.9610000000000001</v>
      </c>
      <c r="L1289">
        <v>1</v>
      </c>
      <c r="M1289">
        <v>-1</v>
      </c>
      <c r="N1289" t="s">
        <v>21</v>
      </c>
      <c r="O1289" t="s">
        <v>2925</v>
      </c>
      <c r="Q1289" s="18">
        <v>43709</v>
      </c>
      <c r="T1289" s="23" t="str">
        <f t="shared" si="220"/>
        <v>AH</v>
      </c>
      <c r="U1289" t="s">
        <v>2513</v>
      </c>
      <c r="V1289" s="46" t="str">
        <f t="shared" si="221"/>
        <v>25</v>
      </c>
      <c r="W1289" s="46" t="str">
        <f t="shared" si="222"/>
        <v>Sep</v>
      </c>
      <c r="X1289" s="46">
        <f t="shared" si="223"/>
        <v>9</v>
      </c>
      <c r="Y1289" s="46" t="str">
        <f t="shared" si="224"/>
        <v>2019</v>
      </c>
      <c r="Z1289" s="46" t="str">
        <f t="shared" si="225"/>
        <v>21:00</v>
      </c>
      <c r="AA1289" s="47">
        <f t="shared" si="226"/>
        <v>43733</v>
      </c>
      <c r="AB1289" s="48">
        <f t="shared" si="227"/>
        <v>43733.875</v>
      </c>
      <c r="AC1289" s="51">
        <v>43709</v>
      </c>
      <c r="AD1289" s="72"/>
      <c r="AE1289" s="49">
        <v>1288</v>
      </c>
      <c r="AF1289" s="52">
        <f t="shared" si="228"/>
        <v>13.439999999999987</v>
      </c>
      <c r="AG1289" s="53">
        <f t="shared" si="229"/>
        <v>113.44000000000015</v>
      </c>
      <c r="AH1289" s="53">
        <f>AG1289-MAX($AG$1:AG1288)</f>
        <v>-33.059999999999931</v>
      </c>
    </row>
    <row r="1290" spans="1:34" x14ac:dyDescent="0.25">
      <c r="A1290">
        <v>1289</v>
      </c>
      <c r="B1290" t="s">
        <v>2923</v>
      </c>
      <c r="C1290" t="s">
        <v>15</v>
      </c>
      <c r="D1290" t="s">
        <v>24</v>
      </c>
      <c r="E1290" t="s">
        <v>2946</v>
      </c>
      <c r="F1290">
        <v>1</v>
      </c>
      <c r="G1290" t="s">
        <v>80</v>
      </c>
      <c r="H1290" t="s">
        <v>177</v>
      </c>
      <c r="I1290" t="str">
        <f>"2-0"</f>
        <v>2-0</v>
      </c>
      <c r="J1290" t="s">
        <v>20</v>
      </c>
      <c r="K1290">
        <v>1.746</v>
      </c>
      <c r="L1290">
        <v>1</v>
      </c>
      <c r="M1290">
        <v>0</v>
      </c>
      <c r="N1290" t="s">
        <v>21</v>
      </c>
      <c r="O1290" t="s">
        <v>2947</v>
      </c>
      <c r="Q1290" s="18">
        <v>43709</v>
      </c>
      <c r="T1290" s="23" t="str">
        <f t="shared" si="220"/>
        <v>AH</v>
      </c>
      <c r="U1290" t="s">
        <v>2513</v>
      </c>
      <c r="V1290" s="46" t="str">
        <f t="shared" si="221"/>
        <v>25</v>
      </c>
      <c r="W1290" s="46" t="str">
        <f t="shared" si="222"/>
        <v>Sep</v>
      </c>
      <c r="X1290" s="46">
        <f t="shared" si="223"/>
        <v>9</v>
      </c>
      <c r="Y1290" s="46" t="str">
        <f t="shared" si="224"/>
        <v>2019</v>
      </c>
      <c r="Z1290" s="46" t="str">
        <f t="shared" si="225"/>
        <v>21:00</v>
      </c>
      <c r="AA1290" s="47">
        <f t="shared" si="226"/>
        <v>43733</v>
      </c>
      <c r="AB1290" s="48">
        <f t="shared" si="227"/>
        <v>43733.875</v>
      </c>
      <c r="AC1290" s="51">
        <v>43709</v>
      </c>
      <c r="AD1290" s="72"/>
      <c r="AE1290" s="49">
        <v>1289</v>
      </c>
      <c r="AF1290" s="52">
        <f t="shared" si="228"/>
        <v>13.439999999999987</v>
      </c>
      <c r="AG1290" s="53">
        <f t="shared" si="229"/>
        <v>113.44000000000015</v>
      </c>
      <c r="AH1290" s="53">
        <f>AG1290-MAX($AG$1:AG1289)</f>
        <v>-33.059999999999931</v>
      </c>
    </row>
    <row r="1291" spans="1:34" x14ac:dyDescent="0.25">
      <c r="A1291">
        <v>1290</v>
      </c>
      <c r="B1291" t="s">
        <v>2923</v>
      </c>
      <c r="C1291" t="s">
        <v>15</v>
      </c>
      <c r="D1291" t="s">
        <v>100</v>
      </c>
      <c r="E1291" t="s">
        <v>2951</v>
      </c>
      <c r="F1291">
        <v>2.09</v>
      </c>
      <c r="G1291" t="s">
        <v>18</v>
      </c>
      <c r="H1291" t="s">
        <v>177</v>
      </c>
      <c r="I1291" t="str">
        <f>"0-2"</f>
        <v>0-2</v>
      </c>
      <c r="J1291" t="s">
        <v>20</v>
      </c>
      <c r="K1291">
        <v>2.09</v>
      </c>
      <c r="L1291">
        <v>1</v>
      </c>
      <c r="M1291">
        <v>1.0900000000000001</v>
      </c>
      <c r="N1291" t="s">
        <v>21</v>
      </c>
      <c r="O1291" t="s">
        <v>2950</v>
      </c>
      <c r="Q1291" s="18">
        <v>43709</v>
      </c>
      <c r="T1291" s="23" t="str">
        <f t="shared" si="220"/>
        <v>AH</v>
      </c>
      <c r="U1291" t="s">
        <v>2513</v>
      </c>
      <c r="V1291" s="46" t="str">
        <f t="shared" si="221"/>
        <v>25</v>
      </c>
      <c r="W1291" s="46" t="str">
        <f t="shared" si="222"/>
        <v>Sep</v>
      </c>
      <c r="X1291" s="46">
        <f t="shared" si="223"/>
        <v>9</v>
      </c>
      <c r="Y1291" s="46" t="str">
        <f t="shared" si="224"/>
        <v>2019</v>
      </c>
      <c r="Z1291" s="46" t="str">
        <f t="shared" si="225"/>
        <v>21:00</v>
      </c>
      <c r="AA1291" s="47">
        <f t="shared" si="226"/>
        <v>43733</v>
      </c>
      <c r="AB1291" s="48">
        <f t="shared" si="227"/>
        <v>43733.875</v>
      </c>
      <c r="AC1291" s="51">
        <v>43709</v>
      </c>
      <c r="AD1291" s="72"/>
      <c r="AE1291" s="49">
        <v>1290</v>
      </c>
      <c r="AF1291" s="52">
        <f t="shared" si="228"/>
        <v>14.529999999999987</v>
      </c>
      <c r="AG1291" s="53">
        <f t="shared" si="229"/>
        <v>114.53000000000016</v>
      </c>
      <c r="AH1291" s="53">
        <f>AG1291-MAX($AG$1:AG1290)</f>
        <v>-31.969999999999928</v>
      </c>
    </row>
    <row r="1292" spans="1:34" x14ac:dyDescent="0.25">
      <c r="A1292">
        <v>1291</v>
      </c>
      <c r="B1292" t="s">
        <v>2948</v>
      </c>
      <c r="C1292" t="s">
        <v>15</v>
      </c>
      <c r="D1292" t="s">
        <v>24</v>
      </c>
      <c r="E1292" t="s">
        <v>2949</v>
      </c>
      <c r="F1292">
        <v>2.36</v>
      </c>
      <c r="G1292" t="s">
        <v>18</v>
      </c>
      <c r="H1292" t="s">
        <v>46</v>
      </c>
      <c r="I1292" t="str">
        <f>"3-2"</f>
        <v>3-2</v>
      </c>
      <c r="J1292" t="s">
        <v>20</v>
      </c>
      <c r="K1292">
        <v>2.36</v>
      </c>
      <c r="L1292">
        <v>1</v>
      </c>
      <c r="M1292">
        <v>1.36</v>
      </c>
      <c r="N1292" t="s">
        <v>21</v>
      </c>
      <c r="O1292" t="s">
        <v>2950</v>
      </c>
      <c r="Q1292" s="18">
        <v>43709</v>
      </c>
      <c r="T1292" s="23" t="str">
        <f t="shared" si="220"/>
        <v>AH</v>
      </c>
      <c r="U1292" t="s">
        <v>2513</v>
      </c>
      <c r="V1292" s="46" t="str">
        <f t="shared" si="221"/>
        <v>26</v>
      </c>
      <c r="W1292" s="46" t="str">
        <f t="shared" si="222"/>
        <v>Sep</v>
      </c>
      <c r="X1292" s="46">
        <f t="shared" si="223"/>
        <v>9</v>
      </c>
      <c r="Y1292" s="46" t="str">
        <f t="shared" si="224"/>
        <v>2019</v>
      </c>
      <c r="Z1292" s="46" t="str">
        <f t="shared" si="225"/>
        <v>19:00</v>
      </c>
      <c r="AA1292" s="47">
        <f t="shared" si="226"/>
        <v>43734</v>
      </c>
      <c r="AB1292" s="48">
        <f t="shared" si="227"/>
        <v>43734.791666666664</v>
      </c>
      <c r="AC1292" s="51">
        <v>43709</v>
      </c>
      <c r="AD1292" s="72"/>
      <c r="AE1292" s="49">
        <v>1291</v>
      </c>
      <c r="AF1292" s="52">
        <f t="shared" si="228"/>
        <v>15.889999999999986</v>
      </c>
      <c r="AG1292" s="53">
        <f t="shared" si="229"/>
        <v>115.89000000000016</v>
      </c>
      <c r="AH1292" s="53">
        <f>AG1292-MAX($AG$1:AG1291)</f>
        <v>-30.609999999999928</v>
      </c>
    </row>
    <row r="1293" spans="1:34" x14ac:dyDescent="0.25">
      <c r="A1293">
        <v>1292</v>
      </c>
      <c r="B1293" t="s">
        <v>2926</v>
      </c>
      <c r="C1293" t="s">
        <v>15</v>
      </c>
      <c r="D1293" t="s">
        <v>16</v>
      </c>
      <c r="E1293" t="s">
        <v>42</v>
      </c>
      <c r="F1293">
        <v>1.79</v>
      </c>
      <c r="G1293" t="s">
        <v>18</v>
      </c>
      <c r="H1293" t="s">
        <v>46</v>
      </c>
      <c r="I1293" t="str">
        <f>"2-1"</f>
        <v>2-1</v>
      </c>
      <c r="J1293" t="s">
        <v>20</v>
      </c>
      <c r="K1293">
        <v>1.7929999999999999</v>
      </c>
      <c r="L1293">
        <v>1</v>
      </c>
      <c r="M1293">
        <v>0.79</v>
      </c>
      <c r="N1293" t="s">
        <v>21</v>
      </c>
      <c r="O1293" t="s">
        <v>2925</v>
      </c>
      <c r="Q1293" s="18">
        <v>43709</v>
      </c>
      <c r="T1293" s="23" t="str">
        <f t="shared" si="220"/>
        <v>AH</v>
      </c>
      <c r="U1293" t="s">
        <v>2513</v>
      </c>
      <c r="V1293" s="46" t="str">
        <f t="shared" si="221"/>
        <v>26</v>
      </c>
      <c r="W1293" s="46" t="str">
        <f t="shared" si="222"/>
        <v>Sep</v>
      </c>
      <c r="X1293" s="46">
        <f t="shared" si="223"/>
        <v>9</v>
      </c>
      <c r="Y1293" s="46" t="str">
        <f t="shared" si="224"/>
        <v>2019</v>
      </c>
      <c r="Z1293" s="46" t="str">
        <f t="shared" si="225"/>
        <v>21:00</v>
      </c>
      <c r="AA1293" s="47">
        <f t="shared" si="226"/>
        <v>43734</v>
      </c>
      <c r="AB1293" s="48">
        <f t="shared" si="227"/>
        <v>43734.875</v>
      </c>
      <c r="AC1293" s="51">
        <v>43709</v>
      </c>
      <c r="AD1293" s="72"/>
      <c r="AE1293" s="49">
        <v>1292</v>
      </c>
      <c r="AF1293" s="52">
        <f t="shared" si="228"/>
        <v>16.679999999999986</v>
      </c>
      <c r="AG1293" s="53">
        <f t="shared" si="229"/>
        <v>116.68000000000016</v>
      </c>
      <c r="AH1293" s="53">
        <f>AG1293-MAX($AG$1:AG1292)</f>
        <v>-29.819999999999922</v>
      </c>
    </row>
    <row r="1294" spans="1:34" x14ac:dyDescent="0.25">
      <c r="A1294">
        <v>1293</v>
      </c>
      <c r="B1294" t="s">
        <v>2938</v>
      </c>
      <c r="C1294" t="s">
        <v>15</v>
      </c>
      <c r="D1294" t="s">
        <v>54</v>
      </c>
      <c r="E1294" t="s">
        <v>2939</v>
      </c>
      <c r="F1294">
        <v>1.71</v>
      </c>
      <c r="G1294" t="s">
        <v>18</v>
      </c>
      <c r="H1294" t="s">
        <v>34</v>
      </c>
      <c r="I1294" t="str">
        <f>"1-2"</f>
        <v>1-2</v>
      </c>
      <c r="J1294" t="s">
        <v>20</v>
      </c>
      <c r="K1294">
        <v>1.714</v>
      </c>
      <c r="L1294">
        <v>1</v>
      </c>
      <c r="M1294">
        <v>0.71</v>
      </c>
      <c r="N1294" t="s">
        <v>21</v>
      </c>
      <c r="O1294" t="s">
        <v>2940</v>
      </c>
      <c r="Q1294" s="18">
        <v>43709</v>
      </c>
      <c r="T1294" s="23" t="str">
        <f t="shared" si="220"/>
        <v>AH</v>
      </c>
      <c r="U1294" t="s">
        <v>2513</v>
      </c>
      <c r="V1294" s="46" t="str">
        <f t="shared" si="221"/>
        <v>27</v>
      </c>
      <c r="W1294" s="46" t="str">
        <f t="shared" si="222"/>
        <v>Sep</v>
      </c>
      <c r="X1294" s="46">
        <f t="shared" si="223"/>
        <v>9</v>
      </c>
      <c r="Y1294" s="46" t="str">
        <f t="shared" si="224"/>
        <v>2019</v>
      </c>
      <c r="Z1294" s="46" t="str">
        <f t="shared" si="225"/>
        <v>20:30</v>
      </c>
      <c r="AA1294" s="47">
        <f t="shared" si="226"/>
        <v>43735</v>
      </c>
      <c r="AB1294" s="48">
        <f t="shared" si="227"/>
        <v>43735.854166666664</v>
      </c>
      <c r="AC1294" s="51">
        <v>43709</v>
      </c>
      <c r="AD1294" s="72"/>
      <c r="AE1294" s="49">
        <v>1293</v>
      </c>
      <c r="AF1294" s="52">
        <f t="shared" si="228"/>
        <v>17.389999999999986</v>
      </c>
      <c r="AG1294" s="53">
        <f t="shared" si="229"/>
        <v>117.39000000000016</v>
      </c>
      <c r="AH1294" s="53">
        <f>AG1294-MAX($AG$1:AG1293)</f>
        <v>-29.109999999999928</v>
      </c>
    </row>
    <row r="1295" spans="1:34" x14ac:dyDescent="0.25">
      <c r="A1295">
        <v>1294</v>
      </c>
      <c r="B1295" t="s">
        <v>2962</v>
      </c>
      <c r="C1295" t="s">
        <v>15</v>
      </c>
      <c r="D1295" t="s">
        <v>24</v>
      </c>
      <c r="E1295" t="s">
        <v>2963</v>
      </c>
      <c r="F1295">
        <v>0</v>
      </c>
      <c r="G1295" t="s">
        <v>26</v>
      </c>
      <c r="H1295" t="s">
        <v>72</v>
      </c>
      <c r="I1295" t="str">
        <f>"0-1"</f>
        <v>0-1</v>
      </c>
      <c r="J1295" t="s">
        <v>20</v>
      </c>
      <c r="K1295">
        <v>2.2400000000000002</v>
      </c>
      <c r="L1295">
        <v>1</v>
      </c>
      <c r="M1295">
        <v>-1</v>
      </c>
      <c r="N1295" t="s">
        <v>21</v>
      </c>
      <c r="O1295" t="s">
        <v>2960</v>
      </c>
      <c r="Q1295" s="18">
        <v>43709</v>
      </c>
      <c r="T1295" s="23" t="str">
        <f t="shared" si="220"/>
        <v>1X2</v>
      </c>
      <c r="U1295" t="s">
        <v>2513</v>
      </c>
      <c r="V1295" s="46" t="str">
        <f t="shared" si="221"/>
        <v>28</v>
      </c>
      <c r="W1295" s="46" t="str">
        <f t="shared" si="222"/>
        <v>Sep</v>
      </c>
      <c r="X1295" s="46">
        <f t="shared" si="223"/>
        <v>9</v>
      </c>
      <c r="Y1295" s="46" t="str">
        <f t="shared" si="224"/>
        <v>2019</v>
      </c>
      <c r="Z1295" s="46" t="str">
        <f t="shared" si="225"/>
        <v>13:00</v>
      </c>
      <c r="AA1295" s="47">
        <f t="shared" si="226"/>
        <v>43736</v>
      </c>
      <c r="AB1295" s="48">
        <f t="shared" si="227"/>
        <v>43736.541666666664</v>
      </c>
      <c r="AC1295" s="51">
        <v>43709</v>
      </c>
      <c r="AD1295" s="72"/>
      <c r="AE1295" s="49">
        <v>1294</v>
      </c>
      <c r="AF1295" s="52">
        <f t="shared" si="228"/>
        <v>16.389999999999986</v>
      </c>
      <c r="AG1295" s="53">
        <f t="shared" si="229"/>
        <v>116.39000000000016</v>
      </c>
      <c r="AH1295" s="53">
        <f>AG1295-MAX($AG$1:AG1294)</f>
        <v>-30.109999999999928</v>
      </c>
    </row>
    <row r="1296" spans="1:34" x14ac:dyDescent="0.25">
      <c r="A1296">
        <v>1295</v>
      </c>
      <c r="B1296" t="s">
        <v>2952</v>
      </c>
      <c r="C1296" t="s">
        <v>15</v>
      </c>
      <c r="D1296" t="s">
        <v>58</v>
      </c>
      <c r="E1296" t="s">
        <v>2953</v>
      </c>
      <c r="F1296">
        <v>0</v>
      </c>
      <c r="G1296" t="s">
        <v>26</v>
      </c>
      <c r="H1296" t="s">
        <v>289</v>
      </c>
      <c r="I1296" t="str">
        <f>"0-1"</f>
        <v>0-1</v>
      </c>
      <c r="J1296" t="s">
        <v>20</v>
      </c>
      <c r="K1296">
        <v>2.11</v>
      </c>
      <c r="L1296">
        <v>1</v>
      </c>
      <c r="M1296">
        <v>-1</v>
      </c>
      <c r="N1296" t="s">
        <v>21</v>
      </c>
      <c r="O1296" t="s">
        <v>2954</v>
      </c>
      <c r="Q1296" s="18">
        <v>43709</v>
      </c>
      <c r="T1296" s="23" t="str">
        <f t="shared" si="220"/>
        <v>AH</v>
      </c>
      <c r="U1296" t="s">
        <v>2513</v>
      </c>
      <c r="V1296" s="46" t="str">
        <f t="shared" si="221"/>
        <v>28</v>
      </c>
      <c r="W1296" s="46" t="str">
        <f t="shared" si="222"/>
        <v>Sep</v>
      </c>
      <c r="X1296" s="46">
        <f t="shared" si="223"/>
        <v>9</v>
      </c>
      <c r="Y1296" s="46" t="str">
        <f t="shared" si="224"/>
        <v>2019</v>
      </c>
      <c r="Z1296" s="46" t="str">
        <f t="shared" si="225"/>
        <v>13:30</v>
      </c>
      <c r="AA1296" s="47">
        <f t="shared" si="226"/>
        <v>43736</v>
      </c>
      <c r="AB1296" s="48">
        <f t="shared" si="227"/>
        <v>43736.5625</v>
      </c>
      <c r="AC1296" s="51">
        <v>43709</v>
      </c>
      <c r="AD1296" s="72"/>
      <c r="AE1296" s="49">
        <v>1295</v>
      </c>
      <c r="AF1296" s="52">
        <f t="shared" si="228"/>
        <v>15.389999999999986</v>
      </c>
      <c r="AG1296" s="53">
        <f t="shared" si="229"/>
        <v>115.39000000000016</v>
      </c>
      <c r="AH1296" s="53">
        <f>AG1296-MAX($AG$1:AG1295)</f>
        <v>-31.109999999999928</v>
      </c>
    </row>
    <row r="1297" spans="1:34" x14ac:dyDescent="0.25">
      <c r="A1297">
        <v>1296</v>
      </c>
      <c r="B1297" t="s">
        <v>2952</v>
      </c>
      <c r="C1297" t="s">
        <v>15</v>
      </c>
      <c r="D1297" t="s">
        <v>100</v>
      </c>
      <c r="E1297" t="s">
        <v>2981</v>
      </c>
      <c r="F1297">
        <v>0</v>
      </c>
      <c r="G1297" t="s">
        <v>26</v>
      </c>
      <c r="H1297" t="s">
        <v>50</v>
      </c>
      <c r="I1297" t="str">
        <f>"0-1"</f>
        <v>0-1</v>
      </c>
      <c r="J1297" t="s">
        <v>20</v>
      </c>
      <c r="K1297">
        <v>2.02</v>
      </c>
      <c r="L1297">
        <v>1</v>
      </c>
      <c r="M1297">
        <v>-1</v>
      </c>
      <c r="N1297" t="s">
        <v>21</v>
      </c>
      <c r="O1297" t="s">
        <v>2982</v>
      </c>
      <c r="Q1297" s="18">
        <v>43709</v>
      </c>
      <c r="T1297" s="23" t="str">
        <f t="shared" si="220"/>
        <v>AH</v>
      </c>
      <c r="U1297" t="s">
        <v>2513</v>
      </c>
      <c r="V1297" s="46" t="str">
        <f t="shared" si="221"/>
        <v>28</v>
      </c>
      <c r="W1297" s="46" t="str">
        <f t="shared" si="222"/>
        <v>Sep</v>
      </c>
      <c r="X1297" s="46">
        <f t="shared" si="223"/>
        <v>9</v>
      </c>
      <c r="Y1297" s="46" t="str">
        <f t="shared" si="224"/>
        <v>2019</v>
      </c>
      <c r="Z1297" s="46" t="str">
        <f t="shared" si="225"/>
        <v>13:30</v>
      </c>
      <c r="AA1297" s="47">
        <f t="shared" si="226"/>
        <v>43736</v>
      </c>
      <c r="AB1297" s="48">
        <f t="shared" si="227"/>
        <v>43736.5625</v>
      </c>
      <c r="AC1297" s="51">
        <v>43709</v>
      </c>
      <c r="AD1297" s="72"/>
      <c r="AE1297" s="49">
        <v>1296</v>
      </c>
      <c r="AF1297" s="52">
        <f t="shared" si="228"/>
        <v>14.389999999999986</v>
      </c>
      <c r="AG1297" s="53">
        <f t="shared" si="229"/>
        <v>114.39000000000016</v>
      </c>
      <c r="AH1297" s="53">
        <f>AG1297-MAX($AG$1:AG1296)</f>
        <v>-32.109999999999928</v>
      </c>
    </row>
    <row r="1298" spans="1:34" x14ac:dyDescent="0.25">
      <c r="A1298">
        <v>1297</v>
      </c>
      <c r="B1298" t="s">
        <v>2968</v>
      </c>
      <c r="C1298" t="s">
        <v>15</v>
      </c>
      <c r="D1298" t="s">
        <v>16</v>
      </c>
      <c r="E1298" t="s">
        <v>2969</v>
      </c>
      <c r="F1298">
        <v>1.8</v>
      </c>
      <c r="G1298" t="s">
        <v>18</v>
      </c>
      <c r="H1298" t="s">
        <v>19</v>
      </c>
      <c r="I1298" t="str">
        <f>"2-0"</f>
        <v>2-0</v>
      </c>
      <c r="J1298" t="s">
        <v>20</v>
      </c>
      <c r="K1298">
        <v>1.8</v>
      </c>
      <c r="L1298">
        <v>1</v>
      </c>
      <c r="M1298">
        <v>0.8</v>
      </c>
      <c r="N1298" t="s">
        <v>21</v>
      </c>
      <c r="O1298" t="s">
        <v>2967</v>
      </c>
      <c r="Q1298" s="18">
        <v>43709</v>
      </c>
      <c r="T1298" s="23" t="str">
        <f t="shared" si="220"/>
        <v>AH</v>
      </c>
      <c r="U1298" t="s">
        <v>2513</v>
      </c>
      <c r="V1298" s="46" t="str">
        <f t="shared" si="221"/>
        <v>28</v>
      </c>
      <c r="W1298" s="46" t="str">
        <f t="shared" si="222"/>
        <v>Sep</v>
      </c>
      <c r="X1298" s="46">
        <f t="shared" si="223"/>
        <v>9</v>
      </c>
      <c r="Y1298" s="46" t="str">
        <f t="shared" si="224"/>
        <v>2019</v>
      </c>
      <c r="Z1298" s="46" t="str">
        <f t="shared" si="225"/>
        <v>15:00</v>
      </c>
      <c r="AA1298" s="47">
        <f t="shared" si="226"/>
        <v>43736</v>
      </c>
      <c r="AB1298" s="48">
        <f t="shared" si="227"/>
        <v>43736.625</v>
      </c>
      <c r="AC1298" s="51">
        <v>43709</v>
      </c>
      <c r="AD1298" s="72"/>
      <c r="AE1298" s="49">
        <v>1297</v>
      </c>
      <c r="AF1298" s="52">
        <f t="shared" si="228"/>
        <v>15.189999999999987</v>
      </c>
      <c r="AG1298" s="53">
        <f t="shared" si="229"/>
        <v>115.19000000000015</v>
      </c>
      <c r="AH1298" s="53">
        <f>AG1298-MAX($AG$1:AG1297)</f>
        <v>-31.309999999999931</v>
      </c>
    </row>
    <row r="1299" spans="1:34" x14ac:dyDescent="0.25">
      <c r="A1299">
        <v>1298</v>
      </c>
      <c r="B1299" t="s">
        <v>2912</v>
      </c>
      <c r="C1299" t="s">
        <v>15</v>
      </c>
      <c r="D1299" t="s">
        <v>54</v>
      </c>
      <c r="E1299" t="s">
        <v>146</v>
      </c>
      <c r="F1299">
        <v>0</v>
      </c>
      <c r="G1299" t="s">
        <v>26</v>
      </c>
      <c r="H1299" t="s">
        <v>109</v>
      </c>
      <c r="I1299" t="str">
        <f>"0-3"</f>
        <v>0-3</v>
      </c>
      <c r="J1299" t="s">
        <v>20</v>
      </c>
      <c r="K1299">
        <v>1.819</v>
      </c>
      <c r="L1299">
        <v>1</v>
      </c>
      <c r="M1299">
        <v>-1</v>
      </c>
      <c r="N1299" t="s">
        <v>21</v>
      </c>
      <c r="O1299" t="s">
        <v>2913</v>
      </c>
      <c r="Q1299" s="18">
        <v>43709</v>
      </c>
      <c r="T1299" s="23" t="str">
        <f t="shared" si="220"/>
        <v>AH</v>
      </c>
      <c r="U1299" t="s">
        <v>2513</v>
      </c>
      <c r="V1299" s="46" t="str">
        <f t="shared" si="221"/>
        <v>28</v>
      </c>
      <c r="W1299" s="46" t="str">
        <f t="shared" si="222"/>
        <v>Sep</v>
      </c>
      <c r="X1299" s="46">
        <f t="shared" si="223"/>
        <v>9</v>
      </c>
      <c r="Y1299" s="46" t="str">
        <f t="shared" si="224"/>
        <v>2019</v>
      </c>
      <c r="Z1299" s="46" t="str">
        <f t="shared" si="225"/>
        <v>15:30</v>
      </c>
      <c r="AA1299" s="47">
        <f t="shared" si="226"/>
        <v>43736</v>
      </c>
      <c r="AB1299" s="48">
        <f t="shared" si="227"/>
        <v>43736.645833333336</v>
      </c>
      <c r="AC1299" s="51">
        <v>43709</v>
      </c>
      <c r="AD1299" s="72"/>
      <c r="AE1299" s="49">
        <v>1298</v>
      </c>
      <c r="AF1299" s="52">
        <f t="shared" si="228"/>
        <v>14.189999999999987</v>
      </c>
      <c r="AG1299" s="53">
        <f t="shared" si="229"/>
        <v>114.19000000000015</v>
      </c>
      <c r="AH1299" s="53">
        <f>AG1299-MAX($AG$1:AG1298)</f>
        <v>-32.309999999999931</v>
      </c>
    </row>
    <row r="1300" spans="1:34" x14ac:dyDescent="0.25">
      <c r="A1300">
        <v>1299</v>
      </c>
      <c r="B1300" t="s">
        <v>2912</v>
      </c>
      <c r="C1300" t="s">
        <v>15</v>
      </c>
      <c r="D1300" t="s">
        <v>54</v>
      </c>
      <c r="E1300" t="s">
        <v>2914</v>
      </c>
      <c r="F1300">
        <v>0</v>
      </c>
      <c r="G1300" t="s">
        <v>26</v>
      </c>
      <c r="H1300" t="s">
        <v>50</v>
      </c>
      <c r="I1300" t="str">
        <f>"1-3"</f>
        <v>1-3</v>
      </c>
      <c r="J1300" t="s">
        <v>20</v>
      </c>
      <c r="K1300">
        <v>1.869</v>
      </c>
      <c r="L1300">
        <v>1</v>
      </c>
      <c r="M1300">
        <v>-1</v>
      </c>
      <c r="N1300" t="s">
        <v>21</v>
      </c>
      <c r="O1300" t="s">
        <v>2913</v>
      </c>
      <c r="Q1300" s="18">
        <v>43709</v>
      </c>
      <c r="T1300" s="23" t="str">
        <f t="shared" si="220"/>
        <v>AH</v>
      </c>
      <c r="U1300" t="s">
        <v>2513</v>
      </c>
      <c r="V1300" s="46" t="str">
        <f t="shared" si="221"/>
        <v>28</v>
      </c>
      <c r="W1300" s="46" t="str">
        <f t="shared" si="222"/>
        <v>Sep</v>
      </c>
      <c r="X1300" s="46">
        <f t="shared" si="223"/>
        <v>9</v>
      </c>
      <c r="Y1300" s="46" t="str">
        <f t="shared" si="224"/>
        <v>2019</v>
      </c>
      <c r="Z1300" s="46" t="str">
        <f t="shared" si="225"/>
        <v>15:30</v>
      </c>
      <c r="AA1300" s="47">
        <f t="shared" si="226"/>
        <v>43736</v>
      </c>
      <c r="AB1300" s="48">
        <f t="shared" si="227"/>
        <v>43736.645833333336</v>
      </c>
      <c r="AC1300" s="51">
        <v>43709</v>
      </c>
      <c r="AD1300" s="72"/>
      <c r="AE1300" s="49">
        <v>1299</v>
      </c>
      <c r="AF1300" s="52">
        <f t="shared" si="228"/>
        <v>13.189999999999987</v>
      </c>
      <c r="AG1300" s="53">
        <f t="shared" si="229"/>
        <v>113.19000000000015</v>
      </c>
      <c r="AH1300" s="53">
        <f>AG1300-MAX($AG$1:AG1299)</f>
        <v>-33.309999999999931</v>
      </c>
    </row>
    <row r="1301" spans="1:34" x14ac:dyDescent="0.25">
      <c r="A1301">
        <v>1300</v>
      </c>
      <c r="B1301" t="s">
        <v>2912</v>
      </c>
      <c r="C1301" t="s">
        <v>15</v>
      </c>
      <c r="D1301" t="s">
        <v>54</v>
      </c>
      <c r="E1301" t="s">
        <v>2915</v>
      </c>
      <c r="F1301">
        <v>0</v>
      </c>
      <c r="G1301" t="s">
        <v>26</v>
      </c>
      <c r="H1301" t="s">
        <v>2779</v>
      </c>
      <c r="I1301" t="str">
        <f>"2-3"</f>
        <v>2-3</v>
      </c>
      <c r="J1301" t="s">
        <v>20</v>
      </c>
      <c r="K1301">
        <v>1.9610000000000001</v>
      </c>
      <c r="L1301">
        <v>1</v>
      </c>
      <c r="M1301">
        <v>-1</v>
      </c>
      <c r="N1301" t="s">
        <v>21</v>
      </c>
      <c r="O1301" t="s">
        <v>2916</v>
      </c>
      <c r="Q1301" s="18">
        <v>43709</v>
      </c>
      <c r="T1301" s="23" t="str">
        <f t="shared" si="220"/>
        <v>AH</v>
      </c>
      <c r="U1301" t="s">
        <v>2513</v>
      </c>
      <c r="V1301" s="46" t="str">
        <f t="shared" si="221"/>
        <v>28</v>
      </c>
      <c r="W1301" s="46" t="str">
        <f t="shared" si="222"/>
        <v>Sep</v>
      </c>
      <c r="X1301" s="46">
        <f t="shared" si="223"/>
        <v>9</v>
      </c>
      <c r="Y1301" s="46" t="str">
        <f t="shared" si="224"/>
        <v>2019</v>
      </c>
      <c r="Z1301" s="46" t="str">
        <f t="shared" si="225"/>
        <v>15:30</v>
      </c>
      <c r="AA1301" s="47">
        <f t="shared" si="226"/>
        <v>43736</v>
      </c>
      <c r="AB1301" s="48">
        <f t="shared" si="227"/>
        <v>43736.645833333336</v>
      </c>
      <c r="AC1301" s="51">
        <v>43709</v>
      </c>
      <c r="AD1301" s="72"/>
      <c r="AE1301" s="49">
        <v>1300</v>
      </c>
      <c r="AF1301" s="52">
        <f t="shared" si="228"/>
        <v>12.189999999999987</v>
      </c>
      <c r="AG1301" s="53">
        <f t="shared" si="229"/>
        <v>112.19000000000015</v>
      </c>
      <c r="AH1301" s="53">
        <f>AG1301-MAX($AG$1:AG1300)</f>
        <v>-34.309999999999931</v>
      </c>
    </row>
    <row r="1302" spans="1:34" x14ac:dyDescent="0.25">
      <c r="A1302">
        <v>1301</v>
      </c>
      <c r="B1302" t="s">
        <v>2912</v>
      </c>
      <c r="C1302" t="s">
        <v>15</v>
      </c>
      <c r="D1302" t="s">
        <v>54</v>
      </c>
      <c r="E1302" t="s">
        <v>1993</v>
      </c>
      <c r="F1302">
        <v>0</v>
      </c>
      <c r="G1302" t="s">
        <v>26</v>
      </c>
      <c r="H1302" t="s">
        <v>46</v>
      </c>
      <c r="I1302" t="str">
        <f>"0-3"</f>
        <v>0-3</v>
      </c>
      <c r="J1302" t="s">
        <v>20</v>
      </c>
      <c r="K1302">
        <v>1.8129999999999999</v>
      </c>
      <c r="L1302">
        <v>1</v>
      </c>
      <c r="M1302">
        <v>-1</v>
      </c>
      <c r="N1302" t="s">
        <v>21</v>
      </c>
      <c r="O1302" t="s">
        <v>2940</v>
      </c>
      <c r="Q1302" s="18">
        <v>43709</v>
      </c>
      <c r="T1302" s="23" t="str">
        <f t="shared" si="220"/>
        <v>AH</v>
      </c>
      <c r="U1302" t="s">
        <v>2513</v>
      </c>
      <c r="V1302" s="46" t="str">
        <f t="shared" si="221"/>
        <v>28</v>
      </c>
      <c r="W1302" s="46" t="str">
        <f t="shared" si="222"/>
        <v>Sep</v>
      </c>
      <c r="X1302" s="46">
        <f t="shared" si="223"/>
        <v>9</v>
      </c>
      <c r="Y1302" s="46" t="str">
        <f t="shared" si="224"/>
        <v>2019</v>
      </c>
      <c r="Z1302" s="46" t="str">
        <f t="shared" si="225"/>
        <v>15:30</v>
      </c>
      <c r="AA1302" s="47">
        <f t="shared" si="226"/>
        <v>43736</v>
      </c>
      <c r="AB1302" s="48">
        <f t="shared" si="227"/>
        <v>43736.645833333336</v>
      </c>
      <c r="AC1302" s="51">
        <v>43709</v>
      </c>
      <c r="AD1302" s="72"/>
      <c r="AE1302" s="49">
        <v>1301</v>
      </c>
      <c r="AF1302" s="52">
        <f t="shared" si="228"/>
        <v>11.189999999999987</v>
      </c>
      <c r="AG1302" s="53">
        <f t="shared" si="229"/>
        <v>111.19000000000015</v>
      </c>
      <c r="AH1302" s="53">
        <f>AG1302-MAX($AG$1:AG1301)</f>
        <v>-35.309999999999931</v>
      </c>
    </row>
    <row r="1303" spans="1:34" x14ac:dyDescent="0.25">
      <c r="A1303">
        <v>1302</v>
      </c>
      <c r="B1303" t="s">
        <v>2935</v>
      </c>
      <c r="C1303" t="s">
        <v>15</v>
      </c>
      <c r="D1303" t="s">
        <v>58</v>
      </c>
      <c r="E1303" t="s">
        <v>2936</v>
      </c>
      <c r="F1303">
        <v>0</v>
      </c>
      <c r="G1303" t="s">
        <v>26</v>
      </c>
      <c r="H1303" t="s">
        <v>92</v>
      </c>
      <c r="I1303" t="str">
        <f>"2-0"</f>
        <v>2-0</v>
      </c>
      <c r="J1303" t="s">
        <v>20</v>
      </c>
      <c r="K1303">
        <v>1.9339999999999999</v>
      </c>
      <c r="L1303">
        <v>1</v>
      </c>
      <c r="M1303">
        <v>-1</v>
      </c>
      <c r="N1303" t="s">
        <v>21</v>
      </c>
      <c r="O1303" t="s">
        <v>2937</v>
      </c>
      <c r="Q1303" s="18">
        <v>43709</v>
      </c>
      <c r="T1303" s="23" t="str">
        <f t="shared" si="220"/>
        <v>AH</v>
      </c>
      <c r="U1303" t="s">
        <v>2513</v>
      </c>
      <c r="V1303" s="46" t="str">
        <f t="shared" si="221"/>
        <v>28</v>
      </c>
      <c r="W1303" s="46" t="str">
        <f t="shared" si="222"/>
        <v>Sep</v>
      </c>
      <c r="X1303" s="46">
        <f t="shared" si="223"/>
        <v>9</v>
      </c>
      <c r="Y1303" s="46" t="str">
        <f t="shared" si="224"/>
        <v>2019</v>
      </c>
      <c r="Z1303" s="46" t="str">
        <f t="shared" si="225"/>
        <v>16:00</v>
      </c>
      <c r="AA1303" s="47">
        <f t="shared" si="226"/>
        <v>43736</v>
      </c>
      <c r="AB1303" s="48">
        <f t="shared" si="227"/>
        <v>43736.666666666664</v>
      </c>
      <c r="AC1303" s="51">
        <v>43709</v>
      </c>
      <c r="AD1303" s="72"/>
      <c r="AE1303" s="49">
        <v>1302</v>
      </c>
      <c r="AF1303" s="52">
        <f t="shared" si="228"/>
        <v>10.189999999999987</v>
      </c>
      <c r="AG1303" s="53">
        <f t="shared" si="229"/>
        <v>110.19000000000015</v>
      </c>
      <c r="AH1303" s="53">
        <f>AG1303-MAX($AG$1:AG1302)</f>
        <v>-36.309999999999931</v>
      </c>
    </row>
    <row r="1304" spans="1:34" x14ac:dyDescent="0.25">
      <c r="A1304">
        <v>1303</v>
      </c>
      <c r="B1304" t="s">
        <v>2935</v>
      </c>
      <c r="C1304" t="s">
        <v>15</v>
      </c>
      <c r="D1304" t="s">
        <v>58</v>
      </c>
      <c r="E1304" t="s">
        <v>2955</v>
      </c>
      <c r="F1304">
        <v>1</v>
      </c>
      <c r="G1304" t="s">
        <v>80</v>
      </c>
      <c r="H1304" t="s">
        <v>46</v>
      </c>
      <c r="I1304" t="str">
        <f>"2-2"</f>
        <v>2-2</v>
      </c>
      <c r="J1304" t="s">
        <v>20</v>
      </c>
      <c r="K1304">
        <v>1.7689999999999999</v>
      </c>
      <c r="L1304">
        <v>1</v>
      </c>
      <c r="M1304">
        <v>0</v>
      </c>
      <c r="N1304" t="s">
        <v>21</v>
      </c>
      <c r="O1304" t="s">
        <v>2956</v>
      </c>
      <c r="Q1304" s="18">
        <v>43709</v>
      </c>
      <c r="T1304" s="23" t="str">
        <f t="shared" si="220"/>
        <v>AH</v>
      </c>
      <c r="U1304" t="s">
        <v>2513</v>
      </c>
      <c r="V1304" s="46" t="str">
        <f t="shared" si="221"/>
        <v>28</v>
      </c>
      <c r="W1304" s="46" t="str">
        <f t="shared" si="222"/>
        <v>Sep</v>
      </c>
      <c r="X1304" s="46">
        <f t="shared" si="223"/>
        <v>9</v>
      </c>
      <c r="Y1304" s="46" t="str">
        <f t="shared" si="224"/>
        <v>2019</v>
      </c>
      <c r="Z1304" s="46" t="str">
        <f t="shared" si="225"/>
        <v>16:00</v>
      </c>
      <c r="AA1304" s="47">
        <f t="shared" si="226"/>
        <v>43736</v>
      </c>
      <c r="AB1304" s="48">
        <f t="shared" si="227"/>
        <v>43736.666666666664</v>
      </c>
      <c r="AC1304" s="51">
        <v>43709</v>
      </c>
      <c r="AD1304" s="72"/>
      <c r="AE1304" s="49">
        <v>1303</v>
      </c>
      <c r="AF1304" s="52">
        <f t="shared" si="228"/>
        <v>10.189999999999987</v>
      </c>
      <c r="AG1304" s="53">
        <f t="shared" si="229"/>
        <v>110.19000000000015</v>
      </c>
      <c r="AH1304" s="53">
        <f>AG1304-MAX($AG$1:AG1303)</f>
        <v>-36.309999999999931</v>
      </c>
    </row>
    <row r="1305" spans="1:34" x14ac:dyDescent="0.25">
      <c r="A1305">
        <v>1304</v>
      </c>
      <c r="B1305" t="s">
        <v>2935</v>
      </c>
      <c r="C1305" t="s">
        <v>15</v>
      </c>
      <c r="D1305" t="s">
        <v>58</v>
      </c>
      <c r="E1305" t="s">
        <v>1593</v>
      </c>
      <c r="F1305">
        <v>1</v>
      </c>
      <c r="G1305" t="s">
        <v>80</v>
      </c>
      <c r="H1305" t="s">
        <v>46</v>
      </c>
      <c r="I1305" t="str">
        <f>"2-2"</f>
        <v>2-2</v>
      </c>
      <c r="J1305" t="s">
        <v>20</v>
      </c>
      <c r="K1305">
        <v>1.8540000000000001</v>
      </c>
      <c r="L1305">
        <v>1</v>
      </c>
      <c r="M1305">
        <v>0</v>
      </c>
      <c r="N1305" t="s">
        <v>21</v>
      </c>
      <c r="O1305" t="s">
        <v>2956</v>
      </c>
      <c r="Q1305" s="18">
        <v>43709</v>
      </c>
      <c r="T1305" s="23" t="str">
        <f t="shared" si="220"/>
        <v>AH</v>
      </c>
      <c r="U1305" t="s">
        <v>2513</v>
      </c>
      <c r="V1305" s="46" t="str">
        <f t="shared" si="221"/>
        <v>28</v>
      </c>
      <c r="W1305" s="46" t="str">
        <f t="shared" si="222"/>
        <v>Sep</v>
      </c>
      <c r="X1305" s="46">
        <f t="shared" si="223"/>
        <v>9</v>
      </c>
      <c r="Y1305" s="46" t="str">
        <f t="shared" si="224"/>
        <v>2019</v>
      </c>
      <c r="Z1305" s="46" t="str">
        <f t="shared" si="225"/>
        <v>16:00</v>
      </c>
      <c r="AA1305" s="47">
        <f t="shared" si="226"/>
        <v>43736</v>
      </c>
      <c r="AB1305" s="48">
        <f t="shared" si="227"/>
        <v>43736.666666666664</v>
      </c>
      <c r="AC1305" s="51">
        <v>43709</v>
      </c>
      <c r="AD1305" s="72"/>
      <c r="AE1305" s="49">
        <v>1304</v>
      </c>
      <c r="AF1305" s="52">
        <f t="shared" si="228"/>
        <v>10.189999999999987</v>
      </c>
      <c r="AG1305" s="53">
        <f t="shared" si="229"/>
        <v>110.19000000000015</v>
      </c>
      <c r="AH1305" s="53">
        <f>AG1305-MAX($AG$1:AG1304)</f>
        <v>-36.309999999999931</v>
      </c>
    </row>
    <row r="1306" spans="1:34" x14ac:dyDescent="0.25">
      <c r="A1306">
        <v>1305</v>
      </c>
      <c r="B1306" t="s">
        <v>2935</v>
      </c>
      <c r="C1306" t="s">
        <v>15</v>
      </c>
      <c r="D1306" t="s">
        <v>58</v>
      </c>
      <c r="E1306" t="s">
        <v>494</v>
      </c>
      <c r="F1306">
        <v>1.73</v>
      </c>
      <c r="G1306" t="s">
        <v>18</v>
      </c>
      <c r="H1306" t="s">
        <v>50</v>
      </c>
      <c r="I1306" t="str">
        <f>"2-0"</f>
        <v>2-0</v>
      </c>
      <c r="J1306" t="s">
        <v>20</v>
      </c>
      <c r="K1306">
        <v>1.7290000000000001</v>
      </c>
      <c r="L1306">
        <v>1</v>
      </c>
      <c r="M1306">
        <v>0.73</v>
      </c>
      <c r="N1306" t="s">
        <v>21</v>
      </c>
      <c r="O1306" t="s">
        <v>2956</v>
      </c>
      <c r="Q1306" s="18">
        <v>43709</v>
      </c>
      <c r="T1306" s="23" t="str">
        <f t="shared" si="220"/>
        <v>AH</v>
      </c>
      <c r="U1306" t="s">
        <v>2513</v>
      </c>
      <c r="V1306" s="46" t="str">
        <f t="shared" si="221"/>
        <v>28</v>
      </c>
      <c r="W1306" s="46" t="str">
        <f t="shared" si="222"/>
        <v>Sep</v>
      </c>
      <c r="X1306" s="46">
        <f t="shared" si="223"/>
        <v>9</v>
      </c>
      <c r="Y1306" s="46" t="str">
        <f t="shared" si="224"/>
        <v>2019</v>
      </c>
      <c r="Z1306" s="46" t="str">
        <f t="shared" si="225"/>
        <v>16:00</v>
      </c>
      <c r="AA1306" s="47">
        <f t="shared" si="226"/>
        <v>43736</v>
      </c>
      <c r="AB1306" s="48">
        <f t="shared" si="227"/>
        <v>43736.666666666664</v>
      </c>
      <c r="AC1306" s="51">
        <v>43709</v>
      </c>
      <c r="AD1306" s="72"/>
      <c r="AE1306" s="49">
        <v>1305</v>
      </c>
      <c r="AF1306" s="52">
        <f t="shared" si="228"/>
        <v>10.919999999999987</v>
      </c>
      <c r="AG1306" s="53">
        <f t="shared" si="229"/>
        <v>110.92000000000016</v>
      </c>
      <c r="AH1306" s="53">
        <f>AG1306-MAX($AG$1:AG1305)</f>
        <v>-35.579999999999927</v>
      </c>
    </row>
    <row r="1307" spans="1:34" x14ac:dyDescent="0.25">
      <c r="A1307">
        <v>1306</v>
      </c>
      <c r="B1307" t="s">
        <v>2935</v>
      </c>
      <c r="C1307" t="s">
        <v>15</v>
      </c>
      <c r="D1307" t="s">
        <v>58</v>
      </c>
      <c r="E1307" t="s">
        <v>2206</v>
      </c>
      <c r="F1307">
        <v>1.69</v>
      </c>
      <c r="G1307" t="s">
        <v>18</v>
      </c>
      <c r="H1307" t="s">
        <v>85</v>
      </c>
      <c r="I1307" t="str">
        <f>"2-1"</f>
        <v>2-1</v>
      </c>
      <c r="J1307" t="s">
        <v>20</v>
      </c>
      <c r="K1307">
        <v>1.6890000000000001</v>
      </c>
      <c r="L1307">
        <v>1</v>
      </c>
      <c r="M1307">
        <v>0.69</v>
      </c>
      <c r="N1307" t="s">
        <v>21</v>
      </c>
      <c r="O1307" t="s">
        <v>2956</v>
      </c>
      <c r="Q1307" s="18">
        <v>43709</v>
      </c>
      <c r="T1307" s="23" t="str">
        <f t="shared" si="220"/>
        <v>AH</v>
      </c>
      <c r="U1307" t="s">
        <v>2513</v>
      </c>
      <c r="V1307" s="46" t="str">
        <f t="shared" si="221"/>
        <v>28</v>
      </c>
      <c r="W1307" s="46" t="str">
        <f t="shared" si="222"/>
        <v>Sep</v>
      </c>
      <c r="X1307" s="46">
        <f t="shared" si="223"/>
        <v>9</v>
      </c>
      <c r="Y1307" s="46" t="str">
        <f t="shared" si="224"/>
        <v>2019</v>
      </c>
      <c r="Z1307" s="46" t="str">
        <f t="shared" si="225"/>
        <v>16:00</v>
      </c>
      <c r="AA1307" s="47">
        <f t="shared" si="226"/>
        <v>43736</v>
      </c>
      <c r="AB1307" s="48">
        <f t="shared" si="227"/>
        <v>43736.666666666664</v>
      </c>
      <c r="AC1307" s="51">
        <v>43709</v>
      </c>
      <c r="AD1307" s="72"/>
      <c r="AE1307" s="49">
        <v>1306</v>
      </c>
      <c r="AF1307" s="52">
        <f t="shared" si="228"/>
        <v>11.609999999999987</v>
      </c>
      <c r="AG1307" s="53">
        <f t="shared" si="229"/>
        <v>111.61000000000016</v>
      </c>
      <c r="AH1307" s="53">
        <f>AG1307-MAX($AG$1:AG1306)</f>
        <v>-34.88999999999993</v>
      </c>
    </row>
    <row r="1308" spans="1:34" x14ac:dyDescent="0.25">
      <c r="A1308">
        <v>1307</v>
      </c>
      <c r="B1308" t="s">
        <v>2935</v>
      </c>
      <c r="C1308" t="s">
        <v>15</v>
      </c>
      <c r="D1308" t="s">
        <v>58</v>
      </c>
      <c r="E1308" t="s">
        <v>2957</v>
      </c>
      <c r="F1308">
        <v>1.92</v>
      </c>
      <c r="G1308" t="s">
        <v>18</v>
      </c>
      <c r="H1308" t="s">
        <v>72</v>
      </c>
      <c r="I1308" t="str">
        <f>"2-0"</f>
        <v>2-0</v>
      </c>
      <c r="J1308" t="s">
        <v>20</v>
      </c>
      <c r="K1308">
        <v>1.917</v>
      </c>
      <c r="L1308">
        <v>1</v>
      </c>
      <c r="M1308">
        <v>0.92</v>
      </c>
      <c r="N1308" t="s">
        <v>21</v>
      </c>
      <c r="O1308" t="s">
        <v>2958</v>
      </c>
      <c r="Q1308" s="18">
        <v>43709</v>
      </c>
      <c r="T1308" s="23" t="str">
        <f t="shared" si="220"/>
        <v>1X2</v>
      </c>
      <c r="U1308" t="s">
        <v>2513</v>
      </c>
      <c r="V1308" s="46" t="str">
        <f t="shared" si="221"/>
        <v>28</v>
      </c>
      <c r="W1308" s="46" t="str">
        <f t="shared" si="222"/>
        <v>Sep</v>
      </c>
      <c r="X1308" s="46">
        <f t="shared" si="223"/>
        <v>9</v>
      </c>
      <c r="Y1308" s="46" t="str">
        <f t="shared" si="224"/>
        <v>2019</v>
      </c>
      <c r="Z1308" s="46" t="str">
        <f t="shared" si="225"/>
        <v>16:00</v>
      </c>
      <c r="AA1308" s="47">
        <f t="shared" si="226"/>
        <v>43736</v>
      </c>
      <c r="AB1308" s="48">
        <f t="shared" si="227"/>
        <v>43736.666666666664</v>
      </c>
      <c r="AC1308" s="51">
        <v>43709</v>
      </c>
      <c r="AD1308" s="72"/>
      <c r="AE1308" s="49">
        <v>1307</v>
      </c>
      <c r="AF1308" s="52">
        <f t="shared" si="228"/>
        <v>12.529999999999987</v>
      </c>
      <c r="AG1308" s="53">
        <f t="shared" si="229"/>
        <v>112.53000000000016</v>
      </c>
      <c r="AH1308" s="53">
        <f>AG1308-MAX($AG$1:AG1307)</f>
        <v>-33.969999999999928</v>
      </c>
    </row>
    <row r="1309" spans="1:34" x14ac:dyDescent="0.25">
      <c r="A1309">
        <v>1308</v>
      </c>
      <c r="B1309" t="s">
        <v>2935</v>
      </c>
      <c r="C1309" t="s">
        <v>15</v>
      </c>
      <c r="D1309" t="s">
        <v>24</v>
      </c>
      <c r="E1309" t="s">
        <v>1715</v>
      </c>
      <c r="F1309">
        <v>0</v>
      </c>
      <c r="G1309" t="s">
        <v>26</v>
      </c>
      <c r="H1309" t="s">
        <v>112</v>
      </c>
      <c r="I1309" t="str">
        <f>"0-2"</f>
        <v>0-2</v>
      </c>
      <c r="J1309" t="s">
        <v>20</v>
      </c>
      <c r="K1309">
        <v>2.0699999999999998</v>
      </c>
      <c r="L1309">
        <v>1</v>
      </c>
      <c r="M1309">
        <v>-1</v>
      </c>
      <c r="N1309" t="s">
        <v>21</v>
      </c>
      <c r="O1309" t="s">
        <v>2964</v>
      </c>
      <c r="Q1309" s="18">
        <v>43709</v>
      </c>
      <c r="T1309" s="23" t="str">
        <f t="shared" si="220"/>
        <v>AH</v>
      </c>
      <c r="U1309" t="s">
        <v>2513</v>
      </c>
      <c r="V1309" s="46" t="str">
        <f t="shared" si="221"/>
        <v>28</v>
      </c>
      <c r="W1309" s="46" t="str">
        <f t="shared" si="222"/>
        <v>Sep</v>
      </c>
      <c r="X1309" s="46">
        <f t="shared" si="223"/>
        <v>9</v>
      </c>
      <c r="Y1309" s="46" t="str">
        <f t="shared" si="224"/>
        <v>2019</v>
      </c>
      <c r="Z1309" s="46" t="str">
        <f t="shared" si="225"/>
        <v>16:00</v>
      </c>
      <c r="AA1309" s="47">
        <f t="shared" si="226"/>
        <v>43736</v>
      </c>
      <c r="AB1309" s="48">
        <f t="shared" si="227"/>
        <v>43736.666666666664</v>
      </c>
      <c r="AC1309" s="51">
        <v>43709</v>
      </c>
      <c r="AD1309" s="72"/>
      <c r="AE1309" s="49">
        <v>1308</v>
      </c>
      <c r="AF1309" s="52">
        <f t="shared" si="228"/>
        <v>11.529999999999987</v>
      </c>
      <c r="AG1309" s="53">
        <f t="shared" si="229"/>
        <v>111.53000000000016</v>
      </c>
      <c r="AH1309" s="53">
        <f>AG1309-MAX($AG$1:AG1308)</f>
        <v>-34.969999999999928</v>
      </c>
    </row>
    <row r="1310" spans="1:34" x14ac:dyDescent="0.25">
      <c r="A1310">
        <v>1309</v>
      </c>
      <c r="B1310" t="s">
        <v>2983</v>
      </c>
      <c r="C1310" t="s">
        <v>15</v>
      </c>
      <c r="D1310" t="s">
        <v>100</v>
      </c>
      <c r="E1310" t="s">
        <v>2251</v>
      </c>
      <c r="F1310">
        <v>1</v>
      </c>
      <c r="G1310" t="s">
        <v>80</v>
      </c>
      <c r="H1310" t="s">
        <v>27</v>
      </c>
      <c r="I1310" t="str">
        <f>"0-1"</f>
        <v>0-1</v>
      </c>
      <c r="J1310" t="s">
        <v>20</v>
      </c>
      <c r="K1310">
        <v>1.8919999999999999</v>
      </c>
      <c r="L1310">
        <v>1</v>
      </c>
      <c r="M1310">
        <v>0</v>
      </c>
      <c r="N1310" t="s">
        <v>21</v>
      </c>
      <c r="O1310" t="s">
        <v>2982</v>
      </c>
      <c r="Q1310" s="18">
        <v>43709</v>
      </c>
      <c r="T1310" s="23" t="str">
        <f t="shared" si="220"/>
        <v>AH</v>
      </c>
      <c r="U1310" t="s">
        <v>2513</v>
      </c>
      <c r="V1310" s="46" t="str">
        <f t="shared" si="221"/>
        <v>28</v>
      </c>
      <c r="W1310" s="46" t="str">
        <f t="shared" si="222"/>
        <v>Sep</v>
      </c>
      <c r="X1310" s="46">
        <f t="shared" si="223"/>
        <v>9</v>
      </c>
      <c r="Y1310" s="46" t="str">
        <f t="shared" si="224"/>
        <v>2019</v>
      </c>
      <c r="Z1310" s="46" t="str">
        <f t="shared" si="225"/>
        <v>17:30</v>
      </c>
      <c r="AA1310" s="47">
        <f t="shared" si="226"/>
        <v>43736</v>
      </c>
      <c r="AB1310" s="48">
        <f t="shared" si="227"/>
        <v>43736.729166666664</v>
      </c>
      <c r="AC1310" s="51">
        <v>43709</v>
      </c>
      <c r="AD1310" s="72"/>
      <c r="AE1310" s="49">
        <v>1309</v>
      </c>
      <c r="AF1310" s="52">
        <f t="shared" si="228"/>
        <v>11.529999999999987</v>
      </c>
      <c r="AG1310" s="53">
        <f t="shared" si="229"/>
        <v>111.53000000000016</v>
      </c>
      <c r="AH1310" s="53">
        <f>AG1310-MAX($AG$1:AG1309)</f>
        <v>-34.969999999999928</v>
      </c>
    </row>
    <row r="1311" spans="1:34" x14ac:dyDescent="0.25">
      <c r="A1311">
        <v>1310</v>
      </c>
      <c r="B1311" t="s">
        <v>2970</v>
      </c>
      <c r="C1311" t="s">
        <v>15</v>
      </c>
      <c r="D1311" t="s">
        <v>16</v>
      </c>
      <c r="E1311" t="s">
        <v>2971</v>
      </c>
      <c r="F1311">
        <v>2.2200000000000002</v>
      </c>
      <c r="G1311" t="s">
        <v>18</v>
      </c>
      <c r="H1311" t="s">
        <v>27</v>
      </c>
      <c r="I1311" t="str">
        <f>"1-3"</f>
        <v>1-3</v>
      </c>
      <c r="J1311" t="s">
        <v>20</v>
      </c>
      <c r="K1311">
        <v>2.2200000000000002</v>
      </c>
      <c r="L1311">
        <v>1</v>
      </c>
      <c r="M1311">
        <v>1.22</v>
      </c>
      <c r="N1311" t="s">
        <v>21</v>
      </c>
      <c r="O1311" t="s">
        <v>2967</v>
      </c>
      <c r="Q1311" s="18">
        <v>43709</v>
      </c>
      <c r="T1311" s="23" t="str">
        <f t="shared" si="220"/>
        <v>AH</v>
      </c>
      <c r="U1311" t="s">
        <v>2513</v>
      </c>
      <c r="V1311" s="46" t="str">
        <f t="shared" si="221"/>
        <v>28</v>
      </c>
      <c r="W1311" s="46" t="str">
        <f t="shared" si="222"/>
        <v>Sep</v>
      </c>
      <c r="X1311" s="46">
        <f t="shared" si="223"/>
        <v>9</v>
      </c>
      <c r="Y1311" s="46" t="str">
        <f t="shared" si="224"/>
        <v>2019</v>
      </c>
      <c r="Z1311" s="46" t="str">
        <f t="shared" si="225"/>
        <v>18:00</v>
      </c>
      <c r="AA1311" s="47">
        <f t="shared" si="226"/>
        <v>43736</v>
      </c>
      <c r="AB1311" s="48">
        <f t="shared" si="227"/>
        <v>43736.75</v>
      </c>
      <c r="AC1311" s="51">
        <v>43709</v>
      </c>
      <c r="AD1311" s="72"/>
      <c r="AE1311" s="49">
        <v>1310</v>
      </c>
      <c r="AF1311" s="52">
        <f t="shared" si="228"/>
        <v>12.749999999999988</v>
      </c>
      <c r="AG1311" s="53">
        <f t="shared" si="229"/>
        <v>112.75000000000016</v>
      </c>
      <c r="AH1311" s="53">
        <f>AG1311-MAX($AG$1:AG1310)</f>
        <v>-33.749999999999929</v>
      </c>
    </row>
    <row r="1312" spans="1:34" x14ac:dyDescent="0.25">
      <c r="A1312">
        <v>1311</v>
      </c>
      <c r="B1312" t="s">
        <v>2941</v>
      </c>
      <c r="C1312" t="s">
        <v>15</v>
      </c>
      <c r="D1312" t="s">
        <v>54</v>
      </c>
      <c r="E1312" t="s">
        <v>1245</v>
      </c>
      <c r="F1312">
        <v>0</v>
      </c>
      <c r="G1312" t="s">
        <v>26</v>
      </c>
      <c r="H1312" t="s">
        <v>19</v>
      </c>
      <c r="I1312" t="str">
        <f>"2-2"</f>
        <v>2-2</v>
      </c>
      <c r="J1312" t="s">
        <v>20</v>
      </c>
      <c r="K1312">
        <v>1.74</v>
      </c>
      <c r="L1312">
        <v>1</v>
      </c>
      <c r="M1312">
        <v>-1</v>
      </c>
      <c r="N1312" t="s">
        <v>21</v>
      </c>
      <c r="O1312" t="s">
        <v>2940</v>
      </c>
      <c r="Q1312" s="18">
        <v>43709</v>
      </c>
      <c r="T1312" s="23" t="str">
        <f t="shared" si="220"/>
        <v>AH</v>
      </c>
      <c r="U1312" t="s">
        <v>2513</v>
      </c>
      <c r="V1312" s="46" t="str">
        <f t="shared" si="221"/>
        <v>28</v>
      </c>
      <c r="W1312" s="46" t="str">
        <f t="shared" si="222"/>
        <v>Sep</v>
      </c>
      <c r="X1312" s="46">
        <f t="shared" si="223"/>
        <v>9</v>
      </c>
      <c r="Y1312" s="46" t="str">
        <f t="shared" si="224"/>
        <v>2019</v>
      </c>
      <c r="Z1312" s="46" t="str">
        <f t="shared" si="225"/>
        <v>18:30</v>
      </c>
      <c r="AA1312" s="47">
        <f t="shared" si="226"/>
        <v>43736</v>
      </c>
      <c r="AB1312" s="48">
        <f t="shared" si="227"/>
        <v>43736.770833333336</v>
      </c>
      <c r="AC1312" s="51">
        <v>43709</v>
      </c>
      <c r="AD1312" s="72"/>
      <c r="AE1312" s="49">
        <v>1311</v>
      </c>
      <c r="AF1312" s="52">
        <f t="shared" si="228"/>
        <v>11.749999999999988</v>
      </c>
      <c r="AG1312" s="53">
        <f t="shared" si="229"/>
        <v>111.75000000000016</v>
      </c>
      <c r="AH1312" s="53">
        <f>AG1312-MAX($AG$1:AG1311)</f>
        <v>-34.749999999999929</v>
      </c>
    </row>
    <row r="1313" spans="1:34" x14ac:dyDescent="0.25">
      <c r="A1313">
        <v>1312</v>
      </c>
      <c r="B1313" t="s">
        <v>2941</v>
      </c>
      <c r="C1313" t="s">
        <v>15</v>
      </c>
      <c r="D1313" t="s">
        <v>58</v>
      </c>
      <c r="E1313" t="s">
        <v>1276</v>
      </c>
      <c r="F1313">
        <v>1.86</v>
      </c>
      <c r="G1313" t="s">
        <v>18</v>
      </c>
      <c r="H1313" t="s">
        <v>289</v>
      </c>
      <c r="I1313" t="str">
        <f>"1-3"</f>
        <v>1-3</v>
      </c>
      <c r="J1313" t="s">
        <v>20</v>
      </c>
      <c r="K1313">
        <v>1.8620000000000001</v>
      </c>
      <c r="L1313">
        <v>1</v>
      </c>
      <c r="M1313">
        <v>0.86</v>
      </c>
      <c r="N1313" t="s">
        <v>21</v>
      </c>
      <c r="O1313" t="s">
        <v>2958</v>
      </c>
      <c r="Q1313" s="18">
        <v>43709</v>
      </c>
      <c r="T1313" s="23" t="str">
        <f t="shared" si="220"/>
        <v>AH</v>
      </c>
      <c r="U1313" t="s">
        <v>2513</v>
      </c>
      <c r="V1313" s="46" t="str">
        <f t="shared" si="221"/>
        <v>28</v>
      </c>
      <c r="W1313" s="46" t="str">
        <f t="shared" si="222"/>
        <v>Sep</v>
      </c>
      <c r="X1313" s="46">
        <f t="shared" si="223"/>
        <v>9</v>
      </c>
      <c r="Y1313" s="46" t="str">
        <f t="shared" si="224"/>
        <v>2019</v>
      </c>
      <c r="Z1313" s="46" t="str">
        <f t="shared" si="225"/>
        <v>18:30</v>
      </c>
      <c r="AA1313" s="47">
        <f t="shared" si="226"/>
        <v>43736</v>
      </c>
      <c r="AB1313" s="48">
        <f t="shared" si="227"/>
        <v>43736.770833333336</v>
      </c>
      <c r="AC1313" s="51">
        <v>43709</v>
      </c>
      <c r="AD1313" s="72"/>
      <c r="AE1313" s="49">
        <v>1312</v>
      </c>
      <c r="AF1313" s="52">
        <f t="shared" si="228"/>
        <v>12.609999999999987</v>
      </c>
      <c r="AG1313" s="53">
        <f t="shared" si="229"/>
        <v>112.61000000000016</v>
      </c>
      <c r="AH1313" s="53">
        <f>AG1313-MAX($AG$1:AG1312)</f>
        <v>-33.88999999999993</v>
      </c>
    </row>
    <row r="1314" spans="1:34" x14ac:dyDescent="0.25">
      <c r="A1314">
        <v>1313</v>
      </c>
      <c r="B1314" t="s">
        <v>2984</v>
      </c>
      <c r="C1314" t="s">
        <v>15</v>
      </c>
      <c r="D1314" t="s">
        <v>100</v>
      </c>
      <c r="E1314" t="s">
        <v>2985</v>
      </c>
      <c r="F1314">
        <v>0</v>
      </c>
      <c r="G1314" t="s">
        <v>26</v>
      </c>
      <c r="H1314" t="s">
        <v>31</v>
      </c>
      <c r="I1314" t="str">
        <f>"4-1"</f>
        <v>4-1</v>
      </c>
      <c r="J1314" t="s">
        <v>20</v>
      </c>
      <c r="K1314">
        <v>2.0299999999999998</v>
      </c>
      <c r="L1314">
        <v>1</v>
      </c>
      <c r="M1314">
        <v>-1</v>
      </c>
      <c r="N1314" t="s">
        <v>21</v>
      </c>
      <c r="O1314" t="s">
        <v>2982</v>
      </c>
      <c r="Q1314" s="18">
        <v>43709</v>
      </c>
      <c r="T1314" s="23" t="str">
        <f t="shared" si="220"/>
        <v>AH</v>
      </c>
      <c r="U1314" t="s">
        <v>2513</v>
      </c>
      <c r="V1314" s="46" t="str">
        <f t="shared" si="221"/>
        <v>28</v>
      </c>
      <c r="W1314" s="46" t="str">
        <f t="shared" si="222"/>
        <v>Sep</v>
      </c>
      <c r="X1314" s="46">
        <f t="shared" si="223"/>
        <v>9</v>
      </c>
      <c r="Y1314" s="46" t="str">
        <f t="shared" si="224"/>
        <v>2019</v>
      </c>
      <c r="Z1314" s="46" t="str">
        <f t="shared" si="225"/>
        <v>20:00</v>
      </c>
      <c r="AA1314" s="47">
        <f t="shared" si="226"/>
        <v>43736</v>
      </c>
      <c r="AB1314" s="48">
        <f t="shared" si="227"/>
        <v>43736.833333333336</v>
      </c>
      <c r="AC1314" s="51">
        <v>43709</v>
      </c>
      <c r="AD1314" s="72"/>
      <c r="AE1314" s="49">
        <v>1313</v>
      </c>
      <c r="AF1314" s="52">
        <f t="shared" si="228"/>
        <v>11.609999999999987</v>
      </c>
      <c r="AG1314" s="53">
        <f t="shared" si="229"/>
        <v>111.61000000000016</v>
      </c>
      <c r="AH1314" s="53">
        <f>AG1314-MAX($AG$1:AG1313)</f>
        <v>-34.88999999999993</v>
      </c>
    </row>
    <row r="1315" spans="1:34" x14ac:dyDescent="0.25">
      <c r="A1315">
        <v>1314</v>
      </c>
      <c r="B1315" t="s">
        <v>2984</v>
      </c>
      <c r="C1315" t="s">
        <v>15</v>
      </c>
      <c r="D1315" t="s">
        <v>100</v>
      </c>
      <c r="E1315" t="s">
        <v>2986</v>
      </c>
      <c r="F1315">
        <v>1</v>
      </c>
      <c r="G1315" t="s">
        <v>80</v>
      </c>
      <c r="H1315" t="s">
        <v>34</v>
      </c>
      <c r="I1315" t="str">
        <f>"1-1"</f>
        <v>1-1</v>
      </c>
      <c r="J1315" t="s">
        <v>20</v>
      </c>
      <c r="K1315">
        <v>1.819</v>
      </c>
      <c r="L1315">
        <v>1</v>
      </c>
      <c r="M1315">
        <v>0</v>
      </c>
      <c r="N1315" t="s">
        <v>21</v>
      </c>
      <c r="O1315" t="s">
        <v>2982</v>
      </c>
      <c r="Q1315" s="18">
        <v>43709</v>
      </c>
      <c r="T1315" s="23" t="str">
        <f t="shared" si="220"/>
        <v>AH</v>
      </c>
      <c r="U1315" t="s">
        <v>2513</v>
      </c>
      <c r="V1315" s="46" t="str">
        <f t="shared" si="221"/>
        <v>28</v>
      </c>
      <c r="W1315" s="46" t="str">
        <f t="shared" si="222"/>
        <v>Sep</v>
      </c>
      <c r="X1315" s="46">
        <f t="shared" si="223"/>
        <v>9</v>
      </c>
      <c r="Y1315" s="46" t="str">
        <f t="shared" si="224"/>
        <v>2019</v>
      </c>
      <c r="Z1315" s="46" t="str">
        <f t="shared" si="225"/>
        <v>20:00</v>
      </c>
      <c r="AA1315" s="47">
        <f t="shared" si="226"/>
        <v>43736</v>
      </c>
      <c r="AB1315" s="48">
        <f t="shared" si="227"/>
        <v>43736.833333333336</v>
      </c>
      <c r="AC1315" s="51">
        <v>43709</v>
      </c>
      <c r="AD1315" s="72"/>
      <c r="AE1315" s="49">
        <v>1314</v>
      </c>
      <c r="AF1315" s="52">
        <f t="shared" si="228"/>
        <v>11.609999999999987</v>
      </c>
      <c r="AG1315" s="53">
        <f t="shared" si="229"/>
        <v>111.61000000000016</v>
      </c>
      <c r="AH1315" s="53">
        <f>AG1315-MAX($AG$1:AG1314)</f>
        <v>-34.88999999999993</v>
      </c>
    </row>
    <row r="1316" spans="1:34" x14ac:dyDescent="0.25">
      <c r="A1316">
        <v>1315</v>
      </c>
      <c r="B1316" t="s">
        <v>2972</v>
      </c>
      <c r="C1316" t="s">
        <v>15</v>
      </c>
      <c r="D1316" t="s">
        <v>16</v>
      </c>
      <c r="E1316" t="s">
        <v>1797</v>
      </c>
      <c r="F1316">
        <v>0</v>
      </c>
      <c r="G1316" t="s">
        <v>26</v>
      </c>
      <c r="H1316" t="s">
        <v>112</v>
      </c>
      <c r="I1316" t="str">
        <f>"1-4"</f>
        <v>1-4</v>
      </c>
      <c r="J1316" t="s">
        <v>20</v>
      </c>
      <c r="K1316">
        <v>1.869</v>
      </c>
      <c r="L1316">
        <v>1</v>
      </c>
      <c r="M1316">
        <v>-1</v>
      </c>
      <c r="N1316" t="s">
        <v>21</v>
      </c>
      <c r="O1316" t="s">
        <v>2973</v>
      </c>
      <c r="Q1316" s="18">
        <v>43709</v>
      </c>
      <c r="T1316" s="23" t="str">
        <f t="shared" si="220"/>
        <v>AH</v>
      </c>
      <c r="U1316" t="s">
        <v>2513</v>
      </c>
      <c r="V1316" s="46" t="str">
        <f t="shared" si="221"/>
        <v>28</v>
      </c>
      <c r="W1316" s="46" t="str">
        <f t="shared" si="222"/>
        <v>Sep</v>
      </c>
      <c r="X1316" s="46">
        <f t="shared" si="223"/>
        <v>9</v>
      </c>
      <c r="Y1316" s="46" t="str">
        <f t="shared" si="224"/>
        <v>2019</v>
      </c>
      <c r="Z1316" s="46" t="str">
        <f t="shared" si="225"/>
        <v>20:45</v>
      </c>
      <c r="AA1316" s="47">
        <f t="shared" si="226"/>
        <v>43736</v>
      </c>
      <c r="AB1316" s="48">
        <f t="shared" si="227"/>
        <v>43736.864583333336</v>
      </c>
      <c r="AC1316" s="51">
        <v>43709</v>
      </c>
      <c r="AD1316" s="72"/>
      <c r="AE1316" s="49">
        <v>1315</v>
      </c>
      <c r="AF1316" s="52">
        <f t="shared" si="228"/>
        <v>10.609999999999987</v>
      </c>
      <c r="AG1316" s="53">
        <f t="shared" si="229"/>
        <v>110.61000000000016</v>
      </c>
      <c r="AH1316" s="53">
        <f>AG1316-MAX($AG$1:AG1315)</f>
        <v>-35.88999999999993</v>
      </c>
    </row>
    <row r="1317" spans="1:34" x14ac:dyDescent="0.25">
      <c r="A1317">
        <v>1316</v>
      </c>
      <c r="B1317" t="s">
        <v>2965</v>
      </c>
      <c r="C1317" t="s">
        <v>15</v>
      </c>
      <c r="D1317" t="s">
        <v>24</v>
      </c>
      <c r="E1317" t="s">
        <v>1201</v>
      </c>
      <c r="F1317">
        <v>1</v>
      </c>
      <c r="G1317" t="s">
        <v>80</v>
      </c>
      <c r="H1317" t="s">
        <v>46</v>
      </c>
      <c r="I1317" t="str">
        <f>"0-0"</f>
        <v>0-0</v>
      </c>
      <c r="J1317" t="s">
        <v>20</v>
      </c>
      <c r="K1317">
        <v>1.7689999999999999</v>
      </c>
      <c r="L1317">
        <v>1</v>
      </c>
      <c r="M1317">
        <v>0</v>
      </c>
      <c r="N1317" t="s">
        <v>21</v>
      </c>
      <c r="O1317" t="s">
        <v>2964</v>
      </c>
      <c r="Q1317" s="18">
        <v>43709</v>
      </c>
      <c r="T1317" s="23" t="str">
        <f t="shared" si="220"/>
        <v>AH</v>
      </c>
      <c r="U1317" t="s">
        <v>2513</v>
      </c>
      <c r="V1317" s="46" t="str">
        <f t="shared" si="221"/>
        <v>28</v>
      </c>
      <c r="W1317" s="46" t="str">
        <f t="shared" si="222"/>
        <v>Sep</v>
      </c>
      <c r="X1317" s="46">
        <f t="shared" si="223"/>
        <v>9</v>
      </c>
      <c r="Y1317" s="46" t="str">
        <f t="shared" si="224"/>
        <v>2019</v>
      </c>
      <c r="Z1317" s="46" t="str">
        <f t="shared" si="225"/>
        <v>21:00</v>
      </c>
      <c r="AA1317" s="47">
        <f t="shared" si="226"/>
        <v>43736</v>
      </c>
      <c r="AB1317" s="48">
        <f t="shared" si="227"/>
        <v>43736.875</v>
      </c>
      <c r="AC1317" s="51">
        <v>43709</v>
      </c>
      <c r="AD1317" s="72"/>
      <c r="AE1317" s="49">
        <v>1316</v>
      </c>
      <c r="AF1317" s="52">
        <f t="shared" si="228"/>
        <v>10.609999999999987</v>
      </c>
      <c r="AG1317" s="53">
        <f t="shared" si="229"/>
        <v>110.61000000000016</v>
      </c>
      <c r="AH1317" s="53">
        <f>AG1317-MAX($AG$1:AG1316)</f>
        <v>-35.88999999999993</v>
      </c>
    </row>
    <row r="1318" spans="1:34" x14ac:dyDescent="0.25">
      <c r="A1318">
        <v>1317</v>
      </c>
      <c r="B1318" t="s">
        <v>2974</v>
      </c>
      <c r="C1318" t="s">
        <v>15</v>
      </c>
      <c r="D1318" t="s">
        <v>16</v>
      </c>
      <c r="E1318" t="s">
        <v>2975</v>
      </c>
      <c r="F1318">
        <v>2.14</v>
      </c>
      <c r="G1318" t="s">
        <v>18</v>
      </c>
      <c r="H1318" t="s">
        <v>85</v>
      </c>
      <c r="I1318" t="str">
        <f>"2-1"</f>
        <v>2-1</v>
      </c>
      <c r="J1318" t="s">
        <v>20</v>
      </c>
      <c r="K1318">
        <v>2.14</v>
      </c>
      <c r="L1318">
        <v>1</v>
      </c>
      <c r="M1318">
        <v>1.1399999999999999</v>
      </c>
      <c r="N1318" t="s">
        <v>21</v>
      </c>
      <c r="O1318" t="s">
        <v>2973</v>
      </c>
      <c r="Q1318" s="18">
        <v>43709</v>
      </c>
      <c r="T1318" s="23" t="str">
        <f t="shared" si="220"/>
        <v>AH</v>
      </c>
      <c r="U1318" t="s">
        <v>2513</v>
      </c>
      <c r="V1318" s="46" t="str">
        <f t="shared" si="221"/>
        <v>29</v>
      </c>
      <c r="W1318" s="46" t="str">
        <f t="shared" si="222"/>
        <v>Sep</v>
      </c>
      <c r="X1318" s="46">
        <f t="shared" si="223"/>
        <v>9</v>
      </c>
      <c r="Y1318" s="46" t="str">
        <f t="shared" si="224"/>
        <v>2019</v>
      </c>
      <c r="Z1318" s="46" t="str">
        <f t="shared" si="225"/>
        <v>12:30</v>
      </c>
      <c r="AA1318" s="47">
        <f t="shared" si="226"/>
        <v>43737</v>
      </c>
      <c r="AB1318" s="48">
        <f t="shared" si="227"/>
        <v>43737.520833333336</v>
      </c>
      <c r="AC1318" s="51">
        <v>43709</v>
      </c>
      <c r="AD1318" s="72"/>
      <c r="AE1318" s="49">
        <v>1317</v>
      </c>
      <c r="AF1318" s="52">
        <f t="shared" si="228"/>
        <v>11.749999999999988</v>
      </c>
      <c r="AG1318" s="53">
        <f t="shared" si="229"/>
        <v>111.75000000000016</v>
      </c>
      <c r="AH1318" s="53">
        <f>AG1318-MAX($AG$1:AG1317)</f>
        <v>-34.749999999999929</v>
      </c>
    </row>
    <row r="1319" spans="1:34" x14ac:dyDescent="0.25">
      <c r="A1319">
        <v>1318</v>
      </c>
      <c r="B1319" t="s">
        <v>2976</v>
      </c>
      <c r="C1319" t="s">
        <v>15</v>
      </c>
      <c r="D1319" t="s">
        <v>16</v>
      </c>
      <c r="E1319" t="s">
        <v>2977</v>
      </c>
      <c r="F1319">
        <v>1.73</v>
      </c>
      <c r="G1319" t="s">
        <v>18</v>
      </c>
      <c r="H1319" t="s">
        <v>50</v>
      </c>
      <c r="I1319" t="str">
        <f>"4-0"</f>
        <v>4-0</v>
      </c>
      <c r="J1319" t="s">
        <v>20</v>
      </c>
      <c r="K1319">
        <v>1.7290000000000001</v>
      </c>
      <c r="L1319">
        <v>1</v>
      </c>
      <c r="M1319">
        <v>0.73</v>
      </c>
      <c r="N1319" t="s">
        <v>21</v>
      </c>
      <c r="O1319" t="s">
        <v>2978</v>
      </c>
      <c r="Q1319" s="18">
        <v>43709</v>
      </c>
      <c r="T1319" s="23" t="str">
        <f t="shared" si="220"/>
        <v>AH</v>
      </c>
      <c r="U1319" t="s">
        <v>2513</v>
      </c>
      <c r="V1319" s="46" t="str">
        <f t="shared" si="221"/>
        <v>29</v>
      </c>
      <c r="W1319" s="46" t="str">
        <f t="shared" si="222"/>
        <v>Sep</v>
      </c>
      <c r="X1319" s="46">
        <f t="shared" si="223"/>
        <v>9</v>
      </c>
      <c r="Y1319" s="46" t="str">
        <f t="shared" si="224"/>
        <v>2019</v>
      </c>
      <c r="Z1319" s="46" t="str">
        <f t="shared" si="225"/>
        <v>15:00</v>
      </c>
      <c r="AA1319" s="47">
        <f t="shared" si="226"/>
        <v>43737</v>
      </c>
      <c r="AB1319" s="48">
        <f t="shared" si="227"/>
        <v>43737.625</v>
      </c>
      <c r="AC1319" s="51">
        <v>43709</v>
      </c>
      <c r="AD1319" s="72"/>
      <c r="AE1319" s="49">
        <v>1318</v>
      </c>
      <c r="AF1319" s="52">
        <f t="shared" si="228"/>
        <v>12.479999999999988</v>
      </c>
      <c r="AG1319" s="53">
        <f t="shared" si="229"/>
        <v>112.48000000000016</v>
      </c>
      <c r="AH1319" s="53">
        <f>AG1319-MAX($AG$1:AG1318)</f>
        <v>-34.019999999999925</v>
      </c>
    </row>
    <row r="1320" spans="1:34" x14ac:dyDescent="0.25">
      <c r="A1320">
        <v>1319</v>
      </c>
      <c r="B1320" t="s">
        <v>2976</v>
      </c>
      <c r="C1320" t="s">
        <v>15</v>
      </c>
      <c r="D1320" t="s">
        <v>16</v>
      </c>
      <c r="E1320" t="s">
        <v>2979</v>
      </c>
      <c r="F1320">
        <v>0</v>
      </c>
      <c r="G1320" t="s">
        <v>26</v>
      </c>
      <c r="H1320" t="s">
        <v>112</v>
      </c>
      <c r="I1320" t="str">
        <f>"0-1"</f>
        <v>0-1</v>
      </c>
      <c r="J1320" t="s">
        <v>20</v>
      </c>
      <c r="K1320">
        <v>2.19</v>
      </c>
      <c r="L1320">
        <v>1</v>
      </c>
      <c r="M1320">
        <v>-1</v>
      </c>
      <c r="N1320" t="s">
        <v>21</v>
      </c>
      <c r="O1320" t="s">
        <v>2978</v>
      </c>
      <c r="Q1320" s="18">
        <v>43709</v>
      </c>
      <c r="T1320" s="23" t="str">
        <f t="shared" si="220"/>
        <v>AH</v>
      </c>
      <c r="U1320" t="s">
        <v>2513</v>
      </c>
      <c r="V1320" s="46" t="str">
        <f t="shared" si="221"/>
        <v>29</v>
      </c>
      <c r="W1320" s="46" t="str">
        <f t="shared" si="222"/>
        <v>Sep</v>
      </c>
      <c r="X1320" s="46">
        <f t="shared" si="223"/>
        <v>9</v>
      </c>
      <c r="Y1320" s="46" t="str">
        <f t="shared" si="224"/>
        <v>2019</v>
      </c>
      <c r="Z1320" s="46" t="str">
        <f t="shared" si="225"/>
        <v>15:00</v>
      </c>
      <c r="AA1320" s="47">
        <f t="shared" si="226"/>
        <v>43737</v>
      </c>
      <c r="AB1320" s="48">
        <f t="shared" si="227"/>
        <v>43737.625</v>
      </c>
      <c r="AC1320" s="51">
        <v>43709</v>
      </c>
      <c r="AD1320" s="72"/>
      <c r="AE1320" s="49">
        <v>1319</v>
      </c>
      <c r="AF1320" s="52">
        <f t="shared" si="228"/>
        <v>11.479999999999988</v>
      </c>
      <c r="AG1320" s="53">
        <f t="shared" si="229"/>
        <v>111.48000000000016</v>
      </c>
      <c r="AH1320" s="53">
        <f>AG1320-MAX($AG$1:AG1319)</f>
        <v>-35.019999999999925</v>
      </c>
    </row>
    <row r="1321" spans="1:34" x14ac:dyDescent="0.25">
      <c r="A1321">
        <v>1320</v>
      </c>
      <c r="B1321" t="s">
        <v>2959</v>
      </c>
      <c r="C1321" t="s">
        <v>15</v>
      </c>
      <c r="D1321" t="s">
        <v>58</v>
      </c>
      <c r="E1321" t="s">
        <v>381</v>
      </c>
      <c r="F1321">
        <v>0</v>
      </c>
      <c r="G1321" t="s">
        <v>26</v>
      </c>
      <c r="H1321" t="s">
        <v>31</v>
      </c>
      <c r="I1321" t="str">
        <f>"5-0"</f>
        <v>5-0</v>
      </c>
      <c r="J1321" t="s">
        <v>20</v>
      </c>
      <c r="K1321">
        <v>1.9610000000000001</v>
      </c>
      <c r="L1321">
        <v>1</v>
      </c>
      <c r="M1321">
        <v>-1</v>
      </c>
      <c r="N1321" t="s">
        <v>21</v>
      </c>
      <c r="O1321" t="s">
        <v>2960</v>
      </c>
      <c r="Q1321" s="18">
        <v>43709</v>
      </c>
      <c r="T1321" s="23" t="str">
        <f t="shared" si="220"/>
        <v>AH</v>
      </c>
      <c r="U1321" t="s">
        <v>2513</v>
      </c>
      <c r="V1321" s="46" t="str">
        <f t="shared" si="221"/>
        <v>29</v>
      </c>
      <c r="W1321" s="46" t="str">
        <f t="shared" si="222"/>
        <v>Sep</v>
      </c>
      <c r="X1321" s="46">
        <f t="shared" si="223"/>
        <v>9</v>
      </c>
      <c r="Y1321" s="46" t="str">
        <f t="shared" si="224"/>
        <v>2019</v>
      </c>
      <c r="Z1321" s="46" t="str">
        <f t="shared" si="225"/>
        <v>17:30</v>
      </c>
      <c r="AA1321" s="47">
        <f t="shared" si="226"/>
        <v>43737</v>
      </c>
      <c r="AB1321" s="48">
        <f t="shared" si="227"/>
        <v>43737.729166666664</v>
      </c>
      <c r="AC1321" s="51">
        <v>43709</v>
      </c>
      <c r="AD1321" s="72"/>
      <c r="AE1321" s="49">
        <v>1320</v>
      </c>
      <c r="AF1321" s="52">
        <f t="shared" si="228"/>
        <v>10.479999999999988</v>
      </c>
      <c r="AG1321" s="53">
        <f t="shared" si="229"/>
        <v>110.48000000000016</v>
      </c>
      <c r="AH1321" s="53">
        <f>AG1321-MAX($AG$1:AG1320)</f>
        <v>-36.019999999999925</v>
      </c>
    </row>
    <row r="1322" spans="1:34" x14ac:dyDescent="0.25">
      <c r="A1322">
        <v>1321</v>
      </c>
      <c r="B1322" t="s">
        <v>2980</v>
      </c>
      <c r="C1322" t="s">
        <v>15</v>
      </c>
      <c r="D1322" t="s">
        <v>16</v>
      </c>
      <c r="E1322" t="s">
        <v>1896</v>
      </c>
      <c r="F1322">
        <v>0</v>
      </c>
      <c r="G1322" t="s">
        <v>26</v>
      </c>
      <c r="H1322" t="s">
        <v>72</v>
      </c>
      <c r="I1322" t="str">
        <f>"1-3"</f>
        <v>1-3</v>
      </c>
      <c r="J1322" t="s">
        <v>20</v>
      </c>
      <c r="K1322">
        <v>2.36</v>
      </c>
      <c r="L1322">
        <v>1</v>
      </c>
      <c r="M1322">
        <v>-1</v>
      </c>
      <c r="N1322" t="s">
        <v>21</v>
      </c>
      <c r="O1322" t="s">
        <v>2978</v>
      </c>
      <c r="Q1322" s="18">
        <v>43709</v>
      </c>
      <c r="T1322" s="23" t="str">
        <f t="shared" si="220"/>
        <v>1X2</v>
      </c>
      <c r="U1322" t="s">
        <v>2513</v>
      </c>
      <c r="V1322" s="46" t="str">
        <f t="shared" si="221"/>
        <v>29</v>
      </c>
      <c r="W1322" s="46" t="str">
        <f t="shared" si="222"/>
        <v>Sep</v>
      </c>
      <c r="X1322" s="46">
        <f t="shared" si="223"/>
        <v>9</v>
      </c>
      <c r="Y1322" s="46" t="str">
        <f t="shared" si="224"/>
        <v>2019</v>
      </c>
      <c r="Z1322" s="46" t="str">
        <f t="shared" si="225"/>
        <v>20:45</v>
      </c>
      <c r="AA1322" s="47">
        <f t="shared" si="226"/>
        <v>43737</v>
      </c>
      <c r="AB1322" s="48">
        <f t="shared" si="227"/>
        <v>43737.864583333336</v>
      </c>
      <c r="AC1322" s="51">
        <v>43709</v>
      </c>
      <c r="AD1322" s="72"/>
      <c r="AE1322" s="49">
        <v>1321</v>
      </c>
      <c r="AF1322" s="52">
        <f t="shared" si="228"/>
        <v>9.479999999999988</v>
      </c>
      <c r="AG1322" s="53">
        <f t="shared" si="229"/>
        <v>109.48000000000016</v>
      </c>
      <c r="AH1322" s="53">
        <f>AG1322-MAX($AG$1:AG1321)</f>
        <v>-37.019999999999925</v>
      </c>
    </row>
    <row r="1323" spans="1:34" x14ac:dyDescent="0.25">
      <c r="A1323">
        <v>1322</v>
      </c>
      <c r="B1323" t="s">
        <v>2966</v>
      </c>
      <c r="C1323" t="s">
        <v>15</v>
      </c>
      <c r="D1323" t="s">
        <v>24</v>
      </c>
      <c r="E1323" t="s">
        <v>740</v>
      </c>
      <c r="F1323">
        <v>0</v>
      </c>
      <c r="G1323" t="s">
        <v>26</v>
      </c>
      <c r="H1323" t="s">
        <v>92</v>
      </c>
      <c r="I1323" t="str">
        <f>"3-2"</f>
        <v>3-2</v>
      </c>
      <c r="J1323" t="s">
        <v>20</v>
      </c>
      <c r="K1323">
        <v>2.02</v>
      </c>
      <c r="L1323">
        <v>1</v>
      </c>
      <c r="M1323">
        <v>-1</v>
      </c>
      <c r="N1323" t="s">
        <v>21</v>
      </c>
      <c r="O1323" t="s">
        <v>2967</v>
      </c>
      <c r="Q1323" s="18">
        <v>43709</v>
      </c>
      <c r="T1323" s="23" t="str">
        <f t="shared" si="220"/>
        <v>AH</v>
      </c>
      <c r="U1323" t="s">
        <v>2513</v>
      </c>
      <c r="V1323" s="46" t="str">
        <f t="shared" si="221"/>
        <v>29</v>
      </c>
      <c r="W1323" s="46" t="str">
        <f t="shared" si="222"/>
        <v>Sep</v>
      </c>
      <c r="X1323" s="46">
        <f t="shared" si="223"/>
        <v>9</v>
      </c>
      <c r="Y1323" s="46" t="str">
        <f t="shared" si="224"/>
        <v>2019</v>
      </c>
      <c r="Z1323" s="46" t="str">
        <f t="shared" si="225"/>
        <v>21:00</v>
      </c>
      <c r="AA1323" s="47">
        <f t="shared" si="226"/>
        <v>43737</v>
      </c>
      <c r="AB1323" s="48">
        <f t="shared" si="227"/>
        <v>43737.875</v>
      </c>
      <c r="AC1323" s="51">
        <v>43709</v>
      </c>
      <c r="AD1323" s="72"/>
      <c r="AE1323" s="49">
        <v>1322</v>
      </c>
      <c r="AF1323" s="52">
        <f t="shared" si="228"/>
        <v>8.479999999999988</v>
      </c>
      <c r="AG1323" s="53">
        <f t="shared" si="229"/>
        <v>108.48000000000016</v>
      </c>
      <c r="AH1323" s="53">
        <f>AG1323-MAX($AG$1:AG1322)</f>
        <v>-38.019999999999925</v>
      </c>
    </row>
    <row r="1324" spans="1:34" x14ac:dyDescent="0.25">
      <c r="A1324">
        <v>1323</v>
      </c>
      <c r="B1324" t="s">
        <v>2966</v>
      </c>
      <c r="C1324" t="s">
        <v>15</v>
      </c>
      <c r="D1324" t="s">
        <v>100</v>
      </c>
      <c r="E1324" t="s">
        <v>2987</v>
      </c>
      <c r="F1324">
        <v>1.91</v>
      </c>
      <c r="G1324" t="s">
        <v>18</v>
      </c>
      <c r="H1324" t="s">
        <v>92</v>
      </c>
      <c r="I1324" t="str">
        <f>"1-1"</f>
        <v>1-1</v>
      </c>
      <c r="J1324" t="s">
        <v>20</v>
      </c>
      <c r="K1324">
        <v>1.909</v>
      </c>
      <c r="L1324">
        <v>1</v>
      </c>
      <c r="M1324">
        <v>0.91</v>
      </c>
      <c r="N1324" t="s">
        <v>21</v>
      </c>
      <c r="O1324" t="s">
        <v>2988</v>
      </c>
      <c r="Q1324" s="18">
        <v>43709</v>
      </c>
      <c r="T1324" s="23" t="str">
        <f t="shared" si="220"/>
        <v>AH</v>
      </c>
      <c r="U1324" t="s">
        <v>2513</v>
      </c>
      <c r="V1324" s="46" t="str">
        <f t="shared" si="221"/>
        <v>29</v>
      </c>
      <c r="W1324" s="46" t="str">
        <f t="shared" si="222"/>
        <v>Sep</v>
      </c>
      <c r="X1324" s="46">
        <f t="shared" si="223"/>
        <v>9</v>
      </c>
      <c r="Y1324" s="46" t="str">
        <f t="shared" si="224"/>
        <v>2019</v>
      </c>
      <c r="Z1324" s="46" t="str">
        <f t="shared" si="225"/>
        <v>21:00</v>
      </c>
      <c r="AA1324" s="47">
        <f t="shared" si="226"/>
        <v>43737</v>
      </c>
      <c r="AB1324" s="48">
        <f t="shared" si="227"/>
        <v>43737.875</v>
      </c>
      <c r="AC1324" s="51">
        <v>43709</v>
      </c>
      <c r="AD1324" s="72"/>
      <c r="AE1324" s="49">
        <v>1323</v>
      </c>
      <c r="AF1324" s="52">
        <f t="shared" si="228"/>
        <v>9.3899999999999881</v>
      </c>
      <c r="AG1324" s="53">
        <f t="shared" si="229"/>
        <v>109.39000000000016</v>
      </c>
      <c r="AH1324" s="53">
        <f>AG1324-MAX($AG$1:AG1323)</f>
        <v>-37.109999999999928</v>
      </c>
    </row>
    <row r="1325" spans="1:34" x14ac:dyDescent="0.25">
      <c r="A1325">
        <v>1324</v>
      </c>
      <c r="B1325" t="s">
        <v>2961</v>
      </c>
      <c r="C1325" t="s">
        <v>15</v>
      </c>
      <c r="D1325" t="s">
        <v>58</v>
      </c>
      <c r="E1325" t="s">
        <v>2204</v>
      </c>
      <c r="F1325">
        <v>1</v>
      </c>
      <c r="G1325" t="s">
        <v>80</v>
      </c>
      <c r="H1325" t="s">
        <v>34</v>
      </c>
      <c r="I1325" t="str">
        <f>"1-1"</f>
        <v>1-1</v>
      </c>
      <c r="J1325" t="s">
        <v>20</v>
      </c>
      <c r="K1325">
        <v>2.29</v>
      </c>
      <c r="L1325">
        <v>1</v>
      </c>
      <c r="M1325">
        <v>0</v>
      </c>
      <c r="N1325" t="s">
        <v>21</v>
      </c>
      <c r="O1325" t="s">
        <v>2960</v>
      </c>
      <c r="Q1325" s="18">
        <v>43709</v>
      </c>
      <c r="T1325" s="23" t="str">
        <f t="shared" si="220"/>
        <v>AH</v>
      </c>
      <c r="U1325" t="s">
        <v>2513</v>
      </c>
      <c r="V1325" s="46" t="str">
        <f t="shared" si="221"/>
        <v>30</v>
      </c>
      <c r="W1325" s="46" t="str">
        <f t="shared" si="222"/>
        <v>Sep</v>
      </c>
      <c r="X1325" s="46">
        <f t="shared" si="223"/>
        <v>9</v>
      </c>
      <c r="Y1325" s="46" t="str">
        <f t="shared" si="224"/>
        <v>2019</v>
      </c>
      <c r="Z1325" s="46" t="str">
        <f t="shared" si="225"/>
        <v>21:00</v>
      </c>
      <c r="AA1325" s="47">
        <f t="shared" si="226"/>
        <v>43738</v>
      </c>
      <c r="AB1325" s="48">
        <f t="shared" si="227"/>
        <v>43738.875</v>
      </c>
      <c r="AC1325" s="51">
        <v>43709</v>
      </c>
      <c r="AD1325" s="72"/>
      <c r="AE1325" s="49">
        <v>1324</v>
      </c>
      <c r="AF1325" s="52">
        <f t="shared" si="228"/>
        <v>9.3899999999999881</v>
      </c>
      <c r="AG1325" s="53">
        <f t="shared" si="229"/>
        <v>109.39000000000016</v>
      </c>
      <c r="AH1325" s="53">
        <f>AG1325-MAX($AG$1:AG1324)</f>
        <v>-37.109999999999928</v>
      </c>
    </row>
    <row r="1326" spans="1:34" x14ac:dyDescent="0.25">
      <c r="A1326">
        <v>1325</v>
      </c>
      <c r="B1326" t="s">
        <v>2995</v>
      </c>
      <c r="C1326" t="s">
        <v>15</v>
      </c>
      <c r="D1326" t="s">
        <v>229</v>
      </c>
      <c r="E1326" t="s">
        <v>2996</v>
      </c>
      <c r="F1326">
        <v>2.12</v>
      </c>
      <c r="G1326" t="s">
        <v>18</v>
      </c>
      <c r="H1326" t="s">
        <v>92</v>
      </c>
      <c r="I1326" t="str">
        <f>"1-2"</f>
        <v>1-2</v>
      </c>
      <c r="J1326" t="s">
        <v>20</v>
      </c>
      <c r="K1326">
        <v>2.12</v>
      </c>
      <c r="L1326">
        <v>1</v>
      </c>
      <c r="M1326">
        <v>1.1200000000000001</v>
      </c>
      <c r="N1326" t="s">
        <v>21</v>
      </c>
      <c r="O1326" t="s">
        <v>2997</v>
      </c>
      <c r="Q1326" s="18">
        <v>43709</v>
      </c>
      <c r="T1326" s="23" t="str">
        <f t="shared" si="220"/>
        <v>AH</v>
      </c>
      <c r="U1326" t="s">
        <v>2513</v>
      </c>
      <c r="V1326" s="46" t="str">
        <f t="shared" si="221"/>
        <v>01</v>
      </c>
      <c r="W1326" s="46" t="str">
        <f t="shared" si="222"/>
        <v>Oct</v>
      </c>
      <c r="X1326" s="46">
        <f t="shared" si="223"/>
        <v>10</v>
      </c>
      <c r="Y1326" s="46" t="str">
        <f t="shared" si="224"/>
        <v>2019</v>
      </c>
      <c r="Z1326" s="46" t="str">
        <f t="shared" si="225"/>
        <v>18:55</v>
      </c>
      <c r="AA1326" s="47">
        <f t="shared" si="226"/>
        <v>43739</v>
      </c>
      <c r="AB1326" s="48">
        <f t="shared" si="227"/>
        <v>43739.788194444445</v>
      </c>
      <c r="AC1326" s="51">
        <v>43739</v>
      </c>
      <c r="AD1326" s="72">
        <v>43739</v>
      </c>
      <c r="AE1326" s="49">
        <v>1325</v>
      </c>
      <c r="AF1326" s="52">
        <f t="shared" si="228"/>
        <v>10.509999999999987</v>
      </c>
      <c r="AG1326" s="53">
        <f t="shared" si="229"/>
        <v>110.51000000000016</v>
      </c>
      <c r="AH1326" s="53">
        <f>AG1326-MAX($AG$1:AG1325)</f>
        <v>-35.989999999999924</v>
      </c>
    </row>
    <row r="1327" spans="1:34" x14ac:dyDescent="0.25">
      <c r="A1327">
        <v>1326</v>
      </c>
      <c r="B1327" t="s">
        <v>2995</v>
      </c>
      <c r="C1327" t="s">
        <v>15</v>
      </c>
      <c r="D1327" t="s">
        <v>229</v>
      </c>
      <c r="E1327" t="s">
        <v>2998</v>
      </c>
      <c r="F1327">
        <v>1.75</v>
      </c>
      <c r="G1327" t="s">
        <v>18</v>
      </c>
      <c r="H1327" t="s">
        <v>177</v>
      </c>
      <c r="I1327" t="str">
        <f>"2-2"</f>
        <v>2-2</v>
      </c>
      <c r="J1327" t="s">
        <v>20</v>
      </c>
      <c r="K1327">
        <v>1.746</v>
      </c>
      <c r="L1327">
        <v>1</v>
      </c>
      <c r="M1327">
        <v>0.75</v>
      </c>
      <c r="N1327" t="s">
        <v>21</v>
      </c>
      <c r="O1327" t="s">
        <v>2997</v>
      </c>
      <c r="Q1327" s="18">
        <v>43709</v>
      </c>
      <c r="T1327" s="23" t="str">
        <f t="shared" si="220"/>
        <v>AH</v>
      </c>
      <c r="U1327" t="s">
        <v>2513</v>
      </c>
      <c r="V1327" s="46" t="str">
        <f t="shared" si="221"/>
        <v>01</v>
      </c>
      <c r="W1327" s="46" t="str">
        <f t="shared" si="222"/>
        <v>Oct</v>
      </c>
      <c r="X1327" s="46">
        <f t="shared" si="223"/>
        <v>10</v>
      </c>
      <c r="Y1327" s="46" t="str">
        <f t="shared" si="224"/>
        <v>2019</v>
      </c>
      <c r="Z1327" s="46" t="str">
        <f t="shared" si="225"/>
        <v>18:55</v>
      </c>
      <c r="AA1327" s="47">
        <f t="shared" si="226"/>
        <v>43739</v>
      </c>
      <c r="AB1327" s="48">
        <f t="shared" si="227"/>
        <v>43739.788194444445</v>
      </c>
      <c r="AC1327" s="51">
        <v>43739</v>
      </c>
      <c r="AD1327" s="72"/>
      <c r="AE1327" s="49">
        <v>1326</v>
      </c>
      <c r="AF1327" s="52">
        <f t="shared" si="228"/>
        <v>11.259999999999987</v>
      </c>
      <c r="AG1327" s="53">
        <f t="shared" si="229"/>
        <v>111.26000000000016</v>
      </c>
      <c r="AH1327" s="53">
        <f>AG1327-MAX($AG$1:AG1326)</f>
        <v>-35.239999999999924</v>
      </c>
    </row>
    <row r="1328" spans="1:34" x14ac:dyDescent="0.25">
      <c r="A1328">
        <v>1327</v>
      </c>
      <c r="B1328" t="s">
        <v>2999</v>
      </c>
      <c r="C1328" t="s">
        <v>15</v>
      </c>
      <c r="D1328" t="s">
        <v>229</v>
      </c>
      <c r="E1328" t="s">
        <v>3000</v>
      </c>
      <c r="F1328">
        <v>0</v>
      </c>
      <c r="G1328" t="s">
        <v>26</v>
      </c>
      <c r="H1328" t="s">
        <v>31</v>
      </c>
      <c r="I1328" t="str">
        <f>"3-0"</f>
        <v>3-0</v>
      </c>
      <c r="J1328" t="s">
        <v>20</v>
      </c>
      <c r="K1328">
        <v>2.14</v>
      </c>
      <c r="L1328">
        <v>1</v>
      </c>
      <c r="M1328">
        <v>-1</v>
      </c>
      <c r="N1328" t="s">
        <v>21</v>
      </c>
      <c r="O1328" t="s">
        <v>3001</v>
      </c>
      <c r="Q1328" s="18">
        <v>43709</v>
      </c>
      <c r="T1328" s="23" t="str">
        <f t="shared" si="220"/>
        <v>AH</v>
      </c>
      <c r="U1328" t="s">
        <v>2513</v>
      </c>
      <c r="V1328" s="46" t="str">
        <f t="shared" si="221"/>
        <v>01</v>
      </c>
      <c r="W1328" s="46" t="str">
        <f t="shared" si="222"/>
        <v>Oct</v>
      </c>
      <c r="X1328" s="46">
        <f t="shared" si="223"/>
        <v>10</v>
      </c>
      <c r="Y1328" s="46" t="str">
        <f t="shared" si="224"/>
        <v>2019</v>
      </c>
      <c r="Z1328" s="46" t="str">
        <f t="shared" si="225"/>
        <v>21:00</v>
      </c>
      <c r="AA1328" s="47">
        <f t="shared" si="226"/>
        <v>43739</v>
      </c>
      <c r="AB1328" s="48">
        <f t="shared" si="227"/>
        <v>43739.875</v>
      </c>
      <c r="AC1328" s="51">
        <v>43739</v>
      </c>
      <c r="AD1328" s="72"/>
      <c r="AE1328" s="49">
        <v>1327</v>
      </c>
      <c r="AF1328" s="52">
        <f t="shared" si="228"/>
        <v>10.259999999999987</v>
      </c>
      <c r="AG1328" s="53">
        <f t="shared" si="229"/>
        <v>110.26000000000016</v>
      </c>
      <c r="AH1328" s="53">
        <f>AG1328-MAX($AG$1:AG1327)</f>
        <v>-36.239999999999924</v>
      </c>
    </row>
    <row r="1329" spans="1:34" x14ac:dyDescent="0.25">
      <c r="A1329">
        <v>1328</v>
      </c>
      <c r="B1329" t="s">
        <v>2999</v>
      </c>
      <c r="C1329" t="s">
        <v>15</v>
      </c>
      <c r="D1329" t="s">
        <v>229</v>
      </c>
      <c r="E1329" t="s">
        <v>3002</v>
      </c>
      <c r="F1329">
        <v>0</v>
      </c>
      <c r="G1329" t="s">
        <v>26</v>
      </c>
      <c r="H1329" t="s">
        <v>109</v>
      </c>
      <c r="I1329" t="str">
        <f>"0-2"</f>
        <v>0-2</v>
      </c>
      <c r="J1329" t="s">
        <v>20</v>
      </c>
      <c r="K1329">
        <v>1.7190000000000001</v>
      </c>
      <c r="L1329">
        <v>1</v>
      </c>
      <c r="M1329">
        <v>-1</v>
      </c>
      <c r="N1329" t="s">
        <v>21</v>
      </c>
      <c r="O1329" t="s">
        <v>3001</v>
      </c>
      <c r="Q1329" s="18">
        <v>43709</v>
      </c>
      <c r="T1329" s="23" t="str">
        <f t="shared" si="220"/>
        <v>AH</v>
      </c>
      <c r="U1329" t="s">
        <v>2513</v>
      </c>
      <c r="V1329" s="46" t="str">
        <f t="shared" si="221"/>
        <v>01</v>
      </c>
      <c r="W1329" s="46" t="str">
        <f t="shared" si="222"/>
        <v>Oct</v>
      </c>
      <c r="X1329" s="46">
        <f t="shared" si="223"/>
        <v>10</v>
      </c>
      <c r="Y1329" s="46" t="str">
        <f t="shared" si="224"/>
        <v>2019</v>
      </c>
      <c r="Z1329" s="46" t="str">
        <f t="shared" si="225"/>
        <v>21:00</v>
      </c>
      <c r="AA1329" s="47">
        <f t="shared" si="226"/>
        <v>43739</v>
      </c>
      <c r="AB1329" s="48">
        <f t="shared" si="227"/>
        <v>43739.875</v>
      </c>
      <c r="AC1329" s="51">
        <v>43739</v>
      </c>
      <c r="AD1329" s="72"/>
      <c r="AE1329" s="49">
        <v>1328</v>
      </c>
      <c r="AF1329" s="52">
        <f t="shared" si="228"/>
        <v>9.2599999999999874</v>
      </c>
      <c r="AG1329" s="53">
        <f t="shared" si="229"/>
        <v>109.26000000000016</v>
      </c>
      <c r="AH1329" s="53">
        <f>AG1329-MAX($AG$1:AG1328)</f>
        <v>-37.239999999999924</v>
      </c>
    </row>
    <row r="1330" spans="1:34" x14ac:dyDescent="0.25">
      <c r="A1330">
        <v>1329</v>
      </c>
      <c r="B1330" t="s">
        <v>2999</v>
      </c>
      <c r="C1330" t="s">
        <v>15</v>
      </c>
      <c r="D1330" t="s">
        <v>229</v>
      </c>
      <c r="E1330" t="s">
        <v>3003</v>
      </c>
      <c r="F1330">
        <v>0</v>
      </c>
      <c r="G1330" t="s">
        <v>26</v>
      </c>
      <c r="H1330" t="s">
        <v>493</v>
      </c>
      <c r="I1330" t="str">
        <f>"2-0"</f>
        <v>2-0</v>
      </c>
      <c r="J1330" t="s">
        <v>20</v>
      </c>
      <c r="K1330">
        <v>2.04</v>
      </c>
      <c r="L1330">
        <v>1</v>
      </c>
      <c r="M1330">
        <v>-1</v>
      </c>
      <c r="N1330" t="s">
        <v>21</v>
      </c>
      <c r="O1330" t="s">
        <v>3001</v>
      </c>
      <c r="Q1330" s="18">
        <v>43709</v>
      </c>
      <c r="T1330" s="23" t="str">
        <f t="shared" si="220"/>
        <v>AH</v>
      </c>
      <c r="U1330" t="s">
        <v>2513</v>
      </c>
      <c r="V1330" s="46" t="str">
        <f t="shared" si="221"/>
        <v>01</v>
      </c>
      <c r="W1330" s="46" t="str">
        <f t="shared" si="222"/>
        <v>Oct</v>
      </c>
      <c r="X1330" s="46">
        <f t="shared" si="223"/>
        <v>10</v>
      </c>
      <c r="Y1330" s="46" t="str">
        <f t="shared" si="224"/>
        <v>2019</v>
      </c>
      <c r="Z1330" s="46" t="str">
        <f t="shared" si="225"/>
        <v>21:00</v>
      </c>
      <c r="AA1330" s="47">
        <f t="shared" si="226"/>
        <v>43739</v>
      </c>
      <c r="AB1330" s="48">
        <f t="shared" si="227"/>
        <v>43739.875</v>
      </c>
      <c r="AC1330" s="51">
        <v>43739</v>
      </c>
      <c r="AD1330" s="72"/>
      <c r="AE1330" s="49">
        <v>1329</v>
      </c>
      <c r="AF1330" s="52">
        <f t="shared" si="228"/>
        <v>8.2599999999999874</v>
      </c>
      <c r="AG1330" s="53">
        <f t="shared" si="229"/>
        <v>108.26000000000016</v>
      </c>
      <c r="AH1330" s="53">
        <f>AG1330-MAX($AG$1:AG1329)</f>
        <v>-38.239999999999924</v>
      </c>
    </row>
    <row r="1331" spans="1:34" x14ac:dyDescent="0.25">
      <c r="A1331">
        <v>1330</v>
      </c>
      <c r="B1331" t="s">
        <v>2999</v>
      </c>
      <c r="C1331" t="s">
        <v>15</v>
      </c>
      <c r="D1331" t="s">
        <v>229</v>
      </c>
      <c r="E1331" t="s">
        <v>3004</v>
      </c>
      <c r="F1331">
        <v>0</v>
      </c>
      <c r="G1331" t="s">
        <v>26</v>
      </c>
      <c r="H1331" t="s">
        <v>112</v>
      </c>
      <c r="I1331" t="str">
        <f>"2-7"</f>
        <v>2-7</v>
      </c>
      <c r="J1331" t="s">
        <v>20</v>
      </c>
      <c r="K1331">
        <v>1.7629999999999999</v>
      </c>
      <c r="L1331">
        <v>1</v>
      </c>
      <c r="M1331">
        <v>-1</v>
      </c>
      <c r="N1331" t="s">
        <v>21</v>
      </c>
      <c r="O1331" t="s">
        <v>3005</v>
      </c>
      <c r="Q1331" s="18">
        <v>43709</v>
      </c>
      <c r="T1331" s="23" t="str">
        <f t="shared" si="220"/>
        <v>AH</v>
      </c>
      <c r="U1331" t="s">
        <v>2513</v>
      </c>
      <c r="V1331" s="46" t="str">
        <f t="shared" si="221"/>
        <v>01</v>
      </c>
      <c r="W1331" s="46" t="str">
        <f t="shared" si="222"/>
        <v>Oct</v>
      </c>
      <c r="X1331" s="46">
        <f t="shared" si="223"/>
        <v>10</v>
      </c>
      <c r="Y1331" s="46" t="str">
        <f t="shared" si="224"/>
        <v>2019</v>
      </c>
      <c r="Z1331" s="46" t="str">
        <f t="shared" si="225"/>
        <v>21:00</v>
      </c>
      <c r="AA1331" s="47">
        <f t="shared" si="226"/>
        <v>43739</v>
      </c>
      <c r="AB1331" s="48">
        <f t="shared" si="227"/>
        <v>43739.875</v>
      </c>
      <c r="AC1331" s="51">
        <v>43739</v>
      </c>
      <c r="AD1331" s="72"/>
      <c r="AE1331" s="49">
        <v>1330</v>
      </c>
      <c r="AF1331" s="52">
        <f t="shared" si="228"/>
        <v>7.2599999999999874</v>
      </c>
      <c r="AG1331" s="53">
        <f t="shared" si="229"/>
        <v>107.26000000000016</v>
      </c>
      <c r="AH1331" s="53">
        <f>AG1331-MAX($AG$1:AG1330)</f>
        <v>-39.239999999999924</v>
      </c>
    </row>
    <row r="1332" spans="1:34" x14ac:dyDescent="0.25">
      <c r="A1332">
        <v>1331</v>
      </c>
      <c r="B1332" t="s">
        <v>2999</v>
      </c>
      <c r="C1332" t="s">
        <v>15</v>
      </c>
      <c r="D1332" t="s">
        <v>229</v>
      </c>
      <c r="E1332" t="s">
        <v>3018</v>
      </c>
      <c r="F1332">
        <v>2.0699999999999998</v>
      </c>
      <c r="G1332" t="s">
        <v>18</v>
      </c>
      <c r="H1332" t="s">
        <v>128</v>
      </c>
      <c r="I1332" t="str">
        <f>"0-1"</f>
        <v>0-1</v>
      </c>
      <c r="J1332" t="s">
        <v>20</v>
      </c>
      <c r="K1332">
        <v>2.0699999999999998</v>
      </c>
      <c r="L1332">
        <v>1</v>
      </c>
      <c r="M1332">
        <v>1.07</v>
      </c>
      <c r="N1332" t="s">
        <v>21</v>
      </c>
      <c r="O1332" t="s">
        <v>3019</v>
      </c>
      <c r="Q1332" s="18">
        <v>43709</v>
      </c>
      <c r="T1332" s="23" t="str">
        <f t="shared" si="220"/>
        <v>AH</v>
      </c>
      <c r="U1332" t="s">
        <v>2513</v>
      </c>
      <c r="V1332" s="46" t="str">
        <f t="shared" si="221"/>
        <v>01</v>
      </c>
      <c r="W1332" s="46" t="str">
        <f t="shared" si="222"/>
        <v>Oct</v>
      </c>
      <c r="X1332" s="46">
        <f t="shared" si="223"/>
        <v>10</v>
      </c>
      <c r="Y1332" s="46" t="str">
        <f t="shared" si="224"/>
        <v>2019</v>
      </c>
      <c r="Z1332" s="46" t="str">
        <f t="shared" si="225"/>
        <v>21:00</v>
      </c>
      <c r="AA1332" s="47">
        <f t="shared" si="226"/>
        <v>43739</v>
      </c>
      <c r="AB1332" s="48">
        <f t="shared" si="227"/>
        <v>43739.875</v>
      </c>
      <c r="AC1332" s="51">
        <v>43739</v>
      </c>
      <c r="AD1332" s="72"/>
      <c r="AE1332" s="49">
        <v>1331</v>
      </c>
      <c r="AF1332" s="52">
        <f t="shared" si="228"/>
        <v>8.3299999999999876</v>
      </c>
      <c r="AG1332" s="53">
        <f t="shared" si="229"/>
        <v>108.33000000000015</v>
      </c>
      <c r="AH1332" s="53">
        <f>AG1332-MAX($AG$1:AG1331)</f>
        <v>-38.169999999999931</v>
      </c>
    </row>
    <row r="1333" spans="1:34" x14ac:dyDescent="0.25">
      <c r="A1333">
        <v>1332</v>
      </c>
      <c r="B1333" t="s">
        <v>3006</v>
      </c>
      <c r="C1333" t="s">
        <v>15</v>
      </c>
      <c r="D1333" t="s">
        <v>229</v>
      </c>
      <c r="E1333" t="s">
        <v>3007</v>
      </c>
      <c r="F1333">
        <v>0</v>
      </c>
      <c r="G1333" t="s">
        <v>26</v>
      </c>
      <c r="H1333" t="s">
        <v>112</v>
      </c>
      <c r="I1333" t="str">
        <f>"0-2"</f>
        <v>0-2</v>
      </c>
      <c r="J1333" t="s">
        <v>20</v>
      </c>
      <c r="K1333">
        <v>2.02</v>
      </c>
      <c r="L1333">
        <v>1</v>
      </c>
      <c r="M1333">
        <v>-1</v>
      </c>
      <c r="N1333" t="s">
        <v>21</v>
      </c>
      <c r="O1333" t="s">
        <v>3005</v>
      </c>
      <c r="Q1333" s="18">
        <v>43709</v>
      </c>
      <c r="T1333" s="23" t="str">
        <f t="shared" si="220"/>
        <v>AH</v>
      </c>
      <c r="U1333" t="s">
        <v>2513</v>
      </c>
      <c r="V1333" s="46" t="str">
        <f t="shared" si="221"/>
        <v>02</v>
      </c>
      <c r="W1333" s="46" t="str">
        <f t="shared" si="222"/>
        <v>Oct</v>
      </c>
      <c r="X1333" s="46">
        <f t="shared" si="223"/>
        <v>10</v>
      </c>
      <c r="Y1333" s="46" t="str">
        <f t="shared" si="224"/>
        <v>2019</v>
      </c>
      <c r="Z1333" s="46" t="str">
        <f t="shared" si="225"/>
        <v>18:55</v>
      </c>
      <c r="AA1333" s="47">
        <f t="shared" si="226"/>
        <v>43740</v>
      </c>
      <c r="AB1333" s="48">
        <f t="shared" si="227"/>
        <v>43740.788194444445</v>
      </c>
      <c r="AC1333" s="51">
        <v>43739</v>
      </c>
      <c r="AD1333" s="72"/>
      <c r="AE1333" s="49">
        <v>1332</v>
      </c>
      <c r="AF1333" s="52">
        <f t="shared" si="228"/>
        <v>7.3299999999999876</v>
      </c>
      <c r="AG1333" s="53">
        <f t="shared" si="229"/>
        <v>107.33000000000015</v>
      </c>
      <c r="AH1333" s="53">
        <f>AG1333-MAX($AG$1:AG1332)</f>
        <v>-39.169999999999931</v>
      </c>
    </row>
    <row r="1334" spans="1:34" x14ac:dyDescent="0.25">
      <c r="A1334">
        <v>1333</v>
      </c>
      <c r="B1334" t="s">
        <v>3006</v>
      </c>
      <c r="C1334" t="s">
        <v>15</v>
      </c>
      <c r="D1334" t="s">
        <v>229</v>
      </c>
      <c r="E1334" t="s">
        <v>3020</v>
      </c>
      <c r="F1334">
        <v>0</v>
      </c>
      <c r="G1334" t="s">
        <v>26</v>
      </c>
      <c r="H1334" t="s">
        <v>27</v>
      </c>
      <c r="I1334" t="str">
        <f>"0-0"</f>
        <v>0-0</v>
      </c>
      <c r="J1334" t="s">
        <v>20</v>
      </c>
      <c r="K1334">
        <v>1.68</v>
      </c>
      <c r="L1334">
        <v>1</v>
      </c>
      <c r="M1334">
        <v>-1</v>
      </c>
      <c r="N1334" t="s">
        <v>21</v>
      </c>
      <c r="O1334" t="s">
        <v>3019</v>
      </c>
      <c r="Q1334" s="18">
        <v>43709</v>
      </c>
      <c r="T1334" s="23" t="str">
        <f t="shared" si="220"/>
        <v>AH</v>
      </c>
      <c r="U1334" t="s">
        <v>2513</v>
      </c>
      <c r="V1334" s="46" t="str">
        <f t="shared" si="221"/>
        <v>02</v>
      </c>
      <c r="W1334" s="46" t="str">
        <f t="shared" si="222"/>
        <v>Oct</v>
      </c>
      <c r="X1334" s="46">
        <f t="shared" si="223"/>
        <v>10</v>
      </c>
      <c r="Y1334" s="46" t="str">
        <f t="shared" si="224"/>
        <v>2019</v>
      </c>
      <c r="Z1334" s="46" t="str">
        <f t="shared" si="225"/>
        <v>18:55</v>
      </c>
      <c r="AA1334" s="47">
        <f t="shared" si="226"/>
        <v>43740</v>
      </c>
      <c r="AB1334" s="48">
        <f t="shared" si="227"/>
        <v>43740.788194444445</v>
      </c>
      <c r="AC1334" s="51">
        <v>43739</v>
      </c>
      <c r="AD1334" s="72"/>
      <c r="AE1334" s="49">
        <v>1333</v>
      </c>
      <c r="AF1334" s="52">
        <f t="shared" si="228"/>
        <v>6.3299999999999876</v>
      </c>
      <c r="AG1334" s="53">
        <f t="shared" si="229"/>
        <v>106.33000000000015</v>
      </c>
      <c r="AH1334" s="53">
        <f>AG1334-MAX($AG$1:AG1333)</f>
        <v>-40.169999999999931</v>
      </c>
    </row>
    <row r="1335" spans="1:34" x14ac:dyDescent="0.25">
      <c r="A1335">
        <v>1334</v>
      </c>
      <c r="B1335" t="s">
        <v>3008</v>
      </c>
      <c r="C1335" t="s">
        <v>15</v>
      </c>
      <c r="D1335" t="s">
        <v>229</v>
      </c>
      <c r="E1335" t="s">
        <v>3009</v>
      </c>
      <c r="F1335">
        <v>1</v>
      </c>
      <c r="G1335" t="s">
        <v>80</v>
      </c>
      <c r="H1335" t="s">
        <v>31</v>
      </c>
      <c r="I1335" t="str">
        <f>"2-1"</f>
        <v>2-1</v>
      </c>
      <c r="J1335" t="s">
        <v>20</v>
      </c>
      <c r="K1335">
        <v>1.7629999999999999</v>
      </c>
      <c r="L1335">
        <v>1</v>
      </c>
      <c r="M1335">
        <v>0</v>
      </c>
      <c r="N1335" t="s">
        <v>21</v>
      </c>
      <c r="O1335" t="s">
        <v>3005</v>
      </c>
      <c r="Q1335" s="18">
        <v>43709</v>
      </c>
      <c r="T1335" s="23" t="str">
        <f t="shared" si="220"/>
        <v>AH</v>
      </c>
      <c r="U1335" t="s">
        <v>2513</v>
      </c>
      <c r="V1335" s="46" t="str">
        <f t="shared" si="221"/>
        <v>02</v>
      </c>
      <c r="W1335" s="46" t="str">
        <f t="shared" si="222"/>
        <v>Oct</v>
      </c>
      <c r="X1335" s="46">
        <f t="shared" si="223"/>
        <v>10</v>
      </c>
      <c r="Y1335" s="46" t="str">
        <f t="shared" si="224"/>
        <v>2019</v>
      </c>
      <c r="Z1335" s="46" t="str">
        <f t="shared" si="225"/>
        <v>21:00</v>
      </c>
      <c r="AA1335" s="47">
        <f t="shared" si="226"/>
        <v>43740</v>
      </c>
      <c r="AB1335" s="48">
        <f t="shared" si="227"/>
        <v>43740.875</v>
      </c>
      <c r="AC1335" s="51">
        <v>43739</v>
      </c>
      <c r="AD1335" s="72"/>
      <c r="AE1335" s="49">
        <v>1334</v>
      </c>
      <c r="AF1335" s="52">
        <f t="shared" si="228"/>
        <v>6.3299999999999876</v>
      </c>
      <c r="AG1335" s="53">
        <f t="shared" si="229"/>
        <v>106.33000000000015</v>
      </c>
      <c r="AH1335" s="53">
        <f>AG1335-MAX($AG$1:AG1334)</f>
        <v>-40.169999999999931</v>
      </c>
    </row>
    <row r="1336" spans="1:34" x14ac:dyDescent="0.25">
      <c r="A1336">
        <v>1335</v>
      </c>
      <c r="B1336" t="s">
        <v>3008</v>
      </c>
      <c r="C1336" t="s">
        <v>15</v>
      </c>
      <c r="D1336" t="s">
        <v>229</v>
      </c>
      <c r="E1336" t="s">
        <v>3010</v>
      </c>
      <c r="F1336">
        <v>0</v>
      </c>
      <c r="G1336" t="s">
        <v>26</v>
      </c>
      <c r="H1336" t="s">
        <v>19</v>
      </c>
      <c r="I1336" t="str">
        <f>"4-3"</f>
        <v>4-3</v>
      </c>
      <c r="J1336" t="s">
        <v>20</v>
      </c>
      <c r="K1336">
        <v>1.7809999999999999</v>
      </c>
      <c r="L1336">
        <v>1</v>
      </c>
      <c r="M1336">
        <v>-1</v>
      </c>
      <c r="N1336" t="s">
        <v>21</v>
      </c>
      <c r="O1336" t="s">
        <v>3011</v>
      </c>
      <c r="Q1336" s="18">
        <v>43709</v>
      </c>
      <c r="T1336" s="23" t="str">
        <f t="shared" si="220"/>
        <v>AH</v>
      </c>
      <c r="U1336" t="s">
        <v>2513</v>
      </c>
      <c r="V1336" s="46" t="str">
        <f t="shared" si="221"/>
        <v>02</v>
      </c>
      <c r="W1336" s="46" t="str">
        <f t="shared" si="222"/>
        <v>Oct</v>
      </c>
      <c r="X1336" s="46">
        <f t="shared" si="223"/>
        <v>10</v>
      </c>
      <c r="Y1336" s="46" t="str">
        <f t="shared" si="224"/>
        <v>2019</v>
      </c>
      <c r="Z1336" s="46" t="str">
        <f t="shared" si="225"/>
        <v>21:00</v>
      </c>
      <c r="AA1336" s="47">
        <f t="shared" si="226"/>
        <v>43740</v>
      </c>
      <c r="AB1336" s="48">
        <f t="shared" si="227"/>
        <v>43740.875</v>
      </c>
      <c r="AC1336" s="51">
        <v>43739</v>
      </c>
      <c r="AD1336" s="72"/>
      <c r="AE1336" s="49">
        <v>1335</v>
      </c>
      <c r="AF1336" s="52">
        <f t="shared" si="228"/>
        <v>5.3299999999999876</v>
      </c>
      <c r="AG1336" s="53">
        <f t="shared" si="229"/>
        <v>105.33000000000015</v>
      </c>
      <c r="AH1336" s="53">
        <f>AG1336-MAX($AG$1:AG1335)</f>
        <v>-41.169999999999931</v>
      </c>
    </row>
    <row r="1337" spans="1:34" x14ac:dyDescent="0.25">
      <c r="A1337">
        <v>1336</v>
      </c>
      <c r="B1337" t="s">
        <v>3008</v>
      </c>
      <c r="C1337" t="s">
        <v>15</v>
      </c>
      <c r="D1337" t="s">
        <v>229</v>
      </c>
      <c r="E1337" t="s">
        <v>3012</v>
      </c>
      <c r="F1337">
        <v>0</v>
      </c>
      <c r="G1337" t="s">
        <v>26</v>
      </c>
      <c r="H1337" t="s">
        <v>46</v>
      </c>
      <c r="I1337" t="str">
        <f>"0-3"</f>
        <v>0-3</v>
      </c>
      <c r="J1337" t="s">
        <v>20</v>
      </c>
      <c r="K1337">
        <v>1.8620000000000001</v>
      </c>
      <c r="L1337">
        <v>1</v>
      </c>
      <c r="M1337">
        <v>-1</v>
      </c>
      <c r="N1337" t="s">
        <v>21</v>
      </c>
      <c r="O1337" t="s">
        <v>3011</v>
      </c>
      <c r="Q1337" s="18">
        <v>43709</v>
      </c>
      <c r="T1337" s="23" t="str">
        <f t="shared" si="220"/>
        <v>AH</v>
      </c>
      <c r="U1337" t="s">
        <v>2513</v>
      </c>
      <c r="V1337" s="46" t="str">
        <f t="shared" si="221"/>
        <v>02</v>
      </c>
      <c r="W1337" s="46" t="str">
        <f t="shared" si="222"/>
        <v>Oct</v>
      </c>
      <c r="X1337" s="46">
        <f t="shared" si="223"/>
        <v>10</v>
      </c>
      <c r="Y1337" s="46" t="str">
        <f t="shared" si="224"/>
        <v>2019</v>
      </c>
      <c r="Z1337" s="46" t="str">
        <f t="shared" si="225"/>
        <v>21:00</v>
      </c>
      <c r="AA1337" s="47">
        <f t="shared" si="226"/>
        <v>43740</v>
      </c>
      <c r="AB1337" s="48">
        <f t="shared" si="227"/>
        <v>43740.875</v>
      </c>
      <c r="AC1337" s="51">
        <v>43739</v>
      </c>
      <c r="AD1337" s="72"/>
      <c r="AE1337" s="49">
        <v>1336</v>
      </c>
      <c r="AF1337" s="52">
        <f t="shared" si="228"/>
        <v>4.3299999999999876</v>
      </c>
      <c r="AG1337" s="53">
        <f t="shared" si="229"/>
        <v>104.33000000000015</v>
      </c>
      <c r="AH1337" s="53">
        <f>AG1337-MAX($AG$1:AG1336)</f>
        <v>-42.169999999999931</v>
      </c>
    </row>
    <row r="1338" spans="1:34" x14ac:dyDescent="0.25">
      <c r="A1338">
        <v>1337</v>
      </c>
      <c r="B1338" t="s">
        <v>3008</v>
      </c>
      <c r="C1338" t="s">
        <v>15</v>
      </c>
      <c r="D1338" t="s">
        <v>229</v>
      </c>
      <c r="E1338" t="s">
        <v>3021</v>
      </c>
      <c r="F1338">
        <v>0</v>
      </c>
      <c r="G1338" t="s">
        <v>26</v>
      </c>
      <c r="H1338" t="s">
        <v>112</v>
      </c>
      <c r="I1338" t="str">
        <f>"1-2"</f>
        <v>1-2</v>
      </c>
      <c r="J1338" t="s">
        <v>20</v>
      </c>
      <c r="K1338">
        <v>1.877</v>
      </c>
      <c r="L1338">
        <v>1</v>
      </c>
      <c r="M1338">
        <v>-1</v>
      </c>
      <c r="N1338" t="s">
        <v>21</v>
      </c>
      <c r="O1338" t="s">
        <v>3019</v>
      </c>
      <c r="Q1338" s="18">
        <v>43709</v>
      </c>
      <c r="T1338" s="23" t="str">
        <f t="shared" si="220"/>
        <v>AH</v>
      </c>
      <c r="U1338" t="s">
        <v>2513</v>
      </c>
      <c r="V1338" s="46" t="str">
        <f t="shared" si="221"/>
        <v>02</v>
      </c>
      <c r="W1338" s="46" t="str">
        <f t="shared" si="222"/>
        <v>Oct</v>
      </c>
      <c r="X1338" s="46">
        <f t="shared" si="223"/>
        <v>10</v>
      </c>
      <c r="Y1338" s="46" t="str">
        <f t="shared" si="224"/>
        <v>2019</v>
      </c>
      <c r="Z1338" s="46" t="str">
        <f t="shared" si="225"/>
        <v>21:00</v>
      </c>
      <c r="AA1338" s="47">
        <f t="shared" si="226"/>
        <v>43740</v>
      </c>
      <c r="AB1338" s="48">
        <f t="shared" si="227"/>
        <v>43740.875</v>
      </c>
      <c r="AC1338" s="51">
        <v>43739</v>
      </c>
      <c r="AD1338" s="72"/>
      <c r="AE1338" s="49">
        <v>1337</v>
      </c>
      <c r="AF1338" s="52">
        <f t="shared" si="228"/>
        <v>3.3299999999999876</v>
      </c>
      <c r="AG1338" s="53">
        <f t="shared" si="229"/>
        <v>103.33000000000015</v>
      </c>
      <c r="AH1338" s="53">
        <f>AG1338-MAX($AG$1:AG1337)</f>
        <v>-43.169999999999931</v>
      </c>
    </row>
    <row r="1339" spans="1:34" x14ac:dyDescent="0.25">
      <c r="A1339">
        <v>1338</v>
      </c>
      <c r="B1339" t="s">
        <v>3008</v>
      </c>
      <c r="C1339" t="s">
        <v>15</v>
      </c>
      <c r="D1339" t="s">
        <v>229</v>
      </c>
      <c r="E1339" t="s">
        <v>3022</v>
      </c>
      <c r="F1339">
        <v>0</v>
      </c>
      <c r="G1339" t="s">
        <v>26</v>
      </c>
      <c r="H1339" t="s">
        <v>50</v>
      </c>
      <c r="I1339" t="str">
        <f>"0-2"</f>
        <v>0-2</v>
      </c>
      <c r="J1339" t="s">
        <v>20</v>
      </c>
      <c r="K1339">
        <v>2.1</v>
      </c>
      <c r="L1339">
        <v>1</v>
      </c>
      <c r="M1339">
        <v>-1</v>
      </c>
      <c r="N1339" t="s">
        <v>21</v>
      </c>
      <c r="O1339" t="s">
        <v>3023</v>
      </c>
      <c r="Q1339" s="18">
        <v>43709</v>
      </c>
      <c r="T1339" s="23" t="str">
        <f t="shared" si="220"/>
        <v>AH</v>
      </c>
      <c r="U1339" t="s">
        <v>2513</v>
      </c>
      <c r="V1339" s="46" t="str">
        <f t="shared" si="221"/>
        <v>02</v>
      </c>
      <c r="W1339" s="46" t="str">
        <f t="shared" si="222"/>
        <v>Oct</v>
      </c>
      <c r="X1339" s="46">
        <f t="shared" si="223"/>
        <v>10</v>
      </c>
      <c r="Y1339" s="46" t="str">
        <f t="shared" si="224"/>
        <v>2019</v>
      </c>
      <c r="Z1339" s="46" t="str">
        <f t="shared" si="225"/>
        <v>21:00</v>
      </c>
      <c r="AA1339" s="47">
        <f t="shared" si="226"/>
        <v>43740</v>
      </c>
      <c r="AB1339" s="48">
        <f t="shared" si="227"/>
        <v>43740.875</v>
      </c>
      <c r="AC1339" s="51">
        <v>43739</v>
      </c>
      <c r="AD1339" s="72"/>
      <c r="AE1339" s="49">
        <v>1338</v>
      </c>
      <c r="AF1339" s="52">
        <f t="shared" si="228"/>
        <v>2.3299999999999876</v>
      </c>
      <c r="AG1339" s="53">
        <f t="shared" si="229"/>
        <v>102.33000000000015</v>
      </c>
      <c r="AH1339" s="53">
        <f>AG1339-MAX($AG$1:AG1338)</f>
        <v>-44.169999999999931</v>
      </c>
    </row>
    <row r="1340" spans="1:34" x14ac:dyDescent="0.25">
      <c r="A1340">
        <v>1339</v>
      </c>
      <c r="B1340" t="s">
        <v>3015</v>
      </c>
      <c r="C1340" t="s">
        <v>15</v>
      </c>
      <c r="D1340" t="s">
        <v>199</v>
      </c>
      <c r="E1340" t="s">
        <v>3016</v>
      </c>
      <c r="F1340">
        <v>1</v>
      </c>
      <c r="G1340" t="s">
        <v>80</v>
      </c>
      <c r="H1340" t="s">
        <v>31</v>
      </c>
      <c r="I1340" t="str">
        <f>"2-1"</f>
        <v>2-1</v>
      </c>
      <c r="J1340" t="s">
        <v>20</v>
      </c>
      <c r="K1340">
        <v>1.909</v>
      </c>
      <c r="L1340">
        <v>1</v>
      </c>
      <c r="M1340">
        <v>0</v>
      </c>
      <c r="N1340" t="s">
        <v>21</v>
      </c>
      <c r="O1340" t="s">
        <v>3017</v>
      </c>
      <c r="Q1340" s="18">
        <v>43709</v>
      </c>
      <c r="T1340" s="23" t="str">
        <f t="shared" si="220"/>
        <v>AH</v>
      </c>
      <c r="U1340" t="s">
        <v>2513</v>
      </c>
      <c r="V1340" s="46" t="str">
        <f t="shared" si="221"/>
        <v>03</v>
      </c>
      <c r="W1340" s="46" t="str">
        <f t="shared" si="222"/>
        <v>Oct</v>
      </c>
      <c r="X1340" s="46">
        <f t="shared" si="223"/>
        <v>10</v>
      </c>
      <c r="Y1340" s="46" t="str">
        <f t="shared" si="224"/>
        <v>2019</v>
      </c>
      <c r="Z1340" s="46" t="str">
        <f t="shared" si="225"/>
        <v>21:00</v>
      </c>
      <c r="AA1340" s="47">
        <f t="shared" si="226"/>
        <v>43741</v>
      </c>
      <c r="AB1340" s="48">
        <f t="shared" si="227"/>
        <v>43741.875</v>
      </c>
      <c r="AC1340" s="51">
        <v>43739</v>
      </c>
      <c r="AD1340" s="72"/>
      <c r="AE1340" s="49">
        <v>1339</v>
      </c>
      <c r="AF1340" s="52">
        <f t="shared" si="228"/>
        <v>2.3299999999999876</v>
      </c>
      <c r="AG1340" s="53">
        <f t="shared" si="229"/>
        <v>102.33000000000015</v>
      </c>
      <c r="AH1340" s="53">
        <f>AG1340-MAX($AG$1:AG1339)</f>
        <v>-44.169999999999931</v>
      </c>
    </row>
    <row r="1341" spans="1:34" x14ac:dyDescent="0.25">
      <c r="A1341">
        <v>1340</v>
      </c>
      <c r="B1341" t="s">
        <v>3024</v>
      </c>
      <c r="C1341" t="s">
        <v>15</v>
      </c>
      <c r="D1341" t="s">
        <v>100</v>
      </c>
      <c r="E1341" t="s">
        <v>3025</v>
      </c>
      <c r="F1341">
        <v>2.2599999999999998</v>
      </c>
      <c r="G1341" t="s">
        <v>18</v>
      </c>
      <c r="H1341" t="s">
        <v>46</v>
      </c>
      <c r="I1341" t="str">
        <f>"3-1"</f>
        <v>3-1</v>
      </c>
      <c r="J1341" t="s">
        <v>20</v>
      </c>
      <c r="K1341">
        <v>2.2599999999999998</v>
      </c>
      <c r="L1341">
        <v>1</v>
      </c>
      <c r="M1341">
        <v>1.26</v>
      </c>
      <c r="N1341" t="s">
        <v>21</v>
      </c>
      <c r="O1341" t="s">
        <v>3023</v>
      </c>
      <c r="Q1341" s="18">
        <v>43709</v>
      </c>
      <c r="T1341" s="23" t="str">
        <f t="shared" si="220"/>
        <v>AH</v>
      </c>
      <c r="U1341" t="s">
        <v>2513</v>
      </c>
      <c r="V1341" s="46" t="str">
        <f t="shared" si="221"/>
        <v>04</v>
      </c>
      <c r="W1341" s="46" t="str">
        <f t="shared" si="222"/>
        <v>Oct</v>
      </c>
      <c r="X1341" s="46">
        <f t="shared" si="223"/>
        <v>10</v>
      </c>
      <c r="Y1341" s="46" t="str">
        <f t="shared" si="224"/>
        <v>2019</v>
      </c>
      <c r="Z1341" s="46" t="str">
        <f t="shared" si="225"/>
        <v>20:45</v>
      </c>
      <c r="AA1341" s="47">
        <f t="shared" si="226"/>
        <v>43742</v>
      </c>
      <c r="AB1341" s="48">
        <f t="shared" si="227"/>
        <v>43742.864583333336</v>
      </c>
      <c r="AC1341" s="51">
        <v>43739</v>
      </c>
      <c r="AD1341" s="72"/>
      <c r="AE1341" s="49">
        <v>1340</v>
      </c>
      <c r="AF1341" s="52">
        <f t="shared" si="228"/>
        <v>3.5899999999999874</v>
      </c>
      <c r="AG1341" s="53">
        <f t="shared" si="229"/>
        <v>103.59000000000016</v>
      </c>
      <c r="AH1341" s="53">
        <f>AG1341-MAX($AG$1:AG1340)</f>
        <v>-42.909999999999926</v>
      </c>
    </row>
    <row r="1342" spans="1:34" x14ac:dyDescent="0.25">
      <c r="A1342">
        <v>1341</v>
      </c>
      <c r="B1342" t="s">
        <v>3029</v>
      </c>
      <c r="C1342" t="s">
        <v>15</v>
      </c>
      <c r="D1342" t="s">
        <v>58</v>
      </c>
      <c r="E1342" t="s">
        <v>3030</v>
      </c>
      <c r="F1342">
        <v>1.93</v>
      </c>
      <c r="G1342" t="s">
        <v>18</v>
      </c>
      <c r="H1342" t="s">
        <v>112</v>
      </c>
      <c r="I1342" t="str">
        <f>"3-0"</f>
        <v>3-0</v>
      </c>
      <c r="J1342" t="s">
        <v>20</v>
      </c>
      <c r="K1342">
        <v>1.9339999999999999</v>
      </c>
      <c r="L1342">
        <v>1</v>
      </c>
      <c r="M1342">
        <v>0.93</v>
      </c>
      <c r="N1342" t="s">
        <v>21</v>
      </c>
      <c r="O1342" t="s">
        <v>3031</v>
      </c>
      <c r="Q1342" s="18">
        <v>43739</v>
      </c>
      <c r="T1342" s="23" t="str">
        <f t="shared" si="220"/>
        <v>AH</v>
      </c>
      <c r="U1342" t="s">
        <v>2513</v>
      </c>
      <c r="V1342" s="46" t="str">
        <f t="shared" si="221"/>
        <v>05</v>
      </c>
      <c r="W1342" s="46" t="str">
        <f t="shared" si="222"/>
        <v>Oct</v>
      </c>
      <c r="X1342" s="46">
        <f t="shared" si="223"/>
        <v>10</v>
      </c>
      <c r="Y1342" s="46" t="str">
        <f t="shared" si="224"/>
        <v>2019</v>
      </c>
      <c r="Z1342" s="46" t="str">
        <f t="shared" si="225"/>
        <v>13:30</v>
      </c>
      <c r="AA1342" s="47">
        <f t="shared" si="226"/>
        <v>43743</v>
      </c>
      <c r="AB1342" s="48">
        <f t="shared" si="227"/>
        <v>43743.5625</v>
      </c>
      <c r="AC1342" s="51">
        <v>43739</v>
      </c>
      <c r="AD1342" s="72"/>
      <c r="AE1342" s="49">
        <v>1341</v>
      </c>
      <c r="AF1342" s="52">
        <f t="shared" si="228"/>
        <v>4.5199999999999871</v>
      </c>
      <c r="AG1342" s="53">
        <f t="shared" si="229"/>
        <v>104.52000000000017</v>
      </c>
      <c r="AH1342" s="53">
        <f>AG1342-MAX($AG$1:AG1341)</f>
        <v>-41.979999999999919</v>
      </c>
    </row>
    <row r="1343" spans="1:34" x14ac:dyDescent="0.25">
      <c r="A1343">
        <v>1342</v>
      </c>
      <c r="B1343" t="s">
        <v>2990</v>
      </c>
      <c r="C1343" t="s">
        <v>15</v>
      </c>
      <c r="D1343" t="s">
        <v>58</v>
      </c>
      <c r="E1343" t="s">
        <v>1848</v>
      </c>
      <c r="F1343">
        <v>2.08</v>
      </c>
      <c r="G1343" t="s">
        <v>18</v>
      </c>
      <c r="H1343" t="s">
        <v>46</v>
      </c>
      <c r="I1343" t="str">
        <f>"1-0"</f>
        <v>1-0</v>
      </c>
      <c r="J1343" t="s">
        <v>20</v>
      </c>
      <c r="K1343">
        <v>2.08</v>
      </c>
      <c r="L1343">
        <v>1</v>
      </c>
      <c r="M1343">
        <v>1.08</v>
      </c>
      <c r="N1343" t="s">
        <v>21</v>
      </c>
      <c r="O1343" t="s">
        <v>2991</v>
      </c>
      <c r="Q1343" s="18">
        <v>43709</v>
      </c>
      <c r="T1343" s="23" t="str">
        <f t="shared" si="220"/>
        <v>AH</v>
      </c>
      <c r="U1343" t="s">
        <v>2513</v>
      </c>
      <c r="V1343" s="46" t="str">
        <f t="shared" si="221"/>
        <v>05</v>
      </c>
      <c r="W1343" s="46" t="str">
        <f t="shared" si="222"/>
        <v>Oct</v>
      </c>
      <c r="X1343" s="46">
        <f t="shared" si="223"/>
        <v>10</v>
      </c>
      <c r="Y1343" s="46" t="str">
        <f t="shared" si="224"/>
        <v>2019</v>
      </c>
      <c r="Z1343" s="46" t="str">
        <f t="shared" si="225"/>
        <v>16:00</v>
      </c>
      <c r="AA1343" s="47">
        <f t="shared" si="226"/>
        <v>43743</v>
      </c>
      <c r="AB1343" s="48">
        <f t="shared" si="227"/>
        <v>43743.666666666664</v>
      </c>
      <c r="AC1343" s="51">
        <v>43739</v>
      </c>
      <c r="AD1343" s="72"/>
      <c r="AE1343" s="49">
        <v>1342</v>
      </c>
      <c r="AF1343" s="52">
        <f t="shared" si="228"/>
        <v>5.5999999999999872</v>
      </c>
      <c r="AG1343" s="53">
        <f t="shared" si="229"/>
        <v>105.60000000000016</v>
      </c>
      <c r="AH1343" s="53">
        <f>AG1343-MAX($AG$1:AG1342)</f>
        <v>-40.89999999999992</v>
      </c>
    </row>
    <row r="1344" spans="1:34" x14ac:dyDescent="0.25">
      <c r="A1344">
        <v>1343</v>
      </c>
      <c r="B1344" t="s">
        <v>2990</v>
      </c>
      <c r="C1344" t="s">
        <v>15</v>
      </c>
      <c r="D1344" t="s">
        <v>58</v>
      </c>
      <c r="E1344" t="s">
        <v>2992</v>
      </c>
      <c r="F1344">
        <v>0</v>
      </c>
      <c r="G1344" t="s">
        <v>26</v>
      </c>
      <c r="H1344" t="s">
        <v>46</v>
      </c>
      <c r="I1344" t="str">
        <f>"1-5"</f>
        <v>1-5</v>
      </c>
      <c r="J1344" t="s">
        <v>20</v>
      </c>
      <c r="K1344">
        <v>1.7190000000000001</v>
      </c>
      <c r="L1344">
        <v>1</v>
      </c>
      <c r="M1344">
        <v>-1</v>
      </c>
      <c r="N1344" t="s">
        <v>21</v>
      </c>
      <c r="O1344" t="s">
        <v>2991</v>
      </c>
      <c r="Q1344" s="18">
        <v>43709</v>
      </c>
      <c r="T1344" s="23" t="str">
        <f t="shared" si="220"/>
        <v>AH</v>
      </c>
      <c r="U1344" t="s">
        <v>2513</v>
      </c>
      <c r="V1344" s="46" t="str">
        <f t="shared" si="221"/>
        <v>05</v>
      </c>
      <c r="W1344" s="46" t="str">
        <f t="shared" si="222"/>
        <v>Oct</v>
      </c>
      <c r="X1344" s="46">
        <f t="shared" si="223"/>
        <v>10</v>
      </c>
      <c r="Y1344" s="46" t="str">
        <f t="shared" si="224"/>
        <v>2019</v>
      </c>
      <c r="Z1344" s="46" t="str">
        <f t="shared" si="225"/>
        <v>16:00</v>
      </c>
      <c r="AA1344" s="47">
        <f t="shared" si="226"/>
        <v>43743</v>
      </c>
      <c r="AB1344" s="48">
        <f t="shared" si="227"/>
        <v>43743.666666666664</v>
      </c>
      <c r="AC1344" s="51">
        <v>43739</v>
      </c>
      <c r="AD1344" s="72"/>
      <c r="AE1344" s="49">
        <v>1343</v>
      </c>
      <c r="AF1344" s="52">
        <f t="shared" si="228"/>
        <v>4.5999999999999872</v>
      </c>
      <c r="AG1344" s="53">
        <f t="shared" si="229"/>
        <v>104.60000000000016</v>
      </c>
      <c r="AH1344" s="53">
        <f>AG1344-MAX($AG$1:AG1343)</f>
        <v>-41.89999999999992</v>
      </c>
    </row>
    <row r="1345" spans="1:34" x14ac:dyDescent="0.25">
      <c r="A1345">
        <v>1344</v>
      </c>
      <c r="B1345" t="s">
        <v>2990</v>
      </c>
      <c r="C1345" t="s">
        <v>15</v>
      </c>
      <c r="D1345" t="s">
        <v>58</v>
      </c>
      <c r="E1345" t="s">
        <v>2993</v>
      </c>
      <c r="F1345">
        <v>1.72</v>
      </c>
      <c r="G1345" t="s">
        <v>18</v>
      </c>
      <c r="H1345" t="s">
        <v>92</v>
      </c>
      <c r="I1345" t="str">
        <f>"0-0"</f>
        <v>0-0</v>
      </c>
      <c r="J1345" t="s">
        <v>20</v>
      </c>
      <c r="K1345">
        <v>1.724</v>
      </c>
      <c r="L1345">
        <v>1</v>
      </c>
      <c r="M1345">
        <v>0.72</v>
      </c>
      <c r="N1345" t="s">
        <v>21</v>
      </c>
      <c r="O1345" t="s">
        <v>2991</v>
      </c>
      <c r="Q1345" s="18">
        <v>43709</v>
      </c>
      <c r="T1345" s="23" t="str">
        <f t="shared" si="220"/>
        <v>AH</v>
      </c>
      <c r="U1345" t="s">
        <v>2513</v>
      </c>
      <c r="V1345" s="46" t="str">
        <f t="shared" si="221"/>
        <v>05</v>
      </c>
      <c r="W1345" s="46" t="str">
        <f t="shared" si="222"/>
        <v>Oct</v>
      </c>
      <c r="X1345" s="46">
        <f t="shared" si="223"/>
        <v>10</v>
      </c>
      <c r="Y1345" s="46" t="str">
        <f t="shared" si="224"/>
        <v>2019</v>
      </c>
      <c r="Z1345" s="46" t="str">
        <f t="shared" si="225"/>
        <v>16:00</v>
      </c>
      <c r="AA1345" s="47">
        <f t="shared" si="226"/>
        <v>43743</v>
      </c>
      <c r="AB1345" s="48">
        <f t="shared" si="227"/>
        <v>43743.666666666664</v>
      </c>
      <c r="AC1345" s="51">
        <v>43739</v>
      </c>
      <c r="AD1345" s="72"/>
      <c r="AE1345" s="49">
        <v>1344</v>
      </c>
      <c r="AF1345" s="52">
        <f t="shared" si="228"/>
        <v>5.319999999999987</v>
      </c>
      <c r="AG1345" s="53">
        <f t="shared" si="229"/>
        <v>105.32000000000016</v>
      </c>
      <c r="AH1345" s="53">
        <f>AG1345-MAX($AG$1:AG1344)</f>
        <v>-41.179999999999922</v>
      </c>
    </row>
    <row r="1346" spans="1:34" x14ac:dyDescent="0.25">
      <c r="A1346">
        <v>1345</v>
      </c>
      <c r="B1346" t="s">
        <v>2990</v>
      </c>
      <c r="C1346" t="s">
        <v>15</v>
      </c>
      <c r="D1346" t="s">
        <v>24</v>
      </c>
      <c r="E1346" t="s">
        <v>3032</v>
      </c>
      <c r="F1346">
        <v>1.91</v>
      </c>
      <c r="G1346" t="s">
        <v>18</v>
      </c>
      <c r="H1346" t="s">
        <v>19</v>
      </c>
      <c r="I1346" t="str">
        <f>"4-2"</f>
        <v>4-2</v>
      </c>
      <c r="J1346" t="s">
        <v>20</v>
      </c>
      <c r="K1346">
        <v>1.909</v>
      </c>
      <c r="L1346">
        <v>1</v>
      </c>
      <c r="M1346">
        <v>0.91</v>
      </c>
      <c r="N1346" t="s">
        <v>21</v>
      </c>
      <c r="O1346" t="s">
        <v>3033</v>
      </c>
      <c r="Q1346" s="18">
        <v>43739</v>
      </c>
      <c r="T1346" s="23" t="str">
        <f t="shared" ref="T1346:T1409" si="230">MID(H1346,FIND("(",H1346)+1,FIND(")",H1346)-FIND("(",H1346)-1)</f>
        <v>AH</v>
      </c>
      <c r="U1346" t="s">
        <v>2513</v>
      </c>
      <c r="V1346" s="46" t="str">
        <f t="shared" ref="V1346:V1409" si="231">MID(B1346,2,2)</f>
        <v>05</v>
      </c>
      <c r="W1346" s="46" t="str">
        <f t="shared" ref="W1346:W1409" si="232">MID(B1346,5,3)</f>
        <v>Oct</v>
      </c>
      <c r="X1346" s="46">
        <f t="shared" ref="X1346:X1409" si="233">INDEX($AK$2:$AL$13,MATCH(W1346,$AL$2:$AL$13,0),1)</f>
        <v>10</v>
      </c>
      <c r="Y1346" s="46" t="str">
        <f t="shared" ref="Y1346:Y1409" si="234">MID(B1346,9,4)</f>
        <v>2019</v>
      </c>
      <c r="Z1346" s="46" t="str">
        <f t="shared" ref="Z1346:Z1409" si="235">RIGHT(B1346,5)</f>
        <v>16:00</v>
      </c>
      <c r="AA1346" s="47">
        <f t="shared" ref="AA1346:AA1409" si="236">DATE(Y1346,X1346,V1346)</f>
        <v>43743</v>
      </c>
      <c r="AB1346" s="48">
        <f t="shared" ref="AB1346:AB1409" si="237">AA1346+Z1346</f>
        <v>43743.666666666664</v>
      </c>
      <c r="AC1346" s="51">
        <v>43739</v>
      </c>
      <c r="AD1346" s="72"/>
      <c r="AE1346" s="49">
        <v>1345</v>
      </c>
      <c r="AF1346" s="52">
        <f t="shared" si="228"/>
        <v>6.2299999999999871</v>
      </c>
      <c r="AG1346" s="53">
        <f t="shared" si="229"/>
        <v>106.23000000000016</v>
      </c>
      <c r="AH1346" s="53">
        <f>AG1346-MAX($AG$1:AG1345)</f>
        <v>-40.269999999999925</v>
      </c>
    </row>
    <row r="1347" spans="1:34" x14ac:dyDescent="0.25">
      <c r="A1347">
        <v>1346</v>
      </c>
      <c r="B1347" t="s">
        <v>3038</v>
      </c>
      <c r="C1347" t="s">
        <v>15</v>
      </c>
      <c r="D1347" t="s">
        <v>100</v>
      </c>
      <c r="E1347" t="s">
        <v>3039</v>
      </c>
      <c r="F1347">
        <v>1.96</v>
      </c>
      <c r="G1347" t="s">
        <v>18</v>
      </c>
      <c r="H1347" t="s">
        <v>190</v>
      </c>
      <c r="I1347" t="str">
        <f>"4-0"</f>
        <v>4-0</v>
      </c>
      <c r="J1347" t="s">
        <v>20</v>
      </c>
      <c r="K1347">
        <v>1.9610000000000001</v>
      </c>
      <c r="L1347">
        <v>1</v>
      </c>
      <c r="M1347">
        <v>0.96</v>
      </c>
      <c r="N1347" t="s">
        <v>21</v>
      </c>
      <c r="O1347" t="s">
        <v>3037</v>
      </c>
      <c r="Q1347" s="18">
        <v>43739</v>
      </c>
      <c r="T1347" s="23" t="str">
        <f t="shared" si="230"/>
        <v>AH</v>
      </c>
      <c r="U1347" t="s">
        <v>2513</v>
      </c>
      <c r="V1347" s="46" t="str">
        <f t="shared" si="231"/>
        <v>05</v>
      </c>
      <c r="W1347" s="46" t="str">
        <f t="shared" si="232"/>
        <v>Oct</v>
      </c>
      <c r="X1347" s="46">
        <f t="shared" si="233"/>
        <v>10</v>
      </c>
      <c r="Y1347" s="46" t="str">
        <f t="shared" si="234"/>
        <v>2019</v>
      </c>
      <c r="Z1347" s="46" t="str">
        <f t="shared" si="235"/>
        <v>17:30</v>
      </c>
      <c r="AA1347" s="47">
        <f t="shared" si="236"/>
        <v>43743</v>
      </c>
      <c r="AB1347" s="48">
        <f t="shared" si="237"/>
        <v>43743.729166666664</v>
      </c>
      <c r="AC1347" s="51">
        <v>43739</v>
      </c>
      <c r="AD1347" s="72"/>
      <c r="AE1347" s="49">
        <v>1346</v>
      </c>
      <c r="AF1347" s="52">
        <f t="shared" ref="AF1347:AF1411" si="238">AF1346+M1347</f>
        <v>7.1899999999999871</v>
      </c>
      <c r="AG1347" s="53">
        <f t="shared" ref="AG1347:AG1411" si="239">AG1346+M1347</f>
        <v>107.19000000000015</v>
      </c>
      <c r="AH1347" s="53">
        <f>AG1347-MAX($AG$1:AG1346)</f>
        <v>-39.309999999999931</v>
      </c>
    </row>
    <row r="1348" spans="1:34" x14ac:dyDescent="0.25">
      <c r="A1348">
        <v>1347</v>
      </c>
      <c r="B1348" t="s">
        <v>2994</v>
      </c>
      <c r="C1348" t="s">
        <v>15</v>
      </c>
      <c r="D1348" t="s">
        <v>58</v>
      </c>
      <c r="E1348" t="s">
        <v>2161</v>
      </c>
      <c r="F1348">
        <v>1.86</v>
      </c>
      <c r="G1348" t="s">
        <v>18</v>
      </c>
      <c r="H1348" t="s">
        <v>92</v>
      </c>
      <c r="I1348" t="str">
        <f>"1-2"</f>
        <v>1-2</v>
      </c>
      <c r="J1348" t="s">
        <v>20</v>
      </c>
      <c r="K1348">
        <v>1.8620000000000001</v>
      </c>
      <c r="L1348">
        <v>1</v>
      </c>
      <c r="M1348">
        <v>0.86</v>
      </c>
      <c r="N1348" t="s">
        <v>21</v>
      </c>
      <c r="O1348" t="s">
        <v>2991</v>
      </c>
      <c r="Q1348" s="18">
        <v>43709</v>
      </c>
      <c r="T1348" s="23" t="str">
        <f t="shared" si="230"/>
        <v>AH</v>
      </c>
      <c r="U1348" t="s">
        <v>2513</v>
      </c>
      <c r="V1348" s="46" t="str">
        <f t="shared" si="231"/>
        <v>05</v>
      </c>
      <c r="W1348" s="46" t="str">
        <f t="shared" si="232"/>
        <v>Oct</v>
      </c>
      <c r="X1348" s="46">
        <f t="shared" si="233"/>
        <v>10</v>
      </c>
      <c r="Y1348" s="46" t="str">
        <f t="shared" si="234"/>
        <v>2019</v>
      </c>
      <c r="Z1348" s="46" t="str">
        <f t="shared" si="235"/>
        <v>18:30</v>
      </c>
      <c r="AA1348" s="47">
        <f t="shared" si="236"/>
        <v>43743</v>
      </c>
      <c r="AB1348" s="48">
        <f t="shared" si="237"/>
        <v>43743.770833333336</v>
      </c>
      <c r="AC1348" s="51">
        <v>43739</v>
      </c>
      <c r="AD1348" s="72"/>
      <c r="AE1348" s="49">
        <v>1347</v>
      </c>
      <c r="AF1348" s="52">
        <f t="shared" si="238"/>
        <v>8.0499999999999865</v>
      </c>
      <c r="AG1348" s="53">
        <f t="shared" si="239"/>
        <v>108.05000000000015</v>
      </c>
      <c r="AH1348" s="53">
        <f>AG1348-MAX($AG$1:AG1347)</f>
        <v>-38.449999999999932</v>
      </c>
    </row>
    <row r="1349" spans="1:34" x14ac:dyDescent="0.25">
      <c r="A1349">
        <v>1348</v>
      </c>
      <c r="B1349" t="s">
        <v>2994</v>
      </c>
      <c r="C1349" t="s">
        <v>15</v>
      </c>
      <c r="D1349" t="s">
        <v>24</v>
      </c>
      <c r="E1349" t="s">
        <v>3040</v>
      </c>
      <c r="F1349">
        <v>1</v>
      </c>
      <c r="G1349" t="s">
        <v>80</v>
      </c>
      <c r="H1349" t="s">
        <v>31</v>
      </c>
      <c r="I1349" t="str">
        <f>"2-1"</f>
        <v>2-1</v>
      </c>
      <c r="J1349" t="s">
        <v>20</v>
      </c>
      <c r="K1349">
        <v>1.925</v>
      </c>
      <c r="L1349">
        <v>1</v>
      </c>
      <c r="M1349">
        <v>0</v>
      </c>
      <c r="N1349" t="s">
        <v>21</v>
      </c>
      <c r="O1349" t="s">
        <v>3041</v>
      </c>
      <c r="Q1349" s="18">
        <v>43739</v>
      </c>
      <c r="T1349" s="23" t="str">
        <f t="shared" si="230"/>
        <v>AH</v>
      </c>
      <c r="U1349" t="s">
        <v>2513</v>
      </c>
      <c r="V1349" s="46" t="str">
        <f t="shared" si="231"/>
        <v>05</v>
      </c>
      <c r="W1349" s="46" t="str">
        <f t="shared" si="232"/>
        <v>Oct</v>
      </c>
      <c r="X1349" s="46">
        <f t="shared" si="233"/>
        <v>10</v>
      </c>
      <c r="Y1349" s="46" t="str">
        <f t="shared" si="234"/>
        <v>2019</v>
      </c>
      <c r="Z1349" s="46" t="str">
        <f t="shared" si="235"/>
        <v>18:30</v>
      </c>
      <c r="AA1349" s="47">
        <f t="shared" si="236"/>
        <v>43743</v>
      </c>
      <c r="AB1349" s="48">
        <f t="shared" si="237"/>
        <v>43743.770833333336</v>
      </c>
      <c r="AC1349" s="51">
        <v>43739</v>
      </c>
      <c r="AD1349" s="72"/>
      <c r="AE1349" s="49">
        <v>1348</v>
      </c>
      <c r="AF1349" s="52">
        <f t="shared" si="238"/>
        <v>8.0499999999999865</v>
      </c>
      <c r="AG1349" s="53">
        <f t="shared" si="239"/>
        <v>108.05000000000015</v>
      </c>
      <c r="AH1349" s="53">
        <f>AG1349-MAX($AG$1:AG1348)</f>
        <v>-38.449999999999932</v>
      </c>
    </row>
    <row r="1350" spans="1:34" x14ac:dyDescent="0.25">
      <c r="A1350">
        <v>1349</v>
      </c>
      <c r="B1350" t="s">
        <v>3026</v>
      </c>
      <c r="C1350" t="s">
        <v>15</v>
      </c>
      <c r="D1350" t="s">
        <v>100</v>
      </c>
      <c r="E1350" t="s">
        <v>3027</v>
      </c>
      <c r="F1350">
        <v>0</v>
      </c>
      <c r="G1350" t="s">
        <v>26</v>
      </c>
      <c r="H1350" t="s">
        <v>34</v>
      </c>
      <c r="I1350" t="str">
        <f>"3-1"</f>
        <v>3-1</v>
      </c>
      <c r="J1350" t="s">
        <v>20</v>
      </c>
      <c r="K1350">
        <v>2.0299999999999998</v>
      </c>
      <c r="L1350">
        <v>1</v>
      </c>
      <c r="M1350">
        <v>-1</v>
      </c>
      <c r="N1350" t="s">
        <v>21</v>
      </c>
      <c r="O1350" t="s">
        <v>3028</v>
      </c>
      <c r="Q1350" s="18">
        <v>43709</v>
      </c>
      <c r="T1350" s="23" t="str">
        <f t="shared" si="230"/>
        <v>AH</v>
      </c>
      <c r="U1350" t="s">
        <v>2513</v>
      </c>
      <c r="V1350" s="46" t="str">
        <f t="shared" si="231"/>
        <v>05</v>
      </c>
      <c r="W1350" s="46" t="str">
        <f t="shared" si="232"/>
        <v>Oct</v>
      </c>
      <c r="X1350" s="46">
        <f t="shared" si="233"/>
        <v>10</v>
      </c>
      <c r="Y1350" s="46" t="str">
        <f t="shared" si="234"/>
        <v>2019</v>
      </c>
      <c r="Z1350" s="46" t="str">
        <f t="shared" si="235"/>
        <v>20:00</v>
      </c>
      <c r="AA1350" s="47">
        <f t="shared" si="236"/>
        <v>43743</v>
      </c>
      <c r="AB1350" s="48">
        <f t="shared" si="237"/>
        <v>43743.833333333336</v>
      </c>
      <c r="AC1350" s="51">
        <v>43739</v>
      </c>
      <c r="AD1350" s="72"/>
      <c r="AE1350" s="49">
        <v>1349</v>
      </c>
      <c r="AF1350" s="52">
        <f t="shared" si="238"/>
        <v>7.0499999999999865</v>
      </c>
      <c r="AG1350" s="53">
        <f t="shared" si="239"/>
        <v>107.05000000000015</v>
      </c>
      <c r="AH1350" s="53">
        <f>AG1350-MAX($AG$1:AG1349)</f>
        <v>-39.449999999999932</v>
      </c>
    </row>
    <row r="1351" spans="1:34" x14ac:dyDescent="0.25">
      <c r="A1351">
        <v>1350</v>
      </c>
      <c r="B1351" t="s">
        <v>3013</v>
      </c>
      <c r="C1351" t="s">
        <v>15</v>
      </c>
      <c r="D1351" t="s">
        <v>16</v>
      </c>
      <c r="E1351" t="s">
        <v>1531</v>
      </c>
      <c r="F1351">
        <v>0</v>
      </c>
      <c r="G1351" t="s">
        <v>26</v>
      </c>
      <c r="H1351" t="s">
        <v>46</v>
      </c>
      <c r="I1351" t="str">
        <f>"1-2"</f>
        <v>1-2</v>
      </c>
      <c r="J1351" t="s">
        <v>20</v>
      </c>
      <c r="K1351">
        <v>2.0699999999999998</v>
      </c>
      <c r="L1351">
        <v>1</v>
      </c>
      <c r="M1351">
        <v>-1</v>
      </c>
      <c r="N1351" t="s">
        <v>21</v>
      </c>
      <c r="O1351" t="s">
        <v>3014</v>
      </c>
      <c r="Q1351" s="18">
        <v>43709</v>
      </c>
      <c r="T1351" s="23" t="str">
        <f t="shared" si="230"/>
        <v>AH</v>
      </c>
      <c r="U1351" t="s">
        <v>2513</v>
      </c>
      <c r="V1351" s="46" t="str">
        <f t="shared" si="231"/>
        <v>05</v>
      </c>
      <c r="W1351" s="46" t="str">
        <f t="shared" si="232"/>
        <v>Oct</v>
      </c>
      <c r="X1351" s="46">
        <f t="shared" si="233"/>
        <v>10</v>
      </c>
      <c r="Y1351" s="46" t="str">
        <f t="shared" si="234"/>
        <v>2019</v>
      </c>
      <c r="Z1351" s="46" t="str">
        <f t="shared" si="235"/>
        <v>20:45</v>
      </c>
      <c r="AA1351" s="47">
        <f t="shared" si="236"/>
        <v>43743</v>
      </c>
      <c r="AB1351" s="48">
        <f t="shared" si="237"/>
        <v>43743.864583333336</v>
      </c>
      <c r="AC1351" s="51">
        <v>43739</v>
      </c>
      <c r="AD1351" s="72"/>
      <c r="AE1351" s="49">
        <v>1350</v>
      </c>
      <c r="AF1351" s="52">
        <f t="shared" si="238"/>
        <v>6.0499999999999865</v>
      </c>
      <c r="AG1351" s="53">
        <f t="shared" si="239"/>
        <v>106.05000000000015</v>
      </c>
      <c r="AH1351" s="53">
        <f>AG1351-MAX($AG$1:AG1350)</f>
        <v>-40.449999999999932</v>
      </c>
    </row>
    <row r="1352" spans="1:34" x14ac:dyDescent="0.25">
      <c r="A1352">
        <v>1351</v>
      </c>
      <c r="B1352" t="s">
        <v>3035</v>
      </c>
      <c r="C1352" t="s">
        <v>15</v>
      </c>
      <c r="D1352" t="s">
        <v>16</v>
      </c>
      <c r="E1352" t="s">
        <v>3036</v>
      </c>
      <c r="F1352">
        <v>0</v>
      </c>
      <c r="G1352" t="s">
        <v>26</v>
      </c>
      <c r="H1352" t="s">
        <v>85</v>
      </c>
      <c r="I1352" t="str">
        <f>"3-1"</f>
        <v>3-1</v>
      </c>
      <c r="J1352" t="s">
        <v>20</v>
      </c>
      <c r="K1352">
        <v>2.08</v>
      </c>
      <c r="L1352">
        <v>1</v>
      </c>
      <c r="M1352">
        <v>-1</v>
      </c>
      <c r="N1352" t="s">
        <v>21</v>
      </c>
      <c r="O1352" t="s">
        <v>3037</v>
      </c>
      <c r="Q1352" s="18">
        <v>43739</v>
      </c>
      <c r="T1352" s="23" t="str">
        <f t="shared" si="230"/>
        <v>AH</v>
      </c>
      <c r="U1352" t="s">
        <v>2513</v>
      </c>
      <c r="V1352" s="46" t="str">
        <f t="shared" si="231"/>
        <v>06</v>
      </c>
      <c r="W1352" s="46" t="str">
        <f t="shared" si="232"/>
        <v>Oct</v>
      </c>
      <c r="X1352" s="46">
        <f t="shared" si="233"/>
        <v>10</v>
      </c>
      <c r="Y1352" s="46" t="str">
        <f t="shared" si="234"/>
        <v>2019</v>
      </c>
      <c r="Z1352" s="46" t="str">
        <f t="shared" si="235"/>
        <v>15:00</v>
      </c>
      <c r="AA1352" s="47">
        <f t="shared" si="236"/>
        <v>43744</v>
      </c>
      <c r="AB1352" s="48">
        <f t="shared" si="237"/>
        <v>43744.625</v>
      </c>
      <c r="AC1352" s="51">
        <v>43739</v>
      </c>
      <c r="AD1352" s="72"/>
      <c r="AE1352" s="49">
        <v>1351</v>
      </c>
      <c r="AF1352" s="52">
        <f t="shared" si="238"/>
        <v>5.0499999999999865</v>
      </c>
      <c r="AG1352" s="53">
        <f t="shared" si="239"/>
        <v>105.05000000000015</v>
      </c>
      <c r="AH1352" s="53">
        <f>AG1352-MAX($AG$1:AG1351)</f>
        <v>-41.449999999999932</v>
      </c>
    </row>
    <row r="1353" spans="1:34" x14ac:dyDescent="0.25">
      <c r="A1353">
        <v>1352</v>
      </c>
      <c r="B1353" t="s">
        <v>3035</v>
      </c>
      <c r="C1353" t="s">
        <v>15</v>
      </c>
      <c r="D1353" t="s">
        <v>16</v>
      </c>
      <c r="E1353" t="s">
        <v>142</v>
      </c>
      <c r="F1353">
        <v>2.2200000000000002</v>
      </c>
      <c r="G1353" t="s">
        <v>18</v>
      </c>
      <c r="H1353" t="s">
        <v>31</v>
      </c>
      <c r="I1353" t="str">
        <f>"1-1"</f>
        <v>1-1</v>
      </c>
      <c r="J1353" t="s">
        <v>20</v>
      </c>
      <c r="K1353">
        <v>2.2200000000000002</v>
      </c>
      <c r="L1353">
        <v>1</v>
      </c>
      <c r="M1353">
        <v>1.22</v>
      </c>
      <c r="N1353" t="s">
        <v>21</v>
      </c>
      <c r="O1353" t="s">
        <v>3049</v>
      </c>
      <c r="Q1353" s="18">
        <v>43739</v>
      </c>
      <c r="T1353" s="23" t="str">
        <f t="shared" si="230"/>
        <v>AH</v>
      </c>
      <c r="U1353" t="s">
        <v>2513</v>
      </c>
      <c r="V1353" s="46" t="str">
        <f t="shared" si="231"/>
        <v>06</v>
      </c>
      <c r="W1353" s="46" t="str">
        <f t="shared" si="232"/>
        <v>Oct</v>
      </c>
      <c r="X1353" s="46">
        <f t="shared" si="233"/>
        <v>10</v>
      </c>
      <c r="Y1353" s="46" t="str">
        <f t="shared" si="234"/>
        <v>2019</v>
      </c>
      <c r="Z1353" s="46" t="str">
        <f t="shared" si="235"/>
        <v>15:00</v>
      </c>
      <c r="AA1353" s="47">
        <f t="shared" si="236"/>
        <v>43744</v>
      </c>
      <c r="AB1353" s="48">
        <f t="shared" si="237"/>
        <v>43744.625</v>
      </c>
      <c r="AC1353" s="51">
        <v>43739</v>
      </c>
      <c r="AD1353" s="72"/>
      <c r="AE1353" s="49">
        <v>1352</v>
      </c>
      <c r="AF1353" s="52">
        <f t="shared" si="238"/>
        <v>6.2699999999999863</v>
      </c>
      <c r="AG1353" s="53">
        <f t="shared" si="239"/>
        <v>106.27000000000015</v>
      </c>
      <c r="AH1353" s="53">
        <f>AG1353-MAX($AG$1:AG1352)</f>
        <v>-40.229999999999933</v>
      </c>
    </row>
    <row r="1354" spans="1:34" x14ac:dyDescent="0.25">
      <c r="A1354">
        <v>1353</v>
      </c>
      <c r="B1354" t="s">
        <v>3035</v>
      </c>
      <c r="C1354" t="s">
        <v>15</v>
      </c>
      <c r="D1354" t="s">
        <v>16</v>
      </c>
      <c r="E1354" t="s">
        <v>1823</v>
      </c>
      <c r="F1354">
        <v>1.79</v>
      </c>
      <c r="G1354" t="s">
        <v>18</v>
      </c>
      <c r="H1354" t="s">
        <v>112</v>
      </c>
      <c r="I1354" t="str">
        <f>"2-2"</f>
        <v>2-2</v>
      </c>
      <c r="J1354" t="s">
        <v>20</v>
      </c>
      <c r="K1354">
        <v>1.7929999999999999</v>
      </c>
      <c r="L1354">
        <v>1</v>
      </c>
      <c r="M1354">
        <v>0.79</v>
      </c>
      <c r="N1354" t="s">
        <v>21</v>
      </c>
      <c r="O1354" t="s">
        <v>3050</v>
      </c>
      <c r="Q1354" s="18">
        <v>43739</v>
      </c>
      <c r="T1354" s="23" t="str">
        <f t="shared" si="230"/>
        <v>AH</v>
      </c>
      <c r="U1354" t="s">
        <v>2513</v>
      </c>
      <c r="V1354" s="46" t="str">
        <f t="shared" si="231"/>
        <v>06</v>
      </c>
      <c r="W1354" s="46" t="str">
        <f t="shared" si="232"/>
        <v>Oct</v>
      </c>
      <c r="X1354" s="46">
        <f t="shared" si="233"/>
        <v>10</v>
      </c>
      <c r="Y1354" s="46" t="str">
        <f t="shared" si="234"/>
        <v>2019</v>
      </c>
      <c r="Z1354" s="46" t="str">
        <f t="shared" si="235"/>
        <v>15:00</v>
      </c>
      <c r="AA1354" s="47">
        <f t="shared" si="236"/>
        <v>43744</v>
      </c>
      <c r="AB1354" s="48">
        <f t="shared" si="237"/>
        <v>43744.625</v>
      </c>
      <c r="AC1354" s="51">
        <v>43739</v>
      </c>
      <c r="AD1354" s="72"/>
      <c r="AE1354" s="49">
        <v>1353</v>
      </c>
      <c r="AF1354" s="52">
        <f t="shared" si="238"/>
        <v>7.0599999999999863</v>
      </c>
      <c r="AG1354" s="53">
        <f t="shared" si="239"/>
        <v>107.06000000000016</v>
      </c>
      <c r="AH1354" s="53">
        <f>AG1354-MAX($AG$1:AG1353)</f>
        <v>-39.439999999999927</v>
      </c>
    </row>
    <row r="1355" spans="1:34" x14ac:dyDescent="0.25">
      <c r="A1355">
        <v>1354</v>
      </c>
      <c r="B1355" t="s">
        <v>3034</v>
      </c>
      <c r="C1355" t="s">
        <v>15</v>
      </c>
      <c r="D1355" t="s">
        <v>24</v>
      </c>
      <c r="E1355" t="s">
        <v>2028</v>
      </c>
      <c r="F1355">
        <v>0</v>
      </c>
      <c r="G1355" t="s">
        <v>26</v>
      </c>
      <c r="H1355" t="s">
        <v>38</v>
      </c>
      <c r="I1355" t="str">
        <f>"0-0"</f>
        <v>0-0</v>
      </c>
      <c r="J1355" t="s">
        <v>20</v>
      </c>
      <c r="K1355">
        <v>1.7509999999999999</v>
      </c>
      <c r="L1355">
        <v>1</v>
      </c>
      <c r="M1355">
        <v>-1</v>
      </c>
      <c r="N1355" t="s">
        <v>21</v>
      </c>
      <c r="O1355" t="s">
        <v>3033</v>
      </c>
      <c r="Q1355" s="18">
        <v>43739</v>
      </c>
      <c r="T1355" s="23" t="str">
        <f t="shared" si="230"/>
        <v>1X2</v>
      </c>
      <c r="U1355" t="s">
        <v>2513</v>
      </c>
      <c r="V1355" s="46" t="str">
        <f t="shared" si="231"/>
        <v>06</v>
      </c>
      <c r="W1355" s="46" t="str">
        <f t="shared" si="232"/>
        <v>Oct</v>
      </c>
      <c r="X1355" s="46">
        <f t="shared" si="233"/>
        <v>10</v>
      </c>
      <c r="Y1355" s="46" t="str">
        <f t="shared" si="234"/>
        <v>2019</v>
      </c>
      <c r="Z1355" s="46" t="str">
        <f t="shared" si="235"/>
        <v>16:00</v>
      </c>
      <c r="AA1355" s="47">
        <f t="shared" si="236"/>
        <v>43744</v>
      </c>
      <c r="AB1355" s="48">
        <f t="shared" si="237"/>
        <v>43744.666666666664</v>
      </c>
      <c r="AC1355" s="51">
        <v>43739</v>
      </c>
      <c r="AD1355" s="72"/>
      <c r="AE1355" s="49">
        <v>1354</v>
      </c>
      <c r="AF1355" s="52">
        <f t="shared" si="238"/>
        <v>6.0599999999999863</v>
      </c>
      <c r="AG1355" s="53">
        <f t="shared" si="239"/>
        <v>106.06000000000016</v>
      </c>
      <c r="AH1355" s="53">
        <f>AG1355-MAX($AG$1:AG1354)</f>
        <v>-40.439999999999927</v>
      </c>
    </row>
    <row r="1356" spans="1:34" x14ac:dyDescent="0.25">
      <c r="A1356">
        <v>1355</v>
      </c>
      <c r="B1356" t="s">
        <v>3051</v>
      </c>
      <c r="C1356" t="s">
        <v>15</v>
      </c>
      <c r="D1356" t="s">
        <v>100</v>
      </c>
      <c r="E1356" t="s">
        <v>3052</v>
      </c>
      <c r="F1356">
        <v>1.74</v>
      </c>
      <c r="G1356" t="s">
        <v>18</v>
      </c>
      <c r="H1356" t="s">
        <v>92</v>
      </c>
      <c r="I1356" t="str">
        <f>"0-1"</f>
        <v>0-1</v>
      </c>
      <c r="J1356" t="s">
        <v>20</v>
      </c>
      <c r="K1356">
        <v>1.74</v>
      </c>
      <c r="L1356">
        <v>1</v>
      </c>
      <c r="M1356">
        <v>0.74</v>
      </c>
      <c r="N1356" t="s">
        <v>21</v>
      </c>
      <c r="O1356" t="s">
        <v>3050</v>
      </c>
      <c r="Q1356" s="18">
        <v>43739</v>
      </c>
      <c r="T1356" s="23" t="str">
        <f t="shared" si="230"/>
        <v>AH</v>
      </c>
      <c r="U1356" t="s">
        <v>2513</v>
      </c>
      <c r="V1356" s="46" t="str">
        <f t="shared" si="231"/>
        <v>06</v>
      </c>
      <c r="W1356" s="46" t="str">
        <f t="shared" si="232"/>
        <v>Oct</v>
      </c>
      <c r="X1356" s="46">
        <f t="shared" si="233"/>
        <v>10</v>
      </c>
      <c r="Y1356" s="46" t="str">
        <f t="shared" si="234"/>
        <v>2019</v>
      </c>
      <c r="Z1356" s="46" t="str">
        <f t="shared" si="235"/>
        <v>17:00</v>
      </c>
      <c r="AA1356" s="47">
        <f t="shared" si="236"/>
        <v>43744</v>
      </c>
      <c r="AB1356" s="48">
        <f t="shared" si="237"/>
        <v>43744.708333333336</v>
      </c>
      <c r="AC1356" s="51">
        <v>43739</v>
      </c>
      <c r="AD1356" s="72"/>
      <c r="AE1356" s="49">
        <v>1355</v>
      </c>
      <c r="AF1356" s="52">
        <f t="shared" si="238"/>
        <v>6.7999999999999865</v>
      </c>
      <c r="AG1356" s="53">
        <f t="shared" si="239"/>
        <v>106.80000000000015</v>
      </c>
      <c r="AH1356" s="53">
        <f>AG1356-MAX($AG$1:AG1355)</f>
        <v>-39.699999999999932</v>
      </c>
    </row>
    <row r="1357" spans="1:34" x14ac:dyDescent="0.25">
      <c r="A1357">
        <v>1356</v>
      </c>
      <c r="B1357" t="s">
        <v>3042</v>
      </c>
      <c r="C1357" t="s">
        <v>15</v>
      </c>
      <c r="D1357" t="s">
        <v>16</v>
      </c>
      <c r="E1357" t="s">
        <v>3043</v>
      </c>
      <c r="F1357">
        <v>1.98</v>
      </c>
      <c r="G1357" t="s">
        <v>18</v>
      </c>
      <c r="H1357" t="s">
        <v>112</v>
      </c>
      <c r="I1357" t="str">
        <f>"0-0"</f>
        <v>0-0</v>
      </c>
      <c r="J1357" t="s">
        <v>20</v>
      </c>
      <c r="K1357">
        <v>1.98</v>
      </c>
      <c r="L1357">
        <v>1</v>
      </c>
      <c r="M1357">
        <v>0.98</v>
      </c>
      <c r="N1357" t="s">
        <v>21</v>
      </c>
      <c r="O1357" t="s">
        <v>3041</v>
      </c>
      <c r="Q1357" s="18">
        <v>43739</v>
      </c>
      <c r="T1357" s="23" t="str">
        <f t="shared" si="230"/>
        <v>AH</v>
      </c>
      <c r="U1357" t="s">
        <v>2513</v>
      </c>
      <c r="V1357" s="46" t="str">
        <f t="shared" si="231"/>
        <v>06</v>
      </c>
      <c r="W1357" s="46" t="str">
        <f t="shared" si="232"/>
        <v>Oct</v>
      </c>
      <c r="X1357" s="46">
        <f t="shared" si="233"/>
        <v>10</v>
      </c>
      <c r="Y1357" s="46" t="str">
        <f t="shared" si="234"/>
        <v>2019</v>
      </c>
      <c r="Z1357" s="46" t="str">
        <f t="shared" si="235"/>
        <v>18:00</v>
      </c>
      <c r="AA1357" s="47">
        <f t="shared" si="236"/>
        <v>43744</v>
      </c>
      <c r="AB1357" s="48">
        <f t="shared" si="237"/>
        <v>43744.75</v>
      </c>
      <c r="AC1357" s="51">
        <v>43739</v>
      </c>
      <c r="AD1357" s="72"/>
      <c r="AE1357" s="49">
        <v>1356</v>
      </c>
      <c r="AF1357" s="52">
        <f t="shared" si="238"/>
        <v>7.7799999999999869</v>
      </c>
      <c r="AG1357" s="53">
        <f t="shared" si="239"/>
        <v>107.78000000000016</v>
      </c>
      <c r="AH1357" s="53">
        <f>AG1357-MAX($AG$1:AG1356)</f>
        <v>-38.719999999999928</v>
      </c>
    </row>
    <row r="1358" spans="1:34" x14ac:dyDescent="0.25">
      <c r="A1358">
        <v>1357</v>
      </c>
      <c r="B1358" t="s">
        <v>3046</v>
      </c>
      <c r="C1358" t="s">
        <v>15</v>
      </c>
      <c r="D1358" t="s">
        <v>24</v>
      </c>
      <c r="E1358" t="s">
        <v>33</v>
      </c>
      <c r="F1358">
        <v>0</v>
      </c>
      <c r="G1358" t="s">
        <v>26</v>
      </c>
      <c r="H1358" t="s">
        <v>72</v>
      </c>
      <c r="I1358" t="str">
        <f>"1-2"</f>
        <v>1-2</v>
      </c>
      <c r="J1358" t="s">
        <v>20</v>
      </c>
      <c r="K1358">
        <v>1.925</v>
      </c>
      <c r="L1358">
        <v>1</v>
      </c>
      <c r="M1358">
        <v>-1</v>
      </c>
      <c r="N1358" t="s">
        <v>21</v>
      </c>
      <c r="O1358" t="s">
        <v>3047</v>
      </c>
      <c r="Q1358" s="18">
        <v>43739</v>
      </c>
      <c r="T1358" s="23" t="str">
        <f t="shared" si="230"/>
        <v>1X2</v>
      </c>
      <c r="U1358" t="s">
        <v>2513</v>
      </c>
      <c r="V1358" s="46" t="str">
        <f t="shared" si="231"/>
        <v>06</v>
      </c>
      <c r="W1358" s="46" t="str">
        <f t="shared" si="232"/>
        <v>Oct</v>
      </c>
      <c r="X1358" s="46">
        <f t="shared" si="233"/>
        <v>10</v>
      </c>
      <c r="Y1358" s="46" t="str">
        <f t="shared" si="234"/>
        <v>2019</v>
      </c>
      <c r="Z1358" s="46" t="str">
        <f t="shared" si="235"/>
        <v>18:30</v>
      </c>
      <c r="AA1358" s="47">
        <f t="shared" si="236"/>
        <v>43744</v>
      </c>
      <c r="AB1358" s="48">
        <f t="shared" si="237"/>
        <v>43744.770833333336</v>
      </c>
      <c r="AC1358" s="51">
        <v>43739</v>
      </c>
      <c r="AD1358" s="72"/>
      <c r="AE1358" s="49">
        <v>1357</v>
      </c>
      <c r="AF1358" s="52">
        <f t="shared" si="238"/>
        <v>6.7799999999999869</v>
      </c>
      <c r="AG1358" s="53">
        <f t="shared" si="239"/>
        <v>106.78000000000016</v>
      </c>
      <c r="AH1358" s="53">
        <f>AG1358-MAX($AG$1:AG1357)</f>
        <v>-39.719999999999928</v>
      </c>
    </row>
    <row r="1359" spans="1:34" x14ac:dyDescent="0.25">
      <c r="A1359">
        <v>1358</v>
      </c>
      <c r="B1359" t="s">
        <v>3044</v>
      </c>
      <c r="C1359" t="s">
        <v>15</v>
      </c>
      <c r="D1359" t="s">
        <v>16</v>
      </c>
      <c r="E1359" t="s">
        <v>140</v>
      </c>
      <c r="F1359">
        <v>2.04</v>
      </c>
      <c r="G1359" t="s">
        <v>18</v>
      </c>
      <c r="H1359" t="s">
        <v>34</v>
      </c>
      <c r="I1359" t="str">
        <f>"1-2"</f>
        <v>1-2</v>
      </c>
      <c r="J1359" t="s">
        <v>20</v>
      </c>
      <c r="K1359">
        <v>2.04</v>
      </c>
      <c r="L1359">
        <v>1</v>
      </c>
      <c r="M1359">
        <v>1.04</v>
      </c>
      <c r="N1359" t="s">
        <v>21</v>
      </c>
      <c r="O1359" t="s">
        <v>3045</v>
      </c>
      <c r="Q1359" s="18">
        <v>43739</v>
      </c>
      <c r="T1359" s="23" t="str">
        <f t="shared" si="230"/>
        <v>AH</v>
      </c>
      <c r="U1359" t="s">
        <v>2513</v>
      </c>
      <c r="V1359" s="46" t="str">
        <f t="shared" si="231"/>
        <v>06</v>
      </c>
      <c r="W1359" s="46" t="str">
        <f t="shared" si="232"/>
        <v>Oct</v>
      </c>
      <c r="X1359" s="46">
        <f t="shared" si="233"/>
        <v>10</v>
      </c>
      <c r="Y1359" s="46" t="str">
        <f t="shared" si="234"/>
        <v>2019</v>
      </c>
      <c r="Z1359" s="46" t="str">
        <f t="shared" si="235"/>
        <v>20:45</v>
      </c>
      <c r="AA1359" s="47">
        <f t="shared" si="236"/>
        <v>43744</v>
      </c>
      <c r="AB1359" s="48">
        <f t="shared" si="237"/>
        <v>43744.864583333336</v>
      </c>
      <c r="AC1359" s="51">
        <v>43739</v>
      </c>
      <c r="AD1359" s="72"/>
      <c r="AE1359" s="49">
        <v>1358</v>
      </c>
      <c r="AF1359" s="52">
        <f t="shared" si="238"/>
        <v>7.819999999999987</v>
      </c>
      <c r="AG1359" s="53">
        <f t="shared" si="239"/>
        <v>107.82000000000016</v>
      </c>
      <c r="AH1359" s="53">
        <f>AG1359-MAX($AG$1:AG1358)</f>
        <v>-38.679999999999922</v>
      </c>
    </row>
    <row r="1360" spans="1:34" x14ac:dyDescent="0.25">
      <c r="A1360">
        <v>1359</v>
      </c>
      <c r="B1360" t="s">
        <v>3048</v>
      </c>
      <c r="C1360" t="s">
        <v>15</v>
      </c>
      <c r="D1360" t="s">
        <v>24</v>
      </c>
      <c r="E1360" t="s">
        <v>1350</v>
      </c>
      <c r="F1360">
        <v>2.2999999999999998</v>
      </c>
      <c r="G1360" t="s">
        <v>18</v>
      </c>
      <c r="H1360" t="s">
        <v>19</v>
      </c>
      <c r="I1360" t="str">
        <f>"4-0"</f>
        <v>4-0</v>
      </c>
      <c r="J1360" t="s">
        <v>20</v>
      </c>
      <c r="K1360">
        <v>2.2999999999999998</v>
      </c>
      <c r="L1360">
        <v>1</v>
      </c>
      <c r="M1360">
        <v>1.3</v>
      </c>
      <c r="N1360" t="s">
        <v>21</v>
      </c>
      <c r="O1360" t="s">
        <v>3049</v>
      </c>
      <c r="Q1360" s="18">
        <v>43739</v>
      </c>
      <c r="T1360" s="23" t="str">
        <f t="shared" si="230"/>
        <v>AH</v>
      </c>
      <c r="U1360" t="s">
        <v>2513</v>
      </c>
      <c r="V1360" s="46" t="str">
        <f t="shared" si="231"/>
        <v>06</v>
      </c>
      <c r="W1360" s="46" t="str">
        <f t="shared" si="232"/>
        <v>Oct</v>
      </c>
      <c r="X1360" s="46">
        <f t="shared" si="233"/>
        <v>10</v>
      </c>
      <c r="Y1360" s="46" t="str">
        <f t="shared" si="234"/>
        <v>2019</v>
      </c>
      <c r="Z1360" s="46" t="str">
        <f t="shared" si="235"/>
        <v>21:00</v>
      </c>
      <c r="AA1360" s="47">
        <f t="shared" si="236"/>
        <v>43744</v>
      </c>
      <c r="AB1360" s="48">
        <f t="shared" si="237"/>
        <v>43744.875</v>
      </c>
      <c r="AC1360" s="51">
        <v>43739</v>
      </c>
      <c r="AD1360" s="72"/>
      <c r="AE1360" s="49">
        <v>1359</v>
      </c>
      <c r="AF1360" s="52">
        <f t="shared" si="238"/>
        <v>9.1199999999999868</v>
      </c>
      <c r="AG1360" s="53">
        <f t="shared" si="239"/>
        <v>109.12000000000016</v>
      </c>
      <c r="AH1360" s="53">
        <f>AG1360-MAX($AG$1:AG1359)</f>
        <v>-37.379999999999924</v>
      </c>
    </row>
    <row r="1361" spans="1:34" x14ac:dyDescent="0.25">
      <c r="A1361">
        <v>1360</v>
      </c>
      <c r="B1361" t="s">
        <v>3060</v>
      </c>
      <c r="C1361" t="s">
        <v>15</v>
      </c>
      <c r="D1361" t="s">
        <v>100</v>
      </c>
      <c r="E1361" t="s">
        <v>3061</v>
      </c>
      <c r="F1361">
        <v>0</v>
      </c>
      <c r="G1361" t="s">
        <v>26</v>
      </c>
      <c r="H1361" t="s">
        <v>109</v>
      </c>
      <c r="I1361" t="str">
        <f>"1-4"</f>
        <v>1-4</v>
      </c>
      <c r="J1361" t="s">
        <v>20</v>
      </c>
      <c r="K1361">
        <v>2.17</v>
      </c>
      <c r="L1361">
        <v>1</v>
      </c>
      <c r="M1361">
        <v>-1</v>
      </c>
      <c r="N1361" t="s">
        <v>21</v>
      </c>
      <c r="O1361" t="s">
        <v>3062</v>
      </c>
      <c r="P1361"/>
      <c r="Q1361" s="18">
        <v>43739</v>
      </c>
      <c r="T1361" s="23" t="str">
        <f t="shared" si="230"/>
        <v>AH</v>
      </c>
      <c r="U1361" t="s">
        <v>2513</v>
      </c>
      <c r="V1361" s="46" t="str">
        <f t="shared" si="231"/>
        <v>18</v>
      </c>
      <c r="W1361" s="46" t="str">
        <f t="shared" si="232"/>
        <v>Oct</v>
      </c>
      <c r="X1361" s="46">
        <f t="shared" si="233"/>
        <v>10</v>
      </c>
      <c r="Y1361" s="46" t="str">
        <f t="shared" si="234"/>
        <v>2019</v>
      </c>
      <c r="Z1361" s="46" t="str">
        <f t="shared" si="235"/>
        <v>18:45</v>
      </c>
      <c r="AA1361" s="47">
        <f t="shared" si="236"/>
        <v>43756</v>
      </c>
      <c r="AB1361" s="48">
        <f t="shared" si="237"/>
        <v>43756.78125</v>
      </c>
      <c r="AC1361" s="51">
        <v>43739</v>
      </c>
      <c r="AD1361" s="72"/>
      <c r="AE1361" s="49">
        <v>1360</v>
      </c>
      <c r="AF1361" s="52">
        <f t="shared" si="238"/>
        <v>8.1199999999999868</v>
      </c>
      <c r="AG1361" s="53">
        <f t="shared" si="239"/>
        <v>108.12000000000016</v>
      </c>
      <c r="AH1361" s="53">
        <f>AG1361-MAX($AG$1:AG1360)</f>
        <v>-38.379999999999924</v>
      </c>
    </row>
    <row r="1362" spans="1:34" x14ac:dyDescent="0.25">
      <c r="A1362">
        <v>1361</v>
      </c>
      <c r="B1362" t="s">
        <v>3065</v>
      </c>
      <c r="C1362" t="s">
        <v>15</v>
      </c>
      <c r="D1362" t="s">
        <v>24</v>
      </c>
      <c r="E1362" t="s">
        <v>3066</v>
      </c>
      <c r="F1362">
        <v>1.92</v>
      </c>
      <c r="G1362" t="s">
        <v>18</v>
      </c>
      <c r="H1362" t="s">
        <v>27</v>
      </c>
      <c r="I1362" t="str">
        <f>"0-3"</f>
        <v>0-3</v>
      </c>
      <c r="J1362" t="s">
        <v>20</v>
      </c>
      <c r="K1362">
        <v>1.917</v>
      </c>
      <c r="L1362">
        <v>1</v>
      </c>
      <c r="M1362">
        <v>0.92</v>
      </c>
      <c r="N1362" t="s">
        <v>21</v>
      </c>
      <c r="O1362" t="s">
        <v>3067</v>
      </c>
      <c r="P1362"/>
      <c r="Q1362" s="18">
        <v>43739</v>
      </c>
      <c r="T1362" s="23" t="str">
        <f t="shared" si="230"/>
        <v>AH</v>
      </c>
      <c r="U1362" t="s">
        <v>2513</v>
      </c>
      <c r="V1362" s="46" t="str">
        <f t="shared" si="231"/>
        <v>19</v>
      </c>
      <c r="W1362" s="46" t="str">
        <f t="shared" si="232"/>
        <v>Oct</v>
      </c>
      <c r="X1362" s="46">
        <f t="shared" si="233"/>
        <v>10</v>
      </c>
      <c r="Y1362" s="46" t="str">
        <f t="shared" si="234"/>
        <v>2019</v>
      </c>
      <c r="Z1362" s="46" t="str">
        <f t="shared" si="235"/>
        <v>11:00</v>
      </c>
      <c r="AA1362" s="47">
        <f t="shared" si="236"/>
        <v>43757</v>
      </c>
      <c r="AB1362" s="48">
        <f t="shared" si="237"/>
        <v>43757.458333333336</v>
      </c>
      <c r="AC1362" s="51">
        <v>43739</v>
      </c>
      <c r="AD1362" s="72"/>
      <c r="AE1362" s="49">
        <v>1361</v>
      </c>
      <c r="AF1362" s="52">
        <f t="shared" si="238"/>
        <v>9.0399999999999867</v>
      </c>
      <c r="AG1362" s="53">
        <f t="shared" si="239"/>
        <v>109.04000000000016</v>
      </c>
      <c r="AH1362" s="53">
        <f>AG1362-MAX($AG$1:AG1361)</f>
        <v>-37.459999999999923</v>
      </c>
    </row>
    <row r="1363" spans="1:34" x14ac:dyDescent="0.25">
      <c r="A1363">
        <v>1362</v>
      </c>
      <c r="B1363" t="s">
        <v>3055</v>
      </c>
      <c r="C1363" t="s">
        <v>15</v>
      </c>
      <c r="D1363" t="s">
        <v>16</v>
      </c>
      <c r="E1363" t="s">
        <v>2351</v>
      </c>
      <c r="F1363">
        <v>0</v>
      </c>
      <c r="G1363" t="s">
        <v>26</v>
      </c>
      <c r="H1363" t="s">
        <v>72</v>
      </c>
      <c r="I1363" t="str">
        <f>"3-3"</f>
        <v>3-3</v>
      </c>
      <c r="J1363" t="s">
        <v>20</v>
      </c>
      <c r="K1363">
        <v>2.23</v>
      </c>
      <c r="L1363">
        <v>1</v>
      </c>
      <c r="M1363">
        <v>-1</v>
      </c>
      <c r="N1363" t="s">
        <v>21</v>
      </c>
      <c r="O1363" t="s">
        <v>3056</v>
      </c>
      <c r="P1363"/>
      <c r="Q1363" s="18">
        <v>43739</v>
      </c>
      <c r="T1363" s="23" t="str">
        <f t="shared" si="230"/>
        <v>1X2</v>
      </c>
      <c r="U1363" t="s">
        <v>2513</v>
      </c>
      <c r="V1363" s="46" t="str">
        <f t="shared" si="231"/>
        <v>19</v>
      </c>
      <c r="W1363" s="46" t="str">
        <f t="shared" si="232"/>
        <v>Oct</v>
      </c>
      <c r="X1363" s="46">
        <f t="shared" si="233"/>
        <v>10</v>
      </c>
      <c r="Y1363" s="46" t="str">
        <f t="shared" si="234"/>
        <v>2019</v>
      </c>
      <c r="Z1363" s="46" t="str">
        <f t="shared" si="235"/>
        <v>13:00</v>
      </c>
      <c r="AA1363" s="47">
        <f t="shared" si="236"/>
        <v>43757</v>
      </c>
      <c r="AB1363" s="48">
        <f t="shared" si="237"/>
        <v>43757.541666666664</v>
      </c>
      <c r="AC1363" s="51">
        <v>43739</v>
      </c>
      <c r="AD1363" s="72"/>
      <c r="AE1363" s="49">
        <v>1362</v>
      </c>
      <c r="AF1363" s="52">
        <f t="shared" si="238"/>
        <v>8.0399999999999867</v>
      </c>
      <c r="AG1363" s="53">
        <f t="shared" si="239"/>
        <v>108.04000000000016</v>
      </c>
      <c r="AH1363" s="53">
        <f>AG1363-MAX($AG$1:AG1362)</f>
        <v>-38.459999999999923</v>
      </c>
    </row>
    <row r="1364" spans="1:34" x14ac:dyDescent="0.25">
      <c r="A1364">
        <v>1363</v>
      </c>
      <c r="B1364" t="s">
        <v>3068</v>
      </c>
      <c r="C1364" t="s">
        <v>15</v>
      </c>
      <c r="D1364" t="s">
        <v>24</v>
      </c>
      <c r="E1364" t="s">
        <v>118</v>
      </c>
      <c r="F1364">
        <v>1.68</v>
      </c>
      <c r="G1364" t="s">
        <v>18</v>
      </c>
      <c r="H1364" t="s">
        <v>31</v>
      </c>
      <c r="I1364" t="str">
        <f>"1-1"</f>
        <v>1-1</v>
      </c>
      <c r="J1364" t="s">
        <v>20</v>
      </c>
      <c r="K1364">
        <v>1.6839999999999999</v>
      </c>
      <c r="L1364">
        <v>1</v>
      </c>
      <c r="M1364">
        <v>0.68</v>
      </c>
      <c r="N1364" t="s">
        <v>21</v>
      </c>
      <c r="O1364" t="s">
        <v>3067</v>
      </c>
      <c r="P1364"/>
      <c r="Q1364" s="18">
        <v>43739</v>
      </c>
      <c r="T1364" s="23" t="str">
        <f t="shared" si="230"/>
        <v>AH</v>
      </c>
      <c r="U1364" t="s">
        <v>2513</v>
      </c>
      <c r="V1364" s="46" t="str">
        <f t="shared" si="231"/>
        <v>19</v>
      </c>
      <c r="W1364" s="46" t="str">
        <f t="shared" si="232"/>
        <v>Oct</v>
      </c>
      <c r="X1364" s="46">
        <f t="shared" si="233"/>
        <v>10</v>
      </c>
      <c r="Y1364" s="46" t="str">
        <f t="shared" si="234"/>
        <v>2019</v>
      </c>
      <c r="Z1364" s="46" t="str">
        <f t="shared" si="235"/>
        <v>14:00</v>
      </c>
      <c r="AA1364" s="47">
        <f t="shared" si="236"/>
        <v>43757</v>
      </c>
      <c r="AB1364" s="48">
        <f t="shared" si="237"/>
        <v>43757.583333333336</v>
      </c>
      <c r="AC1364" s="51">
        <v>43739</v>
      </c>
      <c r="AD1364" s="72"/>
      <c r="AE1364" s="49">
        <v>1363</v>
      </c>
      <c r="AF1364" s="52">
        <f t="shared" si="238"/>
        <v>8.7199999999999864</v>
      </c>
      <c r="AG1364" s="53">
        <f t="shared" si="239"/>
        <v>108.72000000000017</v>
      </c>
      <c r="AH1364" s="53">
        <f>AG1364-MAX($AG$1:AG1363)</f>
        <v>-37.779999999999916</v>
      </c>
    </row>
    <row r="1365" spans="1:34" x14ac:dyDescent="0.25">
      <c r="A1365">
        <v>1364</v>
      </c>
      <c r="B1365" t="s">
        <v>3063</v>
      </c>
      <c r="C1365" t="s">
        <v>15</v>
      </c>
      <c r="D1365" t="s">
        <v>100</v>
      </c>
      <c r="E1365" t="s">
        <v>218</v>
      </c>
      <c r="F1365">
        <v>1.77</v>
      </c>
      <c r="G1365" t="s">
        <v>18</v>
      </c>
      <c r="H1365" t="s">
        <v>112</v>
      </c>
      <c r="I1365" t="str">
        <f>"2-1"</f>
        <v>2-1</v>
      </c>
      <c r="J1365" t="s">
        <v>20</v>
      </c>
      <c r="K1365">
        <v>1.7689999999999999</v>
      </c>
      <c r="L1365">
        <v>1</v>
      </c>
      <c r="M1365">
        <v>0.77</v>
      </c>
      <c r="N1365" t="s">
        <v>21</v>
      </c>
      <c r="O1365" t="s">
        <v>3062</v>
      </c>
      <c r="P1365"/>
      <c r="Q1365" s="18">
        <v>43739</v>
      </c>
      <c r="T1365" s="23" t="str">
        <f t="shared" si="230"/>
        <v>AH</v>
      </c>
      <c r="U1365" t="s">
        <v>2513</v>
      </c>
      <c r="V1365" s="46" t="str">
        <f t="shared" si="231"/>
        <v>19</v>
      </c>
      <c r="W1365" s="46" t="str">
        <f t="shared" si="232"/>
        <v>Oct</v>
      </c>
      <c r="X1365" s="46">
        <f t="shared" si="233"/>
        <v>10</v>
      </c>
      <c r="Y1365" s="46" t="str">
        <f t="shared" si="234"/>
        <v>2019</v>
      </c>
      <c r="Z1365" s="46" t="str">
        <f t="shared" si="235"/>
        <v>18:00</v>
      </c>
      <c r="AA1365" s="47">
        <f t="shared" si="236"/>
        <v>43757</v>
      </c>
      <c r="AB1365" s="48">
        <f t="shared" si="237"/>
        <v>43757.75</v>
      </c>
      <c r="AC1365" s="51">
        <v>43739</v>
      </c>
      <c r="AD1365" s="72"/>
      <c r="AE1365" s="49">
        <v>1364</v>
      </c>
      <c r="AF1365" s="52">
        <f t="shared" si="238"/>
        <v>9.489999999999986</v>
      </c>
      <c r="AG1365" s="53">
        <f t="shared" si="239"/>
        <v>109.49000000000017</v>
      </c>
      <c r="AH1365" s="53">
        <f>AG1365-MAX($AG$1:AG1364)</f>
        <v>-37.00999999999992</v>
      </c>
    </row>
    <row r="1366" spans="1:34" x14ac:dyDescent="0.25">
      <c r="A1366">
        <v>1365</v>
      </c>
      <c r="B1366" t="s">
        <v>3069</v>
      </c>
      <c r="C1366" t="s">
        <v>15</v>
      </c>
      <c r="D1366" t="s">
        <v>24</v>
      </c>
      <c r="E1366" t="s">
        <v>3070</v>
      </c>
      <c r="F1366">
        <v>2.02</v>
      </c>
      <c r="G1366" t="s">
        <v>18</v>
      </c>
      <c r="H1366" t="s">
        <v>109</v>
      </c>
      <c r="I1366" t="str">
        <f>"1-0"</f>
        <v>1-0</v>
      </c>
      <c r="J1366" t="s">
        <v>20</v>
      </c>
      <c r="K1366">
        <v>2.02</v>
      </c>
      <c r="L1366">
        <v>1</v>
      </c>
      <c r="M1366">
        <v>1.02</v>
      </c>
      <c r="N1366" t="s">
        <v>21</v>
      </c>
      <c r="O1366" t="s">
        <v>3067</v>
      </c>
      <c r="P1366"/>
      <c r="Q1366" s="18">
        <v>43739</v>
      </c>
      <c r="T1366" s="23" t="str">
        <f t="shared" si="230"/>
        <v>AH</v>
      </c>
      <c r="U1366" t="s">
        <v>2513</v>
      </c>
      <c r="V1366" s="46" t="str">
        <f t="shared" si="231"/>
        <v>19</v>
      </c>
      <c r="W1366" s="46" t="str">
        <f t="shared" si="232"/>
        <v>Oct</v>
      </c>
      <c r="X1366" s="46">
        <f t="shared" si="233"/>
        <v>10</v>
      </c>
      <c r="Y1366" s="46" t="str">
        <f t="shared" si="234"/>
        <v>2019</v>
      </c>
      <c r="Z1366" s="46" t="str">
        <f t="shared" si="235"/>
        <v>19:00</v>
      </c>
      <c r="AA1366" s="47">
        <f t="shared" si="236"/>
        <v>43757</v>
      </c>
      <c r="AB1366" s="48">
        <f t="shared" si="237"/>
        <v>43757.791666666664</v>
      </c>
      <c r="AC1366" s="51">
        <v>43739</v>
      </c>
      <c r="AD1366" s="72"/>
      <c r="AE1366" s="49">
        <v>1365</v>
      </c>
      <c r="AF1366" s="52">
        <f t="shared" si="238"/>
        <v>10.509999999999986</v>
      </c>
      <c r="AG1366" s="53">
        <f t="shared" si="239"/>
        <v>110.51000000000016</v>
      </c>
      <c r="AH1366" s="53">
        <f>AG1366-MAX($AG$1:AG1365)</f>
        <v>-35.989999999999924</v>
      </c>
    </row>
    <row r="1367" spans="1:34" x14ac:dyDescent="0.25">
      <c r="A1367">
        <v>1366</v>
      </c>
      <c r="B1367" t="s">
        <v>3057</v>
      </c>
      <c r="C1367" t="s">
        <v>15</v>
      </c>
      <c r="D1367" t="s">
        <v>16</v>
      </c>
      <c r="E1367" t="s">
        <v>3058</v>
      </c>
      <c r="F1367">
        <v>0</v>
      </c>
      <c r="G1367" t="s">
        <v>26</v>
      </c>
      <c r="H1367" t="s">
        <v>112</v>
      </c>
      <c r="I1367" t="str">
        <f>"3-4"</f>
        <v>3-4</v>
      </c>
      <c r="J1367" t="s">
        <v>20</v>
      </c>
      <c r="K1367">
        <v>2.25</v>
      </c>
      <c r="L1367">
        <v>1</v>
      </c>
      <c r="M1367">
        <v>-1</v>
      </c>
      <c r="N1367" t="s">
        <v>21</v>
      </c>
      <c r="O1367" t="s">
        <v>3056</v>
      </c>
      <c r="P1367"/>
      <c r="Q1367" s="18">
        <v>43739</v>
      </c>
      <c r="T1367" s="23" t="str">
        <f t="shared" si="230"/>
        <v>AH</v>
      </c>
      <c r="U1367" t="s">
        <v>2513</v>
      </c>
      <c r="V1367" s="46" t="str">
        <f t="shared" si="231"/>
        <v>20</v>
      </c>
      <c r="W1367" s="46" t="str">
        <f t="shared" si="232"/>
        <v>Oct</v>
      </c>
      <c r="X1367" s="46">
        <f t="shared" si="233"/>
        <v>10</v>
      </c>
      <c r="Y1367" s="46" t="str">
        <f t="shared" si="234"/>
        <v>2019</v>
      </c>
      <c r="Z1367" s="46" t="str">
        <f t="shared" si="235"/>
        <v>10:30</v>
      </c>
      <c r="AA1367" s="47">
        <f t="shared" si="236"/>
        <v>43758</v>
      </c>
      <c r="AB1367" s="48">
        <f t="shared" si="237"/>
        <v>43758.4375</v>
      </c>
      <c r="AC1367" s="51">
        <v>43739</v>
      </c>
      <c r="AD1367" s="72"/>
      <c r="AE1367" s="49">
        <v>1366</v>
      </c>
      <c r="AF1367" s="52">
        <f t="shared" si="238"/>
        <v>9.5099999999999856</v>
      </c>
      <c r="AG1367" s="53">
        <f t="shared" si="239"/>
        <v>109.51000000000016</v>
      </c>
      <c r="AH1367" s="53">
        <f>AG1367-MAX($AG$1:AG1366)</f>
        <v>-36.989999999999924</v>
      </c>
    </row>
    <row r="1368" spans="1:34" x14ac:dyDescent="0.25">
      <c r="A1368">
        <v>1367</v>
      </c>
      <c r="B1368" t="s">
        <v>3071</v>
      </c>
      <c r="C1368" t="s">
        <v>15</v>
      </c>
      <c r="D1368" t="s">
        <v>24</v>
      </c>
      <c r="E1368" t="s">
        <v>467</v>
      </c>
      <c r="F1368">
        <v>0</v>
      </c>
      <c r="G1368" t="s">
        <v>26</v>
      </c>
      <c r="H1368" t="s">
        <v>92</v>
      </c>
      <c r="I1368" t="str">
        <f>"3-1"</f>
        <v>3-1</v>
      </c>
      <c r="J1368" t="s">
        <v>20</v>
      </c>
      <c r="K1368">
        <v>2.13</v>
      </c>
      <c r="L1368">
        <v>1</v>
      </c>
      <c r="M1368">
        <v>-1</v>
      </c>
      <c r="N1368" t="s">
        <v>21</v>
      </c>
      <c r="O1368" t="s">
        <v>3067</v>
      </c>
      <c r="P1368"/>
      <c r="Q1368" s="18">
        <v>43739</v>
      </c>
      <c r="T1368" s="23" t="str">
        <f t="shared" si="230"/>
        <v>AH</v>
      </c>
      <c r="U1368" t="s">
        <v>2513</v>
      </c>
      <c r="V1368" s="46" t="str">
        <f t="shared" si="231"/>
        <v>20</v>
      </c>
      <c r="W1368" s="46" t="str">
        <f t="shared" si="232"/>
        <v>Oct</v>
      </c>
      <c r="X1368" s="46">
        <f t="shared" si="233"/>
        <v>10</v>
      </c>
      <c r="Y1368" s="46" t="str">
        <f t="shared" si="234"/>
        <v>2019</v>
      </c>
      <c r="Z1368" s="46" t="str">
        <f t="shared" si="235"/>
        <v>12:00</v>
      </c>
      <c r="AA1368" s="47">
        <f t="shared" si="236"/>
        <v>43758</v>
      </c>
      <c r="AB1368" s="48">
        <f t="shared" si="237"/>
        <v>43758.5</v>
      </c>
      <c r="AC1368" s="51">
        <v>43739</v>
      </c>
      <c r="AD1368" s="72"/>
      <c r="AE1368" s="49">
        <v>1367</v>
      </c>
      <c r="AF1368" s="52">
        <f t="shared" si="238"/>
        <v>8.5099999999999856</v>
      </c>
      <c r="AG1368" s="53">
        <f t="shared" si="239"/>
        <v>108.51000000000016</v>
      </c>
      <c r="AH1368" s="53">
        <f>AG1368-MAX($AG$1:AG1367)</f>
        <v>-37.989999999999924</v>
      </c>
    </row>
    <row r="1369" spans="1:34" x14ac:dyDescent="0.25">
      <c r="A1369">
        <v>1368</v>
      </c>
      <c r="B1369" t="s">
        <v>3059</v>
      </c>
      <c r="C1369" t="s">
        <v>15</v>
      </c>
      <c r="D1369" t="s">
        <v>16</v>
      </c>
      <c r="E1369" t="s">
        <v>435</v>
      </c>
      <c r="F1369">
        <v>1.74</v>
      </c>
      <c r="G1369" t="s">
        <v>18</v>
      </c>
      <c r="H1369" t="s">
        <v>112</v>
      </c>
      <c r="I1369" t="str">
        <f>"0-0"</f>
        <v>0-0</v>
      </c>
      <c r="J1369" t="s">
        <v>20</v>
      </c>
      <c r="K1369">
        <v>1.74</v>
      </c>
      <c r="L1369">
        <v>1</v>
      </c>
      <c r="M1369">
        <v>0.74</v>
      </c>
      <c r="N1369" t="s">
        <v>21</v>
      </c>
      <c r="O1369" t="s">
        <v>3056</v>
      </c>
      <c r="P1369"/>
      <c r="Q1369" s="18">
        <v>43739</v>
      </c>
      <c r="T1369" s="23" t="str">
        <f t="shared" si="230"/>
        <v>AH</v>
      </c>
      <c r="U1369" t="s">
        <v>2513</v>
      </c>
      <c r="V1369" s="46" t="str">
        <f t="shared" si="231"/>
        <v>20</v>
      </c>
      <c r="W1369" s="46" t="str">
        <f t="shared" si="232"/>
        <v>Oct</v>
      </c>
      <c r="X1369" s="46">
        <f t="shared" si="233"/>
        <v>10</v>
      </c>
      <c r="Y1369" s="46" t="str">
        <f t="shared" si="234"/>
        <v>2019</v>
      </c>
      <c r="Z1369" s="46" t="str">
        <f t="shared" si="235"/>
        <v>13:00</v>
      </c>
      <c r="AA1369" s="47">
        <f t="shared" si="236"/>
        <v>43758</v>
      </c>
      <c r="AB1369" s="48">
        <f t="shared" si="237"/>
        <v>43758.541666666664</v>
      </c>
      <c r="AC1369" s="51">
        <v>43739</v>
      </c>
      <c r="AD1369" s="72"/>
      <c r="AE1369" s="49">
        <v>1368</v>
      </c>
      <c r="AF1369" s="52">
        <f t="shared" si="238"/>
        <v>9.2499999999999858</v>
      </c>
      <c r="AG1369" s="53">
        <f t="shared" si="239"/>
        <v>109.25000000000016</v>
      </c>
      <c r="AH1369" s="53">
        <f>AG1369-MAX($AG$1:AG1368)</f>
        <v>-37.249999999999929</v>
      </c>
    </row>
    <row r="1370" spans="1:34" x14ac:dyDescent="0.25">
      <c r="A1370">
        <v>1369</v>
      </c>
      <c r="B1370" t="s">
        <v>3064</v>
      </c>
      <c r="C1370" t="s">
        <v>15</v>
      </c>
      <c r="D1370" t="s">
        <v>100</v>
      </c>
      <c r="E1370" t="s">
        <v>1685</v>
      </c>
      <c r="F1370">
        <v>0</v>
      </c>
      <c r="G1370" t="s">
        <v>26</v>
      </c>
      <c r="H1370" t="s">
        <v>92</v>
      </c>
      <c r="I1370" t="str">
        <f>"3-2"</f>
        <v>3-2</v>
      </c>
      <c r="J1370" t="s">
        <v>20</v>
      </c>
      <c r="K1370">
        <v>2.04</v>
      </c>
      <c r="L1370">
        <v>1</v>
      </c>
      <c r="M1370">
        <v>-1</v>
      </c>
      <c r="N1370" t="s">
        <v>21</v>
      </c>
      <c r="O1370" t="s">
        <v>3062</v>
      </c>
      <c r="P1370"/>
      <c r="Q1370" s="18">
        <v>43739</v>
      </c>
      <c r="T1370" s="23" t="str">
        <f t="shared" si="230"/>
        <v>AH</v>
      </c>
      <c r="U1370" t="s">
        <v>2513</v>
      </c>
      <c r="V1370" s="46" t="str">
        <f t="shared" si="231"/>
        <v>20</v>
      </c>
      <c r="W1370" s="46" t="str">
        <f t="shared" si="232"/>
        <v>Oct</v>
      </c>
      <c r="X1370" s="46">
        <f t="shared" si="233"/>
        <v>10</v>
      </c>
      <c r="Y1370" s="46" t="str">
        <f t="shared" si="234"/>
        <v>2019</v>
      </c>
      <c r="Z1370" s="46" t="str">
        <f t="shared" si="235"/>
        <v>15:00</v>
      </c>
      <c r="AA1370" s="47">
        <f t="shared" si="236"/>
        <v>43758</v>
      </c>
      <c r="AB1370" s="48">
        <f t="shared" si="237"/>
        <v>43758.625</v>
      </c>
      <c r="AC1370" s="51">
        <v>43739</v>
      </c>
      <c r="AD1370" s="72"/>
      <c r="AE1370" s="49">
        <v>1369</v>
      </c>
      <c r="AF1370" s="52">
        <f t="shared" si="238"/>
        <v>8.2499999999999858</v>
      </c>
      <c r="AG1370" s="53">
        <f t="shared" si="239"/>
        <v>108.25000000000016</v>
      </c>
      <c r="AH1370" s="53">
        <f>AG1370-MAX($AG$1:AG1369)</f>
        <v>-38.249999999999929</v>
      </c>
    </row>
    <row r="1371" spans="1:34" x14ac:dyDescent="0.25">
      <c r="A1371">
        <v>1370</v>
      </c>
      <c r="B1371" t="s">
        <v>3085</v>
      </c>
      <c r="C1371" t="s">
        <v>15</v>
      </c>
      <c r="D1371" t="s">
        <v>100</v>
      </c>
      <c r="E1371" t="s">
        <v>3086</v>
      </c>
      <c r="F1371">
        <v>1.85</v>
      </c>
      <c r="G1371" t="s">
        <v>18</v>
      </c>
      <c r="H1371" t="s">
        <v>72</v>
      </c>
      <c r="I1371" t="str">
        <f>"3-0"</f>
        <v>3-0</v>
      </c>
      <c r="J1371" t="s">
        <v>20</v>
      </c>
      <c r="K1371">
        <v>1.847</v>
      </c>
      <c r="L1371">
        <v>1</v>
      </c>
      <c r="M1371">
        <v>0.85</v>
      </c>
      <c r="N1371" t="s">
        <v>21</v>
      </c>
      <c r="O1371" t="s">
        <v>3084</v>
      </c>
      <c r="P1371"/>
      <c r="Q1371" s="18">
        <v>43739</v>
      </c>
      <c r="T1371" s="23" t="str">
        <f t="shared" si="230"/>
        <v>1X2</v>
      </c>
      <c r="U1371" t="s">
        <v>2513</v>
      </c>
      <c r="V1371" s="46" t="str">
        <f t="shared" si="231"/>
        <v>26</v>
      </c>
      <c r="W1371" s="46" t="str">
        <f t="shared" si="232"/>
        <v>Oct</v>
      </c>
      <c r="X1371" s="46">
        <f t="shared" si="233"/>
        <v>10</v>
      </c>
      <c r="Y1371" s="46" t="str">
        <f t="shared" si="234"/>
        <v>2019</v>
      </c>
      <c r="Z1371" s="46" t="str">
        <f t="shared" si="235"/>
        <v>15:30</v>
      </c>
      <c r="AA1371" s="47">
        <f t="shared" si="236"/>
        <v>43764</v>
      </c>
      <c r="AB1371" s="48">
        <f t="shared" si="237"/>
        <v>43764.645833333336</v>
      </c>
      <c r="AC1371" s="51">
        <v>43739</v>
      </c>
      <c r="AD1371" s="72"/>
      <c r="AE1371" s="49">
        <v>1370</v>
      </c>
      <c r="AF1371" s="52">
        <f t="shared" si="238"/>
        <v>9.0999999999999854</v>
      </c>
      <c r="AG1371" s="53">
        <f t="shared" si="239"/>
        <v>109.10000000000015</v>
      </c>
      <c r="AH1371" s="53">
        <f>AG1371-MAX($AG$1:AG1370)</f>
        <v>-37.399999999999935</v>
      </c>
    </row>
    <row r="1372" spans="1:34" x14ac:dyDescent="0.25">
      <c r="A1372">
        <v>1371</v>
      </c>
      <c r="B1372" t="s">
        <v>3074</v>
      </c>
      <c r="C1372" t="s">
        <v>15</v>
      </c>
      <c r="D1372" t="s">
        <v>100</v>
      </c>
      <c r="E1372" t="s">
        <v>1854</v>
      </c>
      <c r="F1372">
        <v>2.04</v>
      </c>
      <c r="G1372" t="s">
        <v>18</v>
      </c>
      <c r="H1372" t="s">
        <v>72</v>
      </c>
      <c r="I1372" t="str">
        <f>"1-0"</f>
        <v>1-0</v>
      </c>
      <c r="J1372" t="s">
        <v>20</v>
      </c>
      <c r="K1372">
        <v>2.04</v>
      </c>
      <c r="L1372">
        <v>1</v>
      </c>
      <c r="M1372">
        <v>1.04</v>
      </c>
      <c r="N1372" t="s">
        <v>21</v>
      </c>
      <c r="O1372" t="s">
        <v>3075</v>
      </c>
      <c r="P1372"/>
      <c r="Q1372" s="18">
        <v>43739</v>
      </c>
      <c r="T1372" s="23" t="str">
        <f t="shared" si="230"/>
        <v>1X2</v>
      </c>
      <c r="U1372" t="s">
        <v>2513</v>
      </c>
      <c r="V1372" s="46" t="str">
        <f t="shared" si="231"/>
        <v>26</v>
      </c>
      <c r="W1372" s="46" t="str">
        <f t="shared" si="232"/>
        <v>Oct</v>
      </c>
      <c r="X1372" s="46">
        <f t="shared" si="233"/>
        <v>10</v>
      </c>
      <c r="Y1372" s="46" t="str">
        <f t="shared" si="234"/>
        <v>2019</v>
      </c>
      <c r="Z1372" s="46" t="str">
        <f t="shared" si="235"/>
        <v>18:00</v>
      </c>
      <c r="AA1372" s="47">
        <f t="shared" si="236"/>
        <v>43764</v>
      </c>
      <c r="AB1372" s="48">
        <f t="shared" si="237"/>
        <v>43764.75</v>
      </c>
      <c r="AC1372" s="51">
        <v>43739</v>
      </c>
      <c r="AD1372" s="72"/>
      <c r="AE1372" s="49">
        <v>1371</v>
      </c>
      <c r="AF1372" s="52">
        <f t="shared" si="238"/>
        <v>10.139999999999986</v>
      </c>
      <c r="AG1372" s="53">
        <f t="shared" si="239"/>
        <v>110.14000000000016</v>
      </c>
      <c r="AH1372" s="53">
        <f>AG1372-MAX($AG$1:AG1371)</f>
        <v>-36.359999999999928</v>
      </c>
    </row>
    <row r="1373" spans="1:34" x14ac:dyDescent="0.25">
      <c r="A1373">
        <v>1372</v>
      </c>
      <c r="B1373" t="s">
        <v>3074</v>
      </c>
      <c r="C1373" t="s">
        <v>15</v>
      </c>
      <c r="D1373" t="s">
        <v>100</v>
      </c>
      <c r="E1373" t="s">
        <v>3087</v>
      </c>
      <c r="F1373">
        <v>1.76</v>
      </c>
      <c r="G1373" t="s">
        <v>18</v>
      </c>
      <c r="H1373" t="s">
        <v>50</v>
      </c>
      <c r="I1373" t="str">
        <f>"2-0"</f>
        <v>2-0</v>
      </c>
      <c r="J1373" t="s">
        <v>20</v>
      </c>
      <c r="K1373">
        <v>1.7569999999999999</v>
      </c>
      <c r="L1373">
        <v>1</v>
      </c>
      <c r="M1373">
        <v>0.76</v>
      </c>
      <c r="N1373" t="s">
        <v>21</v>
      </c>
      <c r="O1373" t="s">
        <v>3084</v>
      </c>
      <c r="P1373"/>
      <c r="Q1373" s="18">
        <v>43739</v>
      </c>
      <c r="T1373" s="23" t="str">
        <f t="shared" si="230"/>
        <v>AH</v>
      </c>
      <c r="U1373" t="s">
        <v>2513</v>
      </c>
      <c r="V1373" s="46" t="str">
        <f t="shared" si="231"/>
        <v>26</v>
      </c>
      <c r="W1373" s="46" t="str">
        <f t="shared" si="232"/>
        <v>Oct</v>
      </c>
      <c r="X1373" s="46">
        <f t="shared" si="233"/>
        <v>10</v>
      </c>
      <c r="Y1373" s="46" t="str">
        <f t="shared" si="234"/>
        <v>2019</v>
      </c>
      <c r="Z1373" s="46" t="str">
        <f t="shared" si="235"/>
        <v>18:00</v>
      </c>
      <c r="AA1373" s="47">
        <f t="shared" si="236"/>
        <v>43764</v>
      </c>
      <c r="AB1373" s="48">
        <f t="shared" si="237"/>
        <v>43764.75</v>
      </c>
      <c r="AC1373" s="51">
        <v>43739</v>
      </c>
      <c r="AD1373" s="72"/>
      <c r="AE1373" s="49">
        <v>1372</v>
      </c>
      <c r="AF1373" s="52">
        <f t="shared" si="238"/>
        <v>10.899999999999986</v>
      </c>
      <c r="AG1373" s="53">
        <f t="shared" si="239"/>
        <v>110.90000000000016</v>
      </c>
      <c r="AH1373" s="53">
        <f>AG1373-MAX($AG$1:AG1372)</f>
        <v>-35.599999999999923</v>
      </c>
    </row>
    <row r="1374" spans="1:34" x14ac:dyDescent="0.25">
      <c r="A1374">
        <v>1373</v>
      </c>
      <c r="B1374" t="s">
        <v>3076</v>
      </c>
      <c r="C1374" t="s">
        <v>15</v>
      </c>
      <c r="D1374" t="s">
        <v>24</v>
      </c>
      <c r="E1374" t="s">
        <v>3077</v>
      </c>
      <c r="F1374">
        <v>0</v>
      </c>
      <c r="G1374" t="s">
        <v>26</v>
      </c>
      <c r="H1374" t="s">
        <v>92</v>
      </c>
      <c r="I1374" t="str">
        <f>"2-0"</f>
        <v>2-0</v>
      </c>
      <c r="J1374" t="s">
        <v>20</v>
      </c>
      <c r="K1374">
        <v>2.23</v>
      </c>
      <c r="L1374">
        <v>1</v>
      </c>
      <c r="M1374">
        <v>-1</v>
      </c>
      <c r="N1374" t="s">
        <v>21</v>
      </c>
      <c r="O1374" t="s">
        <v>3078</v>
      </c>
      <c r="P1374"/>
      <c r="Q1374" s="18">
        <v>43739</v>
      </c>
      <c r="T1374" s="23" t="str">
        <f t="shared" si="230"/>
        <v>AH</v>
      </c>
      <c r="U1374" t="s">
        <v>2513</v>
      </c>
      <c r="V1374" s="46" t="str">
        <f t="shared" si="231"/>
        <v>26</v>
      </c>
      <c r="W1374" s="46" t="str">
        <f t="shared" si="232"/>
        <v>Oct</v>
      </c>
      <c r="X1374" s="46">
        <f t="shared" si="233"/>
        <v>10</v>
      </c>
      <c r="Y1374" s="46" t="str">
        <f t="shared" si="234"/>
        <v>2019</v>
      </c>
      <c r="Z1374" s="46" t="str">
        <f t="shared" si="235"/>
        <v>19:00</v>
      </c>
      <c r="AA1374" s="47">
        <f t="shared" si="236"/>
        <v>43764</v>
      </c>
      <c r="AB1374" s="48">
        <f t="shared" si="237"/>
        <v>43764.791666666664</v>
      </c>
      <c r="AC1374" s="51">
        <v>43739</v>
      </c>
      <c r="AD1374" s="72"/>
      <c r="AE1374" s="49">
        <v>1373</v>
      </c>
      <c r="AF1374" s="52">
        <f t="shared" si="238"/>
        <v>9.8999999999999861</v>
      </c>
      <c r="AG1374" s="53">
        <f t="shared" si="239"/>
        <v>109.90000000000016</v>
      </c>
      <c r="AH1374" s="53">
        <f>AG1374-MAX($AG$1:AG1373)</f>
        <v>-36.599999999999923</v>
      </c>
    </row>
    <row r="1375" spans="1:34" x14ac:dyDescent="0.25">
      <c r="A1375">
        <v>1374</v>
      </c>
      <c r="B1375" t="s">
        <v>3072</v>
      </c>
      <c r="C1375" t="s">
        <v>15</v>
      </c>
      <c r="D1375" t="s">
        <v>16</v>
      </c>
      <c r="E1375" t="s">
        <v>241</v>
      </c>
      <c r="F1375">
        <v>0</v>
      </c>
      <c r="G1375" t="s">
        <v>26</v>
      </c>
      <c r="H1375" t="s">
        <v>92</v>
      </c>
      <c r="I1375" t="str">
        <f>"2-1"</f>
        <v>2-1</v>
      </c>
      <c r="J1375" t="s">
        <v>20</v>
      </c>
      <c r="K1375">
        <v>2.06</v>
      </c>
      <c r="L1375">
        <v>1</v>
      </c>
      <c r="M1375">
        <v>-1</v>
      </c>
      <c r="N1375" t="s">
        <v>21</v>
      </c>
      <c r="O1375" t="s">
        <v>3073</v>
      </c>
      <c r="P1375"/>
      <c r="Q1375" s="18">
        <v>43739</v>
      </c>
      <c r="T1375" s="23" t="str">
        <f t="shared" si="230"/>
        <v>AH</v>
      </c>
      <c r="U1375" t="s">
        <v>2513</v>
      </c>
      <c r="V1375" s="46" t="str">
        <f t="shared" si="231"/>
        <v>27</v>
      </c>
      <c r="W1375" s="46" t="str">
        <f t="shared" si="232"/>
        <v>Oct</v>
      </c>
      <c r="X1375" s="46">
        <f t="shared" si="233"/>
        <v>10</v>
      </c>
      <c r="Y1375" s="46" t="str">
        <f t="shared" si="234"/>
        <v>2019</v>
      </c>
      <c r="Z1375" s="46" t="str">
        <f t="shared" si="235"/>
        <v>11:30</v>
      </c>
      <c r="AA1375" s="47">
        <f t="shared" si="236"/>
        <v>43765</v>
      </c>
      <c r="AB1375" s="48">
        <f t="shared" si="237"/>
        <v>43765.479166666664</v>
      </c>
      <c r="AC1375" s="51">
        <v>43739</v>
      </c>
      <c r="AD1375" s="72"/>
      <c r="AE1375" s="49">
        <v>1374</v>
      </c>
      <c r="AF1375" s="52">
        <f t="shared" si="238"/>
        <v>8.8999999999999861</v>
      </c>
      <c r="AG1375" s="53">
        <f t="shared" si="239"/>
        <v>108.90000000000016</v>
      </c>
      <c r="AH1375" s="53">
        <f>AG1375-MAX($AG$1:AG1374)</f>
        <v>-37.599999999999923</v>
      </c>
    </row>
    <row r="1376" spans="1:34" x14ac:dyDescent="0.25">
      <c r="A1376">
        <v>1375</v>
      </c>
      <c r="B1376" t="s">
        <v>3079</v>
      </c>
      <c r="C1376" t="s">
        <v>15</v>
      </c>
      <c r="D1376" t="s">
        <v>16</v>
      </c>
      <c r="E1376" t="s">
        <v>17</v>
      </c>
      <c r="F1376">
        <v>0</v>
      </c>
      <c r="G1376" t="s">
        <v>26</v>
      </c>
      <c r="H1376" t="s">
        <v>31</v>
      </c>
      <c r="I1376" t="str">
        <f>"7-1"</f>
        <v>7-1</v>
      </c>
      <c r="J1376" t="s">
        <v>20</v>
      </c>
      <c r="K1376">
        <v>2.1800000000000002</v>
      </c>
      <c r="L1376">
        <v>1</v>
      </c>
      <c r="M1376">
        <v>-1</v>
      </c>
      <c r="N1376" t="s">
        <v>21</v>
      </c>
      <c r="O1376" t="s">
        <v>3078</v>
      </c>
      <c r="P1376"/>
      <c r="Q1376" s="18">
        <v>43739</v>
      </c>
      <c r="T1376" s="23" t="str">
        <f t="shared" si="230"/>
        <v>AH</v>
      </c>
      <c r="U1376" t="s">
        <v>2513</v>
      </c>
      <c r="V1376" s="46" t="str">
        <f t="shared" si="231"/>
        <v>27</v>
      </c>
      <c r="W1376" s="46" t="str">
        <f t="shared" si="232"/>
        <v>Oct</v>
      </c>
      <c r="X1376" s="46">
        <f t="shared" si="233"/>
        <v>10</v>
      </c>
      <c r="Y1376" s="46" t="str">
        <f t="shared" si="234"/>
        <v>2019</v>
      </c>
      <c r="Z1376" s="46" t="str">
        <f t="shared" si="235"/>
        <v>14:00</v>
      </c>
      <c r="AA1376" s="47">
        <f t="shared" si="236"/>
        <v>43765</v>
      </c>
      <c r="AB1376" s="48">
        <f t="shared" si="237"/>
        <v>43765.583333333336</v>
      </c>
      <c r="AC1376" s="51">
        <v>43739</v>
      </c>
      <c r="AD1376" s="72"/>
      <c r="AE1376" s="49">
        <v>1375</v>
      </c>
      <c r="AF1376" s="52">
        <f t="shared" si="238"/>
        <v>7.8999999999999861</v>
      </c>
      <c r="AG1376" s="53">
        <f t="shared" si="239"/>
        <v>107.90000000000016</v>
      </c>
      <c r="AH1376" s="53">
        <f>AG1376-MAX($AG$1:AG1375)</f>
        <v>-38.599999999999923</v>
      </c>
    </row>
    <row r="1377" spans="1:34" x14ac:dyDescent="0.25">
      <c r="A1377">
        <v>1376</v>
      </c>
      <c r="B1377" t="s">
        <v>3079</v>
      </c>
      <c r="C1377" t="s">
        <v>15</v>
      </c>
      <c r="D1377" t="s">
        <v>16</v>
      </c>
      <c r="E1377" t="s">
        <v>3083</v>
      </c>
      <c r="F1377">
        <v>2.2000000000000002</v>
      </c>
      <c r="G1377" t="s">
        <v>18</v>
      </c>
      <c r="H1377" t="s">
        <v>109</v>
      </c>
      <c r="I1377" t="str">
        <f>"1-1"</f>
        <v>1-1</v>
      </c>
      <c r="J1377" t="s">
        <v>20</v>
      </c>
      <c r="K1377">
        <v>2.2000000000000002</v>
      </c>
      <c r="L1377">
        <v>1</v>
      </c>
      <c r="M1377">
        <v>1.2</v>
      </c>
      <c r="N1377" t="s">
        <v>21</v>
      </c>
      <c r="O1377" t="s">
        <v>3084</v>
      </c>
      <c r="P1377"/>
      <c r="Q1377" s="18">
        <v>43739</v>
      </c>
      <c r="T1377" s="23" t="str">
        <f t="shared" si="230"/>
        <v>AH</v>
      </c>
      <c r="U1377" t="s">
        <v>2513</v>
      </c>
      <c r="V1377" s="46" t="str">
        <f t="shared" si="231"/>
        <v>27</v>
      </c>
      <c r="W1377" s="46" t="str">
        <f t="shared" si="232"/>
        <v>Oct</v>
      </c>
      <c r="X1377" s="46">
        <f t="shared" si="233"/>
        <v>10</v>
      </c>
      <c r="Y1377" s="46" t="str">
        <f t="shared" si="234"/>
        <v>2019</v>
      </c>
      <c r="Z1377" s="46" t="str">
        <f t="shared" si="235"/>
        <v>14:00</v>
      </c>
      <c r="AA1377" s="47">
        <f t="shared" si="236"/>
        <v>43765</v>
      </c>
      <c r="AB1377" s="48">
        <f t="shared" si="237"/>
        <v>43765.583333333336</v>
      </c>
      <c r="AC1377" s="51">
        <v>43739</v>
      </c>
      <c r="AD1377" s="72"/>
      <c r="AE1377" s="49">
        <v>1376</v>
      </c>
      <c r="AF1377" s="52">
        <f t="shared" si="238"/>
        <v>9.0999999999999854</v>
      </c>
      <c r="AG1377" s="53">
        <f t="shared" si="239"/>
        <v>109.10000000000016</v>
      </c>
      <c r="AH1377" s="53">
        <f>AG1377-MAX($AG$1:AG1376)</f>
        <v>-37.39999999999992</v>
      </c>
    </row>
    <row r="1378" spans="1:34" x14ac:dyDescent="0.25">
      <c r="A1378">
        <v>1377</v>
      </c>
      <c r="B1378" t="s">
        <v>3079</v>
      </c>
      <c r="C1378" t="s">
        <v>15</v>
      </c>
      <c r="D1378" t="s">
        <v>100</v>
      </c>
      <c r="E1378" t="s">
        <v>3094</v>
      </c>
      <c r="F1378">
        <v>1.94</v>
      </c>
      <c r="G1378" t="s">
        <v>18</v>
      </c>
      <c r="H1378" t="s">
        <v>72</v>
      </c>
      <c r="I1378" t="str">
        <f>"3-2"</f>
        <v>3-2</v>
      </c>
      <c r="J1378" t="s">
        <v>20</v>
      </c>
      <c r="K1378">
        <v>1.9430000000000001</v>
      </c>
      <c r="L1378">
        <v>1</v>
      </c>
      <c r="M1378">
        <v>0.94</v>
      </c>
      <c r="N1378" t="s">
        <v>21</v>
      </c>
      <c r="O1378" t="s">
        <v>3095</v>
      </c>
      <c r="P1378"/>
      <c r="Q1378" s="18">
        <v>43739</v>
      </c>
      <c r="T1378" s="23" t="str">
        <f t="shared" si="230"/>
        <v>1X2</v>
      </c>
      <c r="U1378" t="s">
        <v>2513</v>
      </c>
      <c r="V1378" s="46" t="str">
        <f t="shared" si="231"/>
        <v>27</v>
      </c>
      <c r="W1378" s="46" t="str">
        <f t="shared" si="232"/>
        <v>Oct</v>
      </c>
      <c r="X1378" s="46">
        <f t="shared" si="233"/>
        <v>10</v>
      </c>
      <c r="Y1378" s="46" t="str">
        <f t="shared" si="234"/>
        <v>2019</v>
      </c>
      <c r="Z1378" s="46" t="str">
        <f t="shared" si="235"/>
        <v>14:00</v>
      </c>
      <c r="AA1378" s="47">
        <f t="shared" si="236"/>
        <v>43765</v>
      </c>
      <c r="AB1378" s="48">
        <f t="shared" si="237"/>
        <v>43765.583333333336</v>
      </c>
      <c r="AC1378" s="51">
        <v>43739</v>
      </c>
      <c r="AD1378" s="72"/>
      <c r="AE1378" s="49">
        <v>1377</v>
      </c>
      <c r="AF1378" s="52">
        <f t="shared" si="238"/>
        <v>10.039999999999985</v>
      </c>
      <c r="AG1378" s="53">
        <f t="shared" si="239"/>
        <v>110.04000000000016</v>
      </c>
      <c r="AH1378" s="53">
        <f>AG1378-MAX($AG$1:AG1377)</f>
        <v>-36.459999999999923</v>
      </c>
    </row>
    <row r="1379" spans="1:34" x14ac:dyDescent="0.25">
      <c r="A1379">
        <v>1378</v>
      </c>
      <c r="B1379" t="s">
        <v>3091</v>
      </c>
      <c r="C1379" t="s">
        <v>15</v>
      </c>
      <c r="D1379" t="s">
        <v>16</v>
      </c>
      <c r="E1379" t="s">
        <v>1297</v>
      </c>
      <c r="F1379">
        <v>0</v>
      </c>
      <c r="G1379" t="s">
        <v>26</v>
      </c>
      <c r="H1379" t="s">
        <v>92</v>
      </c>
      <c r="I1379" t="str">
        <f>"2-1"</f>
        <v>2-1</v>
      </c>
      <c r="J1379" t="s">
        <v>20</v>
      </c>
      <c r="K1379">
        <v>1.724</v>
      </c>
      <c r="L1379">
        <v>1</v>
      </c>
      <c r="M1379">
        <v>-1</v>
      </c>
      <c r="N1379" t="s">
        <v>21</v>
      </c>
      <c r="O1379" t="s">
        <v>3092</v>
      </c>
      <c r="P1379"/>
      <c r="Q1379" s="18">
        <v>43739</v>
      </c>
      <c r="T1379" s="23" t="str">
        <f t="shared" si="230"/>
        <v>AH</v>
      </c>
      <c r="U1379" t="s">
        <v>2513</v>
      </c>
      <c r="V1379" s="46" t="str">
        <f t="shared" si="231"/>
        <v>27</v>
      </c>
      <c r="W1379" s="46" t="str">
        <f t="shared" si="232"/>
        <v>Oct</v>
      </c>
      <c r="X1379" s="46">
        <f t="shared" si="233"/>
        <v>10</v>
      </c>
      <c r="Y1379" s="46" t="str">
        <f t="shared" si="234"/>
        <v>2019</v>
      </c>
      <c r="Z1379" s="46" t="str">
        <f t="shared" si="235"/>
        <v>17:00</v>
      </c>
      <c r="AA1379" s="47">
        <f t="shared" si="236"/>
        <v>43765</v>
      </c>
      <c r="AB1379" s="48">
        <f t="shared" si="237"/>
        <v>43765.708333333336</v>
      </c>
      <c r="AC1379" s="51">
        <v>43739</v>
      </c>
      <c r="AD1379" s="72"/>
      <c r="AE1379" s="49">
        <v>1378</v>
      </c>
      <c r="AF1379" s="52">
        <f t="shared" si="238"/>
        <v>9.0399999999999849</v>
      </c>
      <c r="AG1379" s="53">
        <f t="shared" si="239"/>
        <v>109.04000000000016</v>
      </c>
      <c r="AH1379" s="53">
        <f>AG1379-MAX($AG$1:AG1378)</f>
        <v>-37.459999999999923</v>
      </c>
    </row>
    <row r="1380" spans="1:34" x14ac:dyDescent="0.25">
      <c r="A1380">
        <v>1379</v>
      </c>
      <c r="B1380" t="s">
        <v>3088</v>
      </c>
      <c r="C1380" t="s">
        <v>15</v>
      </c>
      <c r="D1380" t="s">
        <v>24</v>
      </c>
      <c r="E1380" t="s">
        <v>3089</v>
      </c>
      <c r="F1380">
        <v>1.75</v>
      </c>
      <c r="G1380" t="s">
        <v>18</v>
      </c>
      <c r="H1380" t="s">
        <v>72</v>
      </c>
      <c r="I1380" t="str">
        <f>"2-0"</f>
        <v>2-0</v>
      </c>
      <c r="J1380" t="s">
        <v>20</v>
      </c>
      <c r="K1380">
        <v>1.746</v>
      </c>
      <c r="L1380">
        <v>1</v>
      </c>
      <c r="M1380">
        <v>0.75</v>
      </c>
      <c r="N1380" t="s">
        <v>21</v>
      </c>
      <c r="O1380" t="s">
        <v>3090</v>
      </c>
      <c r="P1380"/>
      <c r="Q1380" s="18">
        <v>43739</v>
      </c>
      <c r="T1380" s="23" t="str">
        <f t="shared" si="230"/>
        <v>1X2</v>
      </c>
      <c r="U1380" t="s">
        <v>2513</v>
      </c>
      <c r="V1380" s="46" t="str">
        <f t="shared" si="231"/>
        <v>27</v>
      </c>
      <c r="W1380" s="46" t="str">
        <f t="shared" si="232"/>
        <v>Oct</v>
      </c>
      <c r="X1380" s="46">
        <f t="shared" si="233"/>
        <v>10</v>
      </c>
      <c r="Y1380" s="46" t="str">
        <f t="shared" si="234"/>
        <v>2019</v>
      </c>
      <c r="Z1380" s="46" t="str">
        <f t="shared" si="235"/>
        <v>17:30</v>
      </c>
      <c r="AA1380" s="47">
        <f t="shared" si="236"/>
        <v>43765</v>
      </c>
      <c r="AB1380" s="48">
        <f t="shared" si="237"/>
        <v>43765.729166666664</v>
      </c>
      <c r="AC1380" s="51">
        <v>43739</v>
      </c>
      <c r="AD1380" s="72"/>
      <c r="AE1380" s="49">
        <v>1379</v>
      </c>
      <c r="AF1380" s="52">
        <f t="shared" si="238"/>
        <v>9.7899999999999849</v>
      </c>
      <c r="AG1380" s="53">
        <f t="shared" si="239"/>
        <v>109.79000000000016</v>
      </c>
      <c r="AH1380" s="53">
        <f>AG1380-MAX($AG$1:AG1379)</f>
        <v>-36.709999999999923</v>
      </c>
    </row>
    <row r="1381" spans="1:34" x14ac:dyDescent="0.25">
      <c r="A1381">
        <v>1380</v>
      </c>
      <c r="B1381" t="s">
        <v>3093</v>
      </c>
      <c r="C1381" t="s">
        <v>15</v>
      </c>
      <c r="D1381" t="s">
        <v>16</v>
      </c>
      <c r="E1381" t="s">
        <v>786</v>
      </c>
      <c r="F1381">
        <v>0</v>
      </c>
      <c r="G1381" t="s">
        <v>26</v>
      </c>
      <c r="H1381" t="s">
        <v>46</v>
      </c>
      <c r="I1381" t="str">
        <f>"1-2"</f>
        <v>1-2</v>
      </c>
      <c r="J1381" t="s">
        <v>20</v>
      </c>
      <c r="K1381">
        <v>1.869</v>
      </c>
      <c r="L1381">
        <v>1</v>
      </c>
      <c r="M1381">
        <v>-1</v>
      </c>
      <c r="N1381" t="s">
        <v>21</v>
      </c>
      <c r="O1381" t="s">
        <v>3092</v>
      </c>
      <c r="P1381"/>
      <c r="Q1381" s="18">
        <v>43739</v>
      </c>
      <c r="T1381" s="23" t="str">
        <f t="shared" si="230"/>
        <v>AH</v>
      </c>
      <c r="U1381" t="s">
        <v>2513</v>
      </c>
      <c r="V1381" s="46" t="str">
        <f t="shared" si="231"/>
        <v>27</v>
      </c>
      <c r="W1381" s="46" t="str">
        <f t="shared" si="232"/>
        <v>Oct</v>
      </c>
      <c r="X1381" s="46">
        <f t="shared" si="233"/>
        <v>10</v>
      </c>
      <c r="Y1381" s="46" t="str">
        <f t="shared" si="234"/>
        <v>2019</v>
      </c>
      <c r="Z1381" s="46" t="str">
        <f t="shared" si="235"/>
        <v>19:45</v>
      </c>
      <c r="AA1381" s="47">
        <f t="shared" si="236"/>
        <v>43765</v>
      </c>
      <c r="AB1381" s="48">
        <f t="shared" si="237"/>
        <v>43765.822916666664</v>
      </c>
      <c r="AC1381" s="51">
        <v>43739</v>
      </c>
      <c r="AD1381" s="72"/>
      <c r="AE1381" s="49">
        <v>1380</v>
      </c>
      <c r="AF1381" s="52">
        <f t="shared" si="238"/>
        <v>8.7899999999999849</v>
      </c>
      <c r="AG1381" s="53">
        <f t="shared" si="239"/>
        <v>108.79000000000016</v>
      </c>
      <c r="AH1381" s="53">
        <f>AG1381-MAX($AG$1:AG1380)</f>
        <v>-37.709999999999923</v>
      </c>
    </row>
    <row r="1382" spans="1:34" x14ac:dyDescent="0.25">
      <c r="A1382">
        <v>1381</v>
      </c>
      <c r="B1382" t="s">
        <v>3080</v>
      </c>
      <c r="C1382" t="s">
        <v>15</v>
      </c>
      <c r="D1382" t="s">
        <v>24</v>
      </c>
      <c r="E1382" t="s">
        <v>3081</v>
      </c>
      <c r="F1382">
        <v>1.99</v>
      </c>
      <c r="G1382" t="s">
        <v>18</v>
      </c>
      <c r="H1382" t="s">
        <v>46</v>
      </c>
      <c r="I1382" t="str">
        <f>"3-1"</f>
        <v>3-1</v>
      </c>
      <c r="J1382" t="s">
        <v>20</v>
      </c>
      <c r="K1382">
        <v>1.99</v>
      </c>
      <c r="L1382">
        <v>1</v>
      </c>
      <c r="M1382">
        <v>0.99</v>
      </c>
      <c r="N1382" t="s">
        <v>21</v>
      </c>
      <c r="O1382" t="s">
        <v>3082</v>
      </c>
      <c r="P1382"/>
      <c r="Q1382" s="18">
        <v>43739</v>
      </c>
      <c r="T1382" s="23" t="str">
        <f t="shared" si="230"/>
        <v>AH</v>
      </c>
      <c r="U1382" t="s">
        <v>2513</v>
      </c>
      <c r="V1382" s="46" t="str">
        <f t="shared" si="231"/>
        <v>27</v>
      </c>
      <c r="W1382" s="46" t="str">
        <f t="shared" si="232"/>
        <v>Oct</v>
      </c>
      <c r="X1382" s="46">
        <f t="shared" si="233"/>
        <v>10</v>
      </c>
      <c r="Y1382" s="46" t="str">
        <f t="shared" si="234"/>
        <v>2019</v>
      </c>
      <c r="Z1382" s="46" t="str">
        <f t="shared" si="235"/>
        <v>20:00</v>
      </c>
      <c r="AA1382" s="47">
        <f t="shared" si="236"/>
        <v>43765</v>
      </c>
      <c r="AB1382" s="48">
        <f t="shared" si="237"/>
        <v>43765.833333333336</v>
      </c>
      <c r="AC1382" s="51">
        <v>43739</v>
      </c>
      <c r="AD1382" s="72"/>
      <c r="AE1382" s="49">
        <v>1381</v>
      </c>
      <c r="AF1382" s="52">
        <f t="shared" si="238"/>
        <v>9.7799999999999851</v>
      </c>
      <c r="AG1382" s="53">
        <f t="shared" si="239"/>
        <v>109.78000000000016</v>
      </c>
      <c r="AH1382" s="53">
        <f>AG1382-MAX($AG$1:AG1381)</f>
        <v>-36.719999999999928</v>
      </c>
    </row>
    <row r="1383" spans="1:34" x14ac:dyDescent="0.25">
      <c r="A1383">
        <v>1382</v>
      </c>
      <c r="B1383" t="s">
        <v>3096</v>
      </c>
      <c r="C1383" t="s">
        <v>15</v>
      </c>
      <c r="D1383" t="s">
        <v>24</v>
      </c>
      <c r="E1383" t="s">
        <v>578</v>
      </c>
      <c r="F1383">
        <v>2.14</v>
      </c>
      <c r="G1383" t="s">
        <v>18</v>
      </c>
      <c r="H1383" t="s">
        <v>112</v>
      </c>
      <c r="I1383" t="str">
        <f>"1-1"</f>
        <v>1-1</v>
      </c>
      <c r="J1383" t="s">
        <v>20</v>
      </c>
      <c r="K1383">
        <v>2.14</v>
      </c>
      <c r="L1383">
        <v>1</v>
      </c>
      <c r="M1383">
        <v>1.1399999999999999</v>
      </c>
      <c r="N1383" t="s">
        <v>21</v>
      </c>
      <c r="O1383" t="s">
        <v>3097</v>
      </c>
      <c r="P1383"/>
      <c r="Q1383" s="18">
        <v>43739</v>
      </c>
      <c r="T1383" s="23" t="str">
        <f t="shared" si="230"/>
        <v>AH</v>
      </c>
      <c r="U1383" t="s">
        <v>2513</v>
      </c>
      <c r="V1383" s="46" t="str">
        <f t="shared" si="231"/>
        <v>29</v>
      </c>
      <c r="W1383" s="46" t="str">
        <f t="shared" si="232"/>
        <v>Oct</v>
      </c>
      <c r="X1383" s="46">
        <f t="shared" si="233"/>
        <v>10</v>
      </c>
      <c r="Y1383" s="46" t="str">
        <f t="shared" si="234"/>
        <v>2019</v>
      </c>
      <c r="Z1383" s="46" t="str">
        <f t="shared" si="235"/>
        <v>18:00</v>
      </c>
      <c r="AA1383" s="47">
        <f t="shared" si="236"/>
        <v>43767</v>
      </c>
      <c r="AB1383" s="48">
        <f t="shared" si="237"/>
        <v>43767.75</v>
      </c>
      <c r="AC1383" s="51">
        <v>43739</v>
      </c>
      <c r="AD1383" s="72"/>
      <c r="AE1383" s="49">
        <v>1382</v>
      </c>
      <c r="AF1383" s="52">
        <f t="shared" si="238"/>
        <v>10.919999999999986</v>
      </c>
      <c r="AG1383" s="53">
        <f t="shared" si="239"/>
        <v>110.92000000000016</v>
      </c>
      <c r="AH1383" s="53">
        <f>AG1383-MAX($AG$1:AG1382)</f>
        <v>-35.579999999999927</v>
      </c>
    </row>
    <row r="1384" spans="1:34" x14ac:dyDescent="0.25">
      <c r="A1384">
        <v>1384</v>
      </c>
      <c r="B1384" t="s">
        <v>3100</v>
      </c>
      <c r="C1384" t="s">
        <v>15</v>
      </c>
      <c r="D1384" t="s">
        <v>16</v>
      </c>
      <c r="E1384" t="s">
        <v>3101</v>
      </c>
      <c r="F1384">
        <v>1</v>
      </c>
      <c r="G1384" t="s">
        <v>80</v>
      </c>
      <c r="H1384" t="s">
        <v>27</v>
      </c>
      <c r="I1384" t="str">
        <f>"1-2"</f>
        <v>1-2</v>
      </c>
      <c r="J1384" t="s">
        <v>20</v>
      </c>
      <c r="K1384">
        <v>2</v>
      </c>
      <c r="L1384">
        <v>1</v>
      </c>
      <c r="M1384">
        <v>0</v>
      </c>
      <c r="N1384" t="s">
        <v>21</v>
      </c>
      <c r="O1384" t="s">
        <v>3099</v>
      </c>
      <c r="P1384"/>
      <c r="Q1384" s="18">
        <v>43739</v>
      </c>
      <c r="T1384" s="23" t="str">
        <f t="shared" si="230"/>
        <v>AH</v>
      </c>
      <c r="U1384" t="s">
        <v>2513</v>
      </c>
      <c r="V1384" s="46" t="str">
        <f t="shared" si="231"/>
        <v>29</v>
      </c>
      <c r="W1384" s="46" t="str">
        <f t="shared" si="232"/>
        <v>Oct</v>
      </c>
      <c r="X1384" s="46">
        <f t="shared" si="233"/>
        <v>10</v>
      </c>
      <c r="Y1384" s="46" t="str">
        <f t="shared" si="234"/>
        <v>2019</v>
      </c>
      <c r="Z1384" s="46" t="str">
        <f t="shared" si="235"/>
        <v>20:00</v>
      </c>
      <c r="AA1384" s="47">
        <f t="shared" si="236"/>
        <v>43767</v>
      </c>
      <c r="AB1384" s="48">
        <f t="shared" si="237"/>
        <v>43767.833333333336</v>
      </c>
      <c r="AC1384" s="51">
        <v>43739</v>
      </c>
      <c r="AD1384" s="72"/>
      <c r="AE1384" s="49">
        <v>1383</v>
      </c>
      <c r="AF1384" s="52">
        <f t="shared" si="238"/>
        <v>10.919999999999986</v>
      </c>
      <c r="AG1384" s="53">
        <f t="shared" si="239"/>
        <v>110.92000000000016</v>
      </c>
      <c r="AH1384" s="53">
        <f>AG1384-MAX($AG$1:AG1383)</f>
        <v>-35.579999999999927</v>
      </c>
    </row>
    <row r="1385" spans="1:34" x14ac:dyDescent="0.25">
      <c r="A1385">
        <v>1385</v>
      </c>
      <c r="B1385" t="s">
        <v>3102</v>
      </c>
      <c r="C1385" t="s">
        <v>15</v>
      </c>
      <c r="D1385" t="s">
        <v>24</v>
      </c>
      <c r="E1385" t="s">
        <v>663</v>
      </c>
      <c r="F1385">
        <v>0</v>
      </c>
      <c r="G1385" t="s">
        <v>26</v>
      </c>
      <c r="H1385" t="s">
        <v>50</v>
      </c>
      <c r="I1385" t="str">
        <f>"1-2"</f>
        <v>1-2</v>
      </c>
      <c r="J1385" t="s">
        <v>20</v>
      </c>
      <c r="K1385">
        <v>1.7569999999999999</v>
      </c>
      <c r="L1385">
        <v>1</v>
      </c>
      <c r="M1385">
        <v>-1</v>
      </c>
      <c r="N1385" t="s">
        <v>21</v>
      </c>
      <c r="O1385" t="s">
        <v>3103</v>
      </c>
      <c r="P1385"/>
      <c r="Q1385" s="18">
        <v>43739</v>
      </c>
      <c r="T1385" s="23" t="str">
        <f t="shared" si="230"/>
        <v>AH</v>
      </c>
      <c r="U1385" t="s">
        <v>2513</v>
      </c>
      <c r="V1385" s="46" t="str">
        <f t="shared" si="231"/>
        <v>30</v>
      </c>
      <c r="W1385" s="46" t="str">
        <f t="shared" si="232"/>
        <v>Oct</v>
      </c>
      <c r="X1385" s="46">
        <f t="shared" si="233"/>
        <v>10</v>
      </c>
      <c r="Y1385" s="46" t="str">
        <f t="shared" si="234"/>
        <v>2019</v>
      </c>
      <c r="Z1385" s="46" t="str">
        <f t="shared" si="235"/>
        <v>18:00</v>
      </c>
      <c r="AA1385" s="47">
        <f t="shared" si="236"/>
        <v>43768</v>
      </c>
      <c r="AB1385" s="48">
        <f t="shared" si="237"/>
        <v>43768.75</v>
      </c>
      <c r="AC1385" s="51">
        <v>43739</v>
      </c>
      <c r="AD1385" s="72"/>
      <c r="AE1385" s="49">
        <v>1384</v>
      </c>
      <c r="AF1385" s="52">
        <f t="shared" si="238"/>
        <v>9.9199999999999857</v>
      </c>
      <c r="AG1385" s="53">
        <f t="shared" si="239"/>
        <v>109.92000000000016</v>
      </c>
      <c r="AH1385" s="53">
        <f>AG1385-MAX($AG$1:AG1384)</f>
        <v>-36.579999999999927</v>
      </c>
    </row>
    <row r="1386" spans="1:34" x14ac:dyDescent="0.25">
      <c r="A1386">
        <v>1386</v>
      </c>
      <c r="B1386" t="s">
        <v>3102</v>
      </c>
      <c r="C1386" t="s">
        <v>15</v>
      </c>
      <c r="D1386" t="s">
        <v>24</v>
      </c>
      <c r="E1386" t="s">
        <v>2116</v>
      </c>
      <c r="F1386">
        <v>1</v>
      </c>
      <c r="G1386" t="s">
        <v>80</v>
      </c>
      <c r="H1386" t="s">
        <v>34</v>
      </c>
      <c r="I1386" t="str">
        <f>"1-1"</f>
        <v>1-1</v>
      </c>
      <c r="J1386" t="s">
        <v>20</v>
      </c>
      <c r="K1386">
        <v>1.84</v>
      </c>
      <c r="L1386">
        <v>1</v>
      </c>
      <c r="M1386">
        <v>0</v>
      </c>
      <c r="N1386" t="s">
        <v>21</v>
      </c>
      <c r="O1386" t="s">
        <v>3104</v>
      </c>
      <c r="P1386"/>
      <c r="Q1386" s="18">
        <v>43739</v>
      </c>
      <c r="T1386" s="23" t="str">
        <f t="shared" si="230"/>
        <v>AH</v>
      </c>
      <c r="U1386" t="s">
        <v>2513</v>
      </c>
      <c r="V1386" s="46" t="str">
        <f t="shared" si="231"/>
        <v>30</v>
      </c>
      <c r="W1386" s="46" t="str">
        <f t="shared" si="232"/>
        <v>Oct</v>
      </c>
      <c r="X1386" s="46">
        <f t="shared" si="233"/>
        <v>10</v>
      </c>
      <c r="Y1386" s="46" t="str">
        <f t="shared" si="234"/>
        <v>2019</v>
      </c>
      <c r="Z1386" s="46" t="str">
        <f t="shared" si="235"/>
        <v>18:00</v>
      </c>
      <c r="AA1386" s="47">
        <f t="shared" si="236"/>
        <v>43768</v>
      </c>
      <c r="AB1386" s="48">
        <f t="shared" si="237"/>
        <v>43768.75</v>
      </c>
      <c r="AC1386" s="51">
        <v>43739</v>
      </c>
      <c r="AD1386" s="72"/>
      <c r="AE1386" s="49">
        <v>1385</v>
      </c>
      <c r="AF1386" s="52">
        <f t="shared" si="238"/>
        <v>9.9199999999999857</v>
      </c>
      <c r="AG1386" s="53">
        <f t="shared" si="239"/>
        <v>109.92000000000016</v>
      </c>
      <c r="AH1386" s="53">
        <f>AG1386-MAX($AG$1:AG1385)</f>
        <v>-36.579999999999927</v>
      </c>
    </row>
    <row r="1387" spans="1:34" x14ac:dyDescent="0.25">
      <c r="A1387">
        <v>1388</v>
      </c>
      <c r="B1387" t="s">
        <v>3102</v>
      </c>
      <c r="C1387" t="s">
        <v>15</v>
      </c>
      <c r="D1387" t="s">
        <v>16</v>
      </c>
      <c r="E1387" t="s">
        <v>163</v>
      </c>
      <c r="F1387">
        <v>1.85</v>
      </c>
      <c r="G1387" t="s">
        <v>18</v>
      </c>
      <c r="H1387" t="s">
        <v>92</v>
      </c>
      <c r="I1387" t="str">
        <f>"2-2"</f>
        <v>2-2</v>
      </c>
      <c r="J1387" t="s">
        <v>20</v>
      </c>
      <c r="K1387">
        <v>1.847</v>
      </c>
      <c r="L1387">
        <v>1</v>
      </c>
      <c r="M1387">
        <v>0.85</v>
      </c>
      <c r="N1387" t="s">
        <v>21</v>
      </c>
      <c r="O1387" t="s">
        <v>3104</v>
      </c>
      <c r="P1387"/>
      <c r="Q1387" s="18">
        <v>43739</v>
      </c>
      <c r="T1387" s="23" t="str">
        <f t="shared" si="230"/>
        <v>AH</v>
      </c>
      <c r="U1387" t="s">
        <v>2513</v>
      </c>
      <c r="V1387" s="46" t="str">
        <f t="shared" si="231"/>
        <v>30</v>
      </c>
      <c r="W1387" s="46" t="str">
        <f t="shared" si="232"/>
        <v>Oct</v>
      </c>
      <c r="X1387" s="46">
        <f t="shared" si="233"/>
        <v>10</v>
      </c>
      <c r="Y1387" s="46" t="str">
        <f t="shared" si="234"/>
        <v>2019</v>
      </c>
      <c r="Z1387" s="46" t="str">
        <f t="shared" si="235"/>
        <v>18:00</v>
      </c>
      <c r="AA1387" s="47">
        <f t="shared" si="236"/>
        <v>43768</v>
      </c>
      <c r="AB1387" s="48">
        <f t="shared" si="237"/>
        <v>43768.75</v>
      </c>
      <c r="AC1387" s="51">
        <v>43739</v>
      </c>
      <c r="AD1387" s="72"/>
      <c r="AE1387" s="49">
        <v>1386</v>
      </c>
      <c r="AF1387" s="52">
        <f t="shared" si="238"/>
        <v>10.769999999999985</v>
      </c>
      <c r="AG1387" s="53">
        <f t="shared" si="239"/>
        <v>110.77000000000015</v>
      </c>
      <c r="AH1387" s="53">
        <f>AG1387-MAX($AG$1:AG1386)</f>
        <v>-35.729999999999933</v>
      </c>
    </row>
    <row r="1388" spans="1:34" x14ac:dyDescent="0.25">
      <c r="A1388">
        <v>1387</v>
      </c>
      <c r="B1388" t="s">
        <v>3105</v>
      </c>
      <c r="C1388" t="s">
        <v>15</v>
      </c>
      <c r="D1388" t="s">
        <v>24</v>
      </c>
      <c r="E1388" t="s">
        <v>3106</v>
      </c>
      <c r="F1388">
        <v>0</v>
      </c>
      <c r="G1388" t="s">
        <v>26</v>
      </c>
      <c r="H1388" t="s">
        <v>92</v>
      </c>
      <c r="I1388" t="str">
        <f>"2-1"</f>
        <v>2-1</v>
      </c>
      <c r="J1388" t="s">
        <v>20</v>
      </c>
      <c r="K1388">
        <v>1.847</v>
      </c>
      <c r="L1388">
        <v>1</v>
      </c>
      <c r="M1388">
        <v>-1</v>
      </c>
      <c r="N1388" t="s">
        <v>21</v>
      </c>
      <c r="O1388" t="s">
        <v>3104</v>
      </c>
      <c r="P1388"/>
      <c r="Q1388" s="18">
        <v>43739</v>
      </c>
      <c r="T1388" s="23" t="str">
        <f t="shared" si="230"/>
        <v>AH</v>
      </c>
      <c r="U1388" t="s">
        <v>2513</v>
      </c>
      <c r="V1388" s="46" t="str">
        <f t="shared" si="231"/>
        <v>30</v>
      </c>
      <c r="W1388" s="46" t="str">
        <f t="shared" si="232"/>
        <v>Oct</v>
      </c>
      <c r="X1388" s="46">
        <f t="shared" si="233"/>
        <v>10</v>
      </c>
      <c r="Y1388" s="46" t="str">
        <f t="shared" si="234"/>
        <v>2019</v>
      </c>
      <c r="Z1388" s="46" t="str">
        <f t="shared" si="235"/>
        <v>20:00</v>
      </c>
      <c r="AA1388" s="47">
        <f t="shared" si="236"/>
        <v>43768</v>
      </c>
      <c r="AB1388" s="48">
        <f t="shared" si="237"/>
        <v>43768.833333333336</v>
      </c>
      <c r="AC1388" s="51">
        <v>43739</v>
      </c>
      <c r="AD1388" s="72"/>
      <c r="AE1388" s="49">
        <v>1387</v>
      </c>
      <c r="AF1388" s="52">
        <f t="shared" si="238"/>
        <v>9.7699999999999854</v>
      </c>
      <c r="AG1388" s="53">
        <f t="shared" si="239"/>
        <v>109.77000000000015</v>
      </c>
      <c r="AH1388" s="53">
        <f>AG1388-MAX($AG$1:AG1387)</f>
        <v>-36.729999999999933</v>
      </c>
    </row>
    <row r="1389" spans="1:34" x14ac:dyDescent="0.25">
      <c r="A1389">
        <v>1389</v>
      </c>
      <c r="B1389" t="s">
        <v>3105</v>
      </c>
      <c r="C1389" t="s">
        <v>15</v>
      </c>
      <c r="D1389" t="s">
        <v>16</v>
      </c>
      <c r="E1389" t="s">
        <v>1801</v>
      </c>
      <c r="F1389">
        <v>2.0099999999999998</v>
      </c>
      <c r="G1389" t="s">
        <v>18</v>
      </c>
      <c r="H1389" t="s">
        <v>50</v>
      </c>
      <c r="I1389" t="str">
        <f>"4-0"</f>
        <v>4-0</v>
      </c>
      <c r="J1389" t="s">
        <v>20</v>
      </c>
      <c r="K1389">
        <v>2.0099999999999998</v>
      </c>
      <c r="L1389">
        <v>1</v>
      </c>
      <c r="M1389">
        <v>1.01</v>
      </c>
      <c r="N1389" t="s">
        <v>21</v>
      </c>
      <c r="O1389" t="s">
        <v>3107</v>
      </c>
      <c r="P1389"/>
      <c r="Q1389" s="18">
        <v>43739</v>
      </c>
      <c r="T1389" s="23" t="str">
        <f t="shared" si="230"/>
        <v>AH</v>
      </c>
      <c r="U1389" t="s">
        <v>2513</v>
      </c>
      <c r="V1389" s="46" t="str">
        <f t="shared" si="231"/>
        <v>30</v>
      </c>
      <c r="W1389" s="46" t="str">
        <f t="shared" si="232"/>
        <v>Oct</v>
      </c>
      <c r="X1389" s="46">
        <f t="shared" si="233"/>
        <v>10</v>
      </c>
      <c r="Y1389" s="46" t="str">
        <f t="shared" si="234"/>
        <v>2019</v>
      </c>
      <c r="Z1389" s="46" t="str">
        <f t="shared" si="235"/>
        <v>20:00</v>
      </c>
      <c r="AA1389" s="47">
        <f t="shared" si="236"/>
        <v>43768</v>
      </c>
      <c r="AB1389" s="48">
        <f t="shared" si="237"/>
        <v>43768.833333333336</v>
      </c>
      <c r="AC1389" s="51">
        <v>43739</v>
      </c>
      <c r="AD1389" s="72"/>
      <c r="AE1389" s="49">
        <v>1388</v>
      </c>
      <c r="AF1389" s="52">
        <f t="shared" si="238"/>
        <v>10.779999999999985</v>
      </c>
      <c r="AG1389" s="53">
        <f t="shared" si="239"/>
        <v>110.78000000000016</v>
      </c>
      <c r="AH1389" s="53">
        <f>AG1389-MAX($AG$1:AG1388)</f>
        <v>-35.719999999999928</v>
      </c>
    </row>
    <row r="1390" spans="1:34" x14ac:dyDescent="0.25">
      <c r="A1390">
        <v>1390</v>
      </c>
      <c r="B1390" t="s">
        <v>3105</v>
      </c>
      <c r="C1390" t="s">
        <v>15</v>
      </c>
      <c r="D1390" t="s">
        <v>16</v>
      </c>
      <c r="E1390" t="s">
        <v>3108</v>
      </c>
      <c r="F1390">
        <v>1.96</v>
      </c>
      <c r="G1390" t="s">
        <v>18</v>
      </c>
      <c r="H1390" t="s">
        <v>38</v>
      </c>
      <c r="I1390" t="str">
        <f>"0-4"</f>
        <v>0-4</v>
      </c>
      <c r="J1390" t="s">
        <v>20</v>
      </c>
      <c r="K1390">
        <v>1.9610000000000001</v>
      </c>
      <c r="L1390">
        <v>1</v>
      </c>
      <c r="M1390">
        <v>0.96</v>
      </c>
      <c r="N1390" t="s">
        <v>21</v>
      </c>
      <c r="O1390" t="s">
        <v>3107</v>
      </c>
      <c r="P1390"/>
      <c r="Q1390" s="18">
        <v>43739</v>
      </c>
      <c r="T1390" s="23" t="str">
        <f t="shared" si="230"/>
        <v>1X2</v>
      </c>
      <c r="U1390" t="s">
        <v>2513</v>
      </c>
      <c r="V1390" s="46" t="str">
        <f t="shared" si="231"/>
        <v>30</v>
      </c>
      <c r="W1390" s="46" t="str">
        <f t="shared" si="232"/>
        <v>Oct</v>
      </c>
      <c r="X1390" s="46">
        <f t="shared" si="233"/>
        <v>10</v>
      </c>
      <c r="Y1390" s="46" t="str">
        <f t="shared" si="234"/>
        <v>2019</v>
      </c>
      <c r="Z1390" s="46" t="str">
        <f t="shared" si="235"/>
        <v>20:00</v>
      </c>
      <c r="AA1390" s="47">
        <f t="shared" si="236"/>
        <v>43768</v>
      </c>
      <c r="AB1390" s="48">
        <f t="shared" si="237"/>
        <v>43768.833333333336</v>
      </c>
      <c r="AC1390" s="51">
        <v>43739</v>
      </c>
      <c r="AD1390" s="72"/>
      <c r="AE1390" s="49">
        <v>1389</v>
      </c>
      <c r="AF1390" s="52">
        <f t="shared" si="238"/>
        <v>11.739999999999984</v>
      </c>
      <c r="AG1390" s="53">
        <f t="shared" si="239"/>
        <v>111.74000000000015</v>
      </c>
      <c r="AH1390" s="53">
        <f>AG1390-MAX($AG$1:AG1389)</f>
        <v>-34.759999999999934</v>
      </c>
    </row>
    <row r="1391" spans="1:34" x14ac:dyDescent="0.25">
      <c r="A1391">
        <v>1383</v>
      </c>
      <c r="B1391" t="s">
        <v>3098</v>
      </c>
      <c r="C1391" t="s">
        <v>15</v>
      </c>
      <c r="D1391" t="s">
        <v>24</v>
      </c>
      <c r="E1391" t="s">
        <v>1725</v>
      </c>
      <c r="F1391">
        <v>0</v>
      </c>
      <c r="G1391" t="s">
        <v>26</v>
      </c>
      <c r="H1391" t="s">
        <v>34</v>
      </c>
      <c r="I1391" t="str">
        <f>"2-1"</f>
        <v>2-1</v>
      </c>
      <c r="J1391" t="s">
        <v>20</v>
      </c>
      <c r="K1391">
        <v>1.9430000000000001</v>
      </c>
      <c r="L1391">
        <v>1</v>
      </c>
      <c r="M1391">
        <v>-1</v>
      </c>
      <c r="N1391" t="s">
        <v>21</v>
      </c>
      <c r="O1391" t="s">
        <v>3099</v>
      </c>
      <c r="P1391"/>
      <c r="Q1391" s="18">
        <v>43739</v>
      </c>
      <c r="T1391" s="23" t="str">
        <f t="shared" si="230"/>
        <v>AH</v>
      </c>
      <c r="U1391" t="s">
        <v>2513</v>
      </c>
      <c r="V1391" s="46" t="str">
        <f t="shared" si="231"/>
        <v>31</v>
      </c>
      <c r="W1391" s="46" t="str">
        <f t="shared" si="232"/>
        <v>Oct</v>
      </c>
      <c r="X1391" s="46">
        <f t="shared" si="233"/>
        <v>10</v>
      </c>
      <c r="Y1391" s="46" t="str">
        <f t="shared" si="234"/>
        <v>2019</v>
      </c>
      <c r="Z1391" s="46" t="str">
        <f t="shared" si="235"/>
        <v>18:00</v>
      </c>
      <c r="AA1391" s="47">
        <f t="shared" si="236"/>
        <v>43769</v>
      </c>
      <c r="AB1391" s="48">
        <f t="shared" si="237"/>
        <v>43769.75</v>
      </c>
      <c r="AC1391" s="51">
        <v>43739</v>
      </c>
      <c r="AD1391" s="72"/>
      <c r="AE1391" s="49">
        <v>1390</v>
      </c>
      <c r="AF1391" s="52">
        <f t="shared" si="238"/>
        <v>10.739999999999984</v>
      </c>
      <c r="AG1391" s="53">
        <f t="shared" si="239"/>
        <v>110.74000000000015</v>
      </c>
      <c r="AH1391" s="53">
        <f>AG1391-MAX($AG$1:AG1390)</f>
        <v>-35.759999999999934</v>
      </c>
    </row>
    <row r="1392" spans="1:34" x14ac:dyDescent="0.25">
      <c r="A1392">
        <v>1391</v>
      </c>
      <c r="B1392" t="s">
        <v>3109</v>
      </c>
      <c r="C1392" t="s">
        <v>15</v>
      </c>
      <c r="D1392" t="s">
        <v>16</v>
      </c>
      <c r="E1392" t="s">
        <v>1791</v>
      </c>
      <c r="F1392">
        <v>1</v>
      </c>
      <c r="G1392" t="s">
        <v>80</v>
      </c>
      <c r="H1392" t="s">
        <v>31</v>
      </c>
      <c r="I1392" t="str">
        <f>"1-0"</f>
        <v>1-0</v>
      </c>
      <c r="J1392" t="s">
        <v>20</v>
      </c>
      <c r="K1392">
        <v>2.0699999999999998</v>
      </c>
      <c r="L1392">
        <v>1</v>
      </c>
      <c r="M1392">
        <v>0</v>
      </c>
      <c r="N1392" t="s">
        <v>21</v>
      </c>
      <c r="O1392" t="s">
        <v>3107</v>
      </c>
      <c r="P1392"/>
      <c r="Q1392" s="18">
        <v>43739</v>
      </c>
      <c r="T1392" s="23" t="str">
        <f t="shared" si="230"/>
        <v>AH</v>
      </c>
      <c r="U1392" t="s">
        <v>2513</v>
      </c>
      <c r="V1392" s="46" t="str">
        <f t="shared" si="231"/>
        <v>31</v>
      </c>
      <c r="W1392" s="46" t="str">
        <f t="shared" si="232"/>
        <v>Oct</v>
      </c>
      <c r="X1392" s="46">
        <f t="shared" si="233"/>
        <v>10</v>
      </c>
      <c r="Y1392" s="46" t="str">
        <f t="shared" si="234"/>
        <v>2019</v>
      </c>
      <c r="Z1392" s="46" t="str">
        <f t="shared" si="235"/>
        <v>20:00</v>
      </c>
      <c r="AA1392" s="47">
        <f t="shared" si="236"/>
        <v>43769</v>
      </c>
      <c r="AB1392" s="48">
        <f t="shared" si="237"/>
        <v>43769.833333333336</v>
      </c>
      <c r="AC1392" s="51">
        <v>43739</v>
      </c>
      <c r="AD1392" s="72"/>
      <c r="AE1392" s="49">
        <v>1391</v>
      </c>
      <c r="AF1392" s="52">
        <f t="shared" si="238"/>
        <v>10.739999999999984</v>
      </c>
      <c r="AG1392" s="53">
        <f t="shared" si="239"/>
        <v>110.74000000000015</v>
      </c>
      <c r="AH1392" s="53">
        <f>AG1392-MAX($AG$1:AG1391)</f>
        <v>-35.759999999999934</v>
      </c>
    </row>
    <row r="1393" spans="1:34" x14ac:dyDescent="0.25">
      <c r="A1393">
        <v>1392</v>
      </c>
      <c r="B1393" t="s">
        <v>3110</v>
      </c>
      <c r="C1393" t="s">
        <v>15</v>
      </c>
      <c r="D1393" t="s">
        <v>24</v>
      </c>
      <c r="E1393" t="s">
        <v>3111</v>
      </c>
      <c r="F1393">
        <v>1.89</v>
      </c>
      <c r="G1393" t="s">
        <v>18</v>
      </c>
      <c r="H1393" t="s">
        <v>34</v>
      </c>
      <c r="I1393" t="str">
        <f>"1-2"</f>
        <v>1-2</v>
      </c>
      <c r="J1393" t="s">
        <v>20</v>
      </c>
      <c r="K1393">
        <v>1.8919999999999999</v>
      </c>
      <c r="L1393">
        <v>1</v>
      </c>
      <c r="M1393">
        <v>0.89</v>
      </c>
      <c r="N1393" t="s">
        <v>21</v>
      </c>
      <c r="O1393" t="s">
        <v>3112</v>
      </c>
      <c r="P1393"/>
      <c r="Q1393" s="18">
        <v>43739</v>
      </c>
      <c r="T1393" s="23" t="str">
        <f t="shared" si="230"/>
        <v>AH</v>
      </c>
      <c r="U1393" t="s">
        <v>2513</v>
      </c>
      <c r="V1393" s="46" t="str">
        <f t="shared" si="231"/>
        <v>02</v>
      </c>
      <c r="W1393" s="46" t="str">
        <f t="shared" si="232"/>
        <v>Nov</v>
      </c>
      <c r="X1393" s="46">
        <f t="shared" si="233"/>
        <v>11</v>
      </c>
      <c r="Y1393" s="46" t="str">
        <f t="shared" si="234"/>
        <v>2019</v>
      </c>
      <c r="Z1393" s="46" t="str">
        <f t="shared" si="235"/>
        <v>12:00</v>
      </c>
      <c r="AA1393" s="47">
        <f t="shared" si="236"/>
        <v>43771</v>
      </c>
      <c r="AB1393" s="48">
        <f t="shared" si="237"/>
        <v>43771.5</v>
      </c>
      <c r="AC1393" s="51">
        <v>43770</v>
      </c>
      <c r="AD1393" s="72">
        <v>43770</v>
      </c>
      <c r="AE1393" s="49">
        <v>1392</v>
      </c>
      <c r="AF1393" s="52">
        <f t="shared" si="238"/>
        <v>11.629999999999985</v>
      </c>
      <c r="AG1393" s="53">
        <f t="shared" si="239"/>
        <v>111.63000000000015</v>
      </c>
      <c r="AH1393" s="53">
        <f>AG1393-MAX($AG$1:AG1392)</f>
        <v>-34.869999999999933</v>
      </c>
    </row>
    <row r="1394" spans="1:34" x14ac:dyDescent="0.25">
      <c r="A1394">
        <v>1394</v>
      </c>
      <c r="B1394" t="s">
        <v>3114</v>
      </c>
      <c r="C1394" t="s">
        <v>15</v>
      </c>
      <c r="D1394" t="s">
        <v>16</v>
      </c>
      <c r="E1394" t="s">
        <v>560</v>
      </c>
      <c r="F1394">
        <v>1.96</v>
      </c>
      <c r="G1394" t="s">
        <v>18</v>
      </c>
      <c r="H1394" t="s">
        <v>46</v>
      </c>
      <c r="I1394" t="str">
        <f>"2-1"</f>
        <v>2-1</v>
      </c>
      <c r="J1394" t="s">
        <v>20</v>
      </c>
      <c r="K1394">
        <v>1.9610000000000001</v>
      </c>
      <c r="L1394">
        <v>1</v>
      </c>
      <c r="M1394">
        <v>0.96</v>
      </c>
      <c r="N1394" t="s">
        <v>21</v>
      </c>
      <c r="O1394" t="s">
        <v>3112</v>
      </c>
      <c r="P1394"/>
      <c r="Q1394" s="18">
        <v>43739</v>
      </c>
      <c r="T1394" s="23" t="str">
        <f t="shared" si="230"/>
        <v>AH</v>
      </c>
      <c r="U1394" t="s">
        <v>2513</v>
      </c>
      <c r="V1394" s="46" t="str">
        <f t="shared" si="231"/>
        <v>02</v>
      </c>
      <c r="W1394" s="46" t="str">
        <f t="shared" si="232"/>
        <v>Nov</v>
      </c>
      <c r="X1394" s="46">
        <f t="shared" si="233"/>
        <v>11</v>
      </c>
      <c r="Y1394" s="46" t="str">
        <f t="shared" si="234"/>
        <v>2019</v>
      </c>
      <c r="Z1394" s="46" t="str">
        <f t="shared" si="235"/>
        <v>14:00</v>
      </c>
      <c r="AA1394" s="47">
        <f t="shared" si="236"/>
        <v>43771</v>
      </c>
      <c r="AB1394" s="48">
        <f t="shared" si="237"/>
        <v>43771.583333333336</v>
      </c>
      <c r="AC1394" s="51">
        <v>43770</v>
      </c>
      <c r="AD1394" s="72"/>
      <c r="AE1394" s="49">
        <v>1393</v>
      </c>
      <c r="AF1394" s="52">
        <f t="shared" si="238"/>
        <v>12.589999999999986</v>
      </c>
      <c r="AG1394" s="53">
        <f t="shared" si="239"/>
        <v>112.59000000000015</v>
      </c>
      <c r="AH1394" s="53">
        <f>AG1394-MAX($AG$1:AG1393)</f>
        <v>-33.90999999999994</v>
      </c>
    </row>
    <row r="1395" spans="1:34" x14ac:dyDescent="0.25">
      <c r="A1395">
        <v>1396</v>
      </c>
      <c r="B1395" t="s">
        <v>3118</v>
      </c>
      <c r="C1395" t="s">
        <v>15</v>
      </c>
      <c r="D1395" t="s">
        <v>100</v>
      </c>
      <c r="E1395" t="s">
        <v>1452</v>
      </c>
      <c r="F1395">
        <v>0</v>
      </c>
      <c r="G1395" t="s">
        <v>26</v>
      </c>
      <c r="H1395" t="s">
        <v>92</v>
      </c>
      <c r="I1395" t="str">
        <f>"2-1"</f>
        <v>2-1</v>
      </c>
      <c r="J1395" t="s">
        <v>20</v>
      </c>
      <c r="K1395">
        <v>1.694</v>
      </c>
      <c r="L1395">
        <v>1</v>
      </c>
      <c r="M1395">
        <v>-1</v>
      </c>
      <c r="N1395" t="s">
        <v>21</v>
      </c>
      <c r="O1395" t="s">
        <v>3117</v>
      </c>
      <c r="P1395"/>
      <c r="Q1395" s="18">
        <v>43739</v>
      </c>
      <c r="T1395" s="23" t="str">
        <f t="shared" si="230"/>
        <v>AH</v>
      </c>
      <c r="U1395" t="s">
        <v>2513</v>
      </c>
      <c r="V1395" s="46" t="str">
        <f t="shared" si="231"/>
        <v>02</v>
      </c>
      <c r="W1395" s="46" t="str">
        <f t="shared" si="232"/>
        <v>Nov</v>
      </c>
      <c r="X1395" s="46">
        <f t="shared" si="233"/>
        <v>11</v>
      </c>
      <c r="Y1395" s="46" t="str">
        <f t="shared" si="234"/>
        <v>2019</v>
      </c>
      <c r="Z1395" s="46" t="str">
        <f t="shared" si="235"/>
        <v>16:30</v>
      </c>
      <c r="AA1395" s="47">
        <f t="shared" si="236"/>
        <v>43771</v>
      </c>
      <c r="AB1395" s="48">
        <f t="shared" si="237"/>
        <v>43771.6875</v>
      </c>
      <c r="AC1395" s="51">
        <v>43770</v>
      </c>
      <c r="AD1395" s="72"/>
      <c r="AE1395" s="49">
        <v>1394</v>
      </c>
      <c r="AF1395" s="52">
        <f t="shared" si="238"/>
        <v>11.589999999999986</v>
      </c>
      <c r="AG1395" s="53">
        <f t="shared" si="239"/>
        <v>111.59000000000015</v>
      </c>
      <c r="AH1395" s="53">
        <f>AG1395-MAX($AG$1:AG1394)</f>
        <v>-34.90999999999994</v>
      </c>
    </row>
    <row r="1396" spans="1:34" x14ac:dyDescent="0.25">
      <c r="A1396">
        <v>1395</v>
      </c>
      <c r="B1396" t="s">
        <v>3115</v>
      </c>
      <c r="C1396" t="s">
        <v>15</v>
      </c>
      <c r="D1396" t="s">
        <v>16</v>
      </c>
      <c r="E1396" t="s">
        <v>3116</v>
      </c>
      <c r="F1396">
        <v>0</v>
      </c>
      <c r="G1396" t="s">
        <v>26</v>
      </c>
      <c r="H1396" t="s">
        <v>112</v>
      </c>
      <c r="I1396" t="str">
        <f>"1-2"</f>
        <v>1-2</v>
      </c>
      <c r="J1396" t="s">
        <v>20</v>
      </c>
      <c r="K1396">
        <v>1.8</v>
      </c>
      <c r="L1396">
        <v>1</v>
      </c>
      <c r="M1396">
        <v>-1</v>
      </c>
      <c r="N1396" t="s">
        <v>21</v>
      </c>
      <c r="O1396" t="s">
        <v>3117</v>
      </c>
      <c r="P1396"/>
      <c r="Q1396" s="18">
        <v>43739</v>
      </c>
      <c r="T1396" s="23" t="str">
        <f t="shared" si="230"/>
        <v>AH</v>
      </c>
      <c r="U1396" t="s">
        <v>2513</v>
      </c>
      <c r="V1396" s="46" t="str">
        <f t="shared" si="231"/>
        <v>02</v>
      </c>
      <c r="W1396" s="46" t="str">
        <f t="shared" si="232"/>
        <v>Nov</v>
      </c>
      <c r="X1396" s="46">
        <f t="shared" si="233"/>
        <v>11</v>
      </c>
      <c r="Y1396" s="46" t="str">
        <f t="shared" si="234"/>
        <v>2019</v>
      </c>
      <c r="Z1396" s="46" t="str">
        <f t="shared" si="235"/>
        <v>17:00</v>
      </c>
      <c r="AA1396" s="47">
        <f t="shared" si="236"/>
        <v>43771</v>
      </c>
      <c r="AB1396" s="48">
        <f t="shared" si="237"/>
        <v>43771.708333333336</v>
      </c>
      <c r="AC1396" s="51">
        <v>43770</v>
      </c>
      <c r="AD1396" s="72"/>
      <c r="AE1396" s="49">
        <v>1395</v>
      </c>
      <c r="AF1396" s="52">
        <f t="shared" si="238"/>
        <v>10.589999999999986</v>
      </c>
      <c r="AG1396" s="53">
        <f t="shared" si="239"/>
        <v>110.59000000000015</v>
      </c>
      <c r="AH1396" s="53">
        <f>AG1396-MAX($AG$1:AG1395)</f>
        <v>-35.90999999999994</v>
      </c>
    </row>
    <row r="1397" spans="1:34" x14ac:dyDescent="0.25">
      <c r="A1397">
        <v>1393</v>
      </c>
      <c r="B1397" t="s">
        <v>3113</v>
      </c>
      <c r="C1397" t="s">
        <v>15</v>
      </c>
      <c r="D1397" t="s">
        <v>24</v>
      </c>
      <c r="E1397" t="s">
        <v>1722</v>
      </c>
      <c r="F1397">
        <v>1</v>
      </c>
      <c r="G1397" t="s">
        <v>80</v>
      </c>
      <c r="H1397" t="s">
        <v>34</v>
      </c>
      <c r="I1397" t="str">
        <f>"1-1"</f>
        <v>1-1</v>
      </c>
      <c r="J1397" t="s">
        <v>20</v>
      </c>
      <c r="K1397">
        <v>2.2999999999999998</v>
      </c>
      <c r="L1397">
        <v>1</v>
      </c>
      <c r="M1397">
        <v>0</v>
      </c>
      <c r="N1397" t="s">
        <v>21</v>
      </c>
      <c r="O1397" t="s">
        <v>3112</v>
      </c>
      <c r="P1397"/>
      <c r="Q1397" s="18">
        <v>43739</v>
      </c>
      <c r="T1397" s="23" t="str">
        <f t="shared" si="230"/>
        <v>AH</v>
      </c>
      <c r="U1397" t="s">
        <v>2513</v>
      </c>
      <c r="V1397" s="46" t="str">
        <f t="shared" si="231"/>
        <v>02</v>
      </c>
      <c r="W1397" s="46" t="str">
        <f t="shared" si="232"/>
        <v>Nov</v>
      </c>
      <c r="X1397" s="46">
        <f t="shared" si="233"/>
        <v>11</v>
      </c>
      <c r="Y1397" s="46" t="str">
        <f t="shared" si="234"/>
        <v>2019</v>
      </c>
      <c r="Z1397" s="46" t="str">
        <f t="shared" si="235"/>
        <v>17:30</v>
      </c>
      <c r="AA1397" s="47">
        <f t="shared" si="236"/>
        <v>43771</v>
      </c>
      <c r="AB1397" s="48">
        <f t="shared" si="237"/>
        <v>43771.729166666664</v>
      </c>
      <c r="AC1397" s="51">
        <v>43770</v>
      </c>
      <c r="AD1397" s="72"/>
      <c r="AE1397" s="49">
        <v>1396</v>
      </c>
      <c r="AF1397" s="52">
        <f t="shared" si="238"/>
        <v>10.589999999999986</v>
      </c>
      <c r="AG1397" s="53">
        <f t="shared" si="239"/>
        <v>110.59000000000015</v>
      </c>
      <c r="AH1397" s="53">
        <f>AG1397-MAX($AG$1:AG1396)</f>
        <v>-35.90999999999994</v>
      </c>
    </row>
    <row r="1398" spans="1:34" x14ac:dyDescent="0.25">
      <c r="A1398">
        <v>1397</v>
      </c>
      <c r="B1398" t="s">
        <v>3119</v>
      </c>
      <c r="C1398" t="s">
        <v>15</v>
      </c>
      <c r="D1398" t="s">
        <v>100</v>
      </c>
      <c r="E1398" t="s">
        <v>318</v>
      </c>
      <c r="F1398">
        <v>1</v>
      </c>
      <c r="G1398" t="s">
        <v>80</v>
      </c>
      <c r="H1398" t="s">
        <v>34</v>
      </c>
      <c r="I1398" t="str">
        <f>"Postponed"</f>
        <v>Postponed</v>
      </c>
      <c r="J1398" t="s">
        <v>20</v>
      </c>
      <c r="K1398">
        <v>2.0699999999999998</v>
      </c>
      <c r="L1398">
        <v>1</v>
      </c>
      <c r="M1398">
        <v>0</v>
      </c>
      <c r="N1398" t="s">
        <v>21</v>
      </c>
      <c r="O1398" t="s">
        <v>3117</v>
      </c>
      <c r="P1398"/>
      <c r="Q1398" s="18">
        <v>43739</v>
      </c>
      <c r="T1398" s="23" t="str">
        <f t="shared" si="230"/>
        <v>AH</v>
      </c>
      <c r="U1398" t="s">
        <v>2513</v>
      </c>
      <c r="V1398" s="46" t="str">
        <f t="shared" si="231"/>
        <v>02</v>
      </c>
      <c r="W1398" s="46" t="str">
        <f t="shared" si="232"/>
        <v>Nov</v>
      </c>
      <c r="X1398" s="46">
        <f t="shared" si="233"/>
        <v>11</v>
      </c>
      <c r="Y1398" s="46" t="str">
        <f t="shared" si="234"/>
        <v>2019</v>
      </c>
      <c r="Z1398" s="46" t="str">
        <f t="shared" si="235"/>
        <v>19:00</v>
      </c>
      <c r="AA1398" s="47">
        <f t="shared" si="236"/>
        <v>43771</v>
      </c>
      <c r="AB1398" s="48">
        <f t="shared" si="237"/>
        <v>43771.791666666664</v>
      </c>
      <c r="AC1398" s="51">
        <v>43770</v>
      </c>
      <c r="AD1398" s="72"/>
      <c r="AE1398" s="49">
        <v>1397</v>
      </c>
      <c r="AF1398" s="52">
        <f t="shared" si="238"/>
        <v>10.589999999999986</v>
      </c>
      <c r="AG1398" s="53">
        <f t="shared" si="239"/>
        <v>110.59000000000015</v>
      </c>
      <c r="AH1398" s="53">
        <f>AG1398-MAX($AG$1:AG1397)</f>
        <v>-35.90999999999994</v>
      </c>
    </row>
    <row r="1399" spans="1:34" x14ac:dyDescent="0.25">
      <c r="A1399">
        <v>1398</v>
      </c>
      <c r="B1399" t="s">
        <v>3119</v>
      </c>
      <c r="C1399" t="s">
        <v>15</v>
      </c>
      <c r="D1399" t="s">
        <v>100</v>
      </c>
      <c r="E1399" t="s">
        <v>3120</v>
      </c>
      <c r="F1399">
        <v>1</v>
      </c>
      <c r="G1399" t="s">
        <v>80</v>
      </c>
      <c r="H1399" t="s">
        <v>34</v>
      </c>
      <c r="I1399" t="str">
        <f>"2-2"</f>
        <v>2-2</v>
      </c>
      <c r="J1399" t="s">
        <v>20</v>
      </c>
      <c r="K1399">
        <v>2.0299999999999998</v>
      </c>
      <c r="L1399">
        <v>1</v>
      </c>
      <c r="M1399">
        <v>0</v>
      </c>
      <c r="N1399" t="s">
        <v>21</v>
      </c>
      <c r="O1399" t="s">
        <v>3121</v>
      </c>
      <c r="P1399"/>
      <c r="Q1399" s="18">
        <v>43739</v>
      </c>
      <c r="T1399" s="23" t="str">
        <f t="shared" si="230"/>
        <v>AH</v>
      </c>
      <c r="U1399" t="s">
        <v>2513</v>
      </c>
      <c r="V1399" s="46" t="str">
        <f t="shared" si="231"/>
        <v>02</v>
      </c>
      <c r="W1399" s="46" t="str">
        <f t="shared" si="232"/>
        <v>Nov</v>
      </c>
      <c r="X1399" s="46">
        <f t="shared" si="233"/>
        <v>11</v>
      </c>
      <c r="Y1399" s="46" t="str">
        <f t="shared" si="234"/>
        <v>2019</v>
      </c>
      <c r="Z1399" s="46" t="str">
        <f t="shared" si="235"/>
        <v>19:00</v>
      </c>
      <c r="AA1399" s="47">
        <f t="shared" si="236"/>
        <v>43771</v>
      </c>
      <c r="AB1399" s="48">
        <f t="shared" si="237"/>
        <v>43771.791666666664</v>
      </c>
      <c r="AC1399" s="51">
        <v>43770</v>
      </c>
      <c r="AD1399" s="72"/>
      <c r="AE1399" s="49">
        <v>1398</v>
      </c>
      <c r="AF1399" s="52">
        <f t="shared" si="238"/>
        <v>10.589999999999986</v>
      </c>
      <c r="AG1399" s="53">
        <f t="shared" si="239"/>
        <v>110.59000000000015</v>
      </c>
      <c r="AH1399" s="53">
        <f>AG1399-MAX($AG$1:AG1398)</f>
        <v>-35.90999999999994</v>
      </c>
    </row>
    <row r="1400" spans="1:34" x14ac:dyDescent="0.25">
      <c r="A1400">
        <v>1399</v>
      </c>
      <c r="B1400" t="s">
        <v>3119</v>
      </c>
      <c r="C1400" t="s">
        <v>15</v>
      </c>
      <c r="D1400" t="s">
        <v>100</v>
      </c>
      <c r="E1400" t="s">
        <v>1602</v>
      </c>
      <c r="F1400">
        <v>1.82</v>
      </c>
      <c r="G1400" t="s">
        <v>18</v>
      </c>
      <c r="H1400" t="s">
        <v>38</v>
      </c>
      <c r="I1400" t="str">
        <f>"2-3"</f>
        <v>2-3</v>
      </c>
      <c r="J1400" t="s">
        <v>20</v>
      </c>
      <c r="K1400">
        <v>1.819</v>
      </c>
      <c r="L1400">
        <v>1</v>
      </c>
      <c r="M1400">
        <v>0.82</v>
      </c>
      <c r="N1400" t="s">
        <v>21</v>
      </c>
      <c r="O1400" t="s">
        <v>3121</v>
      </c>
      <c r="P1400"/>
      <c r="Q1400" s="18">
        <v>43739</v>
      </c>
      <c r="T1400" s="23" t="str">
        <f t="shared" si="230"/>
        <v>1X2</v>
      </c>
      <c r="U1400" t="s">
        <v>2513</v>
      </c>
      <c r="V1400" s="46" t="str">
        <f t="shared" si="231"/>
        <v>02</v>
      </c>
      <c r="W1400" s="46" t="str">
        <f t="shared" si="232"/>
        <v>Nov</v>
      </c>
      <c r="X1400" s="46">
        <f t="shared" si="233"/>
        <v>11</v>
      </c>
      <c r="Y1400" s="46" t="str">
        <f t="shared" si="234"/>
        <v>2019</v>
      </c>
      <c r="Z1400" s="46" t="str">
        <f t="shared" si="235"/>
        <v>19:00</v>
      </c>
      <c r="AA1400" s="47">
        <f t="shared" si="236"/>
        <v>43771</v>
      </c>
      <c r="AB1400" s="48">
        <f t="shared" si="237"/>
        <v>43771.791666666664</v>
      </c>
      <c r="AC1400" s="51">
        <v>43770</v>
      </c>
      <c r="AD1400" s="72"/>
      <c r="AE1400" s="49">
        <v>1399</v>
      </c>
      <c r="AF1400" s="52">
        <f t="shared" si="238"/>
        <v>11.409999999999986</v>
      </c>
      <c r="AG1400" s="53">
        <f t="shared" si="239"/>
        <v>111.41000000000014</v>
      </c>
      <c r="AH1400" s="53">
        <f>AG1400-MAX($AG$1:AG1399)</f>
        <v>-35.089999999999947</v>
      </c>
    </row>
    <row r="1401" spans="1:34" x14ac:dyDescent="0.25">
      <c r="A1401">
        <v>1400</v>
      </c>
      <c r="B1401" t="s">
        <v>3122</v>
      </c>
      <c r="C1401" t="s">
        <v>15</v>
      </c>
      <c r="D1401" t="s">
        <v>24</v>
      </c>
      <c r="E1401" t="s">
        <v>3123</v>
      </c>
      <c r="F1401">
        <v>0</v>
      </c>
      <c r="G1401" t="s">
        <v>26</v>
      </c>
      <c r="H1401" t="s">
        <v>46</v>
      </c>
      <c r="I1401" t="str">
        <f>"0-1"</f>
        <v>0-1</v>
      </c>
      <c r="J1401" t="s">
        <v>20</v>
      </c>
      <c r="K1401">
        <v>1.8</v>
      </c>
      <c r="L1401">
        <v>1</v>
      </c>
      <c r="M1401">
        <v>-1</v>
      </c>
      <c r="N1401" t="s">
        <v>21</v>
      </c>
      <c r="O1401" t="s">
        <v>3124</v>
      </c>
      <c r="P1401"/>
      <c r="Q1401" s="18">
        <v>43770</v>
      </c>
      <c r="T1401" s="23" t="str">
        <f t="shared" si="230"/>
        <v>AH</v>
      </c>
      <c r="U1401" t="s">
        <v>2513</v>
      </c>
      <c r="V1401" s="46" t="str">
        <f t="shared" si="231"/>
        <v>03</v>
      </c>
      <c r="W1401" s="46" t="str">
        <f t="shared" si="232"/>
        <v>Nov</v>
      </c>
      <c r="X1401" s="46">
        <f t="shared" si="233"/>
        <v>11</v>
      </c>
      <c r="Y1401" s="46" t="str">
        <f t="shared" si="234"/>
        <v>2019</v>
      </c>
      <c r="Z1401" s="46" t="str">
        <f t="shared" si="235"/>
        <v>17:30</v>
      </c>
      <c r="AA1401" s="47">
        <f t="shared" si="236"/>
        <v>43772</v>
      </c>
      <c r="AB1401" s="48">
        <f t="shared" si="237"/>
        <v>43772.729166666664</v>
      </c>
      <c r="AC1401" s="51">
        <v>43770</v>
      </c>
      <c r="AD1401" s="72"/>
      <c r="AE1401" s="49">
        <v>1400</v>
      </c>
      <c r="AF1401" s="52">
        <f t="shared" si="238"/>
        <v>10.409999999999986</v>
      </c>
      <c r="AG1401" s="53">
        <f t="shared" si="239"/>
        <v>110.41000000000014</v>
      </c>
      <c r="AH1401" s="53">
        <f>AG1401-MAX($AG$1:AG1400)</f>
        <v>-36.089999999999947</v>
      </c>
    </row>
    <row r="1402" spans="1:34" x14ac:dyDescent="0.25">
      <c r="A1402">
        <v>1401</v>
      </c>
      <c r="B1402" t="s">
        <v>3125</v>
      </c>
      <c r="C1402" t="s">
        <v>15</v>
      </c>
      <c r="D1402" t="s">
        <v>16</v>
      </c>
      <c r="E1402" t="s">
        <v>134</v>
      </c>
      <c r="F1402">
        <v>0</v>
      </c>
      <c r="G1402" t="s">
        <v>26</v>
      </c>
      <c r="H1402" t="s">
        <v>46</v>
      </c>
      <c r="I1402" t="str">
        <f>"1-2"</f>
        <v>1-2</v>
      </c>
      <c r="J1402" t="s">
        <v>20</v>
      </c>
      <c r="K1402">
        <v>2.21</v>
      </c>
      <c r="L1402">
        <v>1</v>
      </c>
      <c r="M1402">
        <v>-1</v>
      </c>
      <c r="N1402" t="s">
        <v>21</v>
      </c>
      <c r="O1402" t="s">
        <v>3126</v>
      </c>
      <c r="P1402"/>
      <c r="Q1402" s="18">
        <v>43770</v>
      </c>
      <c r="T1402" s="23" t="str">
        <f t="shared" si="230"/>
        <v>AH</v>
      </c>
      <c r="U1402" t="s">
        <v>2513</v>
      </c>
      <c r="V1402" s="46" t="str">
        <f t="shared" si="231"/>
        <v>03</v>
      </c>
      <c r="W1402" s="46" t="str">
        <f t="shared" si="232"/>
        <v>Nov</v>
      </c>
      <c r="X1402" s="46">
        <f t="shared" si="233"/>
        <v>11</v>
      </c>
      <c r="Y1402" s="46" t="str">
        <f t="shared" si="234"/>
        <v>2019</v>
      </c>
      <c r="Z1402" s="46" t="str">
        <f t="shared" si="235"/>
        <v>19:45</v>
      </c>
      <c r="AA1402" s="47">
        <f t="shared" si="236"/>
        <v>43772</v>
      </c>
      <c r="AB1402" s="48">
        <f t="shared" si="237"/>
        <v>43772.822916666664</v>
      </c>
      <c r="AC1402" s="51">
        <v>43770</v>
      </c>
      <c r="AD1402" s="72"/>
      <c r="AE1402" s="49">
        <v>1401</v>
      </c>
      <c r="AF1402" s="52">
        <f t="shared" si="238"/>
        <v>9.4099999999999859</v>
      </c>
      <c r="AG1402" s="53">
        <f t="shared" si="239"/>
        <v>109.41000000000014</v>
      </c>
      <c r="AH1402" s="53">
        <f>AG1402-MAX($AG$1:AG1401)</f>
        <v>-37.089999999999947</v>
      </c>
    </row>
    <row r="1403" spans="1:34" x14ac:dyDescent="0.25">
      <c r="A1403">
        <v>1402</v>
      </c>
      <c r="B1403" t="s">
        <v>3127</v>
      </c>
      <c r="C1403" t="s">
        <v>15</v>
      </c>
      <c r="D1403" t="s">
        <v>100</v>
      </c>
      <c r="E1403" t="s">
        <v>3128</v>
      </c>
      <c r="F1403">
        <v>0</v>
      </c>
      <c r="G1403" t="s">
        <v>26</v>
      </c>
      <c r="H1403" t="s">
        <v>34</v>
      </c>
      <c r="I1403" t="str">
        <f>"1-0"</f>
        <v>1-0</v>
      </c>
      <c r="J1403" t="s">
        <v>20</v>
      </c>
      <c r="K1403">
        <v>1.7929999999999999</v>
      </c>
      <c r="L1403">
        <v>1</v>
      </c>
      <c r="M1403">
        <v>-1</v>
      </c>
      <c r="N1403" t="s">
        <v>21</v>
      </c>
      <c r="O1403" t="s">
        <v>3126</v>
      </c>
      <c r="P1403"/>
      <c r="Q1403" s="18">
        <v>43770</v>
      </c>
      <c r="T1403" s="23" t="str">
        <f t="shared" si="230"/>
        <v>AH</v>
      </c>
      <c r="U1403" t="s">
        <v>2513</v>
      </c>
      <c r="V1403" s="46" t="str">
        <f t="shared" si="231"/>
        <v>03</v>
      </c>
      <c r="W1403" s="46" t="str">
        <f t="shared" si="232"/>
        <v>Nov</v>
      </c>
      <c r="X1403" s="46">
        <f t="shared" si="233"/>
        <v>11</v>
      </c>
      <c r="Y1403" s="46" t="str">
        <f t="shared" si="234"/>
        <v>2019</v>
      </c>
      <c r="Z1403" s="46" t="str">
        <f t="shared" si="235"/>
        <v>20:00</v>
      </c>
      <c r="AA1403" s="47">
        <f t="shared" si="236"/>
        <v>43772</v>
      </c>
      <c r="AB1403" s="48">
        <f t="shared" si="237"/>
        <v>43772.833333333336</v>
      </c>
      <c r="AC1403" s="51">
        <v>43770</v>
      </c>
      <c r="AD1403" s="72"/>
      <c r="AE1403" s="49">
        <v>1402</v>
      </c>
      <c r="AF1403" s="52">
        <f t="shared" si="238"/>
        <v>8.4099999999999859</v>
      </c>
      <c r="AG1403" s="53">
        <f t="shared" si="239"/>
        <v>108.41000000000014</v>
      </c>
      <c r="AH1403" s="53">
        <f>AG1403-MAX($AG$1:AG1402)</f>
        <v>-38.089999999999947</v>
      </c>
    </row>
    <row r="1404" spans="1:34" x14ac:dyDescent="0.25">
      <c r="A1404">
        <v>1403</v>
      </c>
      <c r="B1404" t="s">
        <v>3129</v>
      </c>
      <c r="C1404" t="s">
        <v>15</v>
      </c>
      <c r="D1404" t="s">
        <v>24</v>
      </c>
      <c r="E1404" t="s">
        <v>3130</v>
      </c>
      <c r="F1404">
        <v>0</v>
      </c>
      <c r="G1404" t="s">
        <v>26</v>
      </c>
      <c r="H1404" t="s">
        <v>31</v>
      </c>
      <c r="I1404" t="str">
        <f>"2-0"</f>
        <v>2-0</v>
      </c>
      <c r="J1404" t="s">
        <v>20</v>
      </c>
      <c r="K1404">
        <v>1.7190000000000001</v>
      </c>
      <c r="L1404">
        <v>1</v>
      </c>
      <c r="M1404">
        <v>-1</v>
      </c>
      <c r="N1404" t="s">
        <v>21</v>
      </c>
      <c r="O1404" t="s">
        <v>3131</v>
      </c>
      <c r="Q1404" s="18">
        <v>43770</v>
      </c>
      <c r="T1404" s="23" t="str">
        <f t="shared" si="230"/>
        <v>AH</v>
      </c>
      <c r="U1404" t="s">
        <v>2513</v>
      </c>
      <c r="V1404" s="46" t="str">
        <f t="shared" si="231"/>
        <v>09</v>
      </c>
      <c r="W1404" s="46" t="str">
        <f t="shared" si="232"/>
        <v>Nov</v>
      </c>
      <c r="X1404" s="46">
        <f t="shared" si="233"/>
        <v>11</v>
      </c>
      <c r="Y1404" s="46" t="str">
        <f t="shared" si="234"/>
        <v>2019</v>
      </c>
      <c r="Z1404" s="46" t="str">
        <f t="shared" si="235"/>
        <v>15:00</v>
      </c>
      <c r="AA1404" s="47">
        <f t="shared" si="236"/>
        <v>43778</v>
      </c>
      <c r="AB1404" s="48">
        <f t="shared" si="237"/>
        <v>43778.625</v>
      </c>
      <c r="AC1404" s="51">
        <v>43770</v>
      </c>
      <c r="AD1404" s="72"/>
      <c r="AE1404" s="49">
        <v>1403</v>
      </c>
      <c r="AF1404" s="52">
        <f t="shared" si="238"/>
        <v>7.4099999999999859</v>
      </c>
      <c r="AG1404" s="53">
        <f t="shared" si="239"/>
        <v>107.41000000000014</v>
      </c>
      <c r="AH1404" s="53">
        <f>AG1404-MAX($AG$1:AG1403)</f>
        <v>-39.089999999999947</v>
      </c>
    </row>
    <row r="1405" spans="1:34" x14ac:dyDescent="0.25">
      <c r="A1405">
        <v>1405</v>
      </c>
      <c r="B1405" t="s">
        <v>3134</v>
      </c>
      <c r="C1405" t="s">
        <v>15</v>
      </c>
      <c r="D1405" t="s">
        <v>24</v>
      </c>
      <c r="E1405" t="s">
        <v>3135</v>
      </c>
      <c r="F1405">
        <v>0</v>
      </c>
      <c r="G1405" t="s">
        <v>26</v>
      </c>
      <c r="H1405" t="s">
        <v>109</v>
      </c>
      <c r="I1405" t="str">
        <f>"0-4"</f>
        <v>0-4</v>
      </c>
      <c r="J1405" t="s">
        <v>20</v>
      </c>
      <c r="K1405">
        <v>1.869</v>
      </c>
      <c r="L1405">
        <v>1</v>
      </c>
      <c r="M1405">
        <v>-1</v>
      </c>
      <c r="N1405" t="s">
        <v>21</v>
      </c>
      <c r="O1405" t="s">
        <v>3136</v>
      </c>
      <c r="Q1405" s="18">
        <v>43770</v>
      </c>
      <c r="T1405" s="23" t="str">
        <f t="shared" si="230"/>
        <v>AH</v>
      </c>
      <c r="U1405" t="s">
        <v>2513</v>
      </c>
      <c r="V1405" s="46" t="str">
        <f t="shared" si="231"/>
        <v>09</v>
      </c>
      <c r="W1405" s="46" t="str">
        <f t="shared" si="232"/>
        <v>Nov</v>
      </c>
      <c r="X1405" s="46">
        <f t="shared" si="233"/>
        <v>11</v>
      </c>
      <c r="Y1405" s="46" t="str">
        <f t="shared" si="234"/>
        <v>2019</v>
      </c>
      <c r="Z1405" s="46" t="str">
        <f t="shared" si="235"/>
        <v>17:30</v>
      </c>
      <c r="AA1405" s="47">
        <f t="shared" si="236"/>
        <v>43778</v>
      </c>
      <c r="AB1405" s="48">
        <f t="shared" si="237"/>
        <v>43778.729166666664</v>
      </c>
      <c r="AC1405" s="51">
        <v>43770</v>
      </c>
      <c r="AD1405" s="72"/>
      <c r="AE1405" s="49">
        <v>1404</v>
      </c>
      <c r="AF1405" s="52">
        <f t="shared" si="238"/>
        <v>6.4099999999999859</v>
      </c>
      <c r="AG1405" s="53">
        <f t="shared" si="239"/>
        <v>106.41000000000014</v>
      </c>
      <c r="AH1405" s="53">
        <f>AG1405-MAX($AG$1:AG1404)</f>
        <v>-40.089999999999947</v>
      </c>
    </row>
    <row r="1406" spans="1:34" x14ac:dyDescent="0.25">
      <c r="A1406">
        <v>1406</v>
      </c>
      <c r="B1406" t="s">
        <v>3137</v>
      </c>
      <c r="C1406" t="s">
        <v>15</v>
      </c>
      <c r="D1406" t="s">
        <v>16</v>
      </c>
      <c r="E1406" t="s">
        <v>787</v>
      </c>
      <c r="F1406">
        <v>1.97</v>
      </c>
      <c r="G1406" t="s">
        <v>18</v>
      </c>
      <c r="H1406" t="s">
        <v>112</v>
      </c>
      <c r="I1406" t="str">
        <f>"0-0"</f>
        <v>0-0</v>
      </c>
      <c r="J1406" t="s">
        <v>20</v>
      </c>
      <c r="K1406">
        <v>1.97</v>
      </c>
      <c r="L1406">
        <v>1</v>
      </c>
      <c r="M1406">
        <v>0.97</v>
      </c>
      <c r="N1406" t="s">
        <v>21</v>
      </c>
      <c r="O1406" t="s">
        <v>3138</v>
      </c>
      <c r="Q1406" s="18">
        <v>43770</v>
      </c>
      <c r="T1406" s="23" t="str">
        <f t="shared" si="230"/>
        <v>AH</v>
      </c>
      <c r="U1406" t="s">
        <v>2513</v>
      </c>
      <c r="V1406" s="46" t="str">
        <f t="shared" si="231"/>
        <v>10</v>
      </c>
      <c r="W1406" s="46" t="str">
        <f t="shared" si="232"/>
        <v>Nov</v>
      </c>
      <c r="X1406" s="46">
        <f t="shared" si="233"/>
        <v>11</v>
      </c>
      <c r="Y1406" s="46" t="str">
        <f t="shared" si="234"/>
        <v>2019</v>
      </c>
      <c r="Z1406" s="46" t="str">
        <f t="shared" si="235"/>
        <v>14:00</v>
      </c>
      <c r="AA1406" s="47">
        <f t="shared" si="236"/>
        <v>43779</v>
      </c>
      <c r="AB1406" s="48">
        <f t="shared" si="237"/>
        <v>43779.583333333336</v>
      </c>
      <c r="AC1406" s="51">
        <v>43770</v>
      </c>
      <c r="AD1406" s="72"/>
      <c r="AE1406" s="49">
        <v>1405</v>
      </c>
      <c r="AF1406" s="52">
        <f t="shared" si="238"/>
        <v>7.3799999999999857</v>
      </c>
      <c r="AG1406" s="53">
        <f t="shared" si="239"/>
        <v>107.38000000000014</v>
      </c>
      <c r="AH1406" s="53">
        <f>AG1406-MAX($AG$1:AG1405)</f>
        <v>-39.119999999999948</v>
      </c>
    </row>
    <row r="1407" spans="1:34" x14ac:dyDescent="0.25">
      <c r="A1407">
        <v>1409</v>
      </c>
      <c r="B1407" t="s">
        <v>3137</v>
      </c>
      <c r="C1407" t="s">
        <v>15</v>
      </c>
      <c r="D1407" t="s">
        <v>100</v>
      </c>
      <c r="E1407" t="s">
        <v>1387</v>
      </c>
      <c r="F1407">
        <v>2.14</v>
      </c>
      <c r="G1407" t="s">
        <v>18</v>
      </c>
      <c r="H1407" t="s">
        <v>72</v>
      </c>
      <c r="I1407" t="str">
        <f>"3-1"</f>
        <v>3-1</v>
      </c>
      <c r="J1407" t="s">
        <v>20</v>
      </c>
      <c r="K1407">
        <v>2.14</v>
      </c>
      <c r="L1407">
        <v>1</v>
      </c>
      <c r="M1407">
        <v>1.1399999999999999</v>
      </c>
      <c r="N1407" t="s">
        <v>21</v>
      </c>
      <c r="O1407" t="s">
        <v>3141</v>
      </c>
      <c r="Q1407" s="18">
        <v>43770</v>
      </c>
      <c r="T1407" s="23" t="str">
        <f t="shared" si="230"/>
        <v>1X2</v>
      </c>
      <c r="U1407" t="s">
        <v>2513</v>
      </c>
      <c r="V1407" s="46" t="str">
        <f t="shared" si="231"/>
        <v>10</v>
      </c>
      <c r="W1407" s="46" t="str">
        <f t="shared" si="232"/>
        <v>Nov</v>
      </c>
      <c r="X1407" s="46">
        <f t="shared" si="233"/>
        <v>11</v>
      </c>
      <c r="Y1407" s="46" t="str">
        <f t="shared" si="234"/>
        <v>2019</v>
      </c>
      <c r="Z1407" s="46" t="str">
        <f t="shared" si="235"/>
        <v>14:00</v>
      </c>
      <c r="AA1407" s="47">
        <f t="shared" si="236"/>
        <v>43779</v>
      </c>
      <c r="AB1407" s="48">
        <f t="shared" si="237"/>
        <v>43779.583333333336</v>
      </c>
      <c r="AC1407" s="51">
        <v>43770</v>
      </c>
      <c r="AD1407" s="72"/>
      <c r="AE1407" s="49">
        <v>1406</v>
      </c>
      <c r="AF1407" s="52">
        <f t="shared" si="238"/>
        <v>8.5199999999999854</v>
      </c>
      <c r="AG1407" s="53">
        <f t="shared" si="239"/>
        <v>108.52000000000014</v>
      </c>
      <c r="AH1407" s="53">
        <f>AG1407-MAX($AG$1:AG1406)</f>
        <v>-37.979999999999947</v>
      </c>
    </row>
    <row r="1408" spans="1:34" x14ac:dyDescent="0.25">
      <c r="A1408">
        <v>1408</v>
      </c>
      <c r="B1408" t="s">
        <v>3140</v>
      </c>
      <c r="C1408" t="s">
        <v>15</v>
      </c>
      <c r="D1408" t="s">
        <v>24</v>
      </c>
      <c r="E1408" t="s">
        <v>1919</v>
      </c>
      <c r="F1408">
        <v>1.89</v>
      </c>
      <c r="G1408" t="s">
        <v>18</v>
      </c>
      <c r="H1408" t="s">
        <v>50</v>
      </c>
      <c r="I1408" t="str">
        <f>"3-1"</f>
        <v>3-1</v>
      </c>
      <c r="J1408" t="s">
        <v>20</v>
      </c>
      <c r="K1408">
        <v>1.8919999999999999</v>
      </c>
      <c r="L1408">
        <v>1</v>
      </c>
      <c r="M1408">
        <v>0.89</v>
      </c>
      <c r="N1408" t="s">
        <v>21</v>
      </c>
      <c r="O1408" t="s">
        <v>3141</v>
      </c>
      <c r="Q1408" s="18">
        <v>43770</v>
      </c>
      <c r="T1408" s="23" t="str">
        <f t="shared" si="230"/>
        <v>AH</v>
      </c>
      <c r="U1408" t="s">
        <v>2513</v>
      </c>
      <c r="V1408" s="46" t="str">
        <f t="shared" si="231"/>
        <v>10</v>
      </c>
      <c r="W1408" s="46" t="str">
        <f t="shared" si="232"/>
        <v>Nov</v>
      </c>
      <c r="X1408" s="46">
        <f t="shared" si="233"/>
        <v>11</v>
      </c>
      <c r="Y1408" s="46" t="str">
        <f t="shared" si="234"/>
        <v>2019</v>
      </c>
      <c r="Z1408" s="46" t="str">
        <f t="shared" si="235"/>
        <v>15:00</v>
      </c>
      <c r="AA1408" s="47">
        <f t="shared" si="236"/>
        <v>43779</v>
      </c>
      <c r="AB1408" s="48">
        <f t="shared" si="237"/>
        <v>43779.625</v>
      </c>
      <c r="AC1408" s="51">
        <v>43770</v>
      </c>
      <c r="AD1408" s="72"/>
      <c r="AE1408" s="49">
        <v>1407</v>
      </c>
      <c r="AF1408" s="52">
        <f t="shared" si="238"/>
        <v>9.4099999999999859</v>
      </c>
      <c r="AG1408" s="53">
        <f t="shared" si="239"/>
        <v>109.41000000000014</v>
      </c>
      <c r="AH1408" s="53">
        <f>AG1408-MAX($AG$1:AG1407)</f>
        <v>-37.089999999999947</v>
      </c>
    </row>
    <row r="1409" spans="1:34" x14ac:dyDescent="0.25">
      <c r="A1409">
        <v>1407</v>
      </c>
      <c r="B1409" t="s">
        <v>3139</v>
      </c>
      <c r="C1409" t="s">
        <v>15</v>
      </c>
      <c r="D1409" t="s">
        <v>16</v>
      </c>
      <c r="E1409" t="s">
        <v>449</v>
      </c>
      <c r="F1409">
        <v>1</v>
      </c>
      <c r="G1409" t="s">
        <v>80</v>
      </c>
      <c r="H1409" t="s">
        <v>50</v>
      </c>
      <c r="I1409" t="str">
        <f>"1-0"</f>
        <v>1-0</v>
      </c>
      <c r="J1409" t="s">
        <v>20</v>
      </c>
      <c r="K1409">
        <v>1.7350000000000001</v>
      </c>
      <c r="L1409">
        <v>1</v>
      </c>
      <c r="M1409">
        <v>0</v>
      </c>
      <c r="N1409" t="s">
        <v>21</v>
      </c>
      <c r="O1409" t="s">
        <v>3138</v>
      </c>
      <c r="Q1409" s="18">
        <v>43770</v>
      </c>
      <c r="T1409" s="23" t="str">
        <f t="shared" si="230"/>
        <v>AH</v>
      </c>
      <c r="U1409" t="s">
        <v>2513</v>
      </c>
      <c r="V1409" s="46" t="str">
        <f t="shared" si="231"/>
        <v>10</v>
      </c>
      <c r="W1409" s="46" t="str">
        <f t="shared" si="232"/>
        <v>Nov</v>
      </c>
      <c r="X1409" s="46">
        <f t="shared" si="233"/>
        <v>11</v>
      </c>
      <c r="Y1409" s="46" t="str">
        <f t="shared" si="234"/>
        <v>2019</v>
      </c>
      <c r="Z1409" s="46" t="str">
        <f t="shared" si="235"/>
        <v>19:45</v>
      </c>
      <c r="AA1409" s="47">
        <f t="shared" si="236"/>
        <v>43779</v>
      </c>
      <c r="AB1409" s="48">
        <f t="shared" si="237"/>
        <v>43779.822916666664</v>
      </c>
      <c r="AC1409" s="51">
        <v>43770</v>
      </c>
      <c r="AD1409" s="72"/>
      <c r="AE1409" s="49">
        <v>1408</v>
      </c>
      <c r="AF1409" s="52">
        <f t="shared" si="238"/>
        <v>9.4099999999999859</v>
      </c>
      <c r="AG1409" s="53">
        <f t="shared" si="239"/>
        <v>109.41000000000014</v>
      </c>
      <c r="AH1409" s="53">
        <f>AG1409-MAX($AG$1:AG1408)</f>
        <v>-37.089999999999947</v>
      </c>
    </row>
    <row r="1410" spans="1:34" x14ac:dyDescent="0.25">
      <c r="A1410">
        <v>1404</v>
      </c>
      <c r="B1410" t="s">
        <v>3132</v>
      </c>
      <c r="C1410" t="s">
        <v>15</v>
      </c>
      <c r="D1410" t="s">
        <v>100</v>
      </c>
      <c r="E1410" t="s">
        <v>2398</v>
      </c>
      <c r="F1410">
        <v>2.0299999999999998</v>
      </c>
      <c r="G1410" t="s">
        <v>18</v>
      </c>
      <c r="H1410" t="s">
        <v>46</v>
      </c>
      <c r="I1410" t="str">
        <f>"2-1"</f>
        <v>2-1</v>
      </c>
      <c r="J1410" t="s">
        <v>20</v>
      </c>
      <c r="K1410">
        <v>2.0299999999999998</v>
      </c>
      <c r="L1410">
        <v>1</v>
      </c>
      <c r="M1410">
        <v>1.03</v>
      </c>
      <c r="N1410" t="s">
        <v>21</v>
      </c>
      <c r="O1410" t="s">
        <v>3133</v>
      </c>
      <c r="Q1410" s="18">
        <v>43770</v>
      </c>
      <c r="T1410" s="23" t="str">
        <f t="shared" ref="T1410:T1473" si="240">MID(H1410,FIND("(",H1410)+1,FIND(")",H1410)-FIND("(",H1410)-1)</f>
        <v>AH</v>
      </c>
      <c r="U1410" t="s">
        <v>2513</v>
      </c>
      <c r="V1410" s="46" t="str">
        <f t="shared" ref="V1410:V1473" si="241">MID(B1410,2,2)</f>
        <v>10</v>
      </c>
      <c r="W1410" s="46" t="str">
        <f t="shared" ref="W1410:W1473" si="242">MID(B1410,5,3)</f>
        <v>Nov</v>
      </c>
      <c r="X1410" s="46">
        <f t="shared" ref="X1410:X1473" si="243">INDEX($AK$2:$AL$13,MATCH(W1410,$AL$2:$AL$13,0),1)</f>
        <v>11</v>
      </c>
      <c r="Y1410" s="46" t="str">
        <f t="shared" ref="Y1410:Y1473" si="244">MID(B1410,9,4)</f>
        <v>2019</v>
      </c>
      <c r="Z1410" s="46" t="str">
        <f t="shared" ref="Z1410:Z1473" si="245">RIGHT(B1410,5)</f>
        <v>20:00</v>
      </c>
      <c r="AA1410" s="47">
        <f t="shared" ref="AA1410:AA1473" si="246">DATE(Y1410,X1410,V1410)</f>
        <v>43779</v>
      </c>
      <c r="AB1410" s="48">
        <f t="shared" ref="AB1410:AB1473" si="247">AA1410+Z1410</f>
        <v>43779.833333333336</v>
      </c>
      <c r="AC1410" s="51">
        <v>43770</v>
      </c>
      <c r="AD1410" s="72"/>
      <c r="AE1410" s="49">
        <v>1409</v>
      </c>
      <c r="AF1410" s="52">
        <f t="shared" si="238"/>
        <v>10.439999999999985</v>
      </c>
      <c r="AG1410" s="53">
        <f t="shared" si="239"/>
        <v>110.44000000000014</v>
      </c>
      <c r="AH1410" s="53">
        <f>AG1410-MAX($AG$1:AG1409)</f>
        <v>-36.059999999999945</v>
      </c>
    </row>
    <row r="1411" spans="1:34" x14ac:dyDescent="0.25">
      <c r="A1411">
        <v>1410</v>
      </c>
      <c r="B1411" t="s">
        <v>3142</v>
      </c>
      <c r="C1411" t="s">
        <v>15</v>
      </c>
      <c r="D1411" t="s">
        <v>24</v>
      </c>
      <c r="E1411" t="s">
        <v>3143</v>
      </c>
      <c r="F1411">
        <v>1</v>
      </c>
      <c r="G1411" t="s">
        <v>80</v>
      </c>
      <c r="H1411" t="s">
        <v>27</v>
      </c>
      <c r="I1411" t="str">
        <f>"1-2"</f>
        <v>1-2</v>
      </c>
      <c r="J1411" t="s">
        <v>20</v>
      </c>
      <c r="K1411">
        <v>1.7689999999999999</v>
      </c>
      <c r="L1411">
        <v>1</v>
      </c>
      <c r="M1411">
        <v>0</v>
      </c>
      <c r="N1411" t="s">
        <v>21</v>
      </c>
      <c r="O1411" t="s">
        <v>3144</v>
      </c>
      <c r="P1411"/>
      <c r="Q1411" s="18">
        <v>43770</v>
      </c>
      <c r="T1411" s="23" t="str">
        <f t="shared" si="240"/>
        <v>AH</v>
      </c>
      <c r="U1411" t="s">
        <v>2513</v>
      </c>
      <c r="V1411" s="46" t="str">
        <f t="shared" si="241"/>
        <v>23</v>
      </c>
      <c r="W1411" s="46" t="str">
        <f t="shared" si="242"/>
        <v>Nov</v>
      </c>
      <c r="X1411" s="46">
        <f t="shared" si="243"/>
        <v>11</v>
      </c>
      <c r="Y1411" s="46" t="str">
        <f t="shared" si="244"/>
        <v>2019</v>
      </c>
      <c r="Z1411" s="46" t="str">
        <f t="shared" si="245"/>
        <v>12:00</v>
      </c>
      <c r="AA1411" s="47">
        <f t="shared" si="246"/>
        <v>43792</v>
      </c>
      <c r="AB1411" s="48">
        <f t="shared" si="247"/>
        <v>43792.5</v>
      </c>
      <c r="AC1411" s="51">
        <v>43770</v>
      </c>
      <c r="AD1411" s="72"/>
      <c r="AE1411" s="49">
        <v>1410</v>
      </c>
      <c r="AF1411" s="52">
        <f t="shared" si="238"/>
        <v>10.439999999999985</v>
      </c>
      <c r="AG1411" s="53">
        <f t="shared" si="239"/>
        <v>110.44000000000014</v>
      </c>
      <c r="AH1411" s="53">
        <f>AG1411-MAX($AG$1:AG1410)</f>
        <v>-36.059999999999945</v>
      </c>
    </row>
    <row r="1412" spans="1:34" x14ac:dyDescent="0.25">
      <c r="A1412">
        <v>1411</v>
      </c>
      <c r="B1412" t="s">
        <v>3149</v>
      </c>
      <c r="C1412" t="s">
        <v>15</v>
      </c>
      <c r="D1412" t="s">
        <v>16</v>
      </c>
      <c r="E1412" t="s">
        <v>1355</v>
      </c>
      <c r="F1412">
        <v>1.75</v>
      </c>
      <c r="G1412" t="s">
        <v>18</v>
      </c>
      <c r="H1412" t="s">
        <v>34</v>
      </c>
      <c r="I1412" t="str">
        <f>"1-3"</f>
        <v>1-3</v>
      </c>
      <c r="J1412" t="s">
        <v>20</v>
      </c>
      <c r="K1412">
        <v>1.7509999999999999</v>
      </c>
      <c r="L1412">
        <v>1</v>
      </c>
      <c r="M1412">
        <v>0.75</v>
      </c>
      <c r="N1412" t="s">
        <v>21</v>
      </c>
      <c r="O1412" t="s">
        <v>3146</v>
      </c>
      <c r="P1412"/>
      <c r="Q1412" s="18">
        <v>43770</v>
      </c>
      <c r="T1412" s="23" t="str">
        <f t="shared" si="240"/>
        <v>AH</v>
      </c>
      <c r="U1412" t="s">
        <v>2513</v>
      </c>
      <c r="V1412" s="46" t="str">
        <f t="shared" si="241"/>
        <v>23</v>
      </c>
      <c r="W1412" s="46" t="str">
        <f t="shared" si="242"/>
        <v>Nov</v>
      </c>
      <c r="X1412" s="46">
        <f t="shared" si="243"/>
        <v>11</v>
      </c>
      <c r="Y1412" s="46" t="str">
        <f t="shared" si="244"/>
        <v>2019</v>
      </c>
      <c r="Z1412" s="46" t="str">
        <f t="shared" si="245"/>
        <v>14:00</v>
      </c>
      <c r="AA1412" s="47">
        <f t="shared" si="246"/>
        <v>43792</v>
      </c>
      <c r="AB1412" s="48">
        <f t="shared" si="247"/>
        <v>43792.583333333336</v>
      </c>
      <c r="AC1412" s="51">
        <v>43770</v>
      </c>
      <c r="AD1412" s="72"/>
      <c r="AE1412" s="49">
        <v>1411</v>
      </c>
      <c r="AF1412" s="52">
        <f t="shared" ref="AF1412:AF1475" si="248">AF1411+M1412</f>
        <v>11.189999999999985</v>
      </c>
      <c r="AG1412" s="53">
        <f t="shared" ref="AG1412:AG1475" si="249">AG1411+M1412</f>
        <v>111.19000000000014</v>
      </c>
      <c r="AH1412" s="53">
        <f>AG1412-MAX($AG$1:AG1411)</f>
        <v>-35.309999999999945</v>
      </c>
    </row>
    <row r="1413" spans="1:34" x14ac:dyDescent="0.25">
      <c r="A1413">
        <v>1412</v>
      </c>
      <c r="B1413" t="s">
        <v>3145</v>
      </c>
      <c r="C1413" t="s">
        <v>15</v>
      </c>
      <c r="D1413" t="s">
        <v>24</v>
      </c>
      <c r="E1413" t="s">
        <v>165</v>
      </c>
      <c r="F1413">
        <v>0</v>
      </c>
      <c r="G1413" t="s">
        <v>26</v>
      </c>
      <c r="H1413" t="s">
        <v>34</v>
      </c>
      <c r="I1413" t="str">
        <f>"2-1"</f>
        <v>2-1</v>
      </c>
      <c r="J1413" t="s">
        <v>20</v>
      </c>
      <c r="K1413">
        <v>2.13</v>
      </c>
      <c r="L1413">
        <v>1</v>
      </c>
      <c r="M1413">
        <v>-1</v>
      </c>
      <c r="N1413" t="s">
        <v>21</v>
      </c>
      <c r="O1413" t="s">
        <v>3146</v>
      </c>
      <c r="P1413"/>
      <c r="Q1413" s="18">
        <v>43770</v>
      </c>
      <c r="T1413" s="23" t="str">
        <f t="shared" si="240"/>
        <v>AH</v>
      </c>
      <c r="U1413" t="s">
        <v>2513</v>
      </c>
      <c r="V1413" s="46" t="str">
        <f t="shared" si="241"/>
        <v>23</v>
      </c>
      <c r="W1413" s="46" t="str">
        <f t="shared" si="242"/>
        <v>Nov</v>
      </c>
      <c r="X1413" s="46">
        <f t="shared" si="243"/>
        <v>11</v>
      </c>
      <c r="Y1413" s="46" t="str">
        <f t="shared" si="244"/>
        <v>2019</v>
      </c>
      <c r="Z1413" s="46" t="str">
        <f t="shared" si="245"/>
        <v>15:00</v>
      </c>
      <c r="AA1413" s="47">
        <f t="shared" si="246"/>
        <v>43792</v>
      </c>
      <c r="AB1413" s="48">
        <f t="shared" si="247"/>
        <v>43792.625</v>
      </c>
      <c r="AC1413" s="51">
        <v>43770</v>
      </c>
      <c r="AD1413" s="72"/>
      <c r="AE1413" s="49">
        <v>1412</v>
      </c>
      <c r="AF1413" s="52">
        <f t="shared" si="248"/>
        <v>10.189999999999985</v>
      </c>
      <c r="AG1413" s="53">
        <f t="shared" si="249"/>
        <v>110.19000000000014</v>
      </c>
      <c r="AH1413" s="53">
        <f>AG1413-MAX($AG$1:AG1412)</f>
        <v>-36.309999999999945</v>
      </c>
    </row>
    <row r="1414" spans="1:34" x14ac:dyDescent="0.25">
      <c r="A1414">
        <v>1413</v>
      </c>
      <c r="B1414" t="s">
        <v>3152</v>
      </c>
      <c r="C1414" t="s">
        <v>15</v>
      </c>
      <c r="D1414" t="s">
        <v>100</v>
      </c>
      <c r="E1414" t="s">
        <v>3153</v>
      </c>
      <c r="F1414">
        <v>1</v>
      </c>
      <c r="G1414" t="s">
        <v>80</v>
      </c>
      <c r="H1414" t="s">
        <v>31</v>
      </c>
      <c r="I1414" t="str">
        <f>"2-1"</f>
        <v>2-1</v>
      </c>
      <c r="J1414" t="s">
        <v>20</v>
      </c>
      <c r="K1414">
        <v>2.2599999999999998</v>
      </c>
      <c r="L1414">
        <v>1</v>
      </c>
      <c r="M1414">
        <v>0</v>
      </c>
      <c r="N1414" t="s">
        <v>21</v>
      </c>
      <c r="O1414" t="s">
        <v>3151</v>
      </c>
      <c r="P1414"/>
      <c r="Q1414" s="18">
        <v>43770</v>
      </c>
      <c r="T1414" s="23" t="str">
        <f t="shared" si="240"/>
        <v>AH</v>
      </c>
      <c r="U1414" t="s">
        <v>2513</v>
      </c>
      <c r="V1414" s="46" t="str">
        <f t="shared" si="241"/>
        <v>23</v>
      </c>
      <c r="W1414" s="46" t="str">
        <f t="shared" si="242"/>
        <v>Nov</v>
      </c>
      <c r="X1414" s="46">
        <f t="shared" si="243"/>
        <v>11</v>
      </c>
      <c r="Y1414" s="46" t="str">
        <f t="shared" si="244"/>
        <v>2019</v>
      </c>
      <c r="Z1414" s="46" t="str">
        <f t="shared" si="245"/>
        <v>16:30</v>
      </c>
      <c r="AA1414" s="47">
        <f t="shared" si="246"/>
        <v>43792</v>
      </c>
      <c r="AB1414" s="48">
        <f t="shared" si="247"/>
        <v>43792.6875</v>
      </c>
      <c r="AC1414" s="51">
        <v>43770</v>
      </c>
      <c r="AD1414" s="72"/>
      <c r="AE1414" s="49">
        <v>1413</v>
      </c>
      <c r="AF1414" s="52">
        <f t="shared" si="248"/>
        <v>10.189999999999985</v>
      </c>
      <c r="AG1414" s="53">
        <f t="shared" si="249"/>
        <v>110.19000000000014</v>
      </c>
      <c r="AH1414" s="53">
        <f>AG1414-MAX($AG$1:AG1413)</f>
        <v>-36.309999999999945</v>
      </c>
    </row>
    <row r="1415" spans="1:34" x14ac:dyDescent="0.25">
      <c r="A1415">
        <v>1414</v>
      </c>
      <c r="B1415" t="s">
        <v>3150</v>
      </c>
      <c r="C1415" t="s">
        <v>15</v>
      </c>
      <c r="D1415" t="s">
        <v>16</v>
      </c>
      <c r="E1415" t="s">
        <v>1366</v>
      </c>
      <c r="F1415">
        <v>0</v>
      </c>
      <c r="G1415" t="s">
        <v>26</v>
      </c>
      <c r="H1415" t="s">
        <v>38</v>
      </c>
      <c r="I1415" t="str">
        <f>"1-1"</f>
        <v>1-1</v>
      </c>
      <c r="J1415" t="s">
        <v>20</v>
      </c>
      <c r="K1415">
        <v>2.27</v>
      </c>
      <c r="L1415">
        <v>1</v>
      </c>
      <c r="M1415">
        <v>-1</v>
      </c>
      <c r="N1415" t="s">
        <v>21</v>
      </c>
      <c r="O1415" t="s">
        <v>3151</v>
      </c>
      <c r="P1415"/>
      <c r="Q1415" s="18">
        <v>43770</v>
      </c>
      <c r="T1415" s="23" t="str">
        <f t="shared" si="240"/>
        <v>1X2</v>
      </c>
      <c r="U1415" t="s">
        <v>2513</v>
      </c>
      <c r="V1415" s="46" t="str">
        <f t="shared" si="241"/>
        <v>23</v>
      </c>
      <c r="W1415" s="46" t="str">
        <f t="shared" si="242"/>
        <v>Nov</v>
      </c>
      <c r="X1415" s="46">
        <f t="shared" si="243"/>
        <v>11</v>
      </c>
      <c r="Y1415" s="46" t="str">
        <f t="shared" si="244"/>
        <v>2019</v>
      </c>
      <c r="Z1415" s="46" t="str">
        <f t="shared" si="245"/>
        <v>17:00</v>
      </c>
      <c r="AA1415" s="47">
        <f t="shared" si="246"/>
        <v>43792</v>
      </c>
      <c r="AB1415" s="48">
        <f t="shared" si="247"/>
        <v>43792.708333333336</v>
      </c>
      <c r="AC1415" s="51">
        <v>43770</v>
      </c>
      <c r="AD1415" s="72"/>
      <c r="AE1415" s="49">
        <v>1414</v>
      </c>
      <c r="AF1415" s="52">
        <f t="shared" si="248"/>
        <v>9.1899999999999853</v>
      </c>
      <c r="AG1415" s="53">
        <f t="shared" si="249"/>
        <v>109.19000000000014</v>
      </c>
      <c r="AH1415" s="53">
        <f>AG1415-MAX($AG$1:AG1414)</f>
        <v>-37.309999999999945</v>
      </c>
    </row>
    <row r="1416" spans="1:34" x14ac:dyDescent="0.25">
      <c r="A1416">
        <v>1415</v>
      </c>
      <c r="B1416" t="s">
        <v>3147</v>
      </c>
      <c r="C1416" t="s">
        <v>15</v>
      </c>
      <c r="D1416" t="s">
        <v>24</v>
      </c>
      <c r="E1416" t="s">
        <v>3148</v>
      </c>
      <c r="F1416">
        <v>2</v>
      </c>
      <c r="G1416" t="s">
        <v>18</v>
      </c>
      <c r="H1416" t="s">
        <v>112</v>
      </c>
      <c r="I1416" t="str">
        <f>"1-1"</f>
        <v>1-1</v>
      </c>
      <c r="J1416" t="s">
        <v>20</v>
      </c>
      <c r="K1416">
        <v>2</v>
      </c>
      <c r="L1416">
        <v>1</v>
      </c>
      <c r="M1416">
        <v>1</v>
      </c>
      <c r="N1416" t="s">
        <v>21</v>
      </c>
      <c r="O1416" t="s">
        <v>3146</v>
      </c>
      <c r="P1416"/>
      <c r="Q1416" s="18">
        <v>43770</v>
      </c>
      <c r="T1416" s="23" t="str">
        <f t="shared" si="240"/>
        <v>AH</v>
      </c>
      <c r="U1416" t="s">
        <v>2513</v>
      </c>
      <c r="V1416" s="46" t="str">
        <f t="shared" si="241"/>
        <v>23</v>
      </c>
      <c r="W1416" s="46" t="str">
        <f t="shared" si="242"/>
        <v>Nov</v>
      </c>
      <c r="X1416" s="46">
        <f t="shared" si="243"/>
        <v>11</v>
      </c>
      <c r="Y1416" s="46" t="str">
        <f t="shared" si="244"/>
        <v>2019</v>
      </c>
      <c r="Z1416" s="46" t="str">
        <f t="shared" si="245"/>
        <v>17:30</v>
      </c>
      <c r="AA1416" s="47">
        <f t="shared" si="246"/>
        <v>43792</v>
      </c>
      <c r="AB1416" s="48">
        <f t="shared" si="247"/>
        <v>43792.729166666664</v>
      </c>
      <c r="AC1416" s="51">
        <v>43770</v>
      </c>
      <c r="AD1416" s="72"/>
      <c r="AE1416" s="49">
        <v>1415</v>
      </c>
      <c r="AF1416" s="52">
        <f t="shared" si="248"/>
        <v>10.189999999999985</v>
      </c>
      <c r="AG1416" s="53">
        <f t="shared" si="249"/>
        <v>110.19000000000014</v>
      </c>
      <c r="AH1416" s="53">
        <f>AG1416-MAX($AG$1:AG1415)</f>
        <v>-36.309999999999945</v>
      </c>
    </row>
    <row r="1417" spans="1:34" x14ac:dyDescent="0.25">
      <c r="A1417">
        <v>1416</v>
      </c>
      <c r="B1417" t="s">
        <v>3154</v>
      </c>
      <c r="C1417" t="s">
        <v>15</v>
      </c>
      <c r="D1417" t="s">
        <v>24</v>
      </c>
      <c r="E1417" t="s">
        <v>3155</v>
      </c>
      <c r="F1417">
        <v>2.12</v>
      </c>
      <c r="G1417" t="s">
        <v>18</v>
      </c>
      <c r="H1417" t="s">
        <v>34</v>
      </c>
      <c r="I1417" t="str">
        <f>"1-2"</f>
        <v>1-2</v>
      </c>
      <c r="J1417" t="s">
        <v>20</v>
      </c>
      <c r="K1417">
        <v>2.12</v>
      </c>
      <c r="L1417">
        <v>1</v>
      </c>
      <c r="M1417">
        <v>1.1200000000000001</v>
      </c>
      <c r="N1417" t="s">
        <v>21</v>
      </c>
      <c r="O1417" t="s">
        <v>3156</v>
      </c>
      <c r="P1417"/>
      <c r="Q1417" s="18">
        <v>43770</v>
      </c>
      <c r="T1417" s="23" t="str">
        <f t="shared" si="240"/>
        <v>AH</v>
      </c>
      <c r="U1417" t="s">
        <v>2513</v>
      </c>
      <c r="V1417" s="46" t="str">
        <f t="shared" si="241"/>
        <v>24</v>
      </c>
      <c r="W1417" s="46" t="str">
        <f t="shared" si="242"/>
        <v>Nov</v>
      </c>
      <c r="X1417" s="46">
        <f t="shared" si="243"/>
        <v>11</v>
      </c>
      <c r="Y1417" s="46" t="str">
        <f t="shared" si="244"/>
        <v>2019</v>
      </c>
      <c r="Z1417" s="46" t="str">
        <f t="shared" si="245"/>
        <v>13:00</v>
      </c>
      <c r="AA1417" s="47">
        <f t="shared" si="246"/>
        <v>43793</v>
      </c>
      <c r="AB1417" s="48">
        <f t="shared" si="247"/>
        <v>43793.541666666664</v>
      </c>
      <c r="AC1417" s="51">
        <v>43770</v>
      </c>
      <c r="AD1417" s="72"/>
      <c r="AE1417" s="49">
        <v>1416</v>
      </c>
      <c r="AF1417" s="52">
        <f t="shared" si="248"/>
        <v>11.309999999999985</v>
      </c>
      <c r="AG1417" s="53">
        <f t="shared" si="249"/>
        <v>111.31000000000014</v>
      </c>
      <c r="AH1417" s="53">
        <f>AG1417-MAX($AG$1:AG1416)</f>
        <v>-35.189999999999941</v>
      </c>
    </row>
    <row r="1418" spans="1:34" x14ac:dyDescent="0.25">
      <c r="A1418">
        <v>1417</v>
      </c>
      <c r="B1418" t="s">
        <v>3157</v>
      </c>
      <c r="C1418" t="s">
        <v>15</v>
      </c>
      <c r="D1418" t="s">
        <v>16</v>
      </c>
      <c r="E1418" t="s">
        <v>3158</v>
      </c>
      <c r="F1418">
        <v>2.38</v>
      </c>
      <c r="G1418" t="s">
        <v>18</v>
      </c>
      <c r="H1418" t="s">
        <v>46</v>
      </c>
      <c r="I1418" t="str">
        <f>"1-0"</f>
        <v>1-0</v>
      </c>
      <c r="J1418" t="s">
        <v>20</v>
      </c>
      <c r="K1418">
        <v>2.38</v>
      </c>
      <c r="L1418">
        <v>1</v>
      </c>
      <c r="M1418">
        <v>1.38</v>
      </c>
      <c r="N1418" t="s">
        <v>21</v>
      </c>
      <c r="O1418" t="s">
        <v>3159</v>
      </c>
      <c r="P1418"/>
      <c r="Q1418" s="18">
        <v>43770</v>
      </c>
      <c r="T1418" s="23" t="str">
        <f t="shared" si="240"/>
        <v>AH</v>
      </c>
      <c r="U1418" t="s">
        <v>2513</v>
      </c>
      <c r="V1418" s="46" t="str">
        <f t="shared" si="241"/>
        <v>24</v>
      </c>
      <c r="W1418" s="46" t="str">
        <f t="shared" si="242"/>
        <v>Nov</v>
      </c>
      <c r="X1418" s="46">
        <f t="shared" si="243"/>
        <v>11</v>
      </c>
      <c r="Y1418" s="46" t="str">
        <f t="shared" si="244"/>
        <v>2019</v>
      </c>
      <c r="Z1418" s="46" t="str">
        <f t="shared" si="245"/>
        <v>14:00</v>
      </c>
      <c r="AA1418" s="47">
        <f t="shared" si="246"/>
        <v>43793</v>
      </c>
      <c r="AB1418" s="48">
        <f t="shared" si="247"/>
        <v>43793.583333333336</v>
      </c>
      <c r="AC1418" s="51">
        <v>43770</v>
      </c>
      <c r="AD1418" s="72"/>
      <c r="AE1418" s="49">
        <v>1417</v>
      </c>
      <c r="AF1418" s="52">
        <f t="shared" si="248"/>
        <v>12.689999999999984</v>
      </c>
      <c r="AG1418" s="53">
        <f t="shared" si="249"/>
        <v>112.69000000000014</v>
      </c>
      <c r="AH1418" s="53">
        <f>AG1418-MAX($AG$1:AG1417)</f>
        <v>-33.809999999999945</v>
      </c>
    </row>
    <row r="1419" spans="1:34" x14ac:dyDescent="0.25">
      <c r="A1419">
        <v>1418</v>
      </c>
      <c r="B1419" t="s">
        <v>3157</v>
      </c>
      <c r="C1419" t="s">
        <v>15</v>
      </c>
      <c r="D1419" t="s">
        <v>16</v>
      </c>
      <c r="E1419" t="s">
        <v>3160</v>
      </c>
      <c r="F1419">
        <v>1.77</v>
      </c>
      <c r="G1419" t="s">
        <v>18</v>
      </c>
      <c r="H1419" t="s">
        <v>38</v>
      </c>
      <c r="I1419" t="str">
        <f>"1-2"</f>
        <v>1-2</v>
      </c>
      <c r="J1419" t="s">
        <v>20</v>
      </c>
      <c r="K1419">
        <v>1.7689999999999999</v>
      </c>
      <c r="L1419">
        <v>1</v>
      </c>
      <c r="M1419">
        <v>0.77</v>
      </c>
      <c r="N1419" t="s">
        <v>21</v>
      </c>
      <c r="O1419" t="s">
        <v>3159</v>
      </c>
      <c r="P1419"/>
      <c r="Q1419" s="18">
        <v>43770</v>
      </c>
      <c r="T1419" s="23" t="str">
        <f t="shared" si="240"/>
        <v>1X2</v>
      </c>
      <c r="U1419" t="s">
        <v>2513</v>
      </c>
      <c r="V1419" s="46" t="str">
        <f t="shared" si="241"/>
        <v>24</v>
      </c>
      <c r="W1419" s="46" t="str">
        <f t="shared" si="242"/>
        <v>Nov</v>
      </c>
      <c r="X1419" s="46">
        <f t="shared" si="243"/>
        <v>11</v>
      </c>
      <c r="Y1419" s="46" t="str">
        <f t="shared" si="244"/>
        <v>2019</v>
      </c>
      <c r="Z1419" s="46" t="str">
        <f t="shared" si="245"/>
        <v>14:00</v>
      </c>
      <c r="AA1419" s="47">
        <f t="shared" si="246"/>
        <v>43793</v>
      </c>
      <c r="AB1419" s="48">
        <f t="shared" si="247"/>
        <v>43793.583333333336</v>
      </c>
      <c r="AC1419" s="51">
        <v>43770</v>
      </c>
      <c r="AD1419" s="72"/>
      <c r="AE1419" s="49">
        <v>1418</v>
      </c>
      <c r="AF1419" s="52">
        <f t="shared" si="248"/>
        <v>13.459999999999983</v>
      </c>
      <c r="AG1419" s="53">
        <f t="shared" si="249"/>
        <v>113.46000000000014</v>
      </c>
      <c r="AH1419" s="53">
        <f>AG1419-MAX($AG$1:AG1418)</f>
        <v>-33.039999999999949</v>
      </c>
    </row>
    <row r="1420" spans="1:34" x14ac:dyDescent="0.25">
      <c r="A1420">
        <v>1419</v>
      </c>
      <c r="B1420" t="s">
        <v>3157</v>
      </c>
      <c r="C1420" t="s">
        <v>15</v>
      </c>
      <c r="D1420" t="s">
        <v>100</v>
      </c>
      <c r="E1420" t="s">
        <v>3161</v>
      </c>
      <c r="F1420">
        <v>1.72</v>
      </c>
      <c r="G1420" t="s">
        <v>18</v>
      </c>
      <c r="H1420" t="s">
        <v>112</v>
      </c>
      <c r="I1420" t="str">
        <f>"2-1"</f>
        <v>2-1</v>
      </c>
      <c r="J1420" t="s">
        <v>20</v>
      </c>
      <c r="K1420">
        <v>1.7190000000000001</v>
      </c>
      <c r="L1420">
        <v>1</v>
      </c>
      <c r="M1420">
        <v>0.72</v>
      </c>
      <c r="N1420" t="s">
        <v>21</v>
      </c>
      <c r="O1420" t="s">
        <v>3162</v>
      </c>
      <c r="P1420"/>
      <c r="Q1420" s="18">
        <v>43770</v>
      </c>
      <c r="T1420" s="23" t="str">
        <f t="shared" si="240"/>
        <v>AH</v>
      </c>
      <c r="U1420" t="s">
        <v>2513</v>
      </c>
      <c r="V1420" s="46" t="str">
        <f t="shared" si="241"/>
        <v>24</v>
      </c>
      <c r="W1420" s="46" t="str">
        <f t="shared" si="242"/>
        <v>Nov</v>
      </c>
      <c r="X1420" s="46">
        <f t="shared" si="243"/>
        <v>11</v>
      </c>
      <c r="Y1420" s="46" t="str">
        <f t="shared" si="244"/>
        <v>2019</v>
      </c>
      <c r="Z1420" s="46" t="str">
        <f t="shared" si="245"/>
        <v>14:00</v>
      </c>
      <c r="AA1420" s="47">
        <f t="shared" si="246"/>
        <v>43793</v>
      </c>
      <c r="AB1420" s="48">
        <f t="shared" si="247"/>
        <v>43793.583333333336</v>
      </c>
      <c r="AC1420" s="51">
        <v>43770</v>
      </c>
      <c r="AD1420" s="72"/>
      <c r="AE1420" s="49">
        <v>1419</v>
      </c>
      <c r="AF1420" s="52">
        <f t="shared" si="248"/>
        <v>14.179999999999984</v>
      </c>
      <c r="AG1420" s="53">
        <f t="shared" si="249"/>
        <v>114.18000000000013</v>
      </c>
      <c r="AH1420" s="53">
        <f>AG1420-MAX($AG$1:AG1419)</f>
        <v>-32.319999999999951</v>
      </c>
    </row>
    <row r="1421" spans="1:34" x14ac:dyDescent="0.25">
      <c r="A1421">
        <v>1420</v>
      </c>
      <c r="B1421" t="s">
        <v>3163</v>
      </c>
      <c r="C1421" t="s">
        <v>15</v>
      </c>
      <c r="D1421" t="s">
        <v>100</v>
      </c>
      <c r="E1421" t="s">
        <v>2427</v>
      </c>
      <c r="F1421">
        <v>2.23</v>
      </c>
      <c r="G1421" t="s">
        <v>18</v>
      </c>
      <c r="H1421" t="s">
        <v>38</v>
      </c>
      <c r="I1421" t="str">
        <f>"0-2"</f>
        <v>0-2</v>
      </c>
      <c r="J1421" t="s">
        <v>20</v>
      </c>
      <c r="K1421">
        <v>2.23</v>
      </c>
      <c r="L1421">
        <v>1</v>
      </c>
      <c r="M1421">
        <v>1.23</v>
      </c>
      <c r="N1421" t="s">
        <v>21</v>
      </c>
      <c r="O1421" t="s">
        <v>3162</v>
      </c>
      <c r="P1421"/>
      <c r="Q1421" s="18">
        <v>43770</v>
      </c>
      <c r="T1421" s="23" t="str">
        <f t="shared" si="240"/>
        <v>1X2</v>
      </c>
      <c r="U1421" t="s">
        <v>2513</v>
      </c>
      <c r="V1421" s="46" t="str">
        <f t="shared" si="241"/>
        <v>24</v>
      </c>
      <c r="W1421" s="46" t="str">
        <f t="shared" si="242"/>
        <v>Nov</v>
      </c>
      <c r="X1421" s="46">
        <f t="shared" si="243"/>
        <v>11</v>
      </c>
      <c r="Y1421" s="46" t="str">
        <f t="shared" si="244"/>
        <v>2019</v>
      </c>
      <c r="Z1421" s="46" t="str">
        <f t="shared" si="245"/>
        <v>20:00</v>
      </c>
      <c r="AA1421" s="47">
        <f t="shared" si="246"/>
        <v>43793</v>
      </c>
      <c r="AB1421" s="48">
        <f t="shared" si="247"/>
        <v>43793.833333333336</v>
      </c>
      <c r="AC1421" s="51">
        <v>43770</v>
      </c>
      <c r="AD1421" s="72"/>
      <c r="AE1421" s="49">
        <v>1420</v>
      </c>
      <c r="AF1421" s="52">
        <f t="shared" si="248"/>
        <v>15.409999999999984</v>
      </c>
      <c r="AG1421" s="53">
        <f t="shared" si="249"/>
        <v>115.41000000000014</v>
      </c>
      <c r="AH1421" s="53">
        <f>AG1421-MAX($AG$1:AG1420)</f>
        <v>-31.089999999999947</v>
      </c>
    </row>
    <row r="1422" spans="1:34" x14ac:dyDescent="0.25">
      <c r="A1422">
        <v>1423</v>
      </c>
      <c r="B1422" t="s">
        <v>3168</v>
      </c>
      <c r="C1422" t="s">
        <v>15</v>
      </c>
      <c r="D1422" t="s">
        <v>100</v>
      </c>
      <c r="E1422" t="s">
        <v>3169</v>
      </c>
      <c r="F1422">
        <v>1</v>
      </c>
      <c r="G1422" t="s">
        <v>80</v>
      </c>
      <c r="H1422" t="s">
        <v>50</v>
      </c>
      <c r="I1422" t="str">
        <f>"2-1"</f>
        <v>2-1</v>
      </c>
      <c r="J1422" t="s">
        <v>20</v>
      </c>
      <c r="K1422">
        <v>1.819</v>
      </c>
      <c r="L1422">
        <v>1</v>
      </c>
      <c r="M1422">
        <v>0</v>
      </c>
      <c r="N1422" t="s">
        <v>21</v>
      </c>
      <c r="O1422" t="s">
        <v>3167</v>
      </c>
      <c r="P1422"/>
      <c r="Q1422" s="18">
        <v>43770</v>
      </c>
      <c r="T1422" s="23" t="str">
        <f t="shared" si="240"/>
        <v>AH</v>
      </c>
      <c r="U1422" t="s">
        <v>2513</v>
      </c>
      <c r="V1422" s="46" t="str">
        <f t="shared" si="241"/>
        <v>29</v>
      </c>
      <c r="W1422" s="46" t="str">
        <f t="shared" si="242"/>
        <v>Nov</v>
      </c>
      <c r="X1422" s="46">
        <f t="shared" si="243"/>
        <v>11</v>
      </c>
      <c r="Y1422" s="46" t="str">
        <f t="shared" si="244"/>
        <v>2019</v>
      </c>
      <c r="Z1422" s="46" t="str">
        <f t="shared" si="245"/>
        <v>19:45</v>
      </c>
      <c r="AA1422" s="47">
        <f t="shared" si="246"/>
        <v>43798</v>
      </c>
      <c r="AB1422" s="48">
        <f t="shared" si="247"/>
        <v>43798.822916666664</v>
      </c>
      <c r="AC1422" s="51">
        <v>43770</v>
      </c>
      <c r="AD1422" s="72"/>
      <c r="AE1422" s="49">
        <v>1421</v>
      </c>
      <c r="AF1422" s="52">
        <f t="shared" si="248"/>
        <v>15.409999999999984</v>
      </c>
      <c r="AG1422" s="53">
        <f t="shared" si="249"/>
        <v>115.41000000000014</v>
      </c>
      <c r="AH1422" s="53">
        <f>AG1422-MAX($AG$1:AG1421)</f>
        <v>-31.089999999999947</v>
      </c>
    </row>
    <row r="1423" spans="1:34" x14ac:dyDescent="0.25">
      <c r="A1423">
        <v>1426</v>
      </c>
      <c r="B1423" t="s">
        <v>3174</v>
      </c>
      <c r="C1423" t="s">
        <v>15</v>
      </c>
      <c r="D1423" t="s">
        <v>24</v>
      </c>
      <c r="E1423" t="s">
        <v>3175</v>
      </c>
      <c r="F1423">
        <v>1</v>
      </c>
      <c r="G1423" t="s">
        <v>80</v>
      </c>
      <c r="H1423" t="s">
        <v>109</v>
      </c>
      <c r="I1423" t="str">
        <f>"1-2"</f>
        <v>1-2</v>
      </c>
      <c r="J1423" t="s">
        <v>20</v>
      </c>
      <c r="K1423">
        <v>2.06</v>
      </c>
      <c r="L1423">
        <v>1</v>
      </c>
      <c r="M1423">
        <v>0</v>
      </c>
      <c r="N1423" t="s">
        <v>21</v>
      </c>
      <c r="O1423" t="s">
        <v>3176</v>
      </c>
      <c r="P1423"/>
      <c r="Q1423" s="18">
        <v>43770</v>
      </c>
      <c r="T1423" s="23" t="str">
        <f t="shared" si="240"/>
        <v>AH</v>
      </c>
      <c r="U1423" t="s">
        <v>2513</v>
      </c>
      <c r="V1423" s="46" t="str">
        <f t="shared" si="241"/>
        <v>30</v>
      </c>
      <c r="W1423" s="46" t="str">
        <f t="shared" si="242"/>
        <v>Nov</v>
      </c>
      <c r="X1423" s="46">
        <f t="shared" si="243"/>
        <v>11</v>
      </c>
      <c r="Y1423" s="46" t="str">
        <f t="shared" si="244"/>
        <v>2019</v>
      </c>
      <c r="Z1423" s="46" t="str">
        <f t="shared" si="245"/>
        <v>12:00</v>
      </c>
      <c r="AA1423" s="47">
        <f t="shared" si="246"/>
        <v>43799</v>
      </c>
      <c r="AB1423" s="48">
        <f t="shared" si="247"/>
        <v>43799.5</v>
      </c>
      <c r="AC1423" s="51">
        <v>43770</v>
      </c>
      <c r="AD1423" s="72"/>
      <c r="AE1423" s="49">
        <v>1422</v>
      </c>
      <c r="AF1423" s="52">
        <f t="shared" si="248"/>
        <v>15.409999999999984</v>
      </c>
      <c r="AG1423" s="53">
        <f t="shared" si="249"/>
        <v>115.41000000000014</v>
      </c>
      <c r="AH1423" s="53">
        <f>AG1423-MAX($AG$1:AG1422)</f>
        <v>-31.089999999999947</v>
      </c>
    </row>
    <row r="1424" spans="1:34" x14ac:dyDescent="0.25">
      <c r="A1424">
        <v>1428</v>
      </c>
      <c r="B1424" t="s">
        <v>3179</v>
      </c>
      <c r="C1424" t="s">
        <v>15</v>
      </c>
      <c r="D1424" t="s">
        <v>16</v>
      </c>
      <c r="E1424" t="s">
        <v>3180</v>
      </c>
      <c r="F1424">
        <v>0</v>
      </c>
      <c r="G1424" t="s">
        <v>26</v>
      </c>
      <c r="H1424" t="s">
        <v>109</v>
      </c>
      <c r="I1424" t="str">
        <f>"0-3"</f>
        <v>0-3</v>
      </c>
      <c r="J1424" t="s">
        <v>20</v>
      </c>
      <c r="K1424">
        <v>2.13</v>
      </c>
      <c r="L1424">
        <v>1</v>
      </c>
      <c r="M1424">
        <v>-1</v>
      </c>
      <c r="N1424" t="s">
        <v>21</v>
      </c>
      <c r="O1424" t="s">
        <v>3181</v>
      </c>
      <c r="P1424"/>
      <c r="Q1424" s="18">
        <v>43770</v>
      </c>
      <c r="T1424" s="23" t="str">
        <f t="shared" si="240"/>
        <v>AH</v>
      </c>
      <c r="U1424" t="s">
        <v>2513</v>
      </c>
      <c r="V1424" s="46" t="str">
        <f t="shared" si="241"/>
        <v>30</v>
      </c>
      <c r="W1424" s="46" t="str">
        <f t="shared" si="242"/>
        <v>Nov</v>
      </c>
      <c r="X1424" s="46">
        <f t="shared" si="243"/>
        <v>11</v>
      </c>
      <c r="Y1424" s="46" t="str">
        <f t="shared" si="244"/>
        <v>2019</v>
      </c>
      <c r="Z1424" s="46" t="str">
        <f t="shared" si="245"/>
        <v>14:00</v>
      </c>
      <c r="AA1424" s="47">
        <f t="shared" si="246"/>
        <v>43799</v>
      </c>
      <c r="AB1424" s="48">
        <f t="shared" si="247"/>
        <v>43799.583333333336</v>
      </c>
      <c r="AC1424" s="51">
        <v>43770</v>
      </c>
      <c r="AD1424" s="72"/>
      <c r="AE1424" s="49">
        <v>1423</v>
      </c>
      <c r="AF1424" s="52">
        <f t="shared" si="248"/>
        <v>14.409999999999984</v>
      </c>
      <c r="AG1424" s="53">
        <f t="shared" si="249"/>
        <v>114.41000000000014</v>
      </c>
      <c r="AH1424" s="53">
        <f>AG1424-MAX($AG$1:AG1423)</f>
        <v>-32.089999999999947</v>
      </c>
    </row>
    <row r="1425" spans="1:34" x14ac:dyDescent="0.25">
      <c r="A1425">
        <v>1421</v>
      </c>
      <c r="B1425" t="s">
        <v>3164</v>
      </c>
      <c r="C1425" t="s">
        <v>15</v>
      </c>
      <c r="D1425" t="s">
        <v>24</v>
      </c>
      <c r="E1425" t="s">
        <v>323</v>
      </c>
      <c r="F1425">
        <v>1.75</v>
      </c>
      <c r="G1425" t="s">
        <v>18</v>
      </c>
      <c r="H1425" t="s">
        <v>72</v>
      </c>
      <c r="I1425" t="str">
        <f>"4-1"</f>
        <v>4-1</v>
      </c>
      <c r="J1425" t="s">
        <v>20</v>
      </c>
      <c r="K1425">
        <v>1.7509999999999999</v>
      </c>
      <c r="L1425">
        <v>1</v>
      </c>
      <c r="M1425">
        <v>0.75</v>
      </c>
      <c r="N1425" t="s">
        <v>21</v>
      </c>
      <c r="O1425" t="s">
        <v>3165</v>
      </c>
      <c r="P1425"/>
      <c r="Q1425" s="18">
        <v>43770</v>
      </c>
      <c r="T1425" s="23" t="str">
        <f t="shared" si="240"/>
        <v>1X2</v>
      </c>
      <c r="U1425" t="s">
        <v>2513</v>
      </c>
      <c r="V1425" s="46" t="str">
        <f t="shared" si="241"/>
        <v>30</v>
      </c>
      <c r="W1425" s="46" t="str">
        <f t="shared" si="242"/>
        <v>Nov</v>
      </c>
      <c r="X1425" s="46">
        <f t="shared" si="243"/>
        <v>11</v>
      </c>
      <c r="Y1425" s="46" t="str">
        <f t="shared" si="244"/>
        <v>2019</v>
      </c>
      <c r="Z1425" s="46" t="str">
        <f t="shared" si="245"/>
        <v>15:00</v>
      </c>
      <c r="AA1425" s="47">
        <f t="shared" si="246"/>
        <v>43799</v>
      </c>
      <c r="AB1425" s="48">
        <f t="shared" si="247"/>
        <v>43799.625</v>
      </c>
      <c r="AC1425" s="51">
        <v>43770</v>
      </c>
      <c r="AD1425" s="72"/>
      <c r="AE1425" s="49">
        <v>1424</v>
      </c>
      <c r="AF1425" s="52">
        <f t="shared" si="248"/>
        <v>15.159999999999984</v>
      </c>
      <c r="AG1425" s="53">
        <f t="shared" si="249"/>
        <v>115.16000000000014</v>
      </c>
      <c r="AH1425" s="53">
        <f>AG1425-MAX($AG$1:AG1424)</f>
        <v>-31.339999999999947</v>
      </c>
    </row>
    <row r="1426" spans="1:34" x14ac:dyDescent="0.25">
      <c r="A1426">
        <v>1432</v>
      </c>
      <c r="B1426" t="s">
        <v>3188</v>
      </c>
      <c r="C1426" t="s">
        <v>15</v>
      </c>
      <c r="D1426" t="s">
        <v>100</v>
      </c>
      <c r="E1426" t="s">
        <v>772</v>
      </c>
      <c r="F1426">
        <v>0</v>
      </c>
      <c r="G1426" t="s">
        <v>26</v>
      </c>
      <c r="H1426" t="s">
        <v>46</v>
      </c>
      <c r="I1426" t="str">
        <f>"1-2"</f>
        <v>1-2</v>
      </c>
      <c r="J1426" t="s">
        <v>20</v>
      </c>
      <c r="K1426">
        <v>2.19</v>
      </c>
      <c r="L1426">
        <v>1</v>
      </c>
      <c r="M1426">
        <v>-1</v>
      </c>
      <c r="N1426" t="s">
        <v>21</v>
      </c>
      <c r="O1426" t="s">
        <v>3187</v>
      </c>
      <c r="P1426"/>
      <c r="Q1426" s="18">
        <v>43770</v>
      </c>
      <c r="T1426" s="23" t="str">
        <f t="shared" si="240"/>
        <v>AH</v>
      </c>
      <c r="U1426" t="s">
        <v>2513</v>
      </c>
      <c r="V1426" s="46" t="str">
        <f t="shared" si="241"/>
        <v>30</v>
      </c>
      <c r="W1426" s="46" t="str">
        <f t="shared" si="242"/>
        <v>Nov</v>
      </c>
      <c r="X1426" s="46">
        <f t="shared" si="243"/>
        <v>11</v>
      </c>
      <c r="Y1426" s="46" t="str">
        <f t="shared" si="244"/>
        <v>2019</v>
      </c>
      <c r="Z1426" s="46" t="str">
        <f t="shared" si="245"/>
        <v>16:30</v>
      </c>
      <c r="AA1426" s="47">
        <f t="shared" si="246"/>
        <v>43799</v>
      </c>
      <c r="AB1426" s="48">
        <f t="shared" si="247"/>
        <v>43799.6875</v>
      </c>
      <c r="AC1426" s="51">
        <v>43770</v>
      </c>
      <c r="AD1426" s="72"/>
      <c r="AE1426" s="49">
        <v>1425</v>
      </c>
      <c r="AF1426" s="52">
        <f t="shared" si="248"/>
        <v>14.159999999999984</v>
      </c>
      <c r="AG1426" s="53">
        <f t="shared" si="249"/>
        <v>114.16000000000014</v>
      </c>
      <c r="AH1426" s="53">
        <f>AG1426-MAX($AG$1:AG1425)</f>
        <v>-32.339999999999947</v>
      </c>
    </row>
    <row r="1427" spans="1:34" x14ac:dyDescent="0.25">
      <c r="A1427">
        <v>1424</v>
      </c>
      <c r="B1427" t="s">
        <v>3170</v>
      </c>
      <c r="C1427" t="s">
        <v>15</v>
      </c>
      <c r="D1427" t="s">
        <v>100</v>
      </c>
      <c r="E1427" t="s">
        <v>3171</v>
      </c>
      <c r="F1427">
        <v>1.92</v>
      </c>
      <c r="G1427" t="s">
        <v>18</v>
      </c>
      <c r="H1427" t="s">
        <v>72</v>
      </c>
      <c r="I1427" t="str">
        <f>"4-2"</f>
        <v>4-2</v>
      </c>
      <c r="J1427" t="s">
        <v>20</v>
      </c>
      <c r="K1427">
        <v>1.917</v>
      </c>
      <c r="L1427">
        <v>1</v>
      </c>
      <c r="M1427">
        <v>0.92</v>
      </c>
      <c r="N1427" t="s">
        <v>21</v>
      </c>
      <c r="O1427" t="s">
        <v>3172</v>
      </c>
      <c r="P1427"/>
      <c r="Q1427" s="18">
        <v>43770</v>
      </c>
      <c r="T1427" s="23" t="str">
        <f t="shared" si="240"/>
        <v>1X2</v>
      </c>
      <c r="U1427" t="s">
        <v>2513</v>
      </c>
      <c r="V1427" s="46" t="str">
        <f t="shared" si="241"/>
        <v>30</v>
      </c>
      <c r="W1427" s="46" t="str">
        <f t="shared" si="242"/>
        <v>Nov</v>
      </c>
      <c r="X1427" s="46">
        <f t="shared" si="243"/>
        <v>11</v>
      </c>
      <c r="Y1427" s="46" t="str">
        <f t="shared" si="244"/>
        <v>2019</v>
      </c>
      <c r="Z1427" s="46" t="str">
        <f t="shared" si="245"/>
        <v>19:00</v>
      </c>
      <c r="AA1427" s="47">
        <f t="shared" si="246"/>
        <v>43799</v>
      </c>
      <c r="AB1427" s="48">
        <f t="shared" si="247"/>
        <v>43799.791666666664</v>
      </c>
      <c r="AC1427" s="51">
        <v>43770</v>
      </c>
      <c r="AD1427" s="72"/>
      <c r="AE1427" s="49">
        <v>1426</v>
      </c>
      <c r="AF1427" s="52">
        <f t="shared" si="248"/>
        <v>15.079999999999984</v>
      </c>
      <c r="AG1427" s="53">
        <f t="shared" si="249"/>
        <v>115.08000000000014</v>
      </c>
      <c r="AH1427" s="53">
        <f>AG1427-MAX($AG$1:AG1426)</f>
        <v>-31.419999999999945</v>
      </c>
    </row>
    <row r="1428" spans="1:34" x14ac:dyDescent="0.25">
      <c r="A1428">
        <v>1425</v>
      </c>
      <c r="B1428" t="s">
        <v>3170</v>
      </c>
      <c r="C1428" t="s">
        <v>15</v>
      </c>
      <c r="D1428" t="s">
        <v>100</v>
      </c>
      <c r="E1428" t="s">
        <v>3173</v>
      </c>
      <c r="F1428">
        <v>1.82</v>
      </c>
      <c r="G1428" t="s">
        <v>18</v>
      </c>
      <c r="H1428" t="s">
        <v>92</v>
      </c>
      <c r="I1428" t="str">
        <f>"1-1"</f>
        <v>1-1</v>
      </c>
      <c r="J1428" t="s">
        <v>20</v>
      </c>
      <c r="K1428">
        <v>1.819</v>
      </c>
      <c r="L1428">
        <v>1</v>
      </c>
      <c r="M1428">
        <v>0.82</v>
      </c>
      <c r="N1428" t="s">
        <v>21</v>
      </c>
      <c r="O1428" t="s">
        <v>3172</v>
      </c>
      <c r="P1428"/>
      <c r="Q1428" s="18">
        <v>43770</v>
      </c>
      <c r="T1428" s="23" t="str">
        <f t="shared" si="240"/>
        <v>AH</v>
      </c>
      <c r="U1428" t="s">
        <v>2513</v>
      </c>
      <c r="V1428" s="46" t="str">
        <f t="shared" si="241"/>
        <v>30</v>
      </c>
      <c r="W1428" s="46" t="str">
        <f t="shared" si="242"/>
        <v>Nov</v>
      </c>
      <c r="X1428" s="46">
        <f t="shared" si="243"/>
        <v>11</v>
      </c>
      <c r="Y1428" s="46" t="str">
        <f t="shared" si="244"/>
        <v>2019</v>
      </c>
      <c r="Z1428" s="46" t="str">
        <f t="shared" si="245"/>
        <v>19:00</v>
      </c>
      <c r="AA1428" s="47">
        <f t="shared" si="246"/>
        <v>43799</v>
      </c>
      <c r="AB1428" s="48">
        <f t="shared" si="247"/>
        <v>43799.791666666664</v>
      </c>
      <c r="AC1428" s="51">
        <v>43770</v>
      </c>
      <c r="AD1428" s="72"/>
      <c r="AE1428" s="49">
        <v>1427</v>
      </c>
      <c r="AF1428" s="52">
        <f t="shared" si="248"/>
        <v>15.899999999999984</v>
      </c>
      <c r="AG1428" s="53">
        <f t="shared" si="249"/>
        <v>115.90000000000013</v>
      </c>
      <c r="AH1428" s="53">
        <f>AG1428-MAX($AG$1:AG1427)</f>
        <v>-30.599999999999952</v>
      </c>
    </row>
    <row r="1429" spans="1:34" x14ac:dyDescent="0.25">
      <c r="A1429">
        <v>1433</v>
      </c>
      <c r="B1429" t="s">
        <v>3170</v>
      </c>
      <c r="C1429" t="s">
        <v>15</v>
      </c>
      <c r="D1429" t="s">
        <v>100</v>
      </c>
      <c r="E1429" t="s">
        <v>873</v>
      </c>
      <c r="F1429">
        <v>1</v>
      </c>
      <c r="G1429" t="s">
        <v>80</v>
      </c>
      <c r="H1429" t="s">
        <v>31</v>
      </c>
      <c r="I1429" t="str">
        <f>"1-0"</f>
        <v>1-0</v>
      </c>
      <c r="J1429" t="s">
        <v>20</v>
      </c>
      <c r="K1429">
        <v>1.9339999999999999</v>
      </c>
      <c r="L1429">
        <v>1</v>
      </c>
      <c r="M1429">
        <v>0</v>
      </c>
      <c r="N1429" t="s">
        <v>21</v>
      </c>
      <c r="O1429" t="s">
        <v>3187</v>
      </c>
      <c r="P1429"/>
      <c r="Q1429" s="18">
        <v>43770</v>
      </c>
      <c r="T1429" s="23" t="str">
        <f t="shared" si="240"/>
        <v>AH</v>
      </c>
      <c r="U1429" t="s">
        <v>2513</v>
      </c>
      <c r="V1429" s="46" t="str">
        <f t="shared" si="241"/>
        <v>30</v>
      </c>
      <c r="W1429" s="46" t="str">
        <f t="shared" si="242"/>
        <v>Nov</v>
      </c>
      <c r="X1429" s="46">
        <f t="shared" si="243"/>
        <v>11</v>
      </c>
      <c r="Y1429" s="46" t="str">
        <f t="shared" si="244"/>
        <v>2019</v>
      </c>
      <c r="Z1429" s="46" t="str">
        <f t="shared" si="245"/>
        <v>19:00</v>
      </c>
      <c r="AA1429" s="47">
        <f t="shared" si="246"/>
        <v>43799</v>
      </c>
      <c r="AB1429" s="48">
        <f t="shared" si="247"/>
        <v>43799.791666666664</v>
      </c>
      <c r="AC1429" s="51">
        <v>43770</v>
      </c>
      <c r="AD1429" s="72"/>
      <c r="AE1429" s="49">
        <v>1428</v>
      </c>
      <c r="AF1429" s="52">
        <f t="shared" si="248"/>
        <v>15.899999999999984</v>
      </c>
      <c r="AG1429" s="53">
        <f t="shared" si="249"/>
        <v>115.90000000000013</v>
      </c>
      <c r="AH1429" s="53">
        <f>AG1429-MAX($AG$1:AG1428)</f>
        <v>-30.599999999999952</v>
      </c>
    </row>
    <row r="1430" spans="1:34" x14ac:dyDescent="0.25">
      <c r="A1430">
        <v>1430</v>
      </c>
      <c r="B1430" t="s">
        <v>3184</v>
      </c>
      <c r="C1430" t="s">
        <v>15</v>
      </c>
      <c r="D1430" t="s">
        <v>24</v>
      </c>
      <c r="E1430" t="s">
        <v>211</v>
      </c>
      <c r="F1430">
        <v>1.78</v>
      </c>
      <c r="G1430" t="s">
        <v>18</v>
      </c>
      <c r="H1430" t="s">
        <v>46</v>
      </c>
      <c r="I1430" t="str">
        <f>"2-1"</f>
        <v>2-1</v>
      </c>
      <c r="J1430" t="s">
        <v>20</v>
      </c>
      <c r="K1430">
        <v>1.7749999999999999</v>
      </c>
      <c r="L1430">
        <v>1</v>
      </c>
      <c r="M1430">
        <v>0.78</v>
      </c>
      <c r="N1430" t="s">
        <v>21</v>
      </c>
      <c r="O1430" t="s">
        <v>3185</v>
      </c>
      <c r="P1430"/>
      <c r="Q1430" s="18">
        <v>43770</v>
      </c>
      <c r="T1430" s="23" t="str">
        <f t="shared" si="240"/>
        <v>AH</v>
      </c>
      <c r="U1430" t="s">
        <v>2513</v>
      </c>
      <c r="V1430" s="46" t="str">
        <f t="shared" si="241"/>
        <v>30</v>
      </c>
      <c r="W1430" s="46" t="str">
        <f t="shared" si="242"/>
        <v>Nov</v>
      </c>
      <c r="X1430" s="46">
        <f t="shared" si="243"/>
        <v>11</v>
      </c>
      <c r="Y1430" s="46" t="str">
        <f t="shared" si="244"/>
        <v>2019</v>
      </c>
      <c r="Z1430" s="46" t="str">
        <f t="shared" si="245"/>
        <v>20:00</v>
      </c>
      <c r="AA1430" s="47">
        <f t="shared" si="246"/>
        <v>43799</v>
      </c>
      <c r="AB1430" s="48">
        <f t="shared" si="247"/>
        <v>43799.833333333336</v>
      </c>
      <c r="AC1430" s="51">
        <v>43770</v>
      </c>
      <c r="AD1430" s="72"/>
      <c r="AE1430" s="49">
        <v>1429</v>
      </c>
      <c r="AF1430" s="52">
        <f t="shared" si="248"/>
        <v>16.679999999999986</v>
      </c>
      <c r="AG1430" s="53">
        <f t="shared" si="249"/>
        <v>116.68000000000013</v>
      </c>
      <c r="AH1430" s="53">
        <f>AG1430-MAX($AG$1:AG1429)</f>
        <v>-29.819999999999951</v>
      </c>
    </row>
    <row r="1431" spans="1:34" x14ac:dyDescent="0.25">
      <c r="A1431">
        <v>1434</v>
      </c>
      <c r="B1431" t="s">
        <v>3189</v>
      </c>
      <c r="C1431" t="s">
        <v>15</v>
      </c>
      <c r="D1431" t="s">
        <v>24</v>
      </c>
      <c r="E1431" t="s">
        <v>2326</v>
      </c>
      <c r="F1431">
        <v>1</v>
      </c>
      <c r="G1431" t="s">
        <v>80</v>
      </c>
      <c r="H1431" t="s">
        <v>50</v>
      </c>
      <c r="I1431" t="str">
        <f>"1-0"</f>
        <v>1-0</v>
      </c>
      <c r="J1431" t="s">
        <v>20</v>
      </c>
      <c r="K1431">
        <v>1.99</v>
      </c>
      <c r="L1431">
        <v>1</v>
      </c>
      <c r="M1431">
        <v>0</v>
      </c>
      <c r="N1431" t="s">
        <v>21</v>
      </c>
      <c r="O1431" t="s">
        <v>3190</v>
      </c>
      <c r="P1431"/>
      <c r="Q1431" s="18">
        <v>43770</v>
      </c>
      <c r="T1431" s="23" t="str">
        <f t="shared" si="240"/>
        <v>AH</v>
      </c>
      <c r="U1431" t="s">
        <v>2513</v>
      </c>
      <c r="V1431" s="46" t="str">
        <f t="shared" si="241"/>
        <v>01</v>
      </c>
      <c r="W1431" s="46" t="str">
        <f t="shared" si="242"/>
        <v>Dec</v>
      </c>
      <c r="X1431" s="46">
        <f t="shared" si="243"/>
        <v>12</v>
      </c>
      <c r="Y1431" s="46" t="str">
        <f t="shared" si="244"/>
        <v>2019</v>
      </c>
      <c r="Z1431" s="46" t="str">
        <f t="shared" si="245"/>
        <v>11:00</v>
      </c>
      <c r="AA1431" s="47">
        <f t="shared" si="246"/>
        <v>43800</v>
      </c>
      <c r="AB1431" s="48">
        <f t="shared" si="247"/>
        <v>43800.458333333336</v>
      </c>
      <c r="AC1431" s="51">
        <v>43800</v>
      </c>
      <c r="AD1431" s="72">
        <v>43800</v>
      </c>
      <c r="AE1431" s="49">
        <v>1430</v>
      </c>
      <c r="AF1431" s="52">
        <f t="shared" si="248"/>
        <v>16.679999999999986</v>
      </c>
      <c r="AG1431" s="53">
        <f t="shared" si="249"/>
        <v>116.68000000000013</v>
      </c>
      <c r="AH1431" s="53">
        <f>AG1431-MAX($AG$1:AG1430)</f>
        <v>-29.819999999999951</v>
      </c>
    </row>
    <row r="1432" spans="1:34" x14ac:dyDescent="0.25">
      <c r="A1432">
        <v>1427</v>
      </c>
      <c r="B1432" t="s">
        <v>3177</v>
      </c>
      <c r="C1432" t="s">
        <v>15</v>
      </c>
      <c r="D1432" t="s">
        <v>24</v>
      </c>
      <c r="E1432" t="s">
        <v>3178</v>
      </c>
      <c r="F1432">
        <v>1.7</v>
      </c>
      <c r="G1432" t="s">
        <v>18</v>
      </c>
      <c r="H1432" t="s">
        <v>72</v>
      </c>
      <c r="I1432" t="str">
        <f>"2-0"</f>
        <v>2-0</v>
      </c>
      <c r="J1432" t="s">
        <v>20</v>
      </c>
      <c r="K1432">
        <v>1.6990000000000001</v>
      </c>
      <c r="L1432">
        <v>1</v>
      </c>
      <c r="M1432">
        <v>0.7</v>
      </c>
      <c r="N1432" t="s">
        <v>21</v>
      </c>
      <c r="O1432" t="s">
        <v>3176</v>
      </c>
      <c r="P1432"/>
      <c r="Q1432" s="18">
        <v>43770</v>
      </c>
      <c r="T1432" s="23" t="str">
        <f t="shared" si="240"/>
        <v>1X2</v>
      </c>
      <c r="U1432" t="s">
        <v>2513</v>
      </c>
      <c r="V1432" s="46" t="str">
        <f t="shared" si="241"/>
        <v>01</v>
      </c>
      <c r="W1432" s="46" t="str">
        <f t="shared" si="242"/>
        <v>Dec</v>
      </c>
      <c r="X1432" s="46">
        <f t="shared" si="243"/>
        <v>12</v>
      </c>
      <c r="Y1432" s="46" t="str">
        <f t="shared" si="244"/>
        <v>2019</v>
      </c>
      <c r="Z1432" s="46" t="str">
        <f t="shared" si="245"/>
        <v>13:00</v>
      </c>
      <c r="AA1432" s="47">
        <f t="shared" si="246"/>
        <v>43800</v>
      </c>
      <c r="AB1432" s="48">
        <f t="shared" si="247"/>
        <v>43800.541666666664</v>
      </c>
      <c r="AC1432" s="51">
        <v>43800</v>
      </c>
      <c r="AD1432" s="72"/>
      <c r="AE1432" s="49">
        <v>1431</v>
      </c>
      <c r="AF1432" s="52">
        <f t="shared" si="248"/>
        <v>17.379999999999985</v>
      </c>
      <c r="AG1432" s="53">
        <f t="shared" si="249"/>
        <v>117.38000000000014</v>
      </c>
      <c r="AH1432" s="53">
        <f>AG1432-MAX($AG$1:AG1431)</f>
        <v>-29.119999999999948</v>
      </c>
    </row>
    <row r="1433" spans="1:34" x14ac:dyDescent="0.25">
      <c r="A1433">
        <v>1422</v>
      </c>
      <c r="B1433" t="s">
        <v>3166</v>
      </c>
      <c r="C1433" t="s">
        <v>15</v>
      </c>
      <c r="D1433" t="s">
        <v>16</v>
      </c>
      <c r="E1433" t="s">
        <v>243</v>
      </c>
      <c r="F1433">
        <v>0</v>
      </c>
      <c r="G1433" t="s">
        <v>26</v>
      </c>
      <c r="H1433" t="s">
        <v>112</v>
      </c>
      <c r="I1433" t="str">
        <f>"0-1"</f>
        <v>0-1</v>
      </c>
      <c r="J1433" t="s">
        <v>20</v>
      </c>
      <c r="K1433">
        <v>1.7629999999999999</v>
      </c>
      <c r="L1433">
        <v>1</v>
      </c>
      <c r="M1433">
        <v>-1</v>
      </c>
      <c r="N1433" t="s">
        <v>21</v>
      </c>
      <c r="O1433" t="s">
        <v>3167</v>
      </c>
      <c r="P1433"/>
      <c r="Q1433" s="18">
        <v>43770</v>
      </c>
      <c r="T1433" s="23" t="str">
        <f t="shared" si="240"/>
        <v>AH</v>
      </c>
      <c r="U1433" t="s">
        <v>2513</v>
      </c>
      <c r="V1433" s="46" t="str">
        <f t="shared" si="241"/>
        <v>01</v>
      </c>
      <c r="W1433" s="46" t="str">
        <f t="shared" si="242"/>
        <v>Dec</v>
      </c>
      <c r="X1433" s="46">
        <f t="shared" si="243"/>
        <v>12</v>
      </c>
      <c r="Y1433" s="46" t="str">
        <f t="shared" si="244"/>
        <v>2019</v>
      </c>
      <c r="Z1433" s="46" t="str">
        <f t="shared" si="245"/>
        <v>14:00</v>
      </c>
      <c r="AA1433" s="47">
        <f t="shared" si="246"/>
        <v>43800</v>
      </c>
      <c r="AB1433" s="48">
        <f t="shared" si="247"/>
        <v>43800.583333333336</v>
      </c>
      <c r="AC1433" s="51">
        <v>43800</v>
      </c>
      <c r="AD1433" s="72"/>
      <c r="AE1433" s="49">
        <v>1432</v>
      </c>
      <c r="AF1433" s="52">
        <f t="shared" si="248"/>
        <v>16.379999999999985</v>
      </c>
      <c r="AG1433" s="53">
        <f t="shared" si="249"/>
        <v>116.38000000000014</v>
      </c>
      <c r="AH1433" s="53">
        <f>AG1433-MAX($AG$1:AG1432)</f>
        <v>-30.119999999999948</v>
      </c>
    </row>
    <row r="1434" spans="1:34" x14ac:dyDescent="0.25">
      <c r="A1434">
        <v>1435</v>
      </c>
      <c r="B1434" t="s">
        <v>3191</v>
      </c>
      <c r="C1434" t="s">
        <v>15</v>
      </c>
      <c r="D1434" t="s">
        <v>16</v>
      </c>
      <c r="E1434" t="s">
        <v>3192</v>
      </c>
      <c r="F1434">
        <v>0</v>
      </c>
      <c r="G1434" t="s">
        <v>26</v>
      </c>
      <c r="H1434" t="s">
        <v>112</v>
      </c>
      <c r="I1434" t="str">
        <f>"1-3"</f>
        <v>1-3</v>
      </c>
      <c r="J1434" t="s">
        <v>20</v>
      </c>
      <c r="K1434">
        <v>2.0499999999999998</v>
      </c>
      <c r="L1434">
        <v>1</v>
      </c>
      <c r="M1434">
        <v>-1</v>
      </c>
      <c r="N1434" t="s">
        <v>21</v>
      </c>
      <c r="O1434" t="s">
        <v>3190</v>
      </c>
      <c r="P1434"/>
      <c r="Q1434" s="18">
        <v>43770</v>
      </c>
      <c r="T1434" s="23" t="str">
        <f t="shared" si="240"/>
        <v>AH</v>
      </c>
      <c r="U1434" t="s">
        <v>2513</v>
      </c>
      <c r="V1434" s="46" t="str">
        <f t="shared" si="241"/>
        <v>01</v>
      </c>
      <c r="W1434" s="46" t="str">
        <f t="shared" si="242"/>
        <v>Dec</v>
      </c>
      <c r="X1434" s="46">
        <f t="shared" si="243"/>
        <v>12</v>
      </c>
      <c r="Y1434" s="46" t="str">
        <f t="shared" si="244"/>
        <v>2019</v>
      </c>
      <c r="Z1434" s="46" t="str">
        <f t="shared" si="245"/>
        <v>19:45</v>
      </c>
      <c r="AA1434" s="47">
        <f t="shared" si="246"/>
        <v>43800</v>
      </c>
      <c r="AB1434" s="48">
        <f t="shared" si="247"/>
        <v>43800.822916666664</v>
      </c>
      <c r="AC1434" s="51">
        <v>43800</v>
      </c>
      <c r="AD1434" s="72"/>
      <c r="AE1434" s="49">
        <v>1433</v>
      </c>
      <c r="AF1434" s="52">
        <f t="shared" si="248"/>
        <v>15.379999999999985</v>
      </c>
      <c r="AG1434" s="53">
        <f t="shared" si="249"/>
        <v>115.38000000000014</v>
      </c>
      <c r="AH1434" s="53">
        <f>AG1434-MAX($AG$1:AG1433)</f>
        <v>-31.119999999999948</v>
      </c>
    </row>
    <row r="1435" spans="1:34" x14ac:dyDescent="0.25">
      <c r="A1435">
        <v>1429</v>
      </c>
      <c r="B1435" t="s">
        <v>3182</v>
      </c>
      <c r="C1435" t="s">
        <v>15</v>
      </c>
      <c r="D1435" t="s">
        <v>100</v>
      </c>
      <c r="E1435" t="s">
        <v>3183</v>
      </c>
      <c r="F1435">
        <v>1</v>
      </c>
      <c r="G1435" t="s">
        <v>80</v>
      </c>
      <c r="H1435" t="s">
        <v>27</v>
      </c>
      <c r="I1435" t="str">
        <f>"Postponed"</f>
        <v>Postponed</v>
      </c>
      <c r="J1435" t="s">
        <v>20</v>
      </c>
      <c r="K1435">
        <v>1.819</v>
      </c>
      <c r="L1435">
        <v>1</v>
      </c>
      <c r="M1435">
        <v>0</v>
      </c>
      <c r="N1435" t="s">
        <v>21</v>
      </c>
      <c r="O1435" t="s">
        <v>3181</v>
      </c>
      <c r="P1435"/>
      <c r="Q1435" s="18">
        <v>43770</v>
      </c>
      <c r="T1435" s="23" t="str">
        <f t="shared" si="240"/>
        <v>AH</v>
      </c>
      <c r="U1435" t="s">
        <v>2513</v>
      </c>
      <c r="V1435" s="46" t="str">
        <f t="shared" si="241"/>
        <v>01</v>
      </c>
      <c r="W1435" s="46" t="str">
        <f t="shared" si="242"/>
        <v>Dec</v>
      </c>
      <c r="X1435" s="46">
        <f t="shared" si="243"/>
        <v>12</v>
      </c>
      <c r="Y1435" s="46" t="str">
        <f t="shared" si="244"/>
        <v>2019</v>
      </c>
      <c r="Z1435" s="46" t="str">
        <f t="shared" si="245"/>
        <v>20:00</v>
      </c>
      <c r="AA1435" s="47">
        <f t="shared" si="246"/>
        <v>43800</v>
      </c>
      <c r="AB1435" s="48">
        <f t="shared" si="247"/>
        <v>43800.833333333336</v>
      </c>
      <c r="AC1435" s="51">
        <v>43800</v>
      </c>
      <c r="AD1435" s="72"/>
      <c r="AE1435" s="49">
        <v>1434</v>
      </c>
      <c r="AF1435" s="52">
        <f t="shared" si="248"/>
        <v>15.379999999999985</v>
      </c>
      <c r="AG1435" s="53">
        <f t="shared" si="249"/>
        <v>115.38000000000014</v>
      </c>
      <c r="AH1435" s="53">
        <f>AG1435-MAX($AG$1:AG1434)</f>
        <v>-31.119999999999948</v>
      </c>
    </row>
    <row r="1436" spans="1:34" x14ac:dyDescent="0.25">
      <c r="A1436">
        <v>1431</v>
      </c>
      <c r="B1436" t="s">
        <v>3182</v>
      </c>
      <c r="C1436" t="s">
        <v>15</v>
      </c>
      <c r="D1436" t="s">
        <v>24</v>
      </c>
      <c r="E1436" t="s">
        <v>3186</v>
      </c>
      <c r="F1436">
        <v>1.93</v>
      </c>
      <c r="G1436" t="s">
        <v>18</v>
      </c>
      <c r="H1436" t="s">
        <v>34</v>
      </c>
      <c r="I1436" t="str">
        <f>"0-1"</f>
        <v>0-1</v>
      </c>
      <c r="J1436" t="s">
        <v>20</v>
      </c>
      <c r="K1436">
        <v>1.925</v>
      </c>
      <c r="L1436">
        <v>1</v>
      </c>
      <c r="M1436">
        <v>0.93</v>
      </c>
      <c r="N1436" t="s">
        <v>21</v>
      </c>
      <c r="O1436" t="s">
        <v>3187</v>
      </c>
      <c r="P1436"/>
      <c r="Q1436" s="18">
        <v>43770</v>
      </c>
      <c r="T1436" s="23" t="str">
        <f t="shared" si="240"/>
        <v>AH</v>
      </c>
      <c r="U1436" t="s">
        <v>2513</v>
      </c>
      <c r="V1436" s="46" t="str">
        <f t="shared" si="241"/>
        <v>01</v>
      </c>
      <c r="W1436" s="46" t="str">
        <f t="shared" si="242"/>
        <v>Dec</v>
      </c>
      <c r="X1436" s="46">
        <f t="shared" si="243"/>
        <v>12</v>
      </c>
      <c r="Y1436" s="46" t="str">
        <f t="shared" si="244"/>
        <v>2019</v>
      </c>
      <c r="Z1436" s="46" t="str">
        <f t="shared" si="245"/>
        <v>20:00</v>
      </c>
      <c r="AA1436" s="47">
        <f t="shared" si="246"/>
        <v>43800</v>
      </c>
      <c r="AB1436" s="48">
        <f t="shared" si="247"/>
        <v>43800.833333333336</v>
      </c>
      <c r="AC1436" s="51">
        <v>43800</v>
      </c>
      <c r="AD1436" s="72"/>
      <c r="AE1436" s="49">
        <v>1435</v>
      </c>
      <c r="AF1436" s="52">
        <f t="shared" si="248"/>
        <v>16.309999999999985</v>
      </c>
      <c r="AG1436" s="53">
        <f t="shared" si="249"/>
        <v>116.31000000000014</v>
      </c>
      <c r="AH1436" s="53">
        <f>AG1436-MAX($AG$1:AG1435)</f>
        <v>-30.189999999999941</v>
      </c>
    </row>
    <row r="1437" spans="1:34" x14ac:dyDescent="0.25">
      <c r="A1437">
        <v>1436</v>
      </c>
      <c r="B1437" t="s">
        <v>3193</v>
      </c>
      <c r="C1437" t="s">
        <v>15</v>
      </c>
      <c r="D1437" t="s">
        <v>100</v>
      </c>
      <c r="E1437" t="s">
        <v>2344</v>
      </c>
      <c r="F1437">
        <v>1.88</v>
      </c>
      <c r="G1437" t="s">
        <v>18</v>
      </c>
      <c r="H1437" t="s">
        <v>92</v>
      </c>
      <c r="I1437" t="str">
        <f>"0-1"</f>
        <v>0-1</v>
      </c>
      <c r="J1437" t="s">
        <v>20</v>
      </c>
      <c r="K1437">
        <v>1.877</v>
      </c>
      <c r="L1437">
        <v>1</v>
      </c>
      <c r="M1437">
        <v>0.88</v>
      </c>
      <c r="N1437" t="s">
        <v>21</v>
      </c>
      <c r="O1437" t="s">
        <v>3194</v>
      </c>
      <c r="Q1437" s="18">
        <v>43800</v>
      </c>
      <c r="T1437" s="23" t="str">
        <f t="shared" si="240"/>
        <v>AH</v>
      </c>
      <c r="U1437" t="s">
        <v>2513</v>
      </c>
      <c r="V1437" s="46" t="str">
        <f t="shared" si="241"/>
        <v>03</v>
      </c>
      <c r="W1437" s="46" t="str">
        <f t="shared" si="242"/>
        <v>Dec</v>
      </c>
      <c r="X1437" s="46">
        <f t="shared" si="243"/>
        <v>12</v>
      </c>
      <c r="Y1437" s="46" t="str">
        <f t="shared" si="244"/>
        <v>2019</v>
      </c>
      <c r="Z1437" s="46" t="str">
        <f t="shared" si="245"/>
        <v>20:05</v>
      </c>
      <c r="AA1437" s="47">
        <f t="shared" si="246"/>
        <v>43802</v>
      </c>
      <c r="AB1437" s="48">
        <f t="shared" si="247"/>
        <v>43802.836805555555</v>
      </c>
      <c r="AC1437" s="51">
        <v>43800</v>
      </c>
      <c r="AD1437" s="72"/>
      <c r="AE1437" s="49">
        <v>1436</v>
      </c>
      <c r="AF1437" s="52">
        <f t="shared" si="248"/>
        <v>17.189999999999984</v>
      </c>
      <c r="AG1437" s="53">
        <f t="shared" si="249"/>
        <v>117.19000000000014</v>
      </c>
      <c r="AH1437" s="53">
        <f>AG1437-MAX($AG$1:AG1436)</f>
        <v>-29.309999999999945</v>
      </c>
    </row>
    <row r="1438" spans="1:34" x14ac:dyDescent="0.25">
      <c r="A1438">
        <v>1437</v>
      </c>
      <c r="B1438" t="s">
        <v>3195</v>
      </c>
      <c r="C1438" t="s">
        <v>15</v>
      </c>
      <c r="D1438" t="s">
        <v>100</v>
      </c>
      <c r="E1438" t="s">
        <v>3196</v>
      </c>
      <c r="F1438">
        <v>1</v>
      </c>
      <c r="G1438" t="s">
        <v>80</v>
      </c>
      <c r="H1438" t="s">
        <v>46</v>
      </c>
      <c r="I1438" t="str">
        <f>"2-2"</f>
        <v>2-2</v>
      </c>
      <c r="J1438" t="s">
        <v>20</v>
      </c>
      <c r="K1438">
        <v>2.2799999999999998</v>
      </c>
      <c r="L1438">
        <v>1</v>
      </c>
      <c r="M1438">
        <v>0</v>
      </c>
      <c r="N1438" t="s">
        <v>21</v>
      </c>
      <c r="O1438" t="s">
        <v>3194</v>
      </c>
      <c r="Q1438" s="18">
        <v>43800</v>
      </c>
      <c r="T1438" s="23" t="str">
        <f t="shared" si="240"/>
        <v>AH</v>
      </c>
      <c r="U1438" t="s">
        <v>2513</v>
      </c>
      <c r="V1438" s="46" t="str">
        <f t="shared" si="241"/>
        <v>04</v>
      </c>
      <c r="W1438" s="46" t="str">
        <f t="shared" si="242"/>
        <v>Dec</v>
      </c>
      <c r="X1438" s="46">
        <f t="shared" si="243"/>
        <v>12</v>
      </c>
      <c r="Y1438" s="46" t="str">
        <f t="shared" si="244"/>
        <v>2019</v>
      </c>
      <c r="Z1438" s="46" t="str">
        <f t="shared" si="245"/>
        <v>18:00</v>
      </c>
      <c r="AA1438" s="47">
        <f t="shared" si="246"/>
        <v>43803</v>
      </c>
      <c r="AB1438" s="48">
        <f t="shared" si="247"/>
        <v>43803.75</v>
      </c>
      <c r="AC1438" s="51">
        <v>43800</v>
      </c>
      <c r="AD1438" s="72"/>
      <c r="AE1438" s="49">
        <v>1437</v>
      </c>
      <c r="AF1438" s="52">
        <f t="shared" si="248"/>
        <v>17.189999999999984</v>
      </c>
      <c r="AG1438" s="53">
        <f t="shared" si="249"/>
        <v>117.19000000000014</v>
      </c>
      <c r="AH1438" s="53">
        <f>AG1438-MAX($AG$1:AG1437)</f>
        <v>-29.309999999999945</v>
      </c>
    </row>
    <row r="1439" spans="1:34" x14ac:dyDescent="0.25">
      <c r="A1439">
        <v>1438</v>
      </c>
      <c r="B1439" t="s">
        <v>3195</v>
      </c>
      <c r="C1439" t="s">
        <v>15</v>
      </c>
      <c r="D1439" t="s">
        <v>100</v>
      </c>
      <c r="E1439" t="s">
        <v>3197</v>
      </c>
      <c r="F1439">
        <v>1.76</v>
      </c>
      <c r="G1439" t="s">
        <v>18</v>
      </c>
      <c r="H1439" t="s">
        <v>34</v>
      </c>
      <c r="I1439" t="str">
        <f>"0-1"</f>
        <v>0-1</v>
      </c>
      <c r="J1439" t="s">
        <v>20</v>
      </c>
      <c r="K1439">
        <v>1.7569999999999999</v>
      </c>
      <c r="L1439">
        <v>1</v>
      </c>
      <c r="M1439">
        <v>0.76</v>
      </c>
      <c r="N1439" t="s">
        <v>21</v>
      </c>
      <c r="O1439" t="s">
        <v>3194</v>
      </c>
      <c r="Q1439" s="18">
        <v>43800</v>
      </c>
      <c r="T1439" s="23" t="str">
        <f t="shared" si="240"/>
        <v>AH</v>
      </c>
      <c r="U1439" t="s">
        <v>2513</v>
      </c>
      <c r="V1439" s="46" t="str">
        <f t="shared" si="241"/>
        <v>04</v>
      </c>
      <c r="W1439" s="46" t="str">
        <f t="shared" si="242"/>
        <v>Dec</v>
      </c>
      <c r="X1439" s="46">
        <f t="shared" si="243"/>
        <v>12</v>
      </c>
      <c r="Y1439" s="46" t="str">
        <f t="shared" si="244"/>
        <v>2019</v>
      </c>
      <c r="Z1439" s="46" t="str">
        <f t="shared" si="245"/>
        <v>18:00</v>
      </c>
      <c r="AA1439" s="47">
        <f t="shared" si="246"/>
        <v>43803</v>
      </c>
      <c r="AB1439" s="48">
        <f t="shared" si="247"/>
        <v>43803.75</v>
      </c>
      <c r="AC1439" s="51">
        <v>43800</v>
      </c>
      <c r="AD1439" s="72"/>
      <c r="AE1439" s="49">
        <v>1438</v>
      </c>
      <c r="AF1439" s="52">
        <f t="shared" si="248"/>
        <v>17.949999999999985</v>
      </c>
      <c r="AG1439" s="53">
        <f t="shared" si="249"/>
        <v>117.95000000000014</v>
      </c>
      <c r="AH1439" s="53">
        <f>AG1439-MAX($AG$1:AG1438)</f>
        <v>-28.54999999999994</v>
      </c>
    </row>
    <row r="1440" spans="1:34" x14ac:dyDescent="0.25">
      <c r="A1440">
        <v>1439</v>
      </c>
      <c r="B1440" t="s">
        <v>3201</v>
      </c>
      <c r="C1440" t="s">
        <v>15</v>
      </c>
      <c r="D1440" t="s">
        <v>16</v>
      </c>
      <c r="E1440" t="s">
        <v>238</v>
      </c>
      <c r="F1440">
        <v>2</v>
      </c>
      <c r="G1440" t="s">
        <v>18</v>
      </c>
      <c r="H1440" t="s">
        <v>92</v>
      </c>
      <c r="I1440" t="str">
        <f>"0-0"</f>
        <v>0-0</v>
      </c>
      <c r="J1440" t="s">
        <v>20</v>
      </c>
      <c r="K1440">
        <v>2</v>
      </c>
      <c r="L1440">
        <v>1</v>
      </c>
      <c r="M1440">
        <v>1</v>
      </c>
      <c r="N1440" t="s">
        <v>21</v>
      </c>
      <c r="O1440" t="s">
        <v>3200</v>
      </c>
      <c r="Q1440" s="18">
        <v>43800</v>
      </c>
      <c r="T1440" s="23" t="str">
        <f t="shared" si="240"/>
        <v>AH</v>
      </c>
      <c r="U1440" t="s">
        <v>2513</v>
      </c>
      <c r="V1440" s="46" t="str">
        <f t="shared" si="241"/>
        <v>06</v>
      </c>
      <c r="W1440" s="46" t="str">
        <f t="shared" si="242"/>
        <v>Dec</v>
      </c>
      <c r="X1440" s="46">
        <f t="shared" si="243"/>
        <v>12</v>
      </c>
      <c r="Y1440" s="46" t="str">
        <f t="shared" si="244"/>
        <v>2019</v>
      </c>
      <c r="Z1440" s="46" t="str">
        <f t="shared" si="245"/>
        <v>19:45</v>
      </c>
      <c r="AA1440" s="47">
        <f t="shared" si="246"/>
        <v>43805</v>
      </c>
      <c r="AB1440" s="48">
        <f t="shared" si="247"/>
        <v>43805.822916666664</v>
      </c>
      <c r="AC1440" s="51">
        <v>43800</v>
      </c>
      <c r="AD1440" s="72"/>
      <c r="AE1440" s="49">
        <v>1439</v>
      </c>
      <c r="AF1440" s="52">
        <f t="shared" si="248"/>
        <v>18.949999999999985</v>
      </c>
      <c r="AG1440" s="53">
        <f t="shared" si="249"/>
        <v>118.95000000000014</v>
      </c>
      <c r="AH1440" s="53">
        <f>AG1440-MAX($AG$1:AG1439)</f>
        <v>-27.54999999999994</v>
      </c>
    </row>
    <row r="1441" spans="1:34" x14ac:dyDescent="0.25">
      <c r="A1441">
        <v>1440</v>
      </c>
      <c r="B1441" t="s">
        <v>3198</v>
      </c>
      <c r="C1441" t="s">
        <v>15</v>
      </c>
      <c r="D1441" t="s">
        <v>24</v>
      </c>
      <c r="E1441" t="s">
        <v>3199</v>
      </c>
      <c r="F1441">
        <v>1</v>
      </c>
      <c r="G1441" t="s">
        <v>80</v>
      </c>
      <c r="H1441" t="s">
        <v>46</v>
      </c>
      <c r="I1441" t="str">
        <f>"0-0"</f>
        <v>0-0</v>
      </c>
      <c r="J1441" t="s">
        <v>20</v>
      </c>
      <c r="K1441">
        <v>2.29</v>
      </c>
      <c r="L1441">
        <v>1</v>
      </c>
      <c r="M1441">
        <v>0</v>
      </c>
      <c r="N1441" t="s">
        <v>21</v>
      </c>
      <c r="O1441" t="s">
        <v>3200</v>
      </c>
      <c r="Q1441" s="18">
        <v>43800</v>
      </c>
      <c r="T1441" s="23" t="str">
        <f t="shared" si="240"/>
        <v>AH</v>
      </c>
      <c r="U1441" t="s">
        <v>2513</v>
      </c>
      <c r="V1441" s="46" t="str">
        <f t="shared" si="241"/>
        <v>06</v>
      </c>
      <c r="W1441" s="46" t="str">
        <f t="shared" si="242"/>
        <v>Dec</v>
      </c>
      <c r="X1441" s="46">
        <f t="shared" si="243"/>
        <v>12</v>
      </c>
      <c r="Y1441" s="46" t="str">
        <f t="shared" si="244"/>
        <v>2019</v>
      </c>
      <c r="Z1441" s="46" t="str">
        <f t="shared" si="245"/>
        <v>20:00</v>
      </c>
      <c r="AA1441" s="47">
        <f t="shared" si="246"/>
        <v>43805</v>
      </c>
      <c r="AB1441" s="48">
        <f t="shared" si="247"/>
        <v>43805.833333333336</v>
      </c>
      <c r="AC1441" s="51">
        <v>43800</v>
      </c>
      <c r="AD1441" s="72"/>
      <c r="AE1441" s="49">
        <v>1440</v>
      </c>
      <c r="AF1441" s="52">
        <f t="shared" si="248"/>
        <v>18.949999999999985</v>
      </c>
      <c r="AG1441" s="53">
        <f t="shared" si="249"/>
        <v>118.95000000000014</v>
      </c>
      <c r="AH1441" s="53">
        <f>AG1441-MAX($AG$1:AG1440)</f>
        <v>-27.54999999999994</v>
      </c>
    </row>
    <row r="1442" spans="1:34" x14ac:dyDescent="0.25">
      <c r="A1442">
        <v>1441</v>
      </c>
      <c r="B1442" t="s">
        <v>3206</v>
      </c>
      <c r="C1442" t="s">
        <v>15</v>
      </c>
      <c r="D1442" t="s">
        <v>100</v>
      </c>
      <c r="E1442" t="s">
        <v>3207</v>
      </c>
      <c r="F1442">
        <v>0</v>
      </c>
      <c r="G1442" t="s">
        <v>26</v>
      </c>
      <c r="H1442" t="s">
        <v>109</v>
      </c>
      <c r="I1442" t="str">
        <f>"1-3"</f>
        <v>1-3</v>
      </c>
      <c r="J1442" t="s">
        <v>20</v>
      </c>
      <c r="K1442">
        <v>2.15</v>
      </c>
      <c r="L1442">
        <v>1</v>
      </c>
      <c r="M1442">
        <v>-1</v>
      </c>
      <c r="N1442" t="s">
        <v>21</v>
      </c>
      <c r="O1442" t="s">
        <v>3208</v>
      </c>
      <c r="Q1442" s="18">
        <v>43800</v>
      </c>
      <c r="T1442" s="23" t="str">
        <f t="shared" si="240"/>
        <v>AH</v>
      </c>
      <c r="U1442" t="s">
        <v>2513</v>
      </c>
      <c r="V1442" s="46" t="str">
        <f t="shared" si="241"/>
        <v>07</v>
      </c>
      <c r="W1442" s="46" t="str">
        <f t="shared" si="242"/>
        <v>Dec</v>
      </c>
      <c r="X1442" s="46">
        <f t="shared" si="243"/>
        <v>12</v>
      </c>
      <c r="Y1442" s="46" t="str">
        <f t="shared" si="244"/>
        <v>2019</v>
      </c>
      <c r="Z1442" s="46" t="str">
        <f t="shared" si="245"/>
        <v>16:30</v>
      </c>
      <c r="AA1442" s="47">
        <f t="shared" si="246"/>
        <v>43806</v>
      </c>
      <c r="AB1442" s="48">
        <f t="shared" si="247"/>
        <v>43806.6875</v>
      </c>
      <c r="AC1442" s="51">
        <v>43800</v>
      </c>
      <c r="AD1442" s="72"/>
      <c r="AE1442" s="49">
        <v>1441</v>
      </c>
      <c r="AF1442" s="52">
        <f t="shared" si="248"/>
        <v>17.949999999999985</v>
      </c>
      <c r="AG1442" s="53">
        <f t="shared" si="249"/>
        <v>117.95000000000014</v>
      </c>
      <c r="AH1442" s="53">
        <f>AG1442-MAX($AG$1:AG1441)</f>
        <v>-28.54999999999994</v>
      </c>
    </row>
    <row r="1443" spans="1:34" x14ac:dyDescent="0.25">
      <c r="A1443">
        <v>1442</v>
      </c>
      <c r="B1443" t="s">
        <v>3209</v>
      </c>
      <c r="C1443" t="s">
        <v>15</v>
      </c>
      <c r="D1443" t="s">
        <v>100</v>
      </c>
      <c r="E1443" t="s">
        <v>3210</v>
      </c>
      <c r="F1443">
        <v>2.17</v>
      </c>
      <c r="G1443" t="s">
        <v>18</v>
      </c>
      <c r="H1443" t="s">
        <v>72</v>
      </c>
      <c r="I1443" t="str">
        <f>"2-1"</f>
        <v>2-1</v>
      </c>
      <c r="J1443" t="s">
        <v>20</v>
      </c>
      <c r="K1443">
        <v>2.17</v>
      </c>
      <c r="L1443">
        <v>1</v>
      </c>
      <c r="M1443">
        <v>1.17</v>
      </c>
      <c r="N1443" t="s">
        <v>21</v>
      </c>
      <c r="O1443" t="s">
        <v>3208</v>
      </c>
      <c r="Q1443" s="18">
        <v>43800</v>
      </c>
      <c r="T1443" s="23" t="str">
        <f t="shared" si="240"/>
        <v>1X2</v>
      </c>
      <c r="U1443" t="s">
        <v>2513</v>
      </c>
      <c r="V1443" s="46" t="str">
        <f t="shared" si="241"/>
        <v>07</v>
      </c>
      <c r="W1443" s="46" t="str">
        <f t="shared" si="242"/>
        <v>Dec</v>
      </c>
      <c r="X1443" s="46">
        <f t="shared" si="243"/>
        <v>12</v>
      </c>
      <c r="Y1443" s="46" t="str">
        <f t="shared" si="244"/>
        <v>2019</v>
      </c>
      <c r="Z1443" s="46" t="str">
        <f t="shared" si="245"/>
        <v>19:00</v>
      </c>
      <c r="AA1443" s="47">
        <f t="shared" si="246"/>
        <v>43806</v>
      </c>
      <c r="AB1443" s="48">
        <f t="shared" si="247"/>
        <v>43806.791666666664</v>
      </c>
      <c r="AC1443" s="51">
        <v>43800</v>
      </c>
      <c r="AD1443" s="72"/>
      <c r="AE1443" s="49">
        <v>1442</v>
      </c>
      <c r="AF1443" s="52">
        <f t="shared" si="248"/>
        <v>19.119999999999983</v>
      </c>
      <c r="AG1443" s="53">
        <f t="shared" si="249"/>
        <v>119.12000000000015</v>
      </c>
      <c r="AH1443" s="53">
        <f>AG1443-MAX($AG$1:AG1442)</f>
        <v>-27.379999999999939</v>
      </c>
    </row>
    <row r="1444" spans="1:34" x14ac:dyDescent="0.25">
      <c r="A1444">
        <v>1443</v>
      </c>
      <c r="B1444" t="s">
        <v>3202</v>
      </c>
      <c r="C1444" t="s">
        <v>15</v>
      </c>
      <c r="D1444" t="s">
        <v>16</v>
      </c>
      <c r="E1444" t="s">
        <v>1457</v>
      </c>
      <c r="F1444">
        <v>2.14</v>
      </c>
      <c r="G1444" t="s">
        <v>18</v>
      </c>
      <c r="H1444" t="s">
        <v>46</v>
      </c>
      <c r="I1444" t="str">
        <f>"3-1"</f>
        <v>3-1</v>
      </c>
      <c r="J1444" t="s">
        <v>20</v>
      </c>
      <c r="K1444">
        <v>2.14</v>
      </c>
      <c r="L1444">
        <v>1</v>
      </c>
      <c r="M1444">
        <v>1.1399999999999999</v>
      </c>
      <c r="N1444" t="s">
        <v>21</v>
      </c>
      <c r="O1444" t="s">
        <v>3203</v>
      </c>
      <c r="Q1444" s="18">
        <v>43800</v>
      </c>
      <c r="T1444" s="23" t="str">
        <f t="shared" si="240"/>
        <v>AH</v>
      </c>
      <c r="U1444" t="s">
        <v>2513</v>
      </c>
      <c r="V1444" s="46" t="str">
        <f t="shared" si="241"/>
        <v>07</v>
      </c>
      <c r="W1444" s="46" t="str">
        <f t="shared" si="242"/>
        <v>Dec</v>
      </c>
      <c r="X1444" s="46">
        <f t="shared" si="243"/>
        <v>12</v>
      </c>
      <c r="Y1444" s="46" t="str">
        <f t="shared" si="244"/>
        <v>2019</v>
      </c>
      <c r="Z1444" s="46" t="str">
        <f t="shared" si="245"/>
        <v>19:45</v>
      </c>
      <c r="AA1444" s="47">
        <f t="shared" si="246"/>
        <v>43806</v>
      </c>
      <c r="AB1444" s="48">
        <f t="shared" si="247"/>
        <v>43806.822916666664</v>
      </c>
      <c r="AC1444" s="51">
        <v>43800</v>
      </c>
      <c r="AD1444" s="72"/>
      <c r="AE1444" s="49">
        <v>1443</v>
      </c>
      <c r="AF1444" s="52">
        <f t="shared" si="248"/>
        <v>20.259999999999984</v>
      </c>
      <c r="AG1444" s="53">
        <f t="shared" si="249"/>
        <v>120.26000000000015</v>
      </c>
      <c r="AH1444" s="53">
        <f>AG1444-MAX($AG$1:AG1443)</f>
        <v>-26.239999999999938</v>
      </c>
    </row>
    <row r="1445" spans="1:34" x14ac:dyDescent="0.25">
      <c r="A1445">
        <v>1444</v>
      </c>
      <c r="B1445" t="s">
        <v>3211</v>
      </c>
      <c r="C1445" t="s">
        <v>15</v>
      </c>
      <c r="D1445" t="s">
        <v>100</v>
      </c>
      <c r="E1445" t="s">
        <v>216</v>
      </c>
      <c r="F1445">
        <v>0</v>
      </c>
      <c r="G1445" t="s">
        <v>26</v>
      </c>
      <c r="H1445" t="s">
        <v>92</v>
      </c>
      <c r="I1445" t="str">
        <f>"3-1"</f>
        <v>3-1</v>
      </c>
      <c r="J1445" t="s">
        <v>20</v>
      </c>
      <c r="K1445">
        <v>1.869</v>
      </c>
      <c r="L1445">
        <v>1</v>
      </c>
      <c r="M1445">
        <v>-1</v>
      </c>
      <c r="N1445" t="s">
        <v>21</v>
      </c>
      <c r="O1445" t="s">
        <v>3208</v>
      </c>
      <c r="Q1445" s="18">
        <v>43800</v>
      </c>
      <c r="T1445" s="23" t="str">
        <f t="shared" si="240"/>
        <v>AH</v>
      </c>
      <c r="U1445" t="s">
        <v>2513</v>
      </c>
      <c r="V1445" s="46" t="str">
        <f t="shared" si="241"/>
        <v>08</v>
      </c>
      <c r="W1445" s="46" t="str">
        <f t="shared" si="242"/>
        <v>Dec</v>
      </c>
      <c r="X1445" s="46">
        <f t="shared" si="243"/>
        <v>12</v>
      </c>
      <c r="Y1445" s="46" t="str">
        <f t="shared" si="244"/>
        <v>2019</v>
      </c>
      <c r="Z1445" s="46" t="str">
        <f t="shared" si="245"/>
        <v>14:00</v>
      </c>
      <c r="AA1445" s="47">
        <f t="shared" si="246"/>
        <v>43807</v>
      </c>
      <c r="AB1445" s="48">
        <f t="shared" si="247"/>
        <v>43807.583333333336</v>
      </c>
      <c r="AC1445" s="51">
        <v>43800</v>
      </c>
      <c r="AD1445" s="72"/>
      <c r="AE1445" s="49">
        <v>1444</v>
      </c>
      <c r="AF1445" s="52">
        <f t="shared" si="248"/>
        <v>19.259999999999984</v>
      </c>
      <c r="AG1445" s="53">
        <f t="shared" si="249"/>
        <v>119.26000000000015</v>
      </c>
      <c r="AH1445" s="53">
        <f>AG1445-MAX($AG$1:AG1444)</f>
        <v>-27.239999999999938</v>
      </c>
    </row>
    <row r="1446" spans="1:34" x14ac:dyDescent="0.25">
      <c r="A1446">
        <v>1445</v>
      </c>
      <c r="B1446" t="s">
        <v>3204</v>
      </c>
      <c r="C1446" t="s">
        <v>15</v>
      </c>
      <c r="D1446" t="s">
        <v>16</v>
      </c>
      <c r="E1446" t="s">
        <v>1979</v>
      </c>
      <c r="F1446">
        <v>1.82</v>
      </c>
      <c r="G1446" t="s">
        <v>18</v>
      </c>
      <c r="H1446" t="s">
        <v>34</v>
      </c>
      <c r="I1446" t="str">
        <f>"2-3"</f>
        <v>2-3</v>
      </c>
      <c r="J1446" t="s">
        <v>20</v>
      </c>
      <c r="K1446">
        <v>1.819</v>
      </c>
      <c r="L1446">
        <v>1</v>
      </c>
      <c r="M1446">
        <v>0.82</v>
      </c>
      <c r="N1446" t="s">
        <v>21</v>
      </c>
      <c r="O1446" t="s">
        <v>3205</v>
      </c>
      <c r="Q1446" s="18">
        <v>43800</v>
      </c>
      <c r="T1446" s="23" t="str">
        <f t="shared" si="240"/>
        <v>AH</v>
      </c>
      <c r="U1446" t="s">
        <v>2513</v>
      </c>
      <c r="V1446" s="46" t="str">
        <f t="shared" si="241"/>
        <v>08</v>
      </c>
      <c r="W1446" s="46" t="str">
        <f t="shared" si="242"/>
        <v>Dec</v>
      </c>
      <c r="X1446" s="46">
        <f t="shared" si="243"/>
        <v>12</v>
      </c>
      <c r="Y1446" s="46" t="str">
        <f t="shared" si="244"/>
        <v>2019</v>
      </c>
      <c r="Z1446" s="46" t="str">
        <f t="shared" si="245"/>
        <v>19:45</v>
      </c>
      <c r="AA1446" s="47">
        <f t="shared" si="246"/>
        <v>43807</v>
      </c>
      <c r="AB1446" s="48">
        <f t="shared" si="247"/>
        <v>43807.822916666664</v>
      </c>
      <c r="AC1446" s="51">
        <v>43800</v>
      </c>
      <c r="AD1446" s="72"/>
      <c r="AE1446" s="49">
        <v>1445</v>
      </c>
      <c r="AF1446" s="52">
        <f t="shared" si="248"/>
        <v>20.079999999999984</v>
      </c>
      <c r="AG1446" s="53">
        <f t="shared" si="249"/>
        <v>120.08000000000014</v>
      </c>
      <c r="AH1446" s="53">
        <f>AG1446-MAX($AG$1:AG1445)</f>
        <v>-26.419999999999945</v>
      </c>
    </row>
    <row r="1447" spans="1:34" x14ac:dyDescent="0.25">
      <c r="A1447">
        <v>1446</v>
      </c>
      <c r="B1447" t="s">
        <v>3212</v>
      </c>
      <c r="C1447" t="s">
        <v>15</v>
      </c>
      <c r="D1447" t="s">
        <v>100</v>
      </c>
      <c r="E1447" t="s">
        <v>1281</v>
      </c>
      <c r="F1447">
        <v>0</v>
      </c>
      <c r="G1447" t="s">
        <v>26</v>
      </c>
      <c r="H1447" t="s">
        <v>31</v>
      </c>
      <c r="I1447" t="str">
        <f>"3-1"</f>
        <v>3-1</v>
      </c>
      <c r="J1447" t="s">
        <v>20</v>
      </c>
      <c r="K1447">
        <v>1.7290000000000001</v>
      </c>
      <c r="L1447">
        <v>1</v>
      </c>
      <c r="M1447">
        <v>-1</v>
      </c>
      <c r="N1447" t="s">
        <v>21</v>
      </c>
      <c r="O1447" t="s">
        <v>3213</v>
      </c>
      <c r="Q1447" s="18">
        <v>43800</v>
      </c>
      <c r="T1447" s="23" t="str">
        <f t="shared" si="240"/>
        <v>AH</v>
      </c>
      <c r="U1447" t="s">
        <v>2513</v>
      </c>
      <c r="V1447" s="46" t="str">
        <f t="shared" si="241"/>
        <v>08</v>
      </c>
      <c r="W1447" s="46" t="str">
        <f t="shared" si="242"/>
        <v>Dec</v>
      </c>
      <c r="X1447" s="46">
        <f t="shared" si="243"/>
        <v>12</v>
      </c>
      <c r="Y1447" s="46" t="str">
        <f t="shared" si="244"/>
        <v>2019</v>
      </c>
      <c r="Z1447" s="46" t="str">
        <f t="shared" si="245"/>
        <v>20:00</v>
      </c>
      <c r="AA1447" s="47">
        <f t="shared" si="246"/>
        <v>43807</v>
      </c>
      <c r="AB1447" s="48">
        <f t="shared" si="247"/>
        <v>43807.833333333336</v>
      </c>
      <c r="AC1447" s="51">
        <v>43800</v>
      </c>
      <c r="AD1447" s="72"/>
      <c r="AE1447" s="49">
        <v>1446</v>
      </c>
      <c r="AF1447" s="52">
        <f t="shared" si="248"/>
        <v>19.079999999999984</v>
      </c>
      <c r="AG1447" s="53">
        <f t="shared" si="249"/>
        <v>119.08000000000014</v>
      </c>
      <c r="AH1447" s="53">
        <f>AG1447-MAX($AG$1:AG1446)</f>
        <v>-27.419999999999945</v>
      </c>
    </row>
    <row r="1448" spans="1:34" x14ac:dyDescent="0.25">
      <c r="A1448">
        <v>1452</v>
      </c>
      <c r="B1448" t="s">
        <v>3224</v>
      </c>
      <c r="C1448" t="s">
        <v>15</v>
      </c>
      <c r="D1448" t="s">
        <v>100</v>
      </c>
      <c r="E1448" t="s">
        <v>3225</v>
      </c>
      <c r="F1448">
        <v>1.87</v>
      </c>
      <c r="G1448" t="s">
        <v>18</v>
      </c>
      <c r="H1448" t="s">
        <v>72</v>
      </c>
      <c r="I1448" t="str">
        <f>"2-1"</f>
        <v>2-1</v>
      </c>
      <c r="J1448" t="s">
        <v>20</v>
      </c>
      <c r="K1448">
        <v>1.869</v>
      </c>
      <c r="L1448">
        <v>1</v>
      </c>
      <c r="M1448">
        <v>0.87</v>
      </c>
      <c r="N1448" t="s">
        <v>21</v>
      </c>
      <c r="O1448" t="s">
        <v>3223</v>
      </c>
      <c r="Q1448" s="18">
        <v>43800</v>
      </c>
      <c r="T1448" s="23" t="str">
        <f t="shared" si="240"/>
        <v>1X2</v>
      </c>
      <c r="U1448" t="s">
        <v>2513</v>
      </c>
      <c r="V1448" s="46" t="str">
        <f t="shared" si="241"/>
        <v>13</v>
      </c>
      <c r="W1448" s="46" t="str">
        <f t="shared" si="242"/>
        <v>Dec</v>
      </c>
      <c r="X1448" s="46">
        <f t="shared" si="243"/>
        <v>12</v>
      </c>
      <c r="Y1448" s="46" t="str">
        <f t="shared" si="244"/>
        <v>2019</v>
      </c>
      <c r="Z1448" s="46" t="str">
        <f t="shared" si="245"/>
        <v>19:45</v>
      </c>
      <c r="AA1448" s="47">
        <f t="shared" si="246"/>
        <v>43812</v>
      </c>
      <c r="AB1448" s="48">
        <f t="shared" si="247"/>
        <v>43812.822916666664</v>
      </c>
      <c r="AC1448" s="51">
        <v>43800</v>
      </c>
      <c r="AD1448" s="72"/>
      <c r="AE1448" s="49">
        <v>1447</v>
      </c>
      <c r="AF1448" s="52">
        <f t="shared" si="248"/>
        <v>19.949999999999985</v>
      </c>
      <c r="AG1448" s="53">
        <f t="shared" si="249"/>
        <v>119.95000000000014</v>
      </c>
      <c r="AH1448" s="53">
        <f>AG1448-MAX($AG$1:AG1447)</f>
        <v>-26.54999999999994</v>
      </c>
    </row>
    <row r="1449" spans="1:34" x14ac:dyDescent="0.25">
      <c r="A1449">
        <v>1451</v>
      </c>
      <c r="B1449" t="s">
        <v>3221</v>
      </c>
      <c r="C1449" t="s">
        <v>15</v>
      </c>
      <c r="D1449" t="s">
        <v>24</v>
      </c>
      <c r="E1449" t="s">
        <v>3222</v>
      </c>
      <c r="F1449">
        <v>1.72</v>
      </c>
      <c r="G1449" t="s">
        <v>18</v>
      </c>
      <c r="H1449" t="s">
        <v>109</v>
      </c>
      <c r="I1449" t="str">
        <f>"2-2"</f>
        <v>2-2</v>
      </c>
      <c r="J1449" t="s">
        <v>20</v>
      </c>
      <c r="K1449">
        <v>1.724</v>
      </c>
      <c r="L1449">
        <v>1</v>
      </c>
      <c r="M1449">
        <v>0.72</v>
      </c>
      <c r="N1449" t="s">
        <v>21</v>
      </c>
      <c r="O1449" t="s">
        <v>3223</v>
      </c>
      <c r="Q1449" s="18">
        <v>43800</v>
      </c>
      <c r="T1449" s="23" t="str">
        <f t="shared" si="240"/>
        <v>AH</v>
      </c>
      <c r="U1449" t="s">
        <v>2513</v>
      </c>
      <c r="V1449" s="46" t="str">
        <f t="shared" si="241"/>
        <v>14</v>
      </c>
      <c r="W1449" s="46" t="str">
        <f t="shared" si="242"/>
        <v>Dec</v>
      </c>
      <c r="X1449" s="46">
        <f t="shared" si="243"/>
        <v>12</v>
      </c>
      <c r="Y1449" s="46" t="str">
        <f t="shared" si="244"/>
        <v>2019</v>
      </c>
      <c r="Z1449" s="46" t="str">
        <f t="shared" si="245"/>
        <v>15:00</v>
      </c>
      <c r="AA1449" s="47">
        <f t="shared" si="246"/>
        <v>43813</v>
      </c>
      <c r="AB1449" s="48">
        <f t="shared" si="247"/>
        <v>43813.625</v>
      </c>
      <c r="AC1449" s="51">
        <v>43800</v>
      </c>
      <c r="AD1449" s="72"/>
      <c r="AE1449" s="49">
        <v>1448</v>
      </c>
      <c r="AF1449" s="52">
        <f t="shared" si="248"/>
        <v>20.669999999999984</v>
      </c>
      <c r="AG1449" s="53">
        <f t="shared" si="249"/>
        <v>120.67000000000014</v>
      </c>
      <c r="AH1449" s="53">
        <f>AG1449-MAX($AG$1:AG1448)</f>
        <v>-25.829999999999941</v>
      </c>
    </row>
    <row r="1450" spans="1:34" x14ac:dyDescent="0.25">
      <c r="A1450">
        <v>1449</v>
      </c>
      <c r="B1450" t="s">
        <v>3217</v>
      </c>
      <c r="C1450" t="s">
        <v>15</v>
      </c>
      <c r="D1450" t="s">
        <v>100</v>
      </c>
      <c r="E1450" t="s">
        <v>3218</v>
      </c>
      <c r="F1450">
        <v>0</v>
      </c>
      <c r="G1450" t="s">
        <v>26</v>
      </c>
      <c r="H1450" t="s">
        <v>38</v>
      </c>
      <c r="I1450" t="str">
        <f>"1-1"</f>
        <v>1-1</v>
      </c>
      <c r="J1450" t="s">
        <v>20</v>
      </c>
      <c r="K1450">
        <v>1.8620000000000001</v>
      </c>
      <c r="L1450">
        <v>1</v>
      </c>
      <c r="M1450">
        <v>-1</v>
      </c>
      <c r="N1450" t="s">
        <v>21</v>
      </c>
      <c r="O1450" t="s">
        <v>3215</v>
      </c>
      <c r="Q1450" s="18">
        <v>43800</v>
      </c>
      <c r="T1450" s="23" t="str">
        <f t="shared" si="240"/>
        <v>1X2</v>
      </c>
      <c r="U1450" t="s">
        <v>2513</v>
      </c>
      <c r="V1450" s="46" t="str">
        <f t="shared" si="241"/>
        <v>14</v>
      </c>
      <c r="W1450" s="46" t="str">
        <f t="shared" si="242"/>
        <v>Dec</v>
      </c>
      <c r="X1450" s="46">
        <f t="shared" si="243"/>
        <v>12</v>
      </c>
      <c r="Y1450" s="46" t="str">
        <f t="shared" si="244"/>
        <v>2019</v>
      </c>
      <c r="Z1450" s="46" t="str">
        <f t="shared" si="245"/>
        <v>16:30</v>
      </c>
      <c r="AA1450" s="47">
        <f t="shared" si="246"/>
        <v>43813</v>
      </c>
      <c r="AB1450" s="48">
        <f t="shared" si="247"/>
        <v>43813.6875</v>
      </c>
      <c r="AC1450" s="51">
        <v>43800</v>
      </c>
      <c r="AD1450" s="72"/>
      <c r="AE1450" s="49">
        <v>1449</v>
      </c>
      <c r="AF1450" s="52">
        <f t="shared" si="248"/>
        <v>19.669999999999984</v>
      </c>
      <c r="AG1450" s="53">
        <f t="shared" si="249"/>
        <v>119.67000000000014</v>
      </c>
      <c r="AH1450" s="53">
        <f>AG1450-MAX($AG$1:AG1449)</f>
        <v>-26.829999999999941</v>
      </c>
    </row>
    <row r="1451" spans="1:34" x14ac:dyDescent="0.25">
      <c r="A1451">
        <v>1447</v>
      </c>
      <c r="B1451" t="s">
        <v>3214</v>
      </c>
      <c r="C1451" t="s">
        <v>15</v>
      </c>
      <c r="D1451" t="s">
        <v>24</v>
      </c>
      <c r="E1451" t="s">
        <v>1001</v>
      </c>
      <c r="F1451">
        <v>0</v>
      </c>
      <c r="G1451" t="s">
        <v>26</v>
      </c>
      <c r="H1451" t="s">
        <v>72</v>
      </c>
      <c r="I1451" t="str">
        <f>"0-0"</f>
        <v>0-0</v>
      </c>
      <c r="J1451" t="s">
        <v>20</v>
      </c>
      <c r="K1451">
        <v>1.7509999999999999</v>
      </c>
      <c r="L1451">
        <v>1</v>
      </c>
      <c r="M1451">
        <v>-1</v>
      </c>
      <c r="N1451" t="s">
        <v>21</v>
      </c>
      <c r="O1451" t="s">
        <v>3215</v>
      </c>
      <c r="Q1451" s="18">
        <v>43800</v>
      </c>
      <c r="T1451" s="23" t="str">
        <f t="shared" si="240"/>
        <v>1X2</v>
      </c>
      <c r="U1451" t="s">
        <v>2513</v>
      </c>
      <c r="V1451" s="46" t="str">
        <f t="shared" si="241"/>
        <v>14</v>
      </c>
      <c r="W1451" s="46" t="str">
        <f t="shared" si="242"/>
        <v>Dec</v>
      </c>
      <c r="X1451" s="46">
        <f t="shared" si="243"/>
        <v>12</v>
      </c>
      <c r="Y1451" s="46" t="str">
        <f t="shared" si="244"/>
        <v>2019</v>
      </c>
      <c r="Z1451" s="46" t="str">
        <f t="shared" si="245"/>
        <v>17:30</v>
      </c>
      <c r="AA1451" s="47">
        <f t="shared" si="246"/>
        <v>43813</v>
      </c>
      <c r="AB1451" s="48">
        <f t="shared" si="247"/>
        <v>43813.729166666664</v>
      </c>
      <c r="AC1451" s="51">
        <v>43800</v>
      </c>
      <c r="AD1451" s="72"/>
      <c r="AE1451" s="49">
        <v>1450</v>
      </c>
      <c r="AF1451" s="52">
        <f t="shared" si="248"/>
        <v>18.669999999999984</v>
      </c>
      <c r="AG1451" s="53">
        <f t="shared" si="249"/>
        <v>118.67000000000014</v>
      </c>
      <c r="AH1451" s="53">
        <f>AG1451-MAX($AG$1:AG1450)</f>
        <v>-27.829999999999941</v>
      </c>
    </row>
    <row r="1452" spans="1:34" x14ac:dyDescent="0.25">
      <c r="A1452">
        <v>1450</v>
      </c>
      <c r="B1452" t="s">
        <v>3219</v>
      </c>
      <c r="C1452" t="s">
        <v>15</v>
      </c>
      <c r="D1452" t="s">
        <v>100</v>
      </c>
      <c r="E1452" t="s">
        <v>906</v>
      </c>
      <c r="F1452">
        <v>1.74</v>
      </c>
      <c r="G1452" t="s">
        <v>18</v>
      </c>
      <c r="H1452" t="s">
        <v>112</v>
      </c>
      <c r="I1452" t="str">
        <f>"0-0"</f>
        <v>0-0</v>
      </c>
      <c r="J1452" t="s">
        <v>20</v>
      </c>
      <c r="K1452">
        <v>1.7350000000000001</v>
      </c>
      <c r="L1452">
        <v>1</v>
      </c>
      <c r="M1452">
        <v>0.74</v>
      </c>
      <c r="N1452" t="s">
        <v>21</v>
      </c>
      <c r="O1452" t="s">
        <v>3220</v>
      </c>
      <c r="Q1452" s="18">
        <v>43800</v>
      </c>
      <c r="T1452" s="23" t="str">
        <f t="shared" si="240"/>
        <v>AH</v>
      </c>
      <c r="U1452" t="s">
        <v>2513</v>
      </c>
      <c r="V1452" s="46" t="str">
        <f t="shared" si="241"/>
        <v>14</v>
      </c>
      <c r="W1452" s="46" t="str">
        <f t="shared" si="242"/>
        <v>Dec</v>
      </c>
      <c r="X1452" s="46">
        <f t="shared" si="243"/>
        <v>12</v>
      </c>
      <c r="Y1452" s="46" t="str">
        <f t="shared" si="244"/>
        <v>2019</v>
      </c>
      <c r="Z1452" s="46" t="str">
        <f t="shared" si="245"/>
        <v>19:00</v>
      </c>
      <c r="AA1452" s="47">
        <f t="shared" si="246"/>
        <v>43813</v>
      </c>
      <c r="AB1452" s="48">
        <f t="shared" si="247"/>
        <v>43813.791666666664</v>
      </c>
      <c r="AC1452" s="51">
        <v>43800</v>
      </c>
      <c r="AD1452" s="72"/>
      <c r="AE1452" s="49">
        <v>1451</v>
      </c>
      <c r="AF1452" s="52">
        <f t="shared" si="248"/>
        <v>19.409999999999982</v>
      </c>
      <c r="AG1452" s="53">
        <f t="shared" si="249"/>
        <v>119.41000000000014</v>
      </c>
      <c r="AH1452" s="53">
        <f>AG1452-MAX($AG$1:AG1451)</f>
        <v>-27.089999999999947</v>
      </c>
    </row>
    <row r="1453" spans="1:34" x14ac:dyDescent="0.25">
      <c r="A1453">
        <v>1453</v>
      </c>
      <c r="B1453" t="s">
        <v>3226</v>
      </c>
      <c r="C1453" t="s">
        <v>15</v>
      </c>
      <c r="D1453" t="s">
        <v>24</v>
      </c>
      <c r="E1453" t="s">
        <v>3227</v>
      </c>
      <c r="F1453">
        <v>1.72</v>
      </c>
      <c r="G1453" t="s">
        <v>18</v>
      </c>
      <c r="H1453" t="s">
        <v>50</v>
      </c>
      <c r="I1453" t="str">
        <f>"2-0"</f>
        <v>2-0</v>
      </c>
      <c r="J1453" t="s">
        <v>20</v>
      </c>
      <c r="K1453">
        <v>1.7190000000000001</v>
      </c>
      <c r="L1453">
        <v>1</v>
      </c>
      <c r="M1453">
        <v>0.72</v>
      </c>
      <c r="N1453" t="s">
        <v>21</v>
      </c>
      <c r="O1453" t="s">
        <v>3228</v>
      </c>
      <c r="Q1453" s="18">
        <v>43800</v>
      </c>
      <c r="T1453" s="23" t="str">
        <f t="shared" si="240"/>
        <v>AH</v>
      </c>
      <c r="U1453" t="s">
        <v>2513</v>
      </c>
      <c r="V1453" s="46" t="str">
        <f t="shared" si="241"/>
        <v>14</v>
      </c>
      <c r="W1453" s="46" t="str">
        <f t="shared" si="242"/>
        <v>Dec</v>
      </c>
      <c r="X1453" s="46">
        <f t="shared" si="243"/>
        <v>12</v>
      </c>
      <c r="Y1453" s="46" t="str">
        <f t="shared" si="244"/>
        <v>2019</v>
      </c>
      <c r="Z1453" s="46" t="str">
        <f t="shared" si="245"/>
        <v>20:00</v>
      </c>
      <c r="AA1453" s="47">
        <f t="shared" si="246"/>
        <v>43813</v>
      </c>
      <c r="AB1453" s="48">
        <f t="shared" si="247"/>
        <v>43813.833333333336</v>
      </c>
      <c r="AC1453" s="51">
        <v>43800</v>
      </c>
      <c r="AD1453" s="72"/>
      <c r="AE1453" s="49">
        <v>1452</v>
      </c>
      <c r="AF1453" s="52">
        <f t="shared" si="248"/>
        <v>20.129999999999981</v>
      </c>
      <c r="AG1453" s="53">
        <f t="shared" si="249"/>
        <v>120.13000000000014</v>
      </c>
      <c r="AH1453" s="53">
        <f>AG1453-MAX($AG$1:AG1452)</f>
        <v>-26.369999999999948</v>
      </c>
    </row>
    <row r="1454" spans="1:34" x14ac:dyDescent="0.25">
      <c r="A1454">
        <v>1448</v>
      </c>
      <c r="B1454" t="s">
        <v>3216</v>
      </c>
      <c r="C1454" t="s">
        <v>15</v>
      </c>
      <c r="D1454" t="s">
        <v>16</v>
      </c>
      <c r="E1454" t="s">
        <v>878</v>
      </c>
      <c r="F1454">
        <v>0</v>
      </c>
      <c r="G1454" t="s">
        <v>26</v>
      </c>
      <c r="H1454" t="s">
        <v>50</v>
      </c>
      <c r="I1454" t="str">
        <f>"0-0"</f>
        <v>0-0</v>
      </c>
      <c r="J1454" t="s">
        <v>20</v>
      </c>
      <c r="K1454">
        <v>2.0699999999999998</v>
      </c>
      <c r="L1454">
        <v>1</v>
      </c>
      <c r="M1454">
        <v>-1</v>
      </c>
      <c r="N1454" t="s">
        <v>21</v>
      </c>
      <c r="O1454" t="s">
        <v>3215</v>
      </c>
      <c r="Q1454" s="18">
        <v>43800</v>
      </c>
      <c r="T1454" s="23" t="str">
        <f t="shared" si="240"/>
        <v>AH</v>
      </c>
      <c r="U1454" t="s">
        <v>2513</v>
      </c>
      <c r="V1454" s="46" t="str">
        <f t="shared" si="241"/>
        <v>15</v>
      </c>
      <c r="W1454" s="46" t="str">
        <f t="shared" si="242"/>
        <v>Dec</v>
      </c>
      <c r="X1454" s="46">
        <f t="shared" si="243"/>
        <v>12</v>
      </c>
      <c r="Y1454" s="46" t="str">
        <f t="shared" si="244"/>
        <v>2019</v>
      </c>
      <c r="Z1454" s="46" t="str">
        <f t="shared" si="245"/>
        <v>14:00</v>
      </c>
      <c r="AA1454" s="47">
        <f t="shared" si="246"/>
        <v>43814</v>
      </c>
      <c r="AB1454" s="48">
        <f t="shared" si="247"/>
        <v>43814.583333333336</v>
      </c>
      <c r="AC1454" s="51">
        <v>43800</v>
      </c>
      <c r="AD1454" s="72"/>
      <c r="AE1454" s="49">
        <v>1453</v>
      </c>
      <c r="AF1454" s="52">
        <f t="shared" si="248"/>
        <v>19.129999999999981</v>
      </c>
      <c r="AG1454" s="53">
        <f t="shared" si="249"/>
        <v>119.13000000000014</v>
      </c>
      <c r="AH1454" s="53">
        <f>AG1454-MAX($AG$1:AG1453)</f>
        <v>-27.369999999999948</v>
      </c>
    </row>
    <row r="1455" spans="1:34" x14ac:dyDescent="0.25">
      <c r="A1455">
        <v>1456</v>
      </c>
      <c r="B1455" t="s">
        <v>3233</v>
      </c>
      <c r="C1455" t="s">
        <v>15</v>
      </c>
      <c r="D1455" t="s">
        <v>100</v>
      </c>
      <c r="E1455" t="s">
        <v>2185</v>
      </c>
      <c r="F1455">
        <v>1.71</v>
      </c>
      <c r="G1455" t="s">
        <v>18</v>
      </c>
      <c r="H1455" t="s">
        <v>31</v>
      </c>
      <c r="I1455" t="str">
        <f>"0-1"</f>
        <v>0-1</v>
      </c>
      <c r="J1455" t="s">
        <v>20</v>
      </c>
      <c r="K1455">
        <v>1.714</v>
      </c>
      <c r="L1455">
        <v>1</v>
      </c>
      <c r="M1455">
        <v>0.71</v>
      </c>
      <c r="N1455" t="s">
        <v>21</v>
      </c>
      <c r="O1455" t="s">
        <v>3234</v>
      </c>
      <c r="Q1455" s="18">
        <v>43800</v>
      </c>
      <c r="T1455" s="23" t="str">
        <f t="shared" si="240"/>
        <v>AH</v>
      </c>
      <c r="U1455" t="s">
        <v>2513</v>
      </c>
      <c r="V1455" s="46" t="str">
        <f t="shared" si="241"/>
        <v>15</v>
      </c>
      <c r="W1455" s="46" t="str">
        <f t="shared" si="242"/>
        <v>Dec</v>
      </c>
      <c r="X1455" s="46">
        <f t="shared" si="243"/>
        <v>12</v>
      </c>
      <c r="Y1455" s="46" t="str">
        <f t="shared" si="244"/>
        <v>2019</v>
      </c>
      <c r="Z1455" s="46" t="str">
        <f t="shared" si="245"/>
        <v>16:00</v>
      </c>
      <c r="AA1455" s="47">
        <f t="shared" si="246"/>
        <v>43814</v>
      </c>
      <c r="AB1455" s="48">
        <f t="shared" si="247"/>
        <v>43814.666666666664</v>
      </c>
      <c r="AC1455" s="51">
        <v>43800</v>
      </c>
      <c r="AD1455" s="72"/>
      <c r="AE1455" s="49">
        <v>1454</v>
      </c>
      <c r="AF1455" s="52">
        <f t="shared" si="248"/>
        <v>19.839999999999982</v>
      </c>
      <c r="AG1455" s="53">
        <f t="shared" si="249"/>
        <v>119.84000000000013</v>
      </c>
      <c r="AH1455" s="53">
        <f>AG1455-MAX($AG$1:AG1454)</f>
        <v>-26.659999999999954</v>
      </c>
    </row>
    <row r="1456" spans="1:34" x14ac:dyDescent="0.25">
      <c r="A1456">
        <v>1455</v>
      </c>
      <c r="B1456" t="s">
        <v>3230</v>
      </c>
      <c r="C1456" t="s">
        <v>15</v>
      </c>
      <c r="D1456" t="s">
        <v>24</v>
      </c>
      <c r="E1456" t="s">
        <v>3231</v>
      </c>
      <c r="F1456">
        <v>1.69</v>
      </c>
      <c r="G1456" t="s">
        <v>18</v>
      </c>
      <c r="H1456" t="s">
        <v>31</v>
      </c>
      <c r="I1456" t="str">
        <f>"1-2"</f>
        <v>1-2</v>
      </c>
      <c r="J1456" t="s">
        <v>20</v>
      </c>
      <c r="K1456">
        <v>1.6890000000000001</v>
      </c>
      <c r="L1456">
        <v>1</v>
      </c>
      <c r="M1456">
        <v>0.69</v>
      </c>
      <c r="N1456" t="s">
        <v>21</v>
      </c>
      <c r="O1456" t="s">
        <v>3232</v>
      </c>
      <c r="Q1456" s="18">
        <v>43800</v>
      </c>
      <c r="T1456" s="23" t="str">
        <f t="shared" si="240"/>
        <v>AH</v>
      </c>
      <c r="U1456" t="s">
        <v>2513</v>
      </c>
      <c r="V1456" s="46" t="str">
        <f t="shared" si="241"/>
        <v>15</v>
      </c>
      <c r="W1456" s="46" t="str">
        <f t="shared" si="242"/>
        <v>Dec</v>
      </c>
      <c r="X1456" s="46">
        <f t="shared" si="243"/>
        <v>12</v>
      </c>
      <c r="Y1456" s="46" t="str">
        <f t="shared" si="244"/>
        <v>2019</v>
      </c>
      <c r="Z1456" s="46" t="str">
        <f t="shared" si="245"/>
        <v>17:30</v>
      </c>
      <c r="AA1456" s="47">
        <f t="shared" si="246"/>
        <v>43814</v>
      </c>
      <c r="AB1456" s="48">
        <f t="shared" si="247"/>
        <v>43814.729166666664</v>
      </c>
      <c r="AC1456" s="51">
        <v>43800</v>
      </c>
      <c r="AD1456" s="72"/>
      <c r="AE1456" s="49">
        <v>1455</v>
      </c>
      <c r="AF1456" s="52">
        <f t="shared" si="248"/>
        <v>20.529999999999983</v>
      </c>
      <c r="AG1456" s="53">
        <f t="shared" si="249"/>
        <v>120.53000000000013</v>
      </c>
      <c r="AH1456" s="53">
        <f>AG1456-MAX($AG$1:AG1455)</f>
        <v>-25.969999999999956</v>
      </c>
    </row>
    <row r="1457" spans="1:34" x14ac:dyDescent="0.25">
      <c r="A1457">
        <v>1454</v>
      </c>
      <c r="B1457" t="s">
        <v>3229</v>
      </c>
      <c r="C1457" t="s">
        <v>15</v>
      </c>
      <c r="D1457" t="s">
        <v>24</v>
      </c>
      <c r="E1457" t="s">
        <v>472</v>
      </c>
      <c r="F1457">
        <v>1.98</v>
      </c>
      <c r="G1457" t="s">
        <v>18</v>
      </c>
      <c r="H1457" t="s">
        <v>112</v>
      </c>
      <c r="I1457" t="str">
        <f>"1-1"</f>
        <v>1-1</v>
      </c>
      <c r="J1457" t="s">
        <v>20</v>
      </c>
      <c r="K1457">
        <v>1.98</v>
      </c>
      <c r="L1457">
        <v>1</v>
      </c>
      <c r="M1457">
        <v>0.98</v>
      </c>
      <c r="N1457" t="s">
        <v>21</v>
      </c>
      <c r="O1457" t="s">
        <v>3228</v>
      </c>
      <c r="Q1457" s="18">
        <v>43800</v>
      </c>
      <c r="T1457" s="23" t="str">
        <f t="shared" si="240"/>
        <v>AH</v>
      </c>
      <c r="U1457" t="s">
        <v>2513</v>
      </c>
      <c r="V1457" s="46" t="str">
        <f t="shared" si="241"/>
        <v>15</v>
      </c>
      <c r="W1457" s="46" t="str">
        <f t="shared" si="242"/>
        <v>Dec</v>
      </c>
      <c r="X1457" s="46">
        <f t="shared" si="243"/>
        <v>12</v>
      </c>
      <c r="Y1457" s="46" t="str">
        <f t="shared" si="244"/>
        <v>2019</v>
      </c>
      <c r="Z1457" s="46" t="str">
        <f t="shared" si="245"/>
        <v>20:00</v>
      </c>
      <c r="AA1457" s="47">
        <f t="shared" si="246"/>
        <v>43814</v>
      </c>
      <c r="AB1457" s="48">
        <f t="shared" si="247"/>
        <v>43814.833333333336</v>
      </c>
      <c r="AC1457" s="51">
        <v>43800</v>
      </c>
      <c r="AD1457" s="72"/>
      <c r="AE1457" s="49">
        <v>1456</v>
      </c>
      <c r="AF1457" s="52">
        <f t="shared" si="248"/>
        <v>21.509999999999984</v>
      </c>
      <c r="AG1457" s="53">
        <f t="shared" si="249"/>
        <v>121.51000000000013</v>
      </c>
      <c r="AH1457" s="53">
        <f>AG1457-MAX($AG$1:AG1456)</f>
        <v>-24.989999999999952</v>
      </c>
    </row>
    <row r="1458" spans="1:34" x14ac:dyDescent="0.25">
      <c r="A1458">
        <v>1457</v>
      </c>
      <c r="B1458" t="s">
        <v>3235</v>
      </c>
      <c r="C1458" t="s">
        <v>15</v>
      </c>
      <c r="D1458" t="s">
        <v>24</v>
      </c>
      <c r="E1458" t="s">
        <v>1268</v>
      </c>
      <c r="F1458">
        <v>0</v>
      </c>
      <c r="G1458" t="s">
        <v>26</v>
      </c>
      <c r="H1458" t="s">
        <v>50</v>
      </c>
      <c r="I1458" t="str">
        <f>"0-0"</f>
        <v>0-0</v>
      </c>
      <c r="J1458" t="s">
        <v>20</v>
      </c>
      <c r="K1458">
        <v>2.17</v>
      </c>
      <c r="L1458">
        <v>1</v>
      </c>
      <c r="M1458">
        <v>-1</v>
      </c>
      <c r="N1458" t="s">
        <v>21</v>
      </c>
      <c r="O1458" t="s">
        <v>3236</v>
      </c>
      <c r="Q1458" s="18">
        <v>43800</v>
      </c>
      <c r="T1458" s="23" t="str">
        <f t="shared" si="240"/>
        <v>AH</v>
      </c>
      <c r="U1458" t="s">
        <v>2513</v>
      </c>
      <c r="V1458" s="46" t="str">
        <f t="shared" si="241"/>
        <v>18</v>
      </c>
      <c r="W1458" s="46" t="str">
        <f t="shared" si="242"/>
        <v>Dec</v>
      </c>
      <c r="X1458" s="46">
        <f t="shared" si="243"/>
        <v>12</v>
      </c>
      <c r="Y1458" s="46" t="str">
        <f t="shared" si="244"/>
        <v>2019</v>
      </c>
      <c r="Z1458" s="46" t="str">
        <f t="shared" si="245"/>
        <v>19:00</v>
      </c>
      <c r="AA1458" s="47">
        <f t="shared" si="246"/>
        <v>43817</v>
      </c>
      <c r="AB1458" s="48">
        <f t="shared" si="247"/>
        <v>43817.791666666664</v>
      </c>
      <c r="AC1458" s="51">
        <v>43800</v>
      </c>
      <c r="AD1458" s="72"/>
      <c r="AE1458" s="49">
        <v>1457</v>
      </c>
      <c r="AF1458" s="52">
        <f t="shared" si="248"/>
        <v>20.509999999999984</v>
      </c>
      <c r="AG1458" s="53">
        <f t="shared" si="249"/>
        <v>120.51000000000013</v>
      </c>
      <c r="AH1458" s="53">
        <f>AG1458-MAX($AG$1:AG1457)</f>
        <v>-25.989999999999952</v>
      </c>
    </row>
    <row r="1459" spans="1:34" x14ac:dyDescent="0.25">
      <c r="A1459">
        <v>1458</v>
      </c>
      <c r="B1459" t="s">
        <v>3237</v>
      </c>
      <c r="C1459" t="s">
        <v>15</v>
      </c>
      <c r="D1459" t="s">
        <v>16</v>
      </c>
      <c r="E1459" t="s">
        <v>1358</v>
      </c>
      <c r="F1459">
        <v>1.83</v>
      </c>
      <c r="G1459" t="s">
        <v>18</v>
      </c>
      <c r="H1459" t="s">
        <v>34</v>
      </c>
      <c r="I1459" t="str">
        <f>"1-4"</f>
        <v>1-4</v>
      </c>
      <c r="J1459" t="s">
        <v>20</v>
      </c>
      <c r="K1459">
        <v>1.833</v>
      </c>
      <c r="L1459">
        <v>1</v>
      </c>
      <c r="M1459">
        <v>0.83</v>
      </c>
      <c r="N1459" t="s">
        <v>21</v>
      </c>
      <c r="O1459" t="s">
        <v>3236</v>
      </c>
      <c r="Q1459" s="18">
        <v>43800</v>
      </c>
      <c r="T1459" s="23" t="str">
        <f t="shared" si="240"/>
        <v>AH</v>
      </c>
      <c r="U1459" t="s">
        <v>2513</v>
      </c>
      <c r="V1459" s="46" t="str">
        <f t="shared" si="241"/>
        <v>20</v>
      </c>
      <c r="W1459" s="46" t="str">
        <f t="shared" si="242"/>
        <v>Dec</v>
      </c>
      <c r="X1459" s="46">
        <f t="shared" si="243"/>
        <v>12</v>
      </c>
      <c r="Y1459" s="46" t="str">
        <f t="shared" si="244"/>
        <v>2019</v>
      </c>
      <c r="Z1459" s="46" t="str">
        <f t="shared" si="245"/>
        <v>19:45</v>
      </c>
      <c r="AA1459" s="47">
        <f t="shared" si="246"/>
        <v>43819</v>
      </c>
      <c r="AB1459" s="48">
        <f t="shared" si="247"/>
        <v>43819.822916666664</v>
      </c>
      <c r="AC1459" s="51">
        <v>43800</v>
      </c>
      <c r="AD1459" s="72"/>
      <c r="AE1459" s="49">
        <v>1458</v>
      </c>
      <c r="AF1459" s="52">
        <f t="shared" si="248"/>
        <v>21.339999999999982</v>
      </c>
      <c r="AG1459" s="53">
        <f t="shared" si="249"/>
        <v>121.34000000000013</v>
      </c>
      <c r="AH1459" s="53">
        <f>AG1459-MAX($AG$1:AG1458)</f>
        <v>-25.159999999999954</v>
      </c>
    </row>
    <row r="1460" spans="1:34" x14ac:dyDescent="0.25">
      <c r="A1460">
        <v>1460</v>
      </c>
      <c r="B1460" t="s">
        <v>3240</v>
      </c>
      <c r="C1460" t="s">
        <v>15</v>
      </c>
      <c r="D1460" t="s">
        <v>24</v>
      </c>
      <c r="E1460" t="s">
        <v>3241</v>
      </c>
      <c r="F1460">
        <v>2.31</v>
      </c>
      <c r="G1460" t="s">
        <v>18</v>
      </c>
      <c r="H1460" t="s">
        <v>27</v>
      </c>
      <c r="I1460" t="str">
        <f>"0-2"</f>
        <v>0-2</v>
      </c>
      <c r="J1460" t="s">
        <v>20</v>
      </c>
      <c r="K1460">
        <v>2.31</v>
      </c>
      <c r="L1460">
        <v>1</v>
      </c>
      <c r="M1460">
        <v>1.31</v>
      </c>
      <c r="N1460" t="s">
        <v>21</v>
      </c>
      <c r="O1460" t="s">
        <v>3242</v>
      </c>
      <c r="Q1460" s="18">
        <v>43800</v>
      </c>
      <c r="T1460" s="23" t="str">
        <f t="shared" si="240"/>
        <v>AH</v>
      </c>
      <c r="U1460" t="s">
        <v>2513</v>
      </c>
      <c r="V1460" s="46" t="str">
        <f t="shared" si="241"/>
        <v>21</v>
      </c>
      <c r="W1460" s="46" t="str">
        <f t="shared" si="242"/>
        <v>Dec</v>
      </c>
      <c r="X1460" s="46">
        <f t="shared" si="243"/>
        <v>12</v>
      </c>
      <c r="Y1460" s="46" t="str">
        <f t="shared" si="244"/>
        <v>2019</v>
      </c>
      <c r="Z1460" s="46" t="str">
        <f t="shared" si="245"/>
        <v>12:00</v>
      </c>
      <c r="AA1460" s="47">
        <f t="shared" si="246"/>
        <v>43820</v>
      </c>
      <c r="AB1460" s="48">
        <f t="shared" si="247"/>
        <v>43820.5</v>
      </c>
      <c r="AC1460" s="51">
        <v>43800</v>
      </c>
      <c r="AD1460" s="72"/>
      <c r="AE1460" s="49">
        <v>1459</v>
      </c>
      <c r="AF1460" s="52">
        <f t="shared" si="248"/>
        <v>22.649999999999981</v>
      </c>
      <c r="AG1460" s="53">
        <f t="shared" si="249"/>
        <v>122.65000000000013</v>
      </c>
      <c r="AH1460" s="53">
        <f>AG1460-MAX($AG$1:AG1459)</f>
        <v>-23.849999999999952</v>
      </c>
    </row>
    <row r="1461" spans="1:34" x14ac:dyDescent="0.25">
      <c r="A1461">
        <v>1459</v>
      </c>
      <c r="B1461" t="s">
        <v>3238</v>
      </c>
      <c r="C1461" t="s">
        <v>15</v>
      </c>
      <c r="D1461" t="s">
        <v>16</v>
      </c>
      <c r="E1461" t="s">
        <v>1127</v>
      </c>
      <c r="F1461">
        <v>1.94</v>
      </c>
      <c r="G1461" t="s">
        <v>18</v>
      </c>
      <c r="H1461" t="s">
        <v>72</v>
      </c>
      <c r="I1461" t="str">
        <f>"5-0"</f>
        <v>5-0</v>
      </c>
      <c r="J1461" t="s">
        <v>20</v>
      </c>
      <c r="K1461">
        <v>1.9430000000000001</v>
      </c>
      <c r="L1461">
        <v>1</v>
      </c>
      <c r="M1461">
        <v>0.94</v>
      </c>
      <c r="N1461" t="s">
        <v>21</v>
      </c>
      <c r="O1461" t="s">
        <v>3239</v>
      </c>
      <c r="Q1461" s="18">
        <v>43800</v>
      </c>
      <c r="T1461" s="23" t="str">
        <f t="shared" si="240"/>
        <v>1X2</v>
      </c>
      <c r="U1461" t="s">
        <v>2513</v>
      </c>
      <c r="V1461" s="46" t="str">
        <f t="shared" si="241"/>
        <v>22</v>
      </c>
      <c r="W1461" s="46" t="str">
        <f t="shared" si="242"/>
        <v>Dec</v>
      </c>
      <c r="X1461" s="46">
        <f t="shared" si="243"/>
        <v>12</v>
      </c>
      <c r="Y1461" s="46" t="str">
        <f t="shared" si="244"/>
        <v>2019</v>
      </c>
      <c r="Z1461" s="46" t="str">
        <f t="shared" si="245"/>
        <v>11:30</v>
      </c>
      <c r="AA1461" s="47">
        <f t="shared" si="246"/>
        <v>43821</v>
      </c>
      <c r="AB1461" s="48">
        <f t="shared" si="247"/>
        <v>43821.479166666664</v>
      </c>
      <c r="AC1461" s="51">
        <v>43800</v>
      </c>
      <c r="AD1461" s="72"/>
      <c r="AE1461" s="49">
        <v>1460</v>
      </c>
      <c r="AF1461" s="52">
        <f t="shared" si="248"/>
        <v>23.589999999999982</v>
      </c>
      <c r="AG1461" s="53">
        <f t="shared" si="249"/>
        <v>123.59000000000013</v>
      </c>
      <c r="AH1461" s="53">
        <f>AG1461-MAX($AG$1:AG1460)</f>
        <v>-22.909999999999954</v>
      </c>
    </row>
    <row r="1462" spans="1:34" x14ac:dyDescent="0.25">
      <c r="A1462">
        <v>1462</v>
      </c>
      <c r="B1462" t="s">
        <v>3244</v>
      </c>
      <c r="C1462" t="s">
        <v>15</v>
      </c>
      <c r="D1462" t="s">
        <v>24</v>
      </c>
      <c r="E1462" t="s">
        <v>3245</v>
      </c>
      <c r="F1462">
        <v>1.88</v>
      </c>
      <c r="G1462" t="s">
        <v>18</v>
      </c>
      <c r="H1462" t="s">
        <v>34</v>
      </c>
      <c r="I1462" t="str">
        <f>"3-4"</f>
        <v>3-4</v>
      </c>
      <c r="J1462" t="s">
        <v>20</v>
      </c>
      <c r="K1462">
        <v>1.8839999999999999</v>
      </c>
      <c r="L1462">
        <v>1</v>
      </c>
      <c r="M1462">
        <v>0.88</v>
      </c>
      <c r="N1462" t="s">
        <v>21</v>
      </c>
      <c r="O1462" t="s">
        <v>3246</v>
      </c>
      <c r="Q1462" s="18">
        <v>43800</v>
      </c>
      <c r="T1462" s="23" t="str">
        <f t="shared" si="240"/>
        <v>AH</v>
      </c>
      <c r="U1462" t="s">
        <v>2513</v>
      </c>
      <c r="V1462" s="46" t="str">
        <f t="shared" si="241"/>
        <v>22</v>
      </c>
      <c r="W1462" s="46" t="str">
        <f t="shared" si="242"/>
        <v>Dec</v>
      </c>
      <c r="X1462" s="46">
        <f t="shared" si="243"/>
        <v>12</v>
      </c>
      <c r="Y1462" s="46" t="str">
        <f t="shared" si="244"/>
        <v>2019</v>
      </c>
      <c r="Z1462" s="46" t="str">
        <f t="shared" si="245"/>
        <v>13:00</v>
      </c>
      <c r="AA1462" s="47">
        <f t="shared" si="246"/>
        <v>43821</v>
      </c>
      <c r="AB1462" s="48">
        <f t="shared" si="247"/>
        <v>43821.541666666664</v>
      </c>
      <c r="AC1462" s="51">
        <v>43800</v>
      </c>
      <c r="AD1462" s="72"/>
      <c r="AE1462" s="49">
        <v>1461</v>
      </c>
      <c r="AF1462" s="52">
        <f t="shared" si="248"/>
        <v>24.469999999999981</v>
      </c>
      <c r="AG1462" s="53">
        <f t="shared" si="249"/>
        <v>124.47000000000013</v>
      </c>
      <c r="AH1462" s="53">
        <f>AG1462-MAX($AG$1:AG1461)</f>
        <v>-22.029999999999959</v>
      </c>
    </row>
    <row r="1463" spans="1:34" x14ac:dyDescent="0.25">
      <c r="A1463">
        <v>1461</v>
      </c>
      <c r="B1463" t="s">
        <v>3243</v>
      </c>
      <c r="C1463" t="s">
        <v>15</v>
      </c>
      <c r="D1463" t="s">
        <v>16</v>
      </c>
      <c r="E1463" t="s">
        <v>727</v>
      </c>
      <c r="F1463">
        <v>1</v>
      </c>
      <c r="G1463" t="s">
        <v>80</v>
      </c>
      <c r="H1463" t="s">
        <v>109</v>
      </c>
      <c r="I1463" t="str">
        <f>"1-2"</f>
        <v>1-2</v>
      </c>
      <c r="J1463" t="s">
        <v>20</v>
      </c>
      <c r="K1463">
        <v>1.806</v>
      </c>
      <c r="L1463">
        <v>1</v>
      </c>
      <c r="M1463">
        <v>0</v>
      </c>
      <c r="N1463" t="s">
        <v>21</v>
      </c>
      <c r="O1463" t="s">
        <v>3242</v>
      </c>
      <c r="Q1463" s="18">
        <v>43800</v>
      </c>
      <c r="T1463" s="23" t="str">
        <f t="shared" si="240"/>
        <v>AH</v>
      </c>
      <c r="U1463" t="s">
        <v>2513</v>
      </c>
      <c r="V1463" s="46" t="str">
        <f t="shared" si="241"/>
        <v>22</v>
      </c>
      <c r="W1463" s="46" t="str">
        <f t="shared" si="242"/>
        <v>Dec</v>
      </c>
      <c r="X1463" s="46">
        <f t="shared" si="243"/>
        <v>12</v>
      </c>
      <c r="Y1463" s="46" t="str">
        <f t="shared" si="244"/>
        <v>2019</v>
      </c>
      <c r="Z1463" s="46" t="str">
        <f t="shared" si="245"/>
        <v>19:45</v>
      </c>
      <c r="AA1463" s="47">
        <f t="shared" si="246"/>
        <v>43821</v>
      </c>
      <c r="AB1463" s="48">
        <f t="shared" si="247"/>
        <v>43821.822916666664</v>
      </c>
      <c r="AC1463" s="51">
        <v>43800</v>
      </c>
      <c r="AD1463" s="72"/>
      <c r="AE1463" s="49">
        <v>1462</v>
      </c>
      <c r="AF1463" s="52">
        <f t="shared" si="248"/>
        <v>24.469999999999981</v>
      </c>
      <c r="AG1463" s="53">
        <f t="shared" si="249"/>
        <v>124.47000000000013</v>
      </c>
      <c r="AH1463" s="53">
        <f>AG1463-MAX($AG$1:AG1462)</f>
        <v>-22.029999999999959</v>
      </c>
    </row>
    <row r="1464" spans="1:34" x14ac:dyDescent="0.25">
      <c r="A1464">
        <v>1463</v>
      </c>
      <c r="B1464" t="s">
        <v>3247</v>
      </c>
      <c r="C1464" t="s">
        <v>15</v>
      </c>
      <c r="D1464" t="s">
        <v>24</v>
      </c>
      <c r="E1464" t="s">
        <v>111</v>
      </c>
      <c r="F1464">
        <v>0</v>
      </c>
      <c r="G1464" t="s">
        <v>26</v>
      </c>
      <c r="H1464" t="s">
        <v>112</v>
      </c>
      <c r="I1464" t="str">
        <f>"0-3"</f>
        <v>0-3</v>
      </c>
      <c r="J1464" t="s">
        <v>20</v>
      </c>
      <c r="K1464">
        <v>2.08</v>
      </c>
      <c r="L1464">
        <v>1</v>
      </c>
      <c r="M1464">
        <v>-1</v>
      </c>
      <c r="N1464" t="s">
        <v>21</v>
      </c>
      <c r="O1464" t="s">
        <v>3248</v>
      </c>
      <c r="Q1464" s="18">
        <v>43831</v>
      </c>
      <c r="T1464" s="23" t="str">
        <f t="shared" si="240"/>
        <v>AH</v>
      </c>
      <c r="U1464" t="s">
        <v>2513</v>
      </c>
      <c r="V1464" s="46" t="str">
        <f t="shared" si="241"/>
        <v>04</v>
      </c>
      <c r="W1464" s="46" t="str">
        <f t="shared" si="242"/>
        <v>Jan</v>
      </c>
      <c r="X1464" s="46">
        <f t="shared" si="243"/>
        <v>1</v>
      </c>
      <c r="Y1464" s="46" t="str">
        <f t="shared" si="244"/>
        <v>2020</v>
      </c>
      <c r="Z1464" s="46" t="str">
        <f t="shared" si="245"/>
        <v>15:00</v>
      </c>
      <c r="AA1464" s="47">
        <f t="shared" si="246"/>
        <v>43834</v>
      </c>
      <c r="AB1464" s="48">
        <f t="shared" si="247"/>
        <v>43834.625</v>
      </c>
      <c r="AC1464" s="51">
        <v>43831</v>
      </c>
      <c r="AD1464" s="73">
        <v>43831</v>
      </c>
      <c r="AE1464" s="49">
        <v>1463</v>
      </c>
      <c r="AF1464" s="52">
        <f t="shared" si="248"/>
        <v>23.469999999999981</v>
      </c>
      <c r="AG1464" s="53">
        <f t="shared" si="249"/>
        <v>123.47000000000013</v>
      </c>
      <c r="AH1464" s="53">
        <f>AG1464-MAX($AG$1:AG1463)</f>
        <v>-23.029999999999959</v>
      </c>
    </row>
    <row r="1465" spans="1:34" x14ac:dyDescent="0.25">
      <c r="A1465">
        <v>1464</v>
      </c>
      <c r="B1465" t="s">
        <v>3249</v>
      </c>
      <c r="C1465" t="s">
        <v>15</v>
      </c>
      <c r="D1465" t="s">
        <v>16</v>
      </c>
      <c r="E1465" t="s">
        <v>3250</v>
      </c>
      <c r="F1465">
        <v>1</v>
      </c>
      <c r="G1465" t="s">
        <v>80</v>
      </c>
      <c r="H1465" t="s">
        <v>109</v>
      </c>
      <c r="I1465" t="str">
        <f>"1-2"</f>
        <v>1-2</v>
      </c>
      <c r="J1465" t="s">
        <v>20</v>
      </c>
      <c r="K1465">
        <v>2.0299999999999998</v>
      </c>
      <c r="L1465">
        <v>1</v>
      </c>
      <c r="M1465">
        <v>0</v>
      </c>
      <c r="N1465" t="s">
        <v>21</v>
      </c>
      <c r="O1465" t="s">
        <v>3248</v>
      </c>
      <c r="Q1465" s="18">
        <v>43831</v>
      </c>
      <c r="T1465" s="23" t="str">
        <f t="shared" si="240"/>
        <v>AH</v>
      </c>
      <c r="U1465" t="s">
        <v>2513</v>
      </c>
      <c r="V1465" s="46" t="str">
        <f t="shared" si="241"/>
        <v>05</v>
      </c>
      <c r="W1465" s="46" t="str">
        <f t="shared" si="242"/>
        <v>Jan</v>
      </c>
      <c r="X1465" s="46">
        <f t="shared" si="243"/>
        <v>1</v>
      </c>
      <c r="Y1465" s="46" t="str">
        <f t="shared" si="244"/>
        <v>2020</v>
      </c>
      <c r="Z1465" s="46" t="str">
        <f t="shared" si="245"/>
        <v>11:30</v>
      </c>
      <c r="AA1465" s="47">
        <f t="shared" si="246"/>
        <v>43835</v>
      </c>
      <c r="AB1465" s="48">
        <f t="shared" si="247"/>
        <v>43835.479166666664</v>
      </c>
      <c r="AC1465" s="51">
        <v>43831</v>
      </c>
      <c r="AD1465" s="73"/>
      <c r="AE1465" s="49">
        <v>1464</v>
      </c>
      <c r="AF1465" s="52">
        <f t="shared" si="248"/>
        <v>23.469999999999981</v>
      </c>
      <c r="AG1465" s="53">
        <f t="shared" si="249"/>
        <v>123.47000000000013</v>
      </c>
      <c r="AH1465" s="53">
        <f>AG1465-MAX($AG$1:AG1464)</f>
        <v>-23.029999999999959</v>
      </c>
    </row>
    <row r="1466" spans="1:34" x14ac:dyDescent="0.25">
      <c r="A1466">
        <v>1465</v>
      </c>
      <c r="B1466" t="s">
        <v>3251</v>
      </c>
      <c r="C1466" t="s">
        <v>15</v>
      </c>
      <c r="D1466" t="s">
        <v>16</v>
      </c>
      <c r="E1466" t="s">
        <v>1581</v>
      </c>
      <c r="F1466">
        <v>0</v>
      </c>
      <c r="G1466" t="s">
        <v>26</v>
      </c>
      <c r="H1466" t="s">
        <v>50</v>
      </c>
      <c r="I1466" t="str">
        <f>"0-2"</f>
        <v>0-2</v>
      </c>
      <c r="J1466" t="s">
        <v>20</v>
      </c>
      <c r="K1466">
        <v>1.847</v>
      </c>
      <c r="L1466">
        <v>1</v>
      </c>
      <c r="M1466">
        <v>-1</v>
      </c>
      <c r="N1466" t="s">
        <v>21</v>
      </c>
      <c r="O1466" t="s">
        <v>3252</v>
      </c>
      <c r="Q1466" s="18">
        <v>43831</v>
      </c>
      <c r="T1466" s="23" t="str">
        <f t="shared" si="240"/>
        <v>AH</v>
      </c>
      <c r="U1466" t="s">
        <v>2513</v>
      </c>
      <c r="V1466" s="46" t="str">
        <f t="shared" si="241"/>
        <v>05</v>
      </c>
      <c r="W1466" s="46" t="str">
        <f t="shared" si="242"/>
        <v>Jan</v>
      </c>
      <c r="X1466" s="46">
        <f t="shared" si="243"/>
        <v>1</v>
      </c>
      <c r="Y1466" s="46" t="str">
        <f t="shared" si="244"/>
        <v>2020</v>
      </c>
      <c r="Z1466" s="46" t="str">
        <f t="shared" si="245"/>
        <v>19:45</v>
      </c>
      <c r="AA1466" s="47">
        <f t="shared" si="246"/>
        <v>43835</v>
      </c>
      <c r="AB1466" s="48">
        <f t="shared" si="247"/>
        <v>43835.822916666664</v>
      </c>
      <c r="AC1466" s="51">
        <v>43831</v>
      </c>
      <c r="AD1466" s="73"/>
      <c r="AE1466" s="49">
        <v>1465</v>
      </c>
      <c r="AF1466" s="52">
        <f t="shared" si="248"/>
        <v>22.469999999999981</v>
      </c>
      <c r="AG1466" s="53">
        <f t="shared" si="249"/>
        <v>122.47000000000013</v>
      </c>
      <c r="AH1466" s="53">
        <f>AG1466-MAX($AG$1:AG1465)</f>
        <v>-24.029999999999959</v>
      </c>
    </row>
    <row r="1467" spans="1:34" x14ac:dyDescent="0.25">
      <c r="A1467">
        <v>1466</v>
      </c>
      <c r="B1467" t="s">
        <v>3253</v>
      </c>
      <c r="C1467" t="s">
        <v>15</v>
      </c>
      <c r="D1467" t="s">
        <v>16</v>
      </c>
      <c r="E1467" t="s">
        <v>3254</v>
      </c>
      <c r="F1467">
        <v>2.06</v>
      </c>
      <c r="G1467" t="s">
        <v>18</v>
      </c>
      <c r="H1467" t="s">
        <v>34</v>
      </c>
      <c r="I1467" t="str">
        <f>"1-3"</f>
        <v>1-3</v>
      </c>
      <c r="J1467" t="s">
        <v>20</v>
      </c>
      <c r="K1467">
        <v>2.06</v>
      </c>
      <c r="L1467">
        <v>1</v>
      </c>
      <c r="M1467">
        <v>1.06</v>
      </c>
      <c r="N1467" t="s">
        <v>21</v>
      </c>
      <c r="O1467" t="s">
        <v>3252</v>
      </c>
      <c r="Q1467" s="18">
        <v>43831</v>
      </c>
      <c r="T1467" s="23" t="str">
        <f t="shared" si="240"/>
        <v>AH</v>
      </c>
      <c r="U1467" t="s">
        <v>2513</v>
      </c>
      <c r="V1467" s="46" t="str">
        <f t="shared" si="241"/>
        <v>06</v>
      </c>
      <c r="W1467" s="46" t="str">
        <f t="shared" si="242"/>
        <v>Jan</v>
      </c>
      <c r="X1467" s="46">
        <f t="shared" si="243"/>
        <v>1</v>
      </c>
      <c r="Y1467" s="46" t="str">
        <f t="shared" si="244"/>
        <v>2020</v>
      </c>
      <c r="Z1467" s="46" t="str">
        <f t="shared" si="245"/>
        <v>19:45</v>
      </c>
      <c r="AA1467" s="47">
        <f t="shared" si="246"/>
        <v>43836</v>
      </c>
      <c r="AB1467" s="48">
        <f t="shared" si="247"/>
        <v>43836.822916666664</v>
      </c>
      <c r="AC1467" s="51">
        <v>43831</v>
      </c>
      <c r="AD1467" s="73"/>
      <c r="AE1467" s="49">
        <v>1466</v>
      </c>
      <c r="AF1467" s="52">
        <f t="shared" si="248"/>
        <v>23.52999999999998</v>
      </c>
      <c r="AG1467" s="53">
        <f t="shared" si="249"/>
        <v>123.53000000000013</v>
      </c>
      <c r="AH1467" s="53">
        <f>AG1467-MAX($AG$1:AG1466)</f>
        <v>-22.969999999999956</v>
      </c>
    </row>
    <row r="1468" spans="1:34" x14ac:dyDescent="0.25">
      <c r="A1468">
        <v>1467</v>
      </c>
      <c r="B1468" t="s">
        <v>3256</v>
      </c>
      <c r="C1468" t="s">
        <v>15</v>
      </c>
      <c r="D1468" t="s">
        <v>100</v>
      </c>
      <c r="E1468" t="s">
        <v>970</v>
      </c>
      <c r="F1468">
        <v>0</v>
      </c>
      <c r="G1468" t="s">
        <v>26</v>
      </c>
      <c r="H1468" t="s">
        <v>46</v>
      </c>
      <c r="I1468" t="str">
        <f>"0-1"</f>
        <v>0-1</v>
      </c>
      <c r="J1468" t="s">
        <v>20</v>
      </c>
      <c r="K1468">
        <v>1.9430000000000001</v>
      </c>
      <c r="L1468">
        <v>1</v>
      </c>
      <c r="M1468">
        <v>-1</v>
      </c>
      <c r="N1468" t="s">
        <v>21</v>
      </c>
      <c r="O1468" t="s">
        <v>3257</v>
      </c>
      <c r="Q1468" s="18">
        <v>43831</v>
      </c>
      <c r="T1468" s="23" t="str">
        <f t="shared" si="240"/>
        <v>AH</v>
      </c>
      <c r="U1468" t="s">
        <v>2513</v>
      </c>
      <c r="V1468" s="46" t="str">
        <f t="shared" si="241"/>
        <v>10</v>
      </c>
      <c r="W1468" s="46" t="str">
        <f t="shared" si="242"/>
        <v>Jan</v>
      </c>
      <c r="X1468" s="46">
        <f t="shared" si="243"/>
        <v>1</v>
      </c>
      <c r="Y1468" s="46" t="str">
        <f t="shared" si="244"/>
        <v>2020</v>
      </c>
      <c r="Z1468" s="46" t="str">
        <f t="shared" si="245"/>
        <v>19:45</v>
      </c>
      <c r="AA1468" s="47">
        <f t="shared" si="246"/>
        <v>43840</v>
      </c>
      <c r="AB1468" s="48">
        <f t="shared" si="247"/>
        <v>43840.822916666664</v>
      </c>
      <c r="AC1468" s="51">
        <v>43831</v>
      </c>
      <c r="AD1468" s="73"/>
      <c r="AE1468" s="49">
        <v>1467</v>
      </c>
      <c r="AF1468" s="52">
        <f t="shared" si="248"/>
        <v>22.52999999999998</v>
      </c>
      <c r="AG1468" s="53">
        <f t="shared" si="249"/>
        <v>122.53000000000013</v>
      </c>
      <c r="AH1468" s="53">
        <f>AG1468-MAX($AG$1:AG1467)</f>
        <v>-23.969999999999956</v>
      </c>
    </row>
    <row r="1469" spans="1:34" x14ac:dyDescent="0.25">
      <c r="A1469">
        <v>1468</v>
      </c>
      <c r="B1469" t="s">
        <v>3258</v>
      </c>
      <c r="C1469" t="s">
        <v>15</v>
      </c>
      <c r="D1469" t="s">
        <v>16</v>
      </c>
      <c r="E1469" t="s">
        <v>387</v>
      </c>
      <c r="F1469">
        <v>1.88</v>
      </c>
      <c r="G1469" t="s">
        <v>18</v>
      </c>
      <c r="H1469" t="s">
        <v>92</v>
      </c>
      <c r="I1469" t="str">
        <f>"1-1"</f>
        <v>1-1</v>
      </c>
      <c r="J1469" t="s">
        <v>20</v>
      </c>
      <c r="K1469">
        <v>1.877</v>
      </c>
      <c r="L1469">
        <v>1</v>
      </c>
      <c r="M1469">
        <v>0.88</v>
      </c>
      <c r="N1469" t="s">
        <v>21</v>
      </c>
      <c r="O1469" t="s">
        <v>3259</v>
      </c>
      <c r="Q1469" s="18">
        <v>43831</v>
      </c>
      <c r="T1469" s="23" t="str">
        <f t="shared" si="240"/>
        <v>AH</v>
      </c>
      <c r="U1469" t="s">
        <v>2513</v>
      </c>
      <c r="V1469" s="46" t="str">
        <f t="shared" si="241"/>
        <v>11</v>
      </c>
      <c r="W1469" s="46" t="str">
        <f t="shared" si="242"/>
        <v>Jan</v>
      </c>
      <c r="X1469" s="46">
        <f t="shared" si="243"/>
        <v>1</v>
      </c>
      <c r="Y1469" s="46" t="str">
        <f t="shared" si="244"/>
        <v>2020</v>
      </c>
      <c r="Z1469" s="46" t="str">
        <f t="shared" si="245"/>
        <v>19:45</v>
      </c>
      <c r="AA1469" s="47">
        <f t="shared" si="246"/>
        <v>43841</v>
      </c>
      <c r="AB1469" s="48">
        <f t="shared" si="247"/>
        <v>43841.822916666664</v>
      </c>
      <c r="AC1469" s="51">
        <v>43831</v>
      </c>
      <c r="AD1469" s="73"/>
      <c r="AE1469" s="49">
        <v>1468</v>
      </c>
      <c r="AF1469" s="52">
        <f t="shared" si="248"/>
        <v>23.409999999999979</v>
      </c>
      <c r="AG1469" s="53">
        <f t="shared" si="249"/>
        <v>123.41000000000012</v>
      </c>
      <c r="AH1469" s="53">
        <f>AG1469-MAX($AG$1:AG1468)</f>
        <v>-23.089999999999961</v>
      </c>
    </row>
    <row r="1470" spans="1:34" x14ac:dyDescent="0.25">
      <c r="A1470">
        <v>1469</v>
      </c>
      <c r="B1470" t="s">
        <v>3260</v>
      </c>
      <c r="C1470" t="s">
        <v>15</v>
      </c>
      <c r="D1470" t="s">
        <v>16</v>
      </c>
      <c r="E1470" t="s">
        <v>3261</v>
      </c>
      <c r="F1470">
        <v>0</v>
      </c>
      <c r="G1470" t="s">
        <v>26</v>
      </c>
      <c r="H1470" t="s">
        <v>112</v>
      </c>
      <c r="I1470" t="str">
        <f>"1-2"</f>
        <v>1-2</v>
      </c>
      <c r="J1470" t="s">
        <v>20</v>
      </c>
      <c r="K1470">
        <v>1.7290000000000001</v>
      </c>
      <c r="L1470">
        <v>1</v>
      </c>
      <c r="M1470">
        <v>-1</v>
      </c>
      <c r="N1470" t="s">
        <v>21</v>
      </c>
      <c r="O1470" t="s">
        <v>3259</v>
      </c>
      <c r="Q1470" s="18">
        <v>43831</v>
      </c>
      <c r="T1470" s="23" t="str">
        <f t="shared" si="240"/>
        <v>AH</v>
      </c>
      <c r="U1470" t="s">
        <v>2513</v>
      </c>
      <c r="V1470" s="46" t="str">
        <f t="shared" si="241"/>
        <v>12</v>
      </c>
      <c r="W1470" s="46" t="str">
        <f t="shared" si="242"/>
        <v>Jan</v>
      </c>
      <c r="X1470" s="46">
        <f t="shared" si="243"/>
        <v>1</v>
      </c>
      <c r="Y1470" s="46" t="str">
        <f t="shared" si="244"/>
        <v>2020</v>
      </c>
      <c r="Z1470" s="46" t="str">
        <f t="shared" si="245"/>
        <v>19:45</v>
      </c>
      <c r="AA1470" s="47">
        <f t="shared" si="246"/>
        <v>43842</v>
      </c>
      <c r="AB1470" s="48">
        <f t="shared" si="247"/>
        <v>43842.822916666664</v>
      </c>
      <c r="AC1470" s="51">
        <v>43831</v>
      </c>
      <c r="AD1470" s="73"/>
      <c r="AE1470" s="49">
        <v>1469</v>
      </c>
      <c r="AF1470" s="52">
        <f>AF1469+M1470</f>
        <v>22.409999999999979</v>
      </c>
      <c r="AG1470" s="53">
        <f t="shared" si="249"/>
        <v>122.41000000000012</v>
      </c>
      <c r="AH1470" s="53">
        <f>AG1470-MAX($AG$1:AG1469)</f>
        <v>-24.089999999999961</v>
      </c>
    </row>
    <row r="1471" spans="1:34" x14ac:dyDescent="0.25">
      <c r="A1471">
        <v>1470</v>
      </c>
      <c r="B1471" t="s">
        <v>3271</v>
      </c>
      <c r="C1471" t="s">
        <v>15</v>
      </c>
      <c r="D1471" t="s">
        <v>100</v>
      </c>
      <c r="E1471" t="s">
        <v>3183</v>
      </c>
      <c r="F1471">
        <v>0</v>
      </c>
      <c r="G1471" t="s">
        <v>26</v>
      </c>
      <c r="H1471" t="s">
        <v>109</v>
      </c>
      <c r="I1471" t="str">
        <f>"1-4"</f>
        <v>1-4</v>
      </c>
      <c r="J1471" t="s">
        <v>20</v>
      </c>
      <c r="K1471">
        <v>2.19</v>
      </c>
      <c r="L1471">
        <v>1</v>
      </c>
      <c r="M1471">
        <v>-1</v>
      </c>
      <c r="N1471" t="s">
        <v>21</v>
      </c>
      <c r="O1471" t="s">
        <v>3270</v>
      </c>
      <c r="Q1471" s="18">
        <v>43831</v>
      </c>
      <c r="T1471" s="23" t="str">
        <f t="shared" si="240"/>
        <v>AH</v>
      </c>
      <c r="U1471" t="s">
        <v>2513</v>
      </c>
      <c r="V1471" s="46" t="str">
        <f t="shared" si="241"/>
        <v>15</v>
      </c>
      <c r="W1471" s="46" t="str">
        <f t="shared" si="242"/>
        <v>Jan</v>
      </c>
      <c r="X1471" s="46">
        <f t="shared" si="243"/>
        <v>1</v>
      </c>
      <c r="Y1471" s="46" t="str">
        <f t="shared" si="244"/>
        <v>2020</v>
      </c>
      <c r="Z1471" s="46" t="str">
        <f t="shared" si="245"/>
        <v>20:00</v>
      </c>
      <c r="AA1471" s="47">
        <f t="shared" si="246"/>
        <v>43845</v>
      </c>
      <c r="AB1471" s="48">
        <f t="shared" si="247"/>
        <v>43845.833333333336</v>
      </c>
      <c r="AC1471" s="51">
        <v>43831</v>
      </c>
      <c r="AD1471" s="73"/>
      <c r="AE1471" s="49">
        <v>1470</v>
      </c>
      <c r="AF1471" s="52">
        <f t="shared" si="248"/>
        <v>21.409999999999979</v>
      </c>
      <c r="AG1471" s="53">
        <f t="shared" si="249"/>
        <v>121.41000000000012</v>
      </c>
      <c r="AH1471" s="53">
        <f>AG1471-MAX($AG$1:AG1470)</f>
        <v>-25.089999999999961</v>
      </c>
    </row>
    <row r="1472" spans="1:34" x14ac:dyDescent="0.25">
      <c r="A1472">
        <v>1471</v>
      </c>
      <c r="B1472" t="s">
        <v>3262</v>
      </c>
      <c r="C1472" t="s">
        <v>15</v>
      </c>
      <c r="D1472" t="s">
        <v>16</v>
      </c>
      <c r="E1472" t="s">
        <v>3263</v>
      </c>
      <c r="F1472">
        <v>1.82</v>
      </c>
      <c r="G1472" t="s">
        <v>18</v>
      </c>
      <c r="H1472" t="s">
        <v>31</v>
      </c>
      <c r="I1472" t="str">
        <f>"0-2"</f>
        <v>0-2</v>
      </c>
      <c r="J1472" t="s">
        <v>20</v>
      </c>
      <c r="K1472">
        <v>1.819</v>
      </c>
      <c r="L1472">
        <v>1</v>
      </c>
      <c r="M1472">
        <v>0.82</v>
      </c>
      <c r="N1472" t="s">
        <v>21</v>
      </c>
      <c r="O1472" t="s">
        <v>3264</v>
      </c>
      <c r="Q1472" s="18">
        <v>43831</v>
      </c>
      <c r="T1472" s="23" t="str">
        <f t="shared" si="240"/>
        <v>AH</v>
      </c>
      <c r="U1472" t="s">
        <v>2513</v>
      </c>
      <c r="V1472" s="46" t="str">
        <f t="shared" si="241"/>
        <v>18</v>
      </c>
      <c r="W1472" s="46" t="str">
        <f t="shared" si="242"/>
        <v>Jan</v>
      </c>
      <c r="X1472" s="46">
        <f t="shared" si="243"/>
        <v>1</v>
      </c>
      <c r="Y1472" s="46" t="str">
        <f t="shared" si="244"/>
        <v>2020</v>
      </c>
      <c r="Z1472" s="46" t="str">
        <f t="shared" si="245"/>
        <v>19:45</v>
      </c>
      <c r="AA1472" s="47">
        <f t="shared" si="246"/>
        <v>43848</v>
      </c>
      <c r="AB1472" s="48">
        <f t="shared" si="247"/>
        <v>43848.822916666664</v>
      </c>
      <c r="AC1472" s="51">
        <v>43831</v>
      </c>
      <c r="AD1472" s="73"/>
      <c r="AE1472" s="49">
        <v>1471</v>
      </c>
      <c r="AF1472" s="52">
        <f>AF1471+M1472</f>
        <v>22.229999999999979</v>
      </c>
      <c r="AG1472" s="53">
        <f t="shared" si="249"/>
        <v>122.23000000000012</v>
      </c>
      <c r="AH1472" s="53">
        <f>AG1472-MAX($AG$1:AG1471)</f>
        <v>-24.269999999999968</v>
      </c>
    </row>
    <row r="1473" spans="1:34" x14ac:dyDescent="0.25">
      <c r="A1473">
        <v>1472</v>
      </c>
      <c r="B1473" t="s">
        <v>3265</v>
      </c>
      <c r="C1473" t="s">
        <v>15</v>
      </c>
      <c r="D1473" t="s">
        <v>24</v>
      </c>
      <c r="E1473" t="s">
        <v>236</v>
      </c>
      <c r="F1473">
        <v>0</v>
      </c>
      <c r="G1473" t="s">
        <v>26</v>
      </c>
      <c r="H1473" t="s">
        <v>38</v>
      </c>
      <c r="I1473" t="str">
        <f>"2-0"</f>
        <v>2-0</v>
      </c>
      <c r="J1473" t="s">
        <v>3266</v>
      </c>
      <c r="K1473">
        <v>1.85</v>
      </c>
      <c r="L1473">
        <v>1</v>
      </c>
      <c r="M1473">
        <v>-1</v>
      </c>
      <c r="N1473" t="s">
        <v>21</v>
      </c>
      <c r="O1473" t="s">
        <v>3267</v>
      </c>
      <c r="Q1473" s="18">
        <v>43831</v>
      </c>
      <c r="T1473" s="23" t="str">
        <f t="shared" si="240"/>
        <v>1X2</v>
      </c>
      <c r="U1473" t="s">
        <v>2513</v>
      </c>
      <c r="V1473" s="46" t="str">
        <f t="shared" si="241"/>
        <v>18</v>
      </c>
      <c r="W1473" s="46" t="str">
        <f t="shared" si="242"/>
        <v>Jan</v>
      </c>
      <c r="X1473" s="46">
        <f t="shared" si="243"/>
        <v>1</v>
      </c>
      <c r="Y1473" s="46" t="str">
        <f t="shared" si="244"/>
        <v>2020</v>
      </c>
      <c r="Z1473" s="46" t="str">
        <f t="shared" si="245"/>
        <v>20:00</v>
      </c>
      <c r="AA1473" s="47">
        <f t="shared" si="246"/>
        <v>43848</v>
      </c>
      <c r="AB1473" s="48">
        <f t="shared" si="247"/>
        <v>43848.833333333336</v>
      </c>
      <c r="AC1473" s="51">
        <v>43831</v>
      </c>
      <c r="AD1473" s="73"/>
      <c r="AE1473" s="49">
        <v>1472</v>
      </c>
      <c r="AF1473" s="52">
        <f t="shared" si="248"/>
        <v>21.229999999999979</v>
      </c>
      <c r="AG1473" s="53">
        <f t="shared" si="249"/>
        <v>121.23000000000012</v>
      </c>
      <c r="AH1473" s="53">
        <f>AG1473-MAX($AG$1:AG1472)</f>
        <v>-25.269999999999968</v>
      </c>
    </row>
    <row r="1474" spans="1:34" x14ac:dyDescent="0.25">
      <c r="A1474">
        <v>1473</v>
      </c>
      <c r="B1474" t="s">
        <v>3268</v>
      </c>
      <c r="C1474" t="s">
        <v>15</v>
      </c>
      <c r="D1474" t="s">
        <v>24</v>
      </c>
      <c r="E1474" t="s">
        <v>3269</v>
      </c>
      <c r="F1474">
        <v>1.89</v>
      </c>
      <c r="G1474" t="s">
        <v>18</v>
      </c>
      <c r="H1474" t="s">
        <v>112</v>
      </c>
      <c r="I1474" t="str">
        <f>"4-1"</f>
        <v>4-1</v>
      </c>
      <c r="J1474" t="s">
        <v>20</v>
      </c>
      <c r="K1474">
        <v>1.8919999999999999</v>
      </c>
      <c r="L1474">
        <v>1</v>
      </c>
      <c r="M1474">
        <v>0.89</v>
      </c>
      <c r="N1474" t="s">
        <v>21</v>
      </c>
      <c r="O1474" t="s">
        <v>3270</v>
      </c>
      <c r="Q1474" s="18">
        <v>43831</v>
      </c>
      <c r="T1474" s="23" t="str">
        <f t="shared" ref="T1474:T1488" si="250">MID(H1474,FIND("(",H1474)+1,FIND(")",H1474)-FIND("(",H1474)-1)</f>
        <v>AH</v>
      </c>
      <c r="U1474" t="s">
        <v>2513</v>
      </c>
      <c r="V1474" s="46" t="str">
        <f t="shared" ref="V1474:V1488" si="251">MID(B1474,2,2)</f>
        <v>19</v>
      </c>
      <c r="W1474" s="46" t="str">
        <f t="shared" ref="W1474:W1488" si="252">MID(B1474,5,3)</f>
        <v>Jan</v>
      </c>
      <c r="X1474" s="46">
        <f t="shared" ref="X1474:X1488" si="253">INDEX($AK$2:$AL$13,MATCH(W1474,$AL$2:$AL$13,0),1)</f>
        <v>1</v>
      </c>
      <c r="Y1474" s="46" t="str">
        <f t="shared" ref="Y1474:Y1488" si="254">MID(B1474,9,4)</f>
        <v>2020</v>
      </c>
      <c r="Z1474" s="46" t="str">
        <f t="shared" ref="Z1474:Z1488" si="255">RIGHT(B1474,5)</f>
        <v>11:00</v>
      </c>
      <c r="AA1474" s="47">
        <f t="shared" ref="AA1474:AA1488" si="256">DATE(Y1474,X1474,V1474)</f>
        <v>43849</v>
      </c>
      <c r="AB1474" s="48">
        <f t="shared" ref="AB1474:AB1488" si="257">AA1474+Z1474</f>
        <v>43849.458333333336</v>
      </c>
      <c r="AC1474" s="51">
        <v>43831</v>
      </c>
      <c r="AD1474" s="73"/>
      <c r="AE1474" s="49">
        <v>1473</v>
      </c>
      <c r="AF1474" s="52">
        <f t="shared" si="248"/>
        <v>22.11999999999998</v>
      </c>
      <c r="AG1474" s="53">
        <f t="shared" si="249"/>
        <v>122.12000000000012</v>
      </c>
      <c r="AH1474" s="53">
        <f>AG1474-MAX($AG$1:AG1473)</f>
        <v>-24.379999999999967</v>
      </c>
    </row>
    <row r="1475" spans="1:34" x14ac:dyDescent="0.25">
      <c r="A1475">
        <v>1476</v>
      </c>
      <c r="B1475" t="s">
        <v>3277</v>
      </c>
      <c r="C1475" t="s">
        <v>15</v>
      </c>
      <c r="D1475" t="s">
        <v>100</v>
      </c>
      <c r="E1475" t="s">
        <v>3278</v>
      </c>
      <c r="F1475">
        <v>1</v>
      </c>
      <c r="G1475" t="s">
        <v>80</v>
      </c>
      <c r="H1475" t="s">
        <v>46</v>
      </c>
      <c r="I1475" t="str">
        <f>"1-1"</f>
        <v>1-1</v>
      </c>
      <c r="J1475" t="s">
        <v>20</v>
      </c>
      <c r="K1475">
        <v>1.84</v>
      </c>
      <c r="L1475">
        <v>1</v>
      </c>
      <c r="M1475">
        <v>0</v>
      </c>
      <c r="N1475" t="s">
        <v>21</v>
      </c>
      <c r="O1475" t="s">
        <v>3279</v>
      </c>
      <c r="Q1475" s="18">
        <v>43831</v>
      </c>
      <c r="T1475" s="23" t="str">
        <f t="shared" si="250"/>
        <v>AH</v>
      </c>
      <c r="U1475" t="s">
        <v>2513</v>
      </c>
      <c r="V1475" s="46" t="str">
        <f t="shared" si="251"/>
        <v>24</v>
      </c>
      <c r="W1475" s="46" t="str">
        <f t="shared" si="252"/>
        <v>Jan</v>
      </c>
      <c r="X1475" s="46">
        <f t="shared" si="253"/>
        <v>1</v>
      </c>
      <c r="Y1475" s="46" t="str">
        <f t="shared" si="254"/>
        <v>2020</v>
      </c>
      <c r="Z1475" s="46" t="str">
        <f t="shared" si="255"/>
        <v>20:45</v>
      </c>
      <c r="AA1475" s="47">
        <f t="shared" si="256"/>
        <v>43854</v>
      </c>
      <c r="AB1475" s="48">
        <f t="shared" si="257"/>
        <v>43854.864583333336</v>
      </c>
      <c r="AC1475" s="51">
        <v>43831</v>
      </c>
      <c r="AD1475" s="73"/>
      <c r="AE1475" s="49">
        <v>1474</v>
      </c>
      <c r="AF1475" s="52">
        <f t="shared" si="248"/>
        <v>22.11999999999998</v>
      </c>
      <c r="AG1475" s="53">
        <f t="shared" si="249"/>
        <v>122.12000000000012</v>
      </c>
      <c r="AH1475" s="53">
        <f>AG1475-MAX($AG$1:AG1474)</f>
        <v>-24.379999999999967</v>
      </c>
    </row>
    <row r="1476" spans="1:34" x14ac:dyDescent="0.25">
      <c r="A1476">
        <v>1474</v>
      </c>
      <c r="B1476" t="s">
        <v>3272</v>
      </c>
      <c r="C1476" t="s">
        <v>15</v>
      </c>
      <c r="D1476" t="s">
        <v>100</v>
      </c>
      <c r="E1476" t="s">
        <v>589</v>
      </c>
      <c r="F1476">
        <v>2.23</v>
      </c>
      <c r="G1476" t="s">
        <v>18</v>
      </c>
      <c r="H1476" t="s">
        <v>92</v>
      </c>
      <c r="I1476" t="str">
        <f>"0-0"</f>
        <v>0-0</v>
      </c>
      <c r="J1476" t="s">
        <v>20</v>
      </c>
      <c r="K1476">
        <v>2.23</v>
      </c>
      <c r="L1476">
        <v>1</v>
      </c>
      <c r="M1476">
        <v>1.23</v>
      </c>
      <c r="N1476" t="s">
        <v>21</v>
      </c>
      <c r="O1476" t="s">
        <v>3273</v>
      </c>
      <c r="Q1476" s="18">
        <v>43831</v>
      </c>
      <c r="T1476" s="23" t="str">
        <f t="shared" si="250"/>
        <v>AH</v>
      </c>
      <c r="U1476" t="s">
        <v>2513</v>
      </c>
      <c r="V1476" s="46" t="str">
        <f t="shared" si="251"/>
        <v>25</v>
      </c>
      <c r="W1476" s="46" t="str">
        <f t="shared" si="252"/>
        <v>Jan</v>
      </c>
      <c r="X1476" s="46">
        <f t="shared" si="253"/>
        <v>1</v>
      </c>
      <c r="Y1476" s="46" t="str">
        <f t="shared" si="254"/>
        <v>2020</v>
      </c>
      <c r="Z1476" s="46" t="str">
        <f t="shared" si="255"/>
        <v>17:30</v>
      </c>
      <c r="AA1476" s="47">
        <f t="shared" si="256"/>
        <v>43855</v>
      </c>
      <c r="AB1476" s="48">
        <f t="shared" si="257"/>
        <v>43855.729166666664</v>
      </c>
      <c r="AC1476" s="51">
        <v>43831</v>
      </c>
      <c r="AD1476" s="73"/>
      <c r="AE1476" s="49">
        <v>1475</v>
      </c>
      <c r="AF1476" s="52">
        <f t="shared" ref="AF1476:AF1488" si="258">AF1475+M1476</f>
        <v>23.34999999999998</v>
      </c>
      <c r="AG1476" s="53">
        <f t="shared" ref="AG1476:AG1488" si="259">AG1475+M1476</f>
        <v>123.35000000000012</v>
      </c>
      <c r="AH1476" s="53">
        <f>AG1476-MAX($AG$1:AG1475)</f>
        <v>-23.149999999999963</v>
      </c>
    </row>
    <row r="1477" spans="1:34" x14ac:dyDescent="0.25">
      <c r="A1477">
        <v>1475</v>
      </c>
      <c r="B1477" t="s">
        <v>3274</v>
      </c>
      <c r="C1477" t="s">
        <v>15</v>
      </c>
      <c r="D1477" t="s">
        <v>16</v>
      </c>
      <c r="E1477" t="s">
        <v>3275</v>
      </c>
      <c r="F1477">
        <v>0</v>
      </c>
      <c r="G1477" t="s">
        <v>26</v>
      </c>
      <c r="H1477" t="s">
        <v>72</v>
      </c>
      <c r="I1477" t="str">
        <f>"0-0"</f>
        <v>0-0</v>
      </c>
      <c r="J1477" t="s">
        <v>20</v>
      </c>
      <c r="K1477">
        <v>1.7749999999999999</v>
      </c>
      <c r="L1477">
        <v>1</v>
      </c>
      <c r="M1477">
        <v>-1</v>
      </c>
      <c r="N1477" t="s">
        <v>21</v>
      </c>
      <c r="O1477" t="s">
        <v>3276</v>
      </c>
      <c r="Q1477" s="18">
        <v>43831</v>
      </c>
      <c r="T1477" s="23" t="str">
        <f t="shared" si="250"/>
        <v>1X2</v>
      </c>
      <c r="U1477" t="s">
        <v>2513</v>
      </c>
      <c r="V1477" s="46" t="str">
        <f t="shared" si="251"/>
        <v>25</v>
      </c>
      <c r="W1477" s="46" t="str">
        <f t="shared" si="252"/>
        <v>Jan</v>
      </c>
      <c r="X1477" s="46">
        <f t="shared" si="253"/>
        <v>1</v>
      </c>
      <c r="Y1477" s="46" t="str">
        <f t="shared" si="254"/>
        <v>2020</v>
      </c>
      <c r="Z1477" s="46" t="str">
        <f t="shared" si="255"/>
        <v>18:00</v>
      </c>
      <c r="AA1477" s="47">
        <f t="shared" si="256"/>
        <v>43855</v>
      </c>
      <c r="AB1477" s="48">
        <f t="shared" si="257"/>
        <v>43855.75</v>
      </c>
      <c r="AC1477" s="51">
        <v>43831</v>
      </c>
      <c r="AD1477" s="73"/>
      <c r="AE1477" s="49">
        <v>1476</v>
      </c>
      <c r="AF1477" s="52">
        <f t="shared" si="258"/>
        <v>22.34999999999998</v>
      </c>
      <c r="AG1477" s="53">
        <f t="shared" si="259"/>
        <v>122.35000000000012</v>
      </c>
      <c r="AH1477" s="53">
        <f>AG1477-MAX($AG$1:AG1476)</f>
        <v>-24.149999999999963</v>
      </c>
    </row>
    <row r="1478" spans="1:34" x14ac:dyDescent="0.25">
      <c r="A1478">
        <v>1477</v>
      </c>
      <c r="B1478" t="s">
        <v>3280</v>
      </c>
      <c r="C1478" t="s">
        <v>15</v>
      </c>
      <c r="D1478" t="s">
        <v>24</v>
      </c>
      <c r="E1478" t="s">
        <v>3281</v>
      </c>
      <c r="F1478">
        <v>0</v>
      </c>
      <c r="G1478" t="s">
        <v>26</v>
      </c>
      <c r="H1478" t="s">
        <v>46</v>
      </c>
      <c r="I1478" t="str">
        <f>"1-2"</f>
        <v>1-2</v>
      </c>
      <c r="J1478" t="s">
        <v>20</v>
      </c>
      <c r="K1478">
        <v>1.98</v>
      </c>
      <c r="L1478">
        <v>1</v>
      </c>
      <c r="M1478">
        <v>-1</v>
      </c>
      <c r="N1478" t="s">
        <v>21</v>
      </c>
      <c r="O1478" t="s">
        <v>3282</v>
      </c>
      <c r="Q1478" s="18">
        <v>43831</v>
      </c>
      <c r="T1478" s="23" t="str">
        <f t="shared" si="250"/>
        <v>AH</v>
      </c>
      <c r="U1478" t="s">
        <v>2513</v>
      </c>
      <c r="V1478" s="46" t="str">
        <f t="shared" si="251"/>
        <v>25</v>
      </c>
      <c r="W1478" s="46" t="str">
        <f t="shared" si="252"/>
        <v>Jan</v>
      </c>
      <c r="X1478" s="46">
        <f t="shared" si="253"/>
        <v>1</v>
      </c>
      <c r="Y1478" s="46" t="str">
        <f t="shared" si="254"/>
        <v>2020</v>
      </c>
      <c r="Z1478" s="46" t="str">
        <f t="shared" si="255"/>
        <v>18:30</v>
      </c>
      <c r="AA1478" s="47">
        <f t="shared" si="256"/>
        <v>43855</v>
      </c>
      <c r="AB1478" s="48">
        <f t="shared" si="257"/>
        <v>43855.770833333336</v>
      </c>
      <c r="AC1478" s="51">
        <v>43831</v>
      </c>
      <c r="AD1478" s="73"/>
      <c r="AE1478" s="49">
        <v>1477</v>
      </c>
      <c r="AF1478" s="52">
        <f t="shared" si="258"/>
        <v>21.34999999999998</v>
      </c>
      <c r="AG1478" s="53">
        <f t="shared" si="259"/>
        <v>121.35000000000012</v>
      </c>
      <c r="AH1478" s="53">
        <f>AG1478-MAX($AG$1:AG1477)</f>
        <v>-25.149999999999963</v>
      </c>
    </row>
    <row r="1479" spans="1:34" x14ac:dyDescent="0.25">
      <c r="A1479">
        <v>1479</v>
      </c>
      <c r="B1479" t="s">
        <v>3284</v>
      </c>
      <c r="C1479" t="s">
        <v>15</v>
      </c>
      <c r="D1479" t="s">
        <v>16</v>
      </c>
      <c r="E1479" t="s">
        <v>3285</v>
      </c>
      <c r="F1479">
        <v>1</v>
      </c>
      <c r="G1479" t="s">
        <v>80</v>
      </c>
      <c r="H1479" t="s">
        <v>34</v>
      </c>
      <c r="I1479" t="str">
        <f>"1-1"</f>
        <v>1-1</v>
      </c>
      <c r="J1479" t="s">
        <v>20</v>
      </c>
      <c r="K1479">
        <v>1.8540000000000001</v>
      </c>
      <c r="L1479">
        <v>1</v>
      </c>
      <c r="M1479">
        <v>0</v>
      </c>
      <c r="N1479" t="s">
        <v>21</v>
      </c>
      <c r="O1479" t="s">
        <v>3286</v>
      </c>
      <c r="Q1479" s="18">
        <v>43831</v>
      </c>
      <c r="T1479" s="23" t="str">
        <f t="shared" si="250"/>
        <v>AH</v>
      </c>
      <c r="U1479" t="s">
        <v>2513</v>
      </c>
      <c r="V1479" s="46" t="str">
        <f t="shared" si="251"/>
        <v>26</v>
      </c>
      <c r="W1479" s="46" t="str">
        <f t="shared" si="252"/>
        <v>Jan</v>
      </c>
      <c r="X1479" s="46">
        <f t="shared" si="253"/>
        <v>1</v>
      </c>
      <c r="Y1479" s="46" t="str">
        <f t="shared" si="254"/>
        <v>2020</v>
      </c>
      <c r="Z1479" s="46" t="str">
        <f t="shared" si="255"/>
        <v>18:00</v>
      </c>
      <c r="AA1479" s="47">
        <f t="shared" si="256"/>
        <v>43856</v>
      </c>
      <c r="AB1479" s="48">
        <f t="shared" si="257"/>
        <v>43856.75</v>
      </c>
      <c r="AC1479" s="51">
        <v>43831</v>
      </c>
      <c r="AD1479" s="73"/>
      <c r="AE1479" s="49">
        <v>1478</v>
      </c>
      <c r="AF1479" s="52">
        <f t="shared" si="258"/>
        <v>21.34999999999998</v>
      </c>
      <c r="AG1479" s="53">
        <f t="shared" si="259"/>
        <v>121.35000000000012</v>
      </c>
      <c r="AH1479" s="53">
        <f>AG1479-MAX($AG$1:AG1478)</f>
        <v>-25.149999999999963</v>
      </c>
    </row>
    <row r="1480" spans="1:34" x14ac:dyDescent="0.25">
      <c r="A1480">
        <v>1478</v>
      </c>
      <c r="B1480" t="s">
        <v>3283</v>
      </c>
      <c r="C1480" t="s">
        <v>15</v>
      </c>
      <c r="D1480" t="s">
        <v>24</v>
      </c>
      <c r="E1480" t="s">
        <v>752</v>
      </c>
      <c r="F1480">
        <v>1</v>
      </c>
      <c r="G1480" t="s">
        <v>80</v>
      </c>
      <c r="H1480" t="s">
        <v>109</v>
      </c>
      <c r="I1480" t="str">
        <f>"0-1"</f>
        <v>0-1</v>
      </c>
      <c r="J1480" t="s">
        <v>20</v>
      </c>
      <c r="K1480">
        <v>2.23</v>
      </c>
      <c r="L1480">
        <v>1</v>
      </c>
      <c r="M1480">
        <v>0</v>
      </c>
      <c r="N1480" t="s">
        <v>21</v>
      </c>
      <c r="O1480" t="s">
        <v>3282</v>
      </c>
      <c r="Q1480" s="18">
        <v>43831</v>
      </c>
      <c r="T1480" s="23" t="str">
        <f t="shared" si="250"/>
        <v>AH</v>
      </c>
      <c r="U1480" t="s">
        <v>2513</v>
      </c>
      <c r="V1480" s="46" t="str">
        <f t="shared" si="251"/>
        <v>26</v>
      </c>
      <c r="W1480" s="46" t="str">
        <f t="shared" si="252"/>
        <v>Jan</v>
      </c>
      <c r="X1480" s="46">
        <f t="shared" si="253"/>
        <v>1</v>
      </c>
      <c r="Y1480" s="46" t="str">
        <f t="shared" si="254"/>
        <v>2020</v>
      </c>
      <c r="Z1480" s="46" t="str">
        <f t="shared" si="255"/>
        <v>21:00</v>
      </c>
      <c r="AA1480" s="47">
        <f t="shared" si="256"/>
        <v>43856</v>
      </c>
      <c r="AB1480" s="48">
        <f t="shared" si="257"/>
        <v>43856.875</v>
      </c>
      <c r="AC1480" s="51">
        <v>43831</v>
      </c>
      <c r="AD1480" s="73"/>
      <c r="AE1480" s="49">
        <v>1479</v>
      </c>
      <c r="AF1480" s="52">
        <f t="shared" si="258"/>
        <v>21.34999999999998</v>
      </c>
      <c r="AG1480" s="53">
        <f t="shared" si="259"/>
        <v>121.35000000000012</v>
      </c>
      <c r="AH1480" s="53">
        <f>AG1480-MAX($AG$1:AG1479)</f>
        <v>-25.149999999999963</v>
      </c>
    </row>
    <row r="1481" spans="1:34" x14ac:dyDescent="0.25">
      <c r="A1481">
        <v>1481</v>
      </c>
      <c r="B1481" t="s">
        <v>3290</v>
      </c>
      <c r="C1481" t="s">
        <v>15</v>
      </c>
      <c r="D1481" t="s">
        <v>100</v>
      </c>
      <c r="E1481" t="s">
        <v>3291</v>
      </c>
      <c r="F1481">
        <v>2.11</v>
      </c>
      <c r="G1481" t="s">
        <v>18</v>
      </c>
      <c r="H1481" t="s">
        <v>72</v>
      </c>
      <c r="I1481" t="str">
        <f>"3-2"</f>
        <v>3-2</v>
      </c>
      <c r="J1481" t="s">
        <v>20</v>
      </c>
      <c r="K1481">
        <v>2.11</v>
      </c>
      <c r="L1481">
        <v>1</v>
      </c>
      <c r="M1481">
        <v>1.1100000000000001</v>
      </c>
      <c r="N1481" t="s">
        <v>21</v>
      </c>
      <c r="O1481" t="s">
        <v>3292</v>
      </c>
      <c r="Q1481" s="18">
        <v>43831</v>
      </c>
      <c r="T1481" s="23" t="str">
        <f t="shared" si="250"/>
        <v>1X2</v>
      </c>
      <c r="U1481" t="s">
        <v>2513</v>
      </c>
      <c r="V1481" s="46" t="str">
        <f t="shared" si="251"/>
        <v>31</v>
      </c>
      <c r="W1481" s="46" t="str">
        <f t="shared" si="252"/>
        <v>Jan</v>
      </c>
      <c r="X1481" s="46">
        <f t="shared" si="253"/>
        <v>1</v>
      </c>
      <c r="Y1481" s="46" t="str">
        <f t="shared" si="254"/>
        <v>2020</v>
      </c>
      <c r="Z1481" s="46" t="str">
        <f t="shared" si="255"/>
        <v>19:45</v>
      </c>
      <c r="AA1481" s="47">
        <f t="shared" si="256"/>
        <v>43861</v>
      </c>
      <c r="AB1481" s="48">
        <f t="shared" si="257"/>
        <v>43861.822916666664</v>
      </c>
      <c r="AC1481" s="51">
        <v>43831</v>
      </c>
      <c r="AD1481" s="73"/>
      <c r="AE1481" s="49">
        <v>1480</v>
      </c>
      <c r="AF1481" s="52">
        <f t="shared" si="258"/>
        <v>22.45999999999998</v>
      </c>
      <c r="AG1481" s="53">
        <f t="shared" si="259"/>
        <v>122.46000000000012</v>
      </c>
      <c r="AH1481" s="53">
        <f>AG1481-MAX($AG$1:AG1480)</f>
        <v>-24.039999999999964</v>
      </c>
    </row>
    <row r="1482" spans="1:34" x14ac:dyDescent="0.25">
      <c r="A1482">
        <v>1485</v>
      </c>
      <c r="B1482" t="s">
        <v>3300</v>
      </c>
      <c r="C1482" t="s">
        <v>15</v>
      </c>
      <c r="D1482" t="s">
        <v>24</v>
      </c>
      <c r="E1482" t="s">
        <v>3301</v>
      </c>
      <c r="F1482">
        <v>1.83</v>
      </c>
      <c r="G1482" t="s">
        <v>18</v>
      </c>
      <c r="H1482" t="s">
        <v>72</v>
      </c>
      <c r="I1482" t="str">
        <f>"1-0"</f>
        <v>1-0</v>
      </c>
      <c r="J1482" t="s">
        <v>20</v>
      </c>
      <c r="K1482">
        <v>1.833</v>
      </c>
      <c r="L1482">
        <v>1</v>
      </c>
      <c r="M1482">
        <v>0.83</v>
      </c>
      <c r="N1482" t="s">
        <v>21</v>
      </c>
      <c r="O1482" t="s">
        <v>3302</v>
      </c>
      <c r="Q1482" s="18">
        <v>43831</v>
      </c>
      <c r="T1482" s="23" t="str">
        <f t="shared" si="250"/>
        <v>1X2</v>
      </c>
      <c r="U1482" t="s">
        <v>2513</v>
      </c>
      <c r="V1482" s="46" t="str">
        <f t="shared" si="251"/>
        <v>01</v>
      </c>
      <c r="W1482" s="46" t="str">
        <f t="shared" si="252"/>
        <v>Feb</v>
      </c>
      <c r="X1482" s="46">
        <f t="shared" si="253"/>
        <v>2</v>
      </c>
      <c r="Y1482" s="46" t="str">
        <f t="shared" si="254"/>
        <v>2020</v>
      </c>
      <c r="Z1482" s="46" t="str">
        <f t="shared" si="255"/>
        <v>15:00</v>
      </c>
      <c r="AA1482" s="47">
        <f t="shared" si="256"/>
        <v>43862</v>
      </c>
      <c r="AB1482" s="48">
        <f t="shared" si="257"/>
        <v>43862.625</v>
      </c>
      <c r="AC1482" s="51">
        <v>43862</v>
      </c>
      <c r="AD1482" s="73">
        <v>43862</v>
      </c>
      <c r="AE1482" s="49">
        <v>1481</v>
      </c>
      <c r="AF1482" s="52">
        <f t="shared" si="258"/>
        <v>23.289999999999978</v>
      </c>
      <c r="AG1482" s="53">
        <f t="shared" si="259"/>
        <v>123.29000000000012</v>
      </c>
      <c r="AH1482" s="53">
        <f>AG1482-MAX($AG$1:AG1481)</f>
        <v>-23.209999999999965</v>
      </c>
    </row>
    <row r="1483" spans="1:34" x14ac:dyDescent="0.25">
      <c r="A1483">
        <v>1482</v>
      </c>
      <c r="B1483" t="s">
        <v>3293</v>
      </c>
      <c r="C1483" t="s">
        <v>15</v>
      </c>
      <c r="D1483" t="s">
        <v>100</v>
      </c>
      <c r="E1483" t="s">
        <v>2396</v>
      </c>
      <c r="F1483">
        <v>0</v>
      </c>
      <c r="G1483" t="s">
        <v>26</v>
      </c>
      <c r="H1483" t="s">
        <v>38</v>
      </c>
      <c r="I1483" t="str">
        <f>"3-1"</f>
        <v>3-1</v>
      </c>
      <c r="J1483" t="s">
        <v>20</v>
      </c>
      <c r="K1483">
        <v>1.7629999999999999</v>
      </c>
      <c r="L1483">
        <v>1</v>
      </c>
      <c r="M1483">
        <v>-1</v>
      </c>
      <c r="N1483" t="s">
        <v>21</v>
      </c>
      <c r="O1483" t="s">
        <v>3294</v>
      </c>
      <c r="Q1483" s="18">
        <v>43831</v>
      </c>
      <c r="T1483" s="23" t="str">
        <f t="shared" si="250"/>
        <v>1X2</v>
      </c>
      <c r="U1483" t="s">
        <v>2513</v>
      </c>
      <c r="V1483" s="46" t="str">
        <f t="shared" si="251"/>
        <v>01</v>
      </c>
      <c r="W1483" s="46" t="str">
        <f t="shared" si="252"/>
        <v>Feb</v>
      </c>
      <c r="X1483" s="46">
        <f t="shared" si="253"/>
        <v>2</v>
      </c>
      <c r="Y1483" s="46" t="str">
        <f t="shared" si="254"/>
        <v>2020</v>
      </c>
      <c r="Z1483" s="46" t="str">
        <f t="shared" si="255"/>
        <v>19:00</v>
      </c>
      <c r="AA1483" s="47">
        <f t="shared" si="256"/>
        <v>43862</v>
      </c>
      <c r="AB1483" s="48">
        <f t="shared" si="257"/>
        <v>43862.791666666664</v>
      </c>
      <c r="AC1483" s="51">
        <v>43862</v>
      </c>
      <c r="AD1483" s="73"/>
      <c r="AE1483" s="49">
        <v>1482</v>
      </c>
      <c r="AF1483" s="52">
        <f t="shared" si="258"/>
        <v>22.289999999999978</v>
      </c>
      <c r="AG1483" s="53">
        <f t="shared" si="259"/>
        <v>122.29000000000012</v>
      </c>
      <c r="AH1483" s="53">
        <f>AG1483-MAX($AG$1:AG1482)</f>
        <v>-24.209999999999965</v>
      </c>
    </row>
    <row r="1484" spans="1:34" x14ac:dyDescent="0.25">
      <c r="A1484">
        <v>1480</v>
      </c>
      <c r="B1484" t="s">
        <v>3287</v>
      </c>
      <c r="C1484" t="s">
        <v>15</v>
      </c>
      <c r="D1484" t="s">
        <v>24</v>
      </c>
      <c r="E1484" t="s">
        <v>3288</v>
      </c>
      <c r="F1484">
        <v>1</v>
      </c>
      <c r="G1484" t="s">
        <v>80</v>
      </c>
      <c r="H1484" t="s">
        <v>50</v>
      </c>
      <c r="I1484" t="str">
        <f>"1-0"</f>
        <v>1-0</v>
      </c>
      <c r="J1484" t="s">
        <v>20</v>
      </c>
      <c r="K1484">
        <v>2.33</v>
      </c>
      <c r="L1484">
        <v>1</v>
      </c>
      <c r="M1484">
        <v>0</v>
      </c>
      <c r="N1484" t="s">
        <v>21</v>
      </c>
      <c r="O1484" t="s">
        <v>3289</v>
      </c>
      <c r="Q1484" s="18">
        <v>43831</v>
      </c>
      <c r="T1484" s="23" t="str">
        <f t="shared" si="250"/>
        <v>AH</v>
      </c>
      <c r="U1484" t="s">
        <v>2513</v>
      </c>
      <c r="V1484" s="46" t="str">
        <f t="shared" si="251"/>
        <v>01</v>
      </c>
      <c r="W1484" s="46" t="str">
        <f t="shared" si="252"/>
        <v>Feb</v>
      </c>
      <c r="X1484" s="46">
        <f t="shared" si="253"/>
        <v>2</v>
      </c>
      <c r="Y1484" s="46" t="str">
        <f t="shared" si="254"/>
        <v>2020</v>
      </c>
      <c r="Z1484" s="46" t="str">
        <f t="shared" si="255"/>
        <v>20:00</v>
      </c>
      <c r="AA1484" s="47">
        <f t="shared" si="256"/>
        <v>43862</v>
      </c>
      <c r="AB1484" s="48">
        <f t="shared" si="257"/>
        <v>43862.833333333336</v>
      </c>
      <c r="AC1484" s="51">
        <v>43862</v>
      </c>
      <c r="AD1484" s="73"/>
      <c r="AE1484" s="49">
        <v>1483</v>
      </c>
      <c r="AF1484" s="52">
        <f t="shared" si="258"/>
        <v>22.289999999999978</v>
      </c>
      <c r="AG1484" s="53">
        <f t="shared" si="259"/>
        <v>122.29000000000012</v>
      </c>
      <c r="AH1484" s="53">
        <f>AG1484-MAX($AG$1:AG1483)</f>
        <v>-24.209999999999965</v>
      </c>
    </row>
    <row r="1485" spans="1:34" x14ac:dyDescent="0.25">
      <c r="A1485">
        <v>1483</v>
      </c>
      <c r="B1485" t="s">
        <v>3295</v>
      </c>
      <c r="C1485" t="s">
        <v>15</v>
      </c>
      <c r="D1485" t="s">
        <v>16</v>
      </c>
      <c r="E1485" t="s">
        <v>3296</v>
      </c>
      <c r="F1485">
        <v>1.74</v>
      </c>
      <c r="G1485" t="s">
        <v>18</v>
      </c>
      <c r="H1485" t="s">
        <v>31</v>
      </c>
      <c r="I1485" t="str">
        <f>"1-1"</f>
        <v>1-1</v>
      </c>
      <c r="J1485" t="s">
        <v>20</v>
      </c>
      <c r="K1485">
        <v>1.74</v>
      </c>
      <c r="L1485">
        <v>1</v>
      </c>
      <c r="M1485">
        <v>0.74</v>
      </c>
      <c r="N1485" t="s">
        <v>21</v>
      </c>
      <c r="O1485" t="s">
        <v>3294</v>
      </c>
      <c r="Q1485" s="18">
        <v>43831</v>
      </c>
      <c r="T1485" s="23" t="str">
        <f t="shared" si="250"/>
        <v>AH</v>
      </c>
      <c r="U1485" t="s">
        <v>2513</v>
      </c>
      <c r="V1485" s="46" t="str">
        <f t="shared" si="251"/>
        <v>02</v>
      </c>
      <c r="W1485" s="46" t="str">
        <f t="shared" si="252"/>
        <v>Feb</v>
      </c>
      <c r="X1485" s="46">
        <f t="shared" si="253"/>
        <v>2</v>
      </c>
      <c r="Y1485" s="46" t="str">
        <f t="shared" si="254"/>
        <v>2020</v>
      </c>
      <c r="Z1485" s="46" t="str">
        <f t="shared" si="255"/>
        <v>14:00</v>
      </c>
      <c r="AA1485" s="47">
        <f t="shared" si="256"/>
        <v>43863</v>
      </c>
      <c r="AB1485" s="48">
        <f t="shared" si="257"/>
        <v>43863.583333333336</v>
      </c>
      <c r="AC1485" s="51">
        <v>43862</v>
      </c>
      <c r="AD1485" s="73"/>
      <c r="AE1485" s="49">
        <v>1484</v>
      </c>
      <c r="AF1485" s="52">
        <f t="shared" si="258"/>
        <v>23.029999999999976</v>
      </c>
      <c r="AG1485" s="53">
        <f t="shared" si="259"/>
        <v>123.03000000000011</v>
      </c>
      <c r="AH1485" s="53">
        <f>AG1485-MAX($AG$1:AG1484)</f>
        <v>-23.46999999999997</v>
      </c>
    </row>
    <row r="1486" spans="1:34" x14ac:dyDescent="0.25">
      <c r="A1486">
        <v>1487</v>
      </c>
      <c r="B1486" t="s">
        <v>3295</v>
      </c>
      <c r="C1486" t="s">
        <v>15</v>
      </c>
      <c r="D1486" t="s">
        <v>100</v>
      </c>
      <c r="E1486" t="s">
        <v>1186</v>
      </c>
      <c r="F1486">
        <v>0</v>
      </c>
      <c r="G1486" t="s">
        <v>26</v>
      </c>
      <c r="H1486" t="s">
        <v>38</v>
      </c>
      <c r="I1486" t="str">
        <f>"2-1"</f>
        <v>2-1</v>
      </c>
      <c r="J1486" t="s">
        <v>20</v>
      </c>
      <c r="K1486">
        <v>2.11</v>
      </c>
      <c r="L1486">
        <v>1</v>
      </c>
      <c r="M1486">
        <v>-1</v>
      </c>
      <c r="N1486" t="s">
        <v>21</v>
      </c>
      <c r="O1486" t="s">
        <v>3305</v>
      </c>
      <c r="Q1486" s="18">
        <v>43831</v>
      </c>
      <c r="T1486" s="23" t="str">
        <f t="shared" si="250"/>
        <v>1X2</v>
      </c>
      <c r="U1486" t="s">
        <v>2513</v>
      </c>
      <c r="V1486" s="46" t="str">
        <f t="shared" si="251"/>
        <v>02</v>
      </c>
      <c r="W1486" s="46" t="str">
        <f t="shared" si="252"/>
        <v>Feb</v>
      </c>
      <c r="X1486" s="46">
        <f t="shared" si="253"/>
        <v>2</v>
      </c>
      <c r="Y1486" s="46" t="str">
        <f t="shared" si="254"/>
        <v>2020</v>
      </c>
      <c r="Z1486" s="46" t="str">
        <f t="shared" si="255"/>
        <v>14:00</v>
      </c>
      <c r="AA1486" s="47">
        <f t="shared" si="256"/>
        <v>43863</v>
      </c>
      <c r="AB1486" s="48">
        <f t="shared" si="257"/>
        <v>43863.583333333336</v>
      </c>
      <c r="AC1486" s="51">
        <v>43862</v>
      </c>
      <c r="AD1486" s="73"/>
      <c r="AE1486" s="49">
        <v>1485</v>
      </c>
      <c r="AF1486" s="52">
        <f t="shared" si="258"/>
        <v>22.029999999999976</v>
      </c>
      <c r="AG1486" s="53">
        <f t="shared" si="259"/>
        <v>122.03000000000011</v>
      </c>
      <c r="AH1486" s="53">
        <f>AG1486-MAX($AG$1:AG1485)</f>
        <v>-24.46999999999997</v>
      </c>
    </row>
    <row r="1487" spans="1:34" x14ac:dyDescent="0.25">
      <c r="A1487">
        <v>1486</v>
      </c>
      <c r="B1487" t="s">
        <v>3303</v>
      </c>
      <c r="C1487" t="s">
        <v>15</v>
      </c>
      <c r="D1487" t="s">
        <v>100</v>
      </c>
      <c r="E1487" t="s">
        <v>497</v>
      </c>
      <c r="F1487">
        <v>0</v>
      </c>
      <c r="G1487" t="s">
        <v>26</v>
      </c>
      <c r="H1487" t="s">
        <v>38</v>
      </c>
      <c r="I1487" t="str">
        <f>"0-0"</f>
        <v>0-0</v>
      </c>
      <c r="J1487" t="s">
        <v>20</v>
      </c>
      <c r="K1487">
        <v>2.29</v>
      </c>
      <c r="L1487">
        <v>1</v>
      </c>
      <c r="M1487">
        <v>-1</v>
      </c>
      <c r="N1487" t="s">
        <v>21</v>
      </c>
      <c r="O1487" t="s">
        <v>3304</v>
      </c>
      <c r="Q1487" s="18">
        <v>43831</v>
      </c>
      <c r="T1487" s="23" t="str">
        <f t="shared" si="250"/>
        <v>1X2</v>
      </c>
      <c r="U1487" t="s">
        <v>2513</v>
      </c>
      <c r="V1487" s="46" t="str">
        <f t="shared" si="251"/>
        <v>02</v>
      </c>
      <c r="W1487" s="46" t="str">
        <f t="shared" si="252"/>
        <v>Feb</v>
      </c>
      <c r="X1487" s="46">
        <f t="shared" si="253"/>
        <v>2</v>
      </c>
      <c r="Y1487" s="46" t="str">
        <f t="shared" si="254"/>
        <v>2020</v>
      </c>
      <c r="Z1487" s="46" t="str">
        <f t="shared" si="255"/>
        <v>20:00</v>
      </c>
      <c r="AA1487" s="47">
        <f t="shared" si="256"/>
        <v>43863</v>
      </c>
      <c r="AB1487" s="48">
        <f t="shared" si="257"/>
        <v>43863.833333333336</v>
      </c>
      <c r="AC1487" s="51">
        <v>43862</v>
      </c>
      <c r="AD1487" s="73"/>
      <c r="AE1487" s="49">
        <v>1486</v>
      </c>
      <c r="AF1487" s="52">
        <f t="shared" si="258"/>
        <v>21.029999999999976</v>
      </c>
      <c r="AG1487" s="53">
        <f t="shared" si="259"/>
        <v>121.03000000000011</v>
      </c>
      <c r="AH1487" s="53">
        <f>AG1487-MAX($AG$1:AG1486)</f>
        <v>-25.46999999999997</v>
      </c>
    </row>
    <row r="1488" spans="1:34" x14ac:dyDescent="0.25">
      <c r="A1488">
        <v>1484</v>
      </c>
      <c r="B1488" t="s">
        <v>3297</v>
      </c>
      <c r="C1488" t="s">
        <v>15</v>
      </c>
      <c r="D1488" t="s">
        <v>16</v>
      </c>
      <c r="E1488" t="s">
        <v>3298</v>
      </c>
      <c r="F1488">
        <v>1.88</v>
      </c>
      <c r="G1488" t="s">
        <v>18</v>
      </c>
      <c r="H1488" t="s">
        <v>38</v>
      </c>
      <c r="I1488" t="str">
        <f>"2-4"</f>
        <v>2-4</v>
      </c>
      <c r="J1488" t="s">
        <v>20</v>
      </c>
      <c r="K1488">
        <v>1.877</v>
      </c>
      <c r="L1488">
        <v>1</v>
      </c>
      <c r="M1488">
        <v>0.88</v>
      </c>
      <c r="N1488" t="s">
        <v>21</v>
      </c>
      <c r="O1488" t="s">
        <v>3299</v>
      </c>
      <c r="Q1488" s="18">
        <v>43831</v>
      </c>
      <c r="T1488" s="23" t="str">
        <f t="shared" si="250"/>
        <v>1X2</v>
      </c>
      <c r="U1488" t="s">
        <v>2513</v>
      </c>
      <c r="V1488" s="46" t="str">
        <f t="shared" si="251"/>
        <v>03</v>
      </c>
      <c r="W1488" s="46" t="str">
        <f t="shared" si="252"/>
        <v>Feb</v>
      </c>
      <c r="X1488" s="46">
        <f t="shared" si="253"/>
        <v>2</v>
      </c>
      <c r="Y1488" s="46" t="str">
        <f t="shared" si="254"/>
        <v>2020</v>
      </c>
      <c r="Z1488" s="46" t="str">
        <f t="shared" si="255"/>
        <v>19:45</v>
      </c>
      <c r="AA1488" s="47">
        <f t="shared" si="256"/>
        <v>43864</v>
      </c>
      <c r="AB1488" s="48">
        <f t="shared" si="257"/>
        <v>43864.822916666664</v>
      </c>
      <c r="AC1488" s="51">
        <v>43862</v>
      </c>
      <c r="AD1488" s="73"/>
      <c r="AE1488" s="49">
        <v>1487</v>
      </c>
      <c r="AF1488" s="52">
        <f t="shared" si="258"/>
        <v>21.909999999999975</v>
      </c>
      <c r="AG1488" s="53">
        <f t="shared" si="259"/>
        <v>121.91000000000011</v>
      </c>
      <c r="AH1488" s="53">
        <f>AG1488-MAX($AG$1:AG1487)</f>
        <v>-24.589999999999975</v>
      </c>
    </row>
  </sheetData>
  <autoFilter ref="A1:AB1" xr:uid="{0FE32941-CF79-41AC-BD0A-DCDB6C3B91AA}">
    <sortState xmlns:xlrd2="http://schemas.microsoft.com/office/spreadsheetml/2017/richdata2" ref="A2:AB1488">
      <sortCondition ref="AB1"/>
    </sortState>
  </autoFilter>
  <mergeCells count="13">
    <mergeCell ref="AD1464:AD1481"/>
    <mergeCell ref="AD1482:AD1488"/>
    <mergeCell ref="AD1431:AD1463"/>
    <mergeCell ref="AD1326:AD1392"/>
    <mergeCell ref="AD1154:AD1325"/>
    <mergeCell ref="AD967:AD1035"/>
    <mergeCell ref="AD1037:AD1153"/>
    <mergeCell ref="AD1393:AD1430"/>
    <mergeCell ref="AD2:AD206"/>
    <mergeCell ref="AD207:AD370"/>
    <mergeCell ref="AD371:AD570"/>
    <mergeCell ref="AD571:AD752"/>
    <mergeCell ref="AD753:AD966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</sheetPr>
  <dimension ref="B2:S1353"/>
  <sheetViews>
    <sheetView zoomScale="90" zoomScaleNormal="90" workbookViewId="0">
      <selection activeCell="B17" sqref="B17"/>
    </sheetView>
  </sheetViews>
  <sheetFormatPr defaultColWidth="11.5703125" defaultRowHeight="15" x14ac:dyDescent="0.25"/>
  <cols>
    <col min="1" max="1" width="6.85546875" style="1" customWidth="1"/>
    <col min="2" max="2" width="23.28515625" style="1" bestFit="1" customWidth="1"/>
    <col min="3" max="3" width="7.42578125" style="1" bestFit="1" customWidth="1"/>
    <col min="4" max="4" width="14.28515625" style="2" bestFit="1" customWidth="1"/>
    <col min="5" max="5" width="13.7109375" style="1" bestFit="1" customWidth="1"/>
    <col min="6" max="6" width="6.7109375" style="1" bestFit="1" customWidth="1"/>
    <col min="7" max="7" width="10" style="1" customWidth="1"/>
    <col min="8" max="8" width="7.85546875" customWidth="1"/>
    <col min="9" max="9" width="10.7109375" style="1" bestFit="1" customWidth="1"/>
    <col min="10" max="10" width="7.42578125" style="16" bestFit="1" customWidth="1"/>
    <col min="11" max="11" width="13.140625" style="1" bestFit="1" customWidth="1"/>
    <col min="12" max="12" width="13.42578125" style="1" bestFit="1" customWidth="1"/>
    <col min="13" max="13" width="6.7109375" style="1" bestFit="1" customWidth="1"/>
    <col min="14" max="14" width="7.85546875" style="1" customWidth="1"/>
    <col min="15" max="15" width="11.5703125" style="1"/>
    <col min="16" max="16" width="34.5703125" style="1" bestFit="1" customWidth="1"/>
    <col min="17" max="17" width="5" style="1" bestFit="1" customWidth="1"/>
    <col min="18" max="18" width="9.140625" style="1" bestFit="1" customWidth="1"/>
    <col min="19" max="19" width="5.28515625" style="1" bestFit="1" customWidth="1"/>
    <col min="20" max="20" width="11.5703125" style="1" customWidth="1"/>
    <col min="21" max="16384" width="11.5703125" style="1"/>
  </cols>
  <sheetData>
    <row r="2" spans="2:19" ht="21" x14ac:dyDescent="0.35">
      <c r="B2" s="12" t="s">
        <v>2280</v>
      </c>
      <c r="C2" s="13" t="s">
        <v>2281</v>
      </c>
      <c r="D2" s="13" t="s">
        <v>2284</v>
      </c>
      <c r="E2" s="9" t="s">
        <v>2515</v>
      </c>
      <c r="F2" s="13" t="s">
        <v>2283</v>
      </c>
      <c r="G2" s="14" t="s">
        <v>2285</v>
      </c>
      <c r="I2" s="45" t="s">
        <v>2514</v>
      </c>
      <c r="J2" s="13" t="s">
        <v>2281</v>
      </c>
      <c r="K2" s="13" t="s">
        <v>2295</v>
      </c>
      <c r="L2" s="13" t="s">
        <v>2516</v>
      </c>
      <c r="M2" s="13" t="s">
        <v>2283</v>
      </c>
      <c r="N2" s="24" t="s">
        <v>2285</v>
      </c>
      <c r="P2" s="61" t="s">
        <v>7</v>
      </c>
      <c r="Q2" s="26" t="s">
        <v>3054</v>
      </c>
      <c r="R2" s="26" t="s">
        <v>2295</v>
      </c>
      <c r="S2" s="26" t="s">
        <v>2283</v>
      </c>
    </row>
    <row r="3" spans="2:19" s="11" customFormat="1" ht="16.899999999999999" customHeight="1" x14ac:dyDescent="0.35">
      <c r="B3" s="28" t="s">
        <v>229</v>
      </c>
      <c r="C3" s="29">
        <v>61</v>
      </c>
      <c r="D3" s="29">
        <v>1</v>
      </c>
      <c r="E3" s="30">
        <v>1.9133770491803275</v>
      </c>
      <c r="F3" s="44">
        <v>-10.119999999999999</v>
      </c>
      <c r="G3" s="27">
        <f>GETPIVOTDATA("ROC",$B$2,"Competition","Champions L")/GETPIVOTDATA("TIPS",$B$2,"Competition","Champions L")</f>
        <v>-0.16590163934426227</v>
      </c>
      <c r="H3"/>
      <c r="I3" s="19" t="s">
        <v>2512</v>
      </c>
      <c r="J3" s="4">
        <v>1035</v>
      </c>
      <c r="K3" s="4">
        <v>1</v>
      </c>
      <c r="L3" s="5">
        <v>1.9256328502415447</v>
      </c>
      <c r="M3" s="43">
        <v>38.399999999999963</v>
      </c>
      <c r="N3" s="42">
        <f>GETPIVOTDATA("ROC",$I$2,"Season","2018-19")/GETPIVOTDATA("TIPS",$I$2,"Season","2018-19")</f>
        <v>3.7101449275362283E-2</v>
      </c>
      <c r="P3" s="19" t="s">
        <v>1135</v>
      </c>
      <c r="Q3" s="62">
        <v>7</v>
      </c>
      <c r="R3" s="63">
        <v>1.8240000000000001</v>
      </c>
      <c r="S3" s="64">
        <v>2.0499999999999998</v>
      </c>
    </row>
    <row r="4" spans="2:19" x14ac:dyDescent="0.25">
      <c r="B4" s="28" t="s">
        <v>399</v>
      </c>
      <c r="C4" s="29">
        <v>11</v>
      </c>
      <c r="D4" s="29">
        <v>1</v>
      </c>
      <c r="E4" s="30">
        <v>1.9451818181818181</v>
      </c>
      <c r="F4" s="44">
        <v>7.0599999999999987</v>
      </c>
      <c r="G4" s="27">
        <f>GETPIVOTDATA("ROC",$B$2,"Competition","Eng. FA Cup")/GETPIVOTDATA("TIPS",$B$2,"Competition","Eng. FA Cup")</f>
        <v>0.64181818181818173</v>
      </c>
      <c r="I4" s="19" t="s">
        <v>2513</v>
      </c>
      <c r="J4" s="4">
        <v>452</v>
      </c>
      <c r="K4" s="4">
        <v>1</v>
      </c>
      <c r="L4" s="5">
        <v>1.9277699115044236</v>
      </c>
      <c r="M4" s="43">
        <v>-16.490000000000006</v>
      </c>
      <c r="N4" s="6">
        <f>GETPIVOTDATA("ROC",$I$2,"Season","2019-20")/GETPIVOTDATA("TIPS",$I$2,"Season","2019-20")</f>
        <v>-3.6482300884955764E-2</v>
      </c>
      <c r="P4" s="19" t="s">
        <v>196</v>
      </c>
      <c r="Q4" s="62">
        <v>2</v>
      </c>
      <c r="R4" s="63">
        <v>1.9449999999999998</v>
      </c>
      <c r="S4" s="64">
        <v>1.8900000000000001</v>
      </c>
    </row>
    <row r="5" spans="2:19" ht="21" x14ac:dyDescent="0.35">
      <c r="B5" s="28" t="s">
        <v>973</v>
      </c>
      <c r="C5" s="29">
        <v>7</v>
      </c>
      <c r="D5" s="29">
        <v>1</v>
      </c>
      <c r="E5" s="30">
        <v>1.9871428571428569</v>
      </c>
      <c r="F5" s="44">
        <v>0.12999999999999989</v>
      </c>
      <c r="G5" s="27">
        <f>GETPIVOTDATA("ROC",$B$2,"Competition","Eng. League Cup")/GETPIVOTDATA("TIPS",$B$2,"Competition","Eng. League Cup")</f>
        <v>1.8571428571428555E-2</v>
      </c>
      <c r="I5" s="17" t="s">
        <v>2282</v>
      </c>
      <c r="J5" s="8">
        <v>1487</v>
      </c>
      <c r="K5" s="8">
        <v>1</v>
      </c>
      <c r="L5" s="9">
        <v>1.9262824478816443</v>
      </c>
      <c r="M5" s="32">
        <v>21.909999999999975</v>
      </c>
      <c r="N5" s="10">
        <f>GETPIVOTDATA("ROC",$I$9)/GETPIVOTDATA("TIPS",$I$9)</f>
        <v>1.47343644922663E-2</v>
      </c>
      <c r="P5" s="19" t="s">
        <v>56</v>
      </c>
      <c r="Q5" s="62">
        <v>2</v>
      </c>
      <c r="R5" s="63">
        <v>2.1585000000000001</v>
      </c>
      <c r="S5" s="64">
        <v>-2</v>
      </c>
    </row>
    <row r="6" spans="2:19" x14ac:dyDescent="0.25">
      <c r="B6" s="28" t="s">
        <v>58</v>
      </c>
      <c r="C6" s="29">
        <v>305</v>
      </c>
      <c r="D6" s="29">
        <v>1</v>
      </c>
      <c r="E6" s="30">
        <v>1.9156786885245913</v>
      </c>
      <c r="F6" s="44">
        <v>-16.709999999999994</v>
      </c>
      <c r="G6" s="27">
        <f>GETPIVOTDATA("ROC",$B$2,"Competition","Eng. Premier")/GETPIVOTDATA("TIPS",$B$2,"Competition","Eng. Premier")</f>
        <v>-5.4786885245901619E-2</v>
      </c>
      <c r="P6" s="19" t="s">
        <v>598</v>
      </c>
      <c r="Q6" s="62">
        <v>19</v>
      </c>
      <c r="R6" s="63">
        <v>1.8535789473684212</v>
      </c>
      <c r="S6" s="64">
        <v>-0.23999999999999977</v>
      </c>
    </row>
    <row r="7" spans="2:19" x14ac:dyDescent="0.25">
      <c r="B7" s="28" t="s">
        <v>199</v>
      </c>
      <c r="C7" s="29">
        <v>64</v>
      </c>
      <c r="D7" s="29">
        <v>1</v>
      </c>
      <c r="E7" s="30">
        <v>1.9477031249999999</v>
      </c>
      <c r="F7" s="44">
        <v>-6.4</v>
      </c>
      <c r="G7" s="27">
        <f>GETPIVOTDATA("ROC",$B$2,"Competition","Europa League")/GETPIVOTDATA("TIPS",$B$2,"Competition","Europa League")</f>
        <v>-0.1</v>
      </c>
      <c r="P7" s="19" t="s">
        <v>568</v>
      </c>
      <c r="Q7" s="62">
        <v>3</v>
      </c>
      <c r="R7" s="63">
        <v>1.9123333333333334</v>
      </c>
      <c r="S7" s="64">
        <v>-6.0000000000000053E-2</v>
      </c>
    </row>
    <row r="8" spans="2:19" x14ac:dyDescent="0.25">
      <c r="B8" s="28" t="s">
        <v>95</v>
      </c>
      <c r="C8" s="29">
        <v>4</v>
      </c>
      <c r="D8" s="29">
        <v>1</v>
      </c>
      <c r="E8" s="30">
        <v>1.93225</v>
      </c>
      <c r="F8" s="44">
        <v>3.73</v>
      </c>
      <c r="G8" s="27">
        <f>GETPIVOTDATA("ROC",$B$2,"Competition","Fra. Coupe De France")/GETPIVOTDATA("TIPS",$B$2,"Competition","Fra. Coupe De France")</f>
        <v>0.9325</v>
      </c>
      <c r="P8" s="65" t="s">
        <v>38</v>
      </c>
      <c r="Q8" s="66">
        <v>123</v>
      </c>
      <c r="R8" s="67">
        <v>1.9648780487804889</v>
      </c>
      <c r="S8" s="68">
        <v>-12.17</v>
      </c>
    </row>
    <row r="9" spans="2:19" ht="21" x14ac:dyDescent="0.35">
      <c r="B9" s="28" t="s">
        <v>100</v>
      </c>
      <c r="C9" s="29">
        <v>268</v>
      </c>
      <c r="D9" s="29">
        <v>1</v>
      </c>
      <c r="E9" s="30">
        <v>1.9371268656716425</v>
      </c>
      <c r="F9" s="44">
        <v>32.56</v>
      </c>
      <c r="G9" s="27">
        <f>GETPIVOTDATA("ROC",$B$2,"Competition","Fra. Ligue 1")/GETPIVOTDATA("TIPS",$B$2,"Competition","Fra. Ligue 1")</f>
        <v>0.12149253731343285</v>
      </c>
      <c r="I9" s="41" t="s">
        <v>2294</v>
      </c>
      <c r="J9" s="13" t="s">
        <v>2281</v>
      </c>
      <c r="K9" s="13" t="s">
        <v>2295</v>
      </c>
      <c r="L9" s="13" t="s">
        <v>2516</v>
      </c>
      <c r="M9" s="13" t="s">
        <v>2283</v>
      </c>
      <c r="N9" s="14" t="s">
        <v>2285</v>
      </c>
      <c r="P9" s="65" t="s">
        <v>34</v>
      </c>
      <c r="Q9" s="66">
        <v>175</v>
      </c>
      <c r="R9" s="67">
        <v>1.9795599999999993</v>
      </c>
      <c r="S9" s="68">
        <v>27.28</v>
      </c>
    </row>
    <row r="10" spans="2:19" x14ac:dyDescent="0.25">
      <c r="B10" s="28" t="s">
        <v>1360</v>
      </c>
      <c r="C10" s="29">
        <v>6</v>
      </c>
      <c r="D10" s="29">
        <v>1</v>
      </c>
      <c r="E10" s="30">
        <v>1.8864999999999998</v>
      </c>
      <c r="F10" s="44">
        <v>-2.25</v>
      </c>
      <c r="G10" s="27">
        <f>GETPIVOTDATA("ROC",$B$2,"Competition","Fra. Other")/GETPIVOTDATA("TIPS",$B$2,"Competition","Fra. Other")</f>
        <v>-0.375</v>
      </c>
      <c r="I10" s="19" t="s">
        <v>2296</v>
      </c>
      <c r="J10" s="4">
        <v>215</v>
      </c>
      <c r="K10" s="4">
        <v>1</v>
      </c>
      <c r="L10" s="5">
        <v>1.925446511627908</v>
      </c>
      <c r="M10" s="43">
        <v>18.149999999999995</v>
      </c>
      <c r="N10" s="21">
        <f>GETPIVOTDATA("ROC",$I$9,"Years",2018)/GETPIVOTDATA("TIPS",$I$9,"Years",2018)</f>
        <v>8.4418604651162771E-2</v>
      </c>
      <c r="P10" s="65" t="s">
        <v>92</v>
      </c>
      <c r="Q10" s="66">
        <v>171</v>
      </c>
      <c r="R10" s="67">
        <v>1.9110467836257317</v>
      </c>
      <c r="S10" s="68">
        <v>2.6600000000000028</v>
      </c>
    </row>
    <row r="11" spans="2:19" x14ac:dyDescent="0.25">
      <c r="B11" s="28" t="s">
        <v>54</v>
      </c>
      <c r="C11" s="29">
        <v>182</v>
      </c>
      <c r="D11" s="29">
        <v>1</v>
      </c>
      <c r="E11" s="30">
        <v>1.899769230769232</v>
      </c>
      <c r="F11" s="44">
        <v>-11.979999999999997</v>
      </c>
      <c r="G11" s="27">
        <f>GETPIVOTDATA("ROC",$B$2,"Competition","Ger. Bundesliga I")/GETPIVOTDATA("TIPS",$B$2,"Competition","Ger. Bundesliga I")</f>
        <v>-6.582417582417581E-2</v>
      </c>
      <c r="I11" s="20" t="s">
        <v>2288</v>
      </c>
      <c r="J11" s="4">
        <v>19</v>
      </c>
      <c r="K11" s="4">
        <v>1</v>
      </c>
      <c r="L11" s="5">
        <v>1.9527894736842106</v>
      </c>
      <c r="M11" s="43">
        <v>0.16999999999999971</v>
      </c>
      <c r="N11" s="6">
        <f>GETPIVOTDATA("ROC",$I$9,"Mois",11,"Years",2018)/GETPIVOTDATA("TIPS",$I$9,"Mois",11,"Years",2018)</f>
        <v>8.9473684210526153E-3</v>
      </c>
      <c r="P11" s="65" t="s">
        <v>31</v>
      </c>
      <c r="Q11" s="66">
        <v>86</v>
      </c>
      <c r="R11" s="67">
        <v>1.9063372093023252</v>
      </c>
      <c r="S11" s="68">
        <v>2.3200000000000003</v>
      </c>
    </row>
    <row r="12" spans="2:19" x14ac:dyDescent="0.25">
      <c r="B12" s="28" t="s">
        <v>136</v>
      </c>
      <c r="C12" s="29">
        <v>8</v>
      </c>
      <c r="D12" s="29">
        <v>1</v>
      </c>
      <c r="E12" s="30">
        <v>1.9323750000000002</v>
      </c>
      <c r="F12" s="44">
        <v>-4.17</v>
      </c>
      <c r="G12" s="27">
        <f>GETPIVOTDATA("ROC",$B$2,"Competition","Ger. DFB Pokal")/GETPIVOTDATA("TIPS",$B$2,"Competition","Ger. DFB Pokal")</f>
        <v>-0.52124999999999999</v>
      </c>
      <c r="I12" s="20" t="s">
        <v>2289</v>
      </c>
      <c r="J12" s="4">
        <v>196</v>
      </c>
      <c r="K12" s="4">
        <v>1</v>
      </c>
      <c r="L12" s="5">
        <v>1.9227959183673478</v>
      </c>
      <c r="M12" s="43">
        <v>17.979999999999997</v>
      </c>
      <c r="N12" s="6">
        <f>GETPIVOTDATA("ROC",$I$9,"Mois",12,"Years",2018)/GETPIVOTDATA("TIPS",$I$9,"Mois",12,"Years",2018)</f>
        <v>9.173469387755101E-2</v>
      </c>
      <c r="P12" s="65" t="s">
        <v>85</v>
      </c>
      <c r="Q12" s="66">
        <v>65</v>
      </c>
      <c r="R12" s="67">
        <v>1.8930923076923079</v>
      </c>
      <c r="S12" s="68">
        <v>-1.4399999999999997</v>
      </c>
    </row>
    <row r="13" spans="2:19" x14ac:dyDescent="0.25">
      <c r="B13" s="28" t="s">
        <v>90</v>
      </c>
      <c r="C13" s="29">
        <v>14</v>
      </c>
      <c r="D13" s="29">
        <v>1</v>
      </c>
      <c r="E13" s="30">
        <v>1.9419285714285714</v>
      </c>
      <c r="F13" s="44">
        <v>2.4900000000000002</v>
      </c>
      <c r="G13" s="27">
        <f>GETPIVOTDATA("ROC",$B$2,"Competition","Ita. Coppa Italia")/GETPIVOTDATA("TIPS",$B$2,"Competition","Ita. Coppa Italia")</f>
        <v>0.17785714285714288</v>
      </c>
      <c r="I13" s="19" t="s">
        <v>2297</v>
      </c>
      <c r="J13" s="4">
        <v>1247</v>
      </c>
      <c r="K13" s="4">
        <v>1</v>
      </c>
      <c r="L13" s="5">
        <v>1.925526864474741</v>
      </c>
      <c r="M13" s="43">
        <v>6.3199999999999799</v>
      </c>
      <c r="N13" s="21">
        <f>GETPIVOTDATA("ROC",$I$9,"Years",2019)/GETPIVOTDATA("TIPS",$I$9,"Years",2019)</f>
        <v>5.0681635926222773E-3</v>
      </c>
      <c r="P13" s="65" t="s">
        <v>177</v>
      </c>
      <c r="Q13" s="66">
        <v>30</v>
      </c>
      <c r="R13" s="67">
        <v>1.8547</v>
      </c>
      <c r="S13" s="68">
        <v>-1.7200000000000006</v>
      </c>
    </row>
    <row r="14" spans="2:19" x14ac:dyDescent="0.25">
      <c r="B14" s="28" t="s">
        <v>1608</v>
      </c>
      <c r="C14" s="29">
        <v>1</v>
      </c>
      <c r="D14" s="29">
        <v>1</v>
      </c>
      <c r="E14" s="30">
        <v>2.13</v>
      </c>
      <c r="F14" s="44">
        <v>0</v>
      </c>
      <c r="G14" s="27">
        <f>GETPIVOTDATA("ROC",$B$2,"Competition","Ita. Other")/GETPIVOTDATA("TIPS",$B$2,"Competition","Ita. Other")</f>
        <v>0</v>
      </c>
      <c r="I14" s="20" t="s">
        <v>2290</v>
      </c>
      <c r="J14" s="4">
        <v>189</v>
      </c>
      <c r="K14" s="4">
        <v>1</v>
      </c>
      <c r="L14" s="5">
        <v>1.91773544973545</v>
      </c>
      <c r="M14" s="43">
        <v>9.1199999999999974</v>
      </c>
      <c r="N14" s="6">
        <f>GETPIVOTDATA("ROC",$I$9,"Mois",1,"Years",2019)/GETPIVOTDATA("TIPS",$I$9,"Mois",1,"Years",2019)</f>
        <v>4.8253968253968244E-2</v>
      </c>
      <c r="P14" s="65" t="s">
        <v>401</v>
      </c>
      <c r="Q14" s="66">
        <v>13</v>
      </c>
      <c r="R14" s="67">
        <v>1.8370769230769226</v>
      </c>
      <c r="S14" s="68">
        <v>-0.23999999999999977</v>
      </c>
    </row>
    <row r="15" spans="2:19" x14ac:dyDescent="0.25">
      <c r="B15" s="28" t="s">
        <v>16</v>
      </c>
      <c r="C15" s="29">
        <v>255</v>
      </c>
      <c r="D15" s="29">
        <v>1</v>
      </c>
      <c r="E15" s="30">
        <v>1.9205529411764721</v>
      </c>
      <c r="F15" s="44">
        <v>12.330000000000002</v>
      </c>
      <c r="G15" s="27">
        <f>GETPIVOTDATA("ROC",$B$2,"Competition","Ita. Serie A")/GETPIVOTDATA("TIPS",$B$2,"Competition","Ita. Serie A")</f>
        <v>4.8352941176470599E-2</v>
      </c>
      <c r="I15" s="20" t="s">
        <v>2291</v>
      </c>
      <c r="J15" s="4">
        <v>202</v>
      </c>
      <c r="K15" s="4">
        <v>1</v>
      </c>
      <c r="L15" s="5">
        <v>1.9365148514851507</v>
      </c>
      <c r="M15" s="43">
        <v>6.4699999999999953</v>
      </c>
      <c r="N15" s="6">
        <f>GETPIVOTDATA("ROC",$I$9,"Mois",2,"Years",2019)/GETPIVOTDATA("TIPS",$I$9,"Mois",2,"Years",2019)</f>
        <v>3.202970297029701E-2</v>
      </c>
      <c r="P15" s="65" t="s">
        <v>2170</v>
      </c>
      <c r="Q15" s="66">
        <v>3</v>
      </c>
      <c r="R15" s="67">
        <v>1.7436666666666667</v>
      </c>
      <c r="S15" s="68">
        <v>-2</v>
      </c>
    </row>
    <row r="16" spans="2:19" x14ac:dyDescent="0.25">
      <c r="B16" s="28" t="s">
        <v>913</v>
      </c>
      <c r="C16" s="29">
        <v>21</v>
      </c>
      <c r="D16" s="29">
        <v>1</v>
      </c>
      <c r="E16" s="30">
        <v>1.9255714285714287</v>
      </c>
      <c r="F16" s="44">
        <v>-2.2999999999999994</v>
      </c>
      <c r="G16" s="27">
        <f>GETPIVOTDATA("ROC",$B$2,"Competition","Spa. Copa Del Rey")/GETPIVOTDATA("TIPS",$B$2,"Competition","Spa. Copa Del Rey")</f>
        <v>-0.1095238095238095</v>
      </c>
      <c r="I16" s="20" t="s">
        <v>2292</v>
      </c>
      <c r="J16" s="4">
        <v>160</v>
      </c>
      <c r="K16" s="4">
        <v>1</v>
      </c>
      <c r="L16" s="5">
        <v>1.9379187500000019</v>
      </c>
      <c r="M16" s="43">
        <v>2.9699999999999998</v>
      </c>
      <c r="N16" s="6">
        <f>GETPIVOTDATA("ROC",$I$9,"Mois",3,"Years",2019)/GETPIVOTDATA("TIPS",$I$9,"Mois",3,"Years",2019)</f>
        <v>1.8562499999999999E-2</v>
      </c>
      <c r="P16" s="65" t="s">
        <v>124</v>
      </c>
      <c r="Q16" s="66">
        <v>1</v>
      </c>
      <c r="R16" s="67">
        <v>1.694</v>
      </c>
      <c r="S16" s="68">
        <v>-1</v>
      </c>
    </row>
    <row r="17" spans="2:19" x14ac:dyDescent="0.25">
      <c r="B17" s="28" t="s">
        <v>24</v>
      </c>
      <c r="C17" s="29">
        <v>277</v>
      </c>
      <c r="D17" s="29">
        <v>1</v>
      </c>
      <c r="E17" s="30">
        <v>1.9458339350180514</v>
      </c>
      <c r="F17" s="44">
        <v>16.689999999999998</v>
      </c>
      <c r="G17" s="27">
        <f>GETPIVOTDATA("ROC",$B$2,"Competition","Spa. Primera")/GETPIVOTDATA("TIPS",$B$2,"Competition","Spa. Primera")</f>
        <v>6.025270758122743E-2</v>
      </c>
      <c r="I17" s="20" t="s">
        <v>2293</v>
      </c>
      <c r="J17" s="4">
        <v>220</v>
      </c>
      <c r="K17" s="4">
        <v>1</v>
      </c>
      <c r="L17" s="5">
        <v>1.9188909090909108</v>
      </c>
      <c r="M17" s="43">
        <v>5.0900000000000016</v>
      </c>
      <c r="N17" s="6">
        <f>GETPIVOTDATA("ROC",$I$9,"Mois",4,"Years",2019)/GETPIVOTDATA("TIPS",$I$9,"Mois",4,"Years",2019)</f>
        <v>2.3136363636363642E-2</v>
      </c>
      <c r="P17" s="65" t="s">
        <v>2322</v>
      </c>
      <c r="Q17" s="66">
        <v>1</v>
      </c>
      <c r="R17" s="67">
        <v>1.724</v>
      </c>
      <c r="S17" s="68">
        <v>0.72</v>
      </c>
    </row>
    <row r="18" spans="2:19" x14ac:dyDescent="0.25">
      <c r="B18" s="28" t="s">
        <v>2469</v>
      </c>
      <c r="C18" s="29">
        <v>1</v>
      </c>
      <c r="D18" s="29">
        <v>1</v>
      </c>
      <c r="E18" s="30">
        <v>1.671</v>
      </c>
      <c r="F18" s="44">
        <v>-1</v>
      </c>
      <c r="G18" s="59">
        <f>GETPIVOTDATA("ROC",$B$2,"Competition","Ger. Other")/GETPIVOTDATA("TIPS",$B$2,"Competition","Ger. Other")</f>
        <v>-1</v>
      </c>
      <c r="I18" s="20" t="s">
        <v>2371</v>
      </c>
      <c r="J18" s="4">
        <v>49</v>
      </c>
      <c r="K18" s="4">
        <v>1</v>
      </c>
      <c r="L18" s="5">
        <v>1.9022040816326526</v>
      </c>
      <c r="M18" s="43">
        <v>-3.3999999999999986</v>
      </c>
      <c r="N18" s="6">
        <f>GETPIVOTDATA("ROC",$I$9,"Mois",5,"Years",2019)/GETPIVOTDATA("TIPS",$I$9,"Mois",5,"Years",2019)</f>
        <v>-6.9387755102040788E-2</v>
      </c>
      <c r="P18" s="65" t="s">
        <v>27</v>
      </c>
      <c r="Q18" s="66">
        <v>38</v>
      </c>
      <c r="R18" s="67">
        <v>1.9698684210526325</v>
      </c>
      <c r="S18" s="68">
        <v>3.02</v>
      </c>
    </row>
    <row r="19" spans="2:19" s="11" customFormat="1" ht="14.45" customHeight="1" x14ac:dyDescent="0.35">
      <c r="B19" s="3" t="s">
        <v>2473</v>
      </c>
      <c r="C19" s="4">
        <v>1</v>
      </c>
      <c r="D19" s="4">
        <v>1</v>
      </c>
      <c r="E19" s="5">
        <v>1.97</v>
      </c>
      <c r="F19" s="43">
        <v>0.97</v>
      </c>
      <c r="G19" s="31">
        <f>GETPIVOTDATA("ROC",$B$2,"Competition","Eng. Other")/GETPIVOTDATA("TIPS",$B$2,"Competition","Eng. Other")</f>
        <v>0.97</v>
      </c>
      <c r="H19"/>
      <c r="I19" s="20" t="s">
        <v>2476</v>
      </c>
      <c r="J19" s="4">
        <v>2</v>
      </c>
      <c r="K19" s="4">
        <v>1</v>
      </c>
      <c r="L19" s="5">
        <v>1.7555000000000001</v>
      </c>
      <c r="M19" s="43">
        <v>-2</v>
      </c>
      <c r="N19" s="6">
        <f>GETPIVOTDATA("ROC",$I$9,"Mois",7,"Years",2019)/GETPIVOTDATA("TIPS",$I$9,"Mois",7,"Years",2019)</f>
        <v>-1</v>
      </c>
      <c r="P19" s="65" t="s">
        <v>289</v>
      </c>
      <c r="Q19" s="66">
        <v>20</v>
      </c>
      <c r="R19" s="67">
        <v>1.9542999999999999</v>
      </c>
      <c r="S19" s="68">
        <v>-7.8400000000000007</v>
      </c>
    </row>
    <row r="20" spans="2:19" x14ac:dyDescent="0.25">
      <c r="B20" s="3" t="s">
        <v>2549</v>
      </c>
      <c r="C20" s="4">
        <v>1</v>
      </c>
      <c r="D20" s="4">
        <v>1</v>
      </c>
      <c r="E20" s="5">
        <v>1.877</v>
      </c>
      <c r="F20" s="43">
        <v>0.88</v>
      </c>
      <c r="G20" s="31">
        <f>GETPIVOTDATA("ROC",$B$2,"Competition","International")/GETPIVOTDATA("TIPS",$B$2,"Competition","International")</f>
        <v>0.88</v>
      </c>
      <c r="I20" s="20" t="s">
        <v>2477</v>
      </c>
      <c r="J20" s="4">
        <v>132</v>
      </c>
      <c r="K20" s="4">
        <v>1</v>
      </c>
      <c r="L20" s="5">
        <v>1.8895530303030306</v>
      </c>
      <c r="M20" s="43">
        <v>-4.6900000000000022</v>
      </c>
      <c r="N20" s="6">
        <f>GETPIVOTDATA("ROC",$I$9,"Mois",8,"Years",2019)/GETPIVOTDATA("TIPS",$I$9,"Mois",8,"Years",2019)</f>
        <v>-3.5530303030303044E-2</v>
      </c>
      <c r="P20" s="65" t="s">
        <v>687</v>
      </c>
      <c r="Q20" s="66">
        <v>6</v>
      </c>
      <c r="R20" s="67">
        <v>1.8783333333333332</v>
      </c>
      <c r="S20" s="68">
        <v>2.4</v>
      </c>
    </row>
    <row r="21" spans="2:19" ht="21" x14ac:dyDescent="0.35">
      <c r="B21" s="7" t="s">
        <v>2282</v>
      </c>
      <c r="C21" s="8">
        <v>1487</v>
      </c>
      <c r="D21" s="8">
        <v>1</v>
      </c>
      <c r="E21" s="9">
        <v>1.9262824478816467</v>
      </c>
      <c r="F21" s="32">
        <v>21.909999999999997</v>
      </c>
      <c r="G21" s="10">
        <f>GETPIVOTDATA("ROC",$B$2)/GETPIVOTDATA("TIPS",$B$2)</f>
        <v>1.4734364492266306E-2</v>
      </c>
      <c r="I21" s="20" t="s">
        <v>2797</v>
      </c>
      <c r="J21" s="4">
        <v>177</v>
      </c>
      <c r="K21" s="4">
        <v>1</v>
      </c>
      <c r="L21" s="5">
        <v>1.936322033898306</v>
      </c>
      <c r="M21" s="43">
        <v>-28.46</v>
      </c>
      <c r="N21" s="6">
        <f>GETPIVOTDATA("ROC",$I$9,"Mois",9,"Years",2019)/GETPIVOTDATA("TIPS",$I$9,"Mois",9,"Years",2019)</f>
        <v>-0.16079096045197741</v>
      </c>
      <c r="P21" s="65" t="s">
        <v>2779</v>
      </c>
      <c r="Q21" s="66">
        <v>2</v>
      </c>
      <c r="R21" s="67">
        <v>2.0205000000000002</v>
      </c>
      <c r="S21" s="68">
        <v>-2</v>
      </c>
    </row>
    <row r="22" spans="2:19" x14ac:dyDescent="0.25">
      <c r="H22" s="25"/>
      <c r="I22" s="20" t="s">
        <v>3053</v>
      </c>
      <c r="J22" s="4">
        <v>53</v>
      </c>
      <c r="K22" s="4">
        <v>1</v>
      </c>
      <c r="L22" s="5">
        <v>1.9636792452830183</v>
      </c>
      <c r="M22" s="43">
        <v>8.1599999999999966</v>
      </c>
      <c r="N22" s="6">
        <f>GETPIVOTDATA("ROC",$I$9,"Mois",10,"Years",2019)/GETPIVOTDATA("TIPS",$I$9,"Mois",10,"Years",2019)</f>
        <v>0.15396226415094333</v>
      </c>
      <c r="O22" s="38"/>
      <c r="P22" s="65" t="s">
        <v>81</v>
      </c>
      <c r="Q22" s="66">
        <v>1</v>
      </c>
      <c r="R22" s="67">
        <v>1.84</v>
      </c>
      <c r="S22" s="68">
        <v>0</v>
      </c>
    </row>
    <row r="23" spans="2:19" ht="21" x14ac:dyDescent="0.35">
      <c r="B23" s="12" t="s">
        <v>2464</v>
      </c>
      <c r="C23" s="13" t="s">
        <v>2281</v>
      </c>
      <c r="D23" s="13" t="s">
        <v>2284</v>
      </c>
      <c r="E23" s="9" t="s">
        <v>2515</v>
      </c>
      <c r="F23" s="13" t="s">
        <v>2283</v>
      </c>
      <c r="G23" s="24" t="s">
        <v>2285</v>
      </c>
      <c r="I23" s="20" t="s">
        <v>2288</v>
      </c>
      <c r="J23" s="4">
        <v>36</v>
      </c>
      <c r="K23" s="4">
        <v>1</v>
      </c>
      <c r="L23" s="5">
        <v>1.9499166666666667</v>
      </c>
      <c r="M23" s="5">
        <v>4.8999999999999995</v>
      </c>
      <c r="N23" s="6">
        <f>GETPIVOTDATA("ROC",$I$9,"Mois",11,"Years",2019)/GETPIVOTDATA("TIPS",$I$9,"Mois",11,"Years",2019)</f>
        <v>0.1361111111111111</v>
      </c>
      <c r="O23" s="39"/>
      <c r="P23" s="65" t="s">
        <v>72</v>
      </c>
      <c r="Q23" s="66">
        <v>143</v>
      </c>
      <c r="R23" s="67">
        <v>1.9430699300699312</v>
      </c>
      <c r="S23" s="68">
        <v>13.669999999999996</v>
      </c>
    </row>
    <row r="24" spans="2:19" x14ac:dyDescent="0.25">
      <c r="B24" s="60" t="s">
        <v>2460</v>
      </c>
      <c r="C24" s="29">
        <v>292</v>
      </c>
      <c r="D24" s="29">
        <v>1</v>
      </c>
      <c r="E24" s="30">
        <v>1.9435787671232871</v>
      </c>
      <c r="F24" s="44">
        <v>3.3100000000000005</v>
      </c>
      <c r="G24" s="27">
        <f>GETPIVOTDATA("ROC",$B$23,"Type of bets","1X2")/GETPIVOTDATA("TIPS",$B$23,"Type of bets","1X2")</f>
        <v>1.1335616438356165E-2</v>
      </c>
      <c r="I24" s="20" t="s">
        <v>2289</v>
      </c>
      <c r="J24" s="4">
        <v>27</v>
      </c>
      <c r="K24" s="4">
        <v>1</v>
      </c>
      <c r="L24" s="5">
        <v>1.9311111111111108</v>
      </c>
      <c r="M24" s="4">
        <v>8.1600000000000019</v>
      </c>
      <c r="N24" s="6">
        <f>GETPIVOTDATA("ROC",$I$9,"Mois",12,"Years",2019)/GETPIVOTDATA("TIPS",$I$9,"Mois",12,"Years",2019)</f>
        <v>0.30222222222222228</v>
      </c>
      <c r="O24" s="39"/>
      <c r="P24" s="65" t="s">
        <v>46</v>
      </c>
      <c r="Q24" s="66">
        <v>128</v>
      </c>
      <c r="R24" s="67">
        <v>1.9419687500000009</v>
      </c>
      <c r="S24" s="68">
        <v>4.4400000000000022</v>
      </c>
    </row>
    <row r="25" spans="2:19" x14ac:dyDescent="0.25">
      <c r="B25" s="60" t="s">
        <v>2461</v>
      </c>
      <c r="C25" s="29">
        <v>1106</v>
      </c>
      <c r="D25" s="29">
        <v>1</v>
      </c>
      <c r="E25" s="30">
        <v>1.923872513562386</v>
      </c>
      <c r="F25" s="44">
        <v>22.079999999999988</v>
      </c>
      <c r="G25" s="27">
        <f>GETPIVOTDATA("ROC",$B$23,"Type of bets","AH")/GETPIVOTDATA("TIPS",$B$23,"Type of bets","AH")</f>
        <v>1.9963833634719701E-2</v>
      </c>
      <c r="I25" s="19" t="s">
        <v>3255</v>
      </c>
      <c r="J25" s="4">
        <v>25</v>
      </c>
      <c r="K25" s="4">
        <v>1</v>
      </c>
      <c r="L25" s="5">
        <v>1.9711599999999998</v>
      </c>
      <c r="M25" s="4">
        <v>-2.5599999999999996</v>
      </c>
      <c r="N25" s="6">
        <f>GETPIVOTDATA("ROC",$I$9,"Years",2020)/GETPIVOTDATA("TIPS",$I$9,"Years",2020)</f>
        <v>-0.10239999999999999</v>
      </c>
      <c r="O25" s="39"/>
      <c r="P25" s="65" t="s">
        <v>112</v>
      </c>
      <c r="Q25" s="66">
        <v>93</v>
      </c>
      <c r="R25" s="67">
        <v>1.8840860215053767</v>
      </c>
      <c r="S25" s="68">
        <v>6.2899999999999983</v>
      </c>
    </row>
    <row r="26" spans="2:19" x14ac:dyDescent="0.25">
      <c r="B26" s="26" t="s">
        <v>2462</v>
      </c>
      <c r="C26" s="4">
        <v>87</v>
      </c>
      <c r="D26" s="4">
        <v>1</v>
      </c>
      <c r="E26" s="5">
        <v>1.8980919540229886</v>
      </c>
      <c r="F26" s="43">
        <v>-4.5600000000000005</v>
      </c>
      <c r="G26" s="6">
        <f>GETPIVOTDATA("ROC",$B$23,"Type of bets","O/U")/GETPIVOTDATA("TIPS",$B$23,"Type of bets","O/U")</f>
        <v>-5.2413793103448285E-2</v>
      </c>
      <c r="I26" s="20" t="s">
        <v>2290</v>
      </c>
      <c r="J26" s="4">
        <v>25</v>
      </c>
      <c r="K26" s="4">
        <v>1</v>
      </c>
      <c r="L26" s="5">
        <v>1.9711599999999998</v>
      </c>
      <c r="M26" s="4">
        <v>-2.5599999999999996</v>
      </c>
      <c r="N26" s="6">
        <f>GETPIVOTDATA("ROC",$I$9,"Mois",1,"Years",2020)/GETPIVOTDATA("TIPS",$I$9,"Mois",1,"Years",2020)</f>
        <v>-0.10239999999999999</v>
      </c>
      <c r="O26" s="39"/>
      <c r="P26" s="65" t="s">
        <v>109</v>
      </c>
      <c r="Q26" s="66">
        <v>46</v>
      </c>
      <c r="R26" s="67">
        <v>1.9007608695652172</v>
      </c>
      <c r="S26" s="68">
        <v>-5.6300000000000008</v>
      </c>
    </row>
    <row r="27" spans="2:19" ht="21" x14ac:dyDescent="0.35">
      <c r="B27" s="26" t="s">
        <v>2463</v>
      </c>
      <c r="C27" s="4">
        <v>2</v>
      </c>
      <c r="D27" s="4">
        <v>1</v>
      </c>
      <c r="E27" s="5">
        <v>1.96</v>
      </c>
      <c r="F27" s="43">
        <v>1.08</v>
      </c>
      <c r="G27" s="27">
        <f>GETPIVOTDATA("ROC",$B$23,"Type of bets","Team O/U")/GETPIVOTDATA("TIPS",$B$23,"Type of bets","Team O/U")</f>
        <v>0.54</v>
      </c>
      <c r="I27" s="17" t="s">
        <v>2282</v>
      </c>
      <c r="J27" s="8">
        <v>1487</v>
      </c>
      <c r="K27" s="8">
        <v>1</v>
      </c>
      <c r="L27" s="9">
        <v>1.9262824478816443</v>
      </c>
      <c r="M27" s="32">
        <v>21.909999999999989</v>
      </c>
      <c r="N27" s="10">
        <f>GETPIVOTDATA("ROC",$I$9)/GETPIVOTDATA("TIPS",$I$9)</f>
        <v>1.47343644922663E-2</v>
      </c>
      <c r="O27" s="39"/>
      <c r="P27" s="19" t="s">
        <v>128</v>
      </c>
      <c r="Q27" s="62">
        <v>27</v>
      </c>
      <c r="R27" s="63">
        <v>1.8766666666666665</v>
      </c>
      <c r="S27" s="64">
        <v>7.2299999999999986</v>
      </c>
    </row>
    <row r="28" spans="2:19" ht="21" x14ac:dyDescent="0.35">
      <c r="B28" s="7" t="s">
        <v>2282</v>
      </c>
      <c r="C28" s="8">
        <v>1487</v>
      </c>
      <c r="D28" s="8">
        <v>1</v>
      </c>
      <c r="E28" s="9">
        <v>1.9262824478816445</v>
      </c>
      <c r="F28" s="32">
        <v>21.909999999999982</v>
      </c>
      <c r="G28" s="10">
        <f>GETPIVOTDATA("ROC",$B$2)/GETPIVOTDATA("TIPS",$B$2)</f>
        <v>1.4734364492266306E-2</v>
      </c>
      <c r="O28" s="40"/>
      <c r="P28" s="19" t="s">
        <v>97</v>
      </c>
      <c r="Q28" s="62">
        <v>5</v>
      </c>
      <c r="R28" s="63">
        <v>1.8111999999999999</v>
      </c>
      <c r="S28" s="64">
        <v>-0.52</v>
      </c>
    </row>
    <row r="29" spans="2:19" x14ac:dyDescent="0.25">
      <c r="B29"/>
      <c r="C29"/>
      <c r="D29"/>
      <c r="E29"/>
      <c r="F29"/>
      <c r="O29" s="40"/>
      <c r="P29" s="19" t="s">
        <v>64</v>
      </c>
      <c r="Q29" s="62">
        <v>3</v>
      </c>
      <c r="R29" s="63">
        <v>1.8423333333333332</v>
      </c>
      <c r="S29" s="64">
        <v>0.64000000000000012</v>
      </c>
    </row>
    <row r="30" spans="2:19" x14ac:dyDescent="0.25">
      <c r="B30"/>
      <c r="C30"/>
      <c r="D30"/>
      <c r="E30"/>
      <c r="F30"/>
      <c r="P30" s="65" t="s">
        <v>50</v>
      </c>
      <c r="Q30" s="66">
        <v>102</v>
      </c>
      <c r="R30" s="67">
        <v>1.9261078431372551</v>
      </c>
      <c r="S30" s="68">
        <v>-6.049999999999998</v>
      </c>
    </row>
    <row r="31" spans="2:19" x14ac:dyDescent="0.25">
      <c r="B31"/>
      <c r="C31"/>
      <c r="D31"/>
      <c r="E31"/>
      <c r="F31"/>
      <c r="P31" s="19" t="s">
        <v>19</v>
      </c>
      <c r="Q31" s="62">
        <v>53</v>
      </c>
      <c r="R31" s="63">
        <v>1.9621886792452827</v>
      </c>
      <c r="S31" s="64">
        <v>-3.59</v>
      </c>
    </row>
    <row r="32" spans="2:19" x14ac:dyDescent="0.25">
      <c r="B32"/>
      <c r="C32"/>
      <c r="D32"/>
      <c r="E32"/>
      <c r="F32"/>
      <c r="P32" s="19" t="s">
        <v>190</v>
      </c>
      <c r="Q32" s="62">
        <v>20</v>
      </c>
      <c r="R32" s="63">
        <v>1.89655</v>
      </c>
      <c r="S32" s="64">
        <v>-4.97</v>
      </c>
    </row>
    <row r="33" spans="2:19" x14ac:dyDescent="0.25">
      <c r="B33"/>
      <c r="C33"/>
      <c r="D33"/>
      <c r="E33"/>
      <c r="F33"/>
      <c r="P33" s="19" t="s">
        <v>464</v>
      </c>
      <c r="Q33" s="62">
        <v>9</v>
      </c>
      <c r="R33" s="63">
        <v>1.9274444444444445</v>
      </c>
      <c r="S33" s="64">
        <v>4.25</v>
      </c>
    </row>
    <row r="34" spans="2:19" x14ac:dyDescent="0.25">
      <c r="B34"/>
      <c r="C34"/>
      <c r="D34"/>
      <c r="E34"/>
      <c r="F34"/>
      <c r="P34" s="19" t="s">
        <v>493</v>
      </c>
      <c r="Q34" s="62">
        <v>2</v>
      </c>
      <c r="R34" s="63">
        <v>2.0049999999999999</v>
      </c>
      <c r="S34" s="64">
        <v>-2</v>
      </c>
    </row>
    <row r="35" spans="2:19" x14ac:dyDescent="0.25">
      <c r="B35"/>
      <c r="C35"/>
      <c r="D35"/>
      <c r="E35"/>
      <c r="F35"/>
      <c r="P35" s="19" t="s">
        <v>2008</v>
      </c>
      <c r="Q35" s="62">
        <v>1</v>
      </c>
      <c r="R35" s="63">
        <v>2.08</v>
      </c>
      <c r="S35" s="64">
        <v>1.08</v>
      </c>
    </row>
    <row r="36" spans="2:19" x14ac:dyDescent="0.25">
      <c r="B36"/>
      <c r="C36"/>
      <c r="D36"/>
      <c r="E36"/>
      <c r="F36"/>
      <c r="P36" s="19" t="s">
        <v>250</v>
      </c>
      <c r="Q36" s="62">
        <v>16</v>
      </c>
      <c r="R36" s="63">
        <v>1.7730624999999998</v>
      </c>
      <c r="S36" s="64">
        <v>-0.19999999999999996</v>
      </c>
    </row>
    <row r="37" spans="2:19" x14ac:dyDescent="0.25">
      <c r="B37"/>
      <c r="C37"/>
      <c r="D37"/>
      <c r="E37"/>
      <c r="F37"/>
      <c r="J37"/>
      <c r="K37"/>
      <c r="L37"/>
      <c r="M37"/>
      <c r="N37"/>
      <c r="P37" s="19" t="s">
        <v>166</v>
      </c>
      <c r="Q37" s="62">
        <v>40</v>
      </c>
      <c r="R37" s="63">
        <v>1.922175</v>
      </c>
      <c r="S37" s="64">
        <v>-4.96</v>
      </c>
    </row>
    <row r="38" spans="2:19" x14ac:dyDescent="0.25">
      <c r="B38"/>
      <c r="C38"/>
      <c r="D38"/>
      <c r="E38"/>
      <c r="F38"/>
      <c r="J38"/>
      <c r="K38"/>
      <c r="L38"/>
      <c r="M38"/>
      <c r="N38"/>
      <c r="P38" s="19" t="s">
        <v>171</v>
      </c>
      <c r="Q38" s="62">
        <v>15</v>
      </c>
      <c r="R38" s="63">
        <v>1.9458666666666666</v>
      </c>
      <c r="S38" s="64">
        <v>-0.61999999999999966</v>
      </c>
    </row>
    <row r="39" spans="2:19" x14ac:dyDescent="0.25">
      <c r="B39"/>
      <c r="C39"/>
      <c r="D39"/>
      <c r="E39"/>
      <c r="F39"/>
      <c r="J39"/>
      <c r="K39"/>
      <c r="L39"/>
      <c r="M39"/>
      <c r="N39"/>
      <c r="P39" s="19" t="s">
        <v>1546</v>
      </c>
      <c r="Q39" s="62">
        <v>1</v>
      </c>
      <c r="R39" s="63">
        <v>1.7689999999999999</v>
      </c>
      <c r="S39" s="64">
        <v>0.77</v>
      </c>
    </row>
    <row r="40" spans="2:19" x14ac:dyDescent="0.25">
      <c r="B40"/>
      <c r="C40"/>
      <c r="D40"/>
      <c r="E40"/>
      <c r="F40"/>
      <c r="P40" s="19" t="s">
        <v>1913</v>
      </c>
      <c r="Q40" s="62">
        <v>1</v>
      </c>
      <c r="R40" s="63">
        <v>1.714</v>
      </c>
      <c r="S40" s="64">
        <v>-1</v>
      </c>
    </row>
    <row r="41" spans="2:19" x14ac:dyDescent="0.25">
      <c r="B41"/>
      <c r="C41"/>
      <c r="D41"/>
      <c r="E41"/>
      <c r="F41"/>
      <c r="P41" s="19" t="s">
        <v>678</v>
      </c>
      <c r="Q41" s="62">
        <v>3</v>
      </c>
      <c r="R41" s="63">
        <v>2.0500000000000003</v>
      </c>
      <c r="S41" s="64">
        <v>0</v>
      </c>
    </row>
    <row r="42" spans="2:19" x14ac:dyDescent="0.25">
      <c r="B42"/>
      <c r="C42"/>
      <c r="D42"/>
      <c r="E42"/>
      <c r="F42"/>
      <c r="P42" s="19" t="s">
        <v>60</v>
      </c>
      <c r="Q42" s="62">
        <v>5</v>
      </c>
      <c r="R42" s="63">
        <v>1.9034</v>
      </c>
      <c r="S42" s="64">
        <v>2.74</v>
      </c>
    </row>
    <row r="43" spans="2:19" x14ac:dyDescent="0.25">
      <c r="B43"/>
      <c r="C43"/>
      <c r="D43"/>
      <c r="E43"/>
      <c r="F43"/>
      <c r="P43" s="19" t="s">
        <v>331</v>
      </c>
      <c r="Q43" s="62">
        <v>3</v>
      </c>
      <c r="R43" s="63">
        <v>1.9813333333333336</v>
      </c>
      <c r="S43" s="64">
        <v>-2</v>
      </c>
    </row>
    <row r="44" spans="2:19" x14ac:dyDescent="0.25">
      <c r="B44"/>
      <c r="C44"/>
      <c r="D44"/>
      <c r="E44"/>
      <c r="F44"/>
      <c r="P44" s="19" t="s">
        <v>1719</v>
      </c>
      <c r="Q44" s="62">
        <v>3</v>
      </c>
      <c r="R44" s="63">
        <v>1.8653333333333333</v>
      </c>
      <c r="S44" s="64">
        <v>0.71</v>
      </c>
    </row>
    <row r="45" spans="2:19" x14ac:dyDescent="0.25">
      <c r="B45"/>
      <c r="C45"/>
      <c r="D45"/>
      <c r="E45"/>
      <c r="F45"/>
      <c r="P45" s="19" t="s">
        <v>2989</v>
      </c>
      <c r="Q45" s="62">
        <v>1487</v>
      </c>
      <c r="R45" s="63">
        <v>1.9262824478816456</v>
      </c>
      <c r="S45" s="64">
        <v>21.910000000000004</v>
      </c>
    </row>
    <row r="46" spans="2:19" x14ac:dyDescent="0.25">
      <c r="B46"/>
      <c r="C46"/>
      <c r="D46"/>
      <c r="E46"/>
      <c r="F46"/>
    </row>
    <row r="47" spans="2:19" x14ac:dyDescent="0.25">
      <c r="B47"/>
      <c r="C47"/>
      <c r="D47"/>
      <c r="E47"/>
      <c r="F47"/>
    </row>
    <row r="48" spans="2:19" x14ac:dyDescent="0.25">
      <c r="B48"/>
      <c r="C48"/>
      <c r="D48"/>
      <c r="E48"/>
      <c r="F48"/>
    </row>
    <row r="49" spans="2:6" x14ac:dyDescent="0.25">
      <c r="B49"/>
      <c r="C49"/>
      <c r="D49"/>
      <c r="E49"/>
      <c r="F49"/>
    </row>
    <row r="50" spans="2:6" x14ac:dyDescent="0.25">
      <c r="B50"/>
      <c r="C50"/>
      <c r="D50"/>
      <c r="E50"/>
      <c r="F50"/>
    </row>
    <row r="51" spans="2:6" x14ac:dyDescent="0.25">
      <c r="B51"/>
      <c r="C51"/>
      <c r="D51"/>
      <c r="E51"/>
      <c r="F51"/>
    </row>
    <row r="52" spans="2:6" x14ac:dyDescent="0.25">
      <c r="B52"/>
      <c r="C52"/>
      <c r="D52"/>
      <c r="E52"/>
      <c r="F52"/>
    </row>
    <row r="53" spans="2:6" x14ac:dyDescent="0.25">
      <c r="B53"/>
      <c r="C53"/>
      <c r="D53"/>
      <c r="E53"/>
      <c r="F53"/>
    </row>
    <row r="54" spans="2:6" x14ac:dyDescent="0.25">
      <c r="B54"/>
      <c r="C54"/>
      <c r="D54"/>
      <c r="E54"/>
      <c r="F54"/>
    </row>
    <row r="55" spans="2:6" x14ac:dyDescent="0.25">
      <c r="B55"/>
      <c r="C55"/>
      <c r="D55"/>
      <c r="E55"/>
      <c r="F55"/>
    </row>
    <row r="56" spans="2:6" x14ac:dyDescent="0.25">
      <c r="B56"/>
      <c r="C56"/>
      <c r="D56"/>
      <c r="E56"/>
      <c r="F56"/>
    </row>
    <row r="57" spans="2:6" x14ac:dyDescent="0.25">
      <c r="B57"/>
      <c r="C57"/>
      <c r="D57"/>
      <c r="E57"/>
      <c r="F57"/>
    </row>
    <row r="58" spans="2:6" x14ac:dyDescent="0.25">
      <c r="B58"/>
      <c r="C58"/>
      <c r="D58"/>
      <c r="E58"/>
      <c r="F58"/>
    </row>
    <row r="59" spans="2:6" x14ac:dyDescent="0.25">
      <c r="B59"/>
      <c r="C59"/>
      <c r="D59"/>
      <c r="E59"/>
      <c r="F59"/>
    </row>
    <row r="60" spans="2:6" x14ac:dyDescent="0.25">
      <c r="B60"/>
      <c r="C60"/>
      <c r="D60"/>
      <c r="E60"/>
      <c r="F60"/>
    </row>
    <row r="61" spans="2:6" x14ac:dyDescent="0.25">
      <c r="B61"/>
      <c r="C61"/>
      <c r="D61"/>
      <c r="E61"/>
      <c r="F61"/>
    </row>
    <row r="62" spans="2:6" x14ac:dyDescent="0.25">
      <c r="B62"/>
      <c r="C62"/>
      <c r="D62"/>
      <c r="E62"/>
      <c r="F62"/>
    </row>
    <row r="63" spans="2:6" x14ac:dyDescent="0.25">
      <c r="B63"/>
      <c r="C63"/>
      <c r="D63"/>
      <c r="E63"/>
      <c r="F63"/>
    </row>
    <row r="64" spans="2:6" x14ac:dyDescent="0.25">
      <c r="B64"/>
      <c r="C64"/>
      <c r="D64"/>
      <c r="E64"/>
      <c r="F64"/>
    </row>
    <row r="65" spans="2:6" x14ac:dyDescent="0.25">
      <c r="B65"/>
      <c r="C65"/>
      <c r="D65"/>
      <c r="E65"/>
      <c r="F65"/>
    </row>
    <row r="66" spans="2:6" x14ac:dyDescent="0.25">
      <c r="B66"/>
      <c r="C66"/>
      <c r="D66"/>
      <c r="E66"/>
      <c r="F66"/>
    </row>
    <row r="67" spans="2:6" x14ac:dyDescent="0.25">
      <c r="B67"/>
      <c r="C67"/>
      <c r="D67"/>
      <c r="E67"/>
      <c r="F67"/>
    </row>
    <row r="68" spans="2:6" x14ac:dyDescent="0.25">
      <c r="B68"/>
      <c r="C68"/>
      <c r="D68"/>
      <c r="E68"/>
      <c r="F68"/>
    </row>
    <row r="69" spans="2:6" x14ac:dyDescent="0.25">
      <c r="B69"/>
      <c r="C69"/>
      <c r="D69"/>
      <c r="E69"/>
      <c r="F69"/>
    </row>
    <row r="70" spans="2:6" x14ac:dyDescent="0.25">
      <c r="B70"/>
      <c r="C70"/>
      <c r="D70"/>
      <c r="E70"/>
      <c r="F70"/>
    </row>
    <row r="71" spans="2:6" x14ac:dyDescent="0.25">
      <c r="B71"/>
      <c r="C71"/>
      <c r="D71"/>
      <c r="E71"/>
      <c r="F71"/>
    </row>
    <row r="72" spans="2:6" x14ac:dyDescent="0.25">
      <c r="B72"/>
      <c r="C72"/>
      <c r="D72"/>
      <c r="E72"/>
      <c r="F72"/>
    </row>
    <row r="73" spans="2:6" x14ac:dyDescent="0.25">
      <c r="B73"/>
      <c r="C73"/>
      <c r="D73"/>
      <c r="E73"/>
      <c r="F73"/>
    </row>
    <row r="74" spans="2:6" x14ac:dyDescent="0.25">
      <c r="B74"/>
      <c r="C74"/>
      <c r="D74"/>
      <c r="E74"/>
      <c r="F74"/>
    </row>
    <row r="75" spans="2:6" x14ac:dyDescent="0.25">
      <c r="B75"/>
      <c r="C75"/>
      <c r="D75"/>
      <c r="E75"/>
      <c r="F75"/>
    </row>
    <row r="76" spans="2:6" x14ac:dyDescent="0.25">
      <c r="B76"/>
      <c r="C76"/>
      <c r="D76"/>
      <c r="E76"/>
      <c r="F76"/>
    </row>
    <row r="77" spans="2:6" x14ac:dyDescent="0.25">
      <c r="B77"/>
      <c r="C77"/>
      <c r="D77"/>
      <c r="E77"/>
      <c r="F77"/>
    </row>
    <row r="78" spans="2:6" x14ac:dyDescent="0.25">
      <c r="B78"/>
      <c r="C78"/>
      <c r="D78"/>
    </row>
    <row r="79" spans="2:6" x14ac:dyDescent="0.25">
      <c r="B79"/>
      <c r="C79"/>
      <c r="D79"/>
    </row>
    <row r="80" spans="2:6" x14ac:dyDescent="0.25">
      <c r="B80"/>
      <c r="C80"/>
      <c r="D80"/>
    </row>
    <row r="81" spans="2:4" x14ac:dyDescent="0.25">
      <c r="B81"/>
      <c r="C81"/>
      <c r="D81"/>
    </row>
    <row r="82" spans="2:4" x14ac:dyDescent="0.25">
      <c r="B82"/>
      <c r="C82"/>
      <c r="D82"/>
    </row>
    <row r="83" spans="2:4" x14ac:dyDescent="0.25">
      <c r="B83"/>
      <c r="C83"/>
      <c r="D83"/>
    </row>
    <row r="84" spans="2:4" x14ac:dyDescent="0.25">
      <c r="B84"/>
      <c r="C84"/>
      <c r="D84"/>
    </row>
    <row r="85" spans="2:4" x14ac:dyDescent="0.25">
      <c r="B85"/>
      <c r="C85"/>
      <c r="D85"/>
    </row>
    <row r="86" spans="2:4" x14ac:dyDescent="0.25">
      <c r="B86"/>
      <c r="C86"/>
      <c r="D86"/>
    </row>
    <row r="87" spans="2:4" x14ac:dyDescent="0.25">
      <c r="B87"/>
      <c r="C87"/>
      <c r="D87"/>
    </row>
    <row r="88" spans="2:4" x14ac:dyDescent="0.25">
      <c r="B88"/>
      <c r="C88"/>
      <c r="D88"/>
    </row>
    <row r="89" spans="2:4" x14ac:dyDescent="0.25">
      <c r="B89"/>
      <c r="C89"/>
      <c r="D89"/>
    </row>
    <row r="90" spans="2:4" x14ac:dyDescent="0.25">
      <c r="B90"/>
      <c r="C90"/>
      <c r="D90"/>
    </row>
    <row r="91" spans="2:4" x14ac:dyDescent="0.25">
      <c r="B91"/>
      <c r="C91"/>
      <c r="D91"/>
    </row>
    <row r="92" spans="2:4" x14ac:dyDescent="0.25">
      <c r="B92"/>
      <c r="C92"/>
      <c r="D92"/>
    </row>
    <row r="93" spans="2:4" x14ac:dyDescent="0.25">
      <c r="B93"/>
      <c r="C93"/>
      <c r="D93"/>
    </row>
    <row r="94" spans="2:4" x14ac:dyDescent="0.25">
      <c r="B94"/>
      <c r="C94"/>
      <c r="D94"/>
    </row>
    <row r="95" spans="2:4" x14ac:dyDescent="0.25">
      <c r="B95"/>
      <c r="C95"/>
      <c r="D95"/>
    </row>
    <row r="96" spans="2:4" x14ac:dyDescent="0.25">
      <c r="B96"/>
      <c r="C96"/>
      <c r="D96"/>
    </row>
    <row r="97" spans="2:4" x14ac:dyDescent="0.25">
      <c r="B97"/>
      <c r="C97"/>
      <c r="D97"/>
    </row>
    <row r="98" spans="2:4" x14ac:dyDescent="0.25">
      <c r="B98"/>
      <c r="C98"/>
      <c r="D98"/>
    </row>
    <row r="99" spans="2:4" x14ac:dyDescent="0.25">
      <c r="B99"/>
      <c r="C99"/>
      <c r="D99"/>
    </row>
    <row r="100" spans="2:4" x14ac:dyDescent="0.25">
      <c r="B100"/>
      <c r="C100"/>
      <c r="D100"/>
    </row>
    <row r="101" spans="2:4" x14ac:dyDescent="0.25">
      <c r="B101"/>
      <c r="C101"/>
      <c r="D101"/>
    </row>
    <row r="102" spans="2:4" x14ac:dyDescent="0.25">
      <c r="B102"/>
      <c r="C102"/>
      <c r="D102"/>
    </row>
    <row r="103" spans="2:4" x14ac:dyDescent="0.25">
      <c r="B103"/>
      <c r="C103"/>
      <c r="D103"/>
    </row>
    <row r="104" spans="2:4" x14ac:dyDescent="0.25">
      <c r="B104"/>
      <c r="C104"/>
      <c r="D104"/>
    </row>
    <row r="105" spans="2:4" x14ac:dyDescent="0.25">
      <c r="B105"/>
      <c r="C105"/>
      <c r="D105"/>
    </row>
    <row r="106" spans="2:4" x14ac:dyDescent="0.25">
      <c r="B106"/>
      <c r="C106"/>
      <c r="D106"/>
    </row>
    <row r="107" spans="2:4" x14ac:dyDescent="0.25">
      <c r="B107"/>
      <c r="C107"/>
      <c r="D107"/>
    </row>
    <row r="108" spans="2:4" x14ac:dyDescent="0.25">
      <c r="B108"/>
      <c r="C108"/>
      <c r="D108"/>
    </row>
    <row r="109" spans="2:4" x14ac:dyDescent="0.25">
      <c r="B109"/>
      <c r="C109"/>
      <c r="D109"/>
    </row>
    <row r="110" spans="2:4" x14ac:dyDescent="0.25">
      <c r="B110"/>
      <c r="C110"/>
      <c r="D110"/>
    </row>
    <row r="111" spans="2:4" x14ac:dyDescent="0.25">
      <c r="B111"/>
      <c r="C111"/>
      <c r="D111"/>
    </row>
    <row r="112" spans="2:4" x14ac:dyDescent="0.25">
      <c r="B112"/>
      <c r="C112"/>
      <c r="D112"/>
    </row>
    <row r="113" spans="2:4" x14ac:dyDescent="0.25">
      <c r="B113"/>
      <c r="C113"/>
      <c r="D113"/>
    </row>
    <row r="114" spans="2:4" x14ac:dyDescent="0.25">
      <c r="B114"/>
      <c r="C114"/>
      <c r="D114"/>
    </row>
    <row r="115" spans="2:4" x14ac:dyDescent="0.25">
      <c r="B115"/>
      <c r="C115"/>
      <c r="D115"/>
    </row>
    <row r="116" spans="2:4" x14ac:dyDescent="0.25">
      <c r="B116"/>
      <c r="C116"/>
      <c r="D116"/>
    </row>
    <row r="117" spans="2:4" x14ac:dyDescent="0.25">
      <c r="B117"/>
      <c r="C117"/>
      <c r="D117"/>
    </row>
    <row r="118" spans="2:4" x14ac:dyDescent="0.25">
      <c r="B118"/>
      <c r="C118"/>
      <c r="D118"/>
    </row>
    <row r="119" spans="2:4" x14ac:dyDescent="0.25">
      <c r="B119"/>
      <c r="C119"/>
      <c r="D119"/>
    </row>
    <row r="120" spans="2:4" x14ac:dyDescent="0.25">
      <c r="B120"/>
      <c r="C120"/>
      <c r="D120"/>
    </row>
    <row r="121" spans="2:4" x14ac:dyDescent="0.25">
      <c r="B121"/>
      <c r="C121"/>
      <c r="D121"/>
    </row>
    <row r="122" spans="2:4" x14ac:dyDescent="0.25">
      <c r="B122"/>
      <c r="C122"/>
      <c r="D122"/>
    </row>
    <row r="123" spans="2:4" x14ac:dyDescent="0.25">
      <c r="B123"/>
      <c r="C123"/>
      <c r="D123"/>
    </row>
    <row r="124" spans="2:4" x14ac:dyDescent="0.25">
      <c r="B124"/>
      <c r="C124"/>
      <c r="D124"/>
    </row>
    <row r="125" spans="2:4" x14ac:dyDescent="0.25">
      <c r="B125"/>
      <c r="C125"/>
      <c r="D125"/>
    </row>
    <row r="126" spans="2:4" x14ac:dyDescent="0.25">
      <c r="B126"/>
      <c r="C126"/>
      <c r="D126"/>
    </row>
    <row r="127" spans="2:4" x14ac:dyDescent="0.25">
      <c r="B127"/>
      <c r="C127"/>
      <c r="D127"/>
    </row>
    <row r="128" spans="2:4" x14ac:dyDescent="0.25">
      <c r="B128"/>
      <c r="C128"/>
      <c r="D128"/>
    </row>
    <row r="129" spans="2:4" x14ac:dyDescent="0.25">
      <c r="B129"/>
      <c r="C129"/>
      <c r="D129"/>
    </row>
    <row r="130" spans="2:4" x14ac:dyDescent="0.25">
      <c r="B130"/>
      <c r="C130"/>
      <c r="D130"/>
    </row>
    <row r="131" spans="2:4" x14ac:dyDescent="0.25">
      <c r="B131"/>
      <c r="C131"/>
      <c r="D131"/>
    </row>
    <row r="132" spans="2:4" x14ac:dyDescent="0.25">
      <c r="B132"/>
      <c r="C132"/>
      <c r="D132"/>
    </row>
    <row r="133" spans="2:4" x14ac:dyDescent="0.25">
      <c r="B133"/>
      <c r="C133"/>
      <c r="D133"/>
    </row>
    <row r="134" spans="2:4" x14ac:dyDescent="0.25">
      <c r="B134"/>
      <c r="C134"/>
      <c r="D134"/>
    </row>
    <row r="135" spans="2:4" x14ac:dyDescent="0.25">
      <c r="B135"/>
      <c r="C135"/>
      <c r="D135"/>
    </row>
    <row r="136" spans="2:4" x14ac:dyDescent="0.25">
      <c r="B136"/>
      <c r="C136"/>
      <c r="D136"/>
    </row>
    <row r="137" spans="2:4" x14ac:dyDescent="0.25">
      <c r="B137"/>
      <c r="C137"/>
      <c r="D137"/>
    </row>
    <row r="138" spans="2:4" x14ac:dyDescent="0.25">
      <c r="B138"/>
      <c r="C138"/>
      <c r="D138"/>
    </row>
    <row r="139" spans="2:4" x14ac:dyDescent="0.25">
      <c r="B139"/>
      <c r="C139"/>
      <c r="D139"/>
    </row>
    <row r="140" spans="2:4" x14ac:dyDescent="0.25">
      <c r="B140"/>
      <c r="C140"/>
      <c r="D140"/>
    </row>
    <row r="141" spans="2:4" x14ac:dyDescent="0.25">
      <c r="B141"/>
      <c r="C141"/>
      <c r="D141"/>
    </row>
    <row r="142" spans="2:4" x14ac:dyDescent="0.25">
      <c r="B142"/>
      <c r="C142"/>
      <c r="D142"/>
    </row>
    <row r="143" spans="2:4" x14ac:dyDescent="0.25">
      <c r="B143"/>
      <c r="C143"/>
      <c r="D143"/>
    </row>
    <row r="144" spans="2:4" x14ac:dyDescent="0.25">
      <c r="B144"/>
      <c r="C144"/>
      <c r="D144"/>
    </row>
    <row r="145" spans="2:4" x14ac:dyDescent="0.25">
      <c r="B145"/>
      <c r="C145"/>
      <c r="D145"/>
    </row>
    <row r="146" spans="2:4" x14ac:dyDescent="0.25">
      <c r="B146"/>
      <c r="C146"/>
      <c r="D146"/>
    </row>
    <row r="147" spans="2:4" x14ac:dyDescent="0.25">
      <c r="B147"/>
      <c r="C147"/>
      <c r="D147"/>
    </row>
    <row r="148" spans="2:4" x14ac:dyDescent="0.25">
      <c r="B148"/>
      <c r="C148"/>
      <c r="D148"/>
    </row>
    <row r="149" spans="2:4" x14ac:dyDescent="0.25">
      <c r="B149"/>
      <c r="C149"/>
      <c r="D149"/>
    </row>
    <row r="150" spans="2:4" x14ac:dyDescent="0.25">
      <c r="B150"/>
      <c r="C150"/>
      <c r="D150"/>
    </row>
    <row r="151" spans="2:4" x14ac:dyDescent="0.25">
      <c r="B151"/>
      <c r="C151"/>
      <c r="D151"/>
    </row>
    <row r="152" spans="2:4" x14ac:dyDescent="0.25">
      <c r="B152"/>
      <c r="C152"/>
      <c r="D152"/>
    </row>
    <row r="153" spans="2:4" x14ac:dyDescent="0.25">
      <c r="B153"/>
      <c r="C153"/>
      <c r="D153"/>
    </row>
    <row r="154" spans="2:4" x14ac:dyDescent="0.25">
      <c r="B154"/>
      <c r="C154"/>
      <c r="D154"/>
    </row>
    <row r="155" spans="2:4" x14ac:dyDescent="0.25">
      <c r="B155"/>
      <c r="C155"/>
      <c r="D155"/>
    </row>
    <row r="156" spans="2:4" x14ac:dyDescent="0.25">
      <c r="B156"/>
      <c r="C156"/>
      <c r="D156"/>
    </row>
    <row r="157" spans="2:4" x14ac:dyDescent="0.25">
      <c r="B157"/>
      <c r="C157"/>
      <c r="D157"/>
    </row>
    <row r="158" spans="2:4" x14ac:dyDescent="0.25">
      <c r="B158"/>
      <c r="C158"/>
      <c r="D158"/>
    </row>
    <row r="159" spans="2:4" x14ac:dyDescent="0.25">
      <c r="B159"/>
      <c r="C159"/>
      <c r="D159"/>
    </row>
    <row r="160" spans="2:4" x14ac:dyDescent="0.25">
      <c r="B160"/>
      <c r="C160"/>
      <c r="D160"/>
    </row>
    <row r="161" spans="2:4" x14ac:dyDescent="0.25">
      <c r="B161"/>
      <c r="C161"/>
      <c r="D161"/>
    </row>
    <row r="162" spans="2:4" x14ac:dyDescent="0.25">
      <c r="B162"/>
      <c r="C162"/>
      <c r="D162"/>
    </row>
    <row r="163" spans="2:4" x14ac:dyDescent="0.25">
      <c r="B163"/>
      <c r="C163"/>
      <c r="D163"/>
    </row>
    <row r="164" spans="2:4" x14ac:dyDescent="0.25">
      <c r="B164"/>
      <c r="C164"/>
      <c r="D164"/>
    </row>
    <row r="165" spans="2:4" x14ac:dyDescent="0.25">
      <c r="B165"/>
      <c r="C165"/>
      <c r="D165"/>
    </row>
    <row r="166" spans="2:4" x14ac:dyDescent="0.25">
      <c r="B166"/>
      <c r="C166"/>
      <c r="D166"/>
    </row>
    <row r="167" spans="2:4" x14ac:dyDescent="0.25">
      <c r="B167"/>
      <c r="C167"/>
      <c r="D167"/>
    </row>
    <row r="168" spans="2:4" x14ac:dyDescent="0.25">
      <c r="B168"/>
      <c r="C168"/>
      <c r="D168"/>
    </row>
    <row r="169" spans="2:4" x14ac:dyDescent="0.25">
      <c r="B169"/>
      <c r="C169"/>
      <c r="D169"/>
    </row>
    <row r="170" spans="2:4" x14ac:dyDescent="0.25">
      <c r="B170"/>
      <c r="C170"/>
      <c r="D170"/>
    </row>
    <row r="171" spans="2:4" x14ac:dyDescent="0.25">
      <c r="B171"/>
      <c r="C171"/>
      <c r="D171"/>
    </row>
    <row r="172" spans="2:4" x14ac:dyDescent="0.25">
      <c r="B172"/>
      <c r="C172"/>
      <c r="D172"/>
    </row>
    <row r="173" spans="2:4" x14ac:dyDescent="0.25">
      <c r="B173"/>
      <c r="C173"/>
      <c r="D173"/>
    </row>
    <row r="174" spans="2:4" x14ac:dyDescent="0.25">
      <c r="B174"/>
      <c r="C174"/>
      <c r="D174"/>
    </row>
    <row r="175" spans="2:4" x14ac:dyDescent="0.25">
      <c r="B175"/>
      <c r="C175"/>
      <c r="D175"/>
    </row>
    <row r="176" spans="2:4" x14ac:dyDescent="0.25">
      <c r="B176"/>
      <c r="C176"/>
      <c r="D176"/>
    </row>
    <row r="177" spans="2:4" x14ac:dyDescent="0.25">
      <c r="B177"/>
      <c r="C177"/>
      <c r="D177"/>
    </row>
    <row r="178" spans="2:4" x14ac:dyDescent="0.25">
      <c r="B178"/>
      <c r="C178"/>
      <c r="D178"/>
    </row>
    <row r="179" spans="2:4" x14ac:dyDescent="0.25">
      <c r="B179"/>
      <c r="C179"/>
      <c r="D179"/>
    </row>
    <row r="180" spans="2:4" x14ac:dyDescent="0.25">
      <c r="B180"/>
    </row>
    <row r="181" spans="2:4" x14ac:dyDescent="0.25">
      <c r="B181"/>
    </row>
    <row r="182" spans="2:4" x14ac:dyDescent="0.25">
      <c r="B182"/>
    </row>
    <row r="183" spans="2:4" x14ac:dyDescent="0.25">
      <c r="B183"/>
    </row>
    <row r="184" spans="2:4" x14ac:dyDescent="0.25">
      <c r="B184"/>
    </row>
    <row r="185" spans="2:4" x14ac:dyDescent="0.25">
      <c r="B185"/>
    </row>
    <row r="186" spans="2:4" x14ac:dyDescent="0.25">
      <c r="B186"/>
    </row>
    <row r="187" spans="2:4" x14ac:dyDescent="0.25">
      <c r="B187"/>
    </row>
    <row r="188" spans="2:4" x14ac:dyDescent="0.25">
      <c r="B188"/>
    </row>
    <row r="189" spans="2:4" x14ac:dyDescent="0.25">
      <c r="B189"/>
    </row>
    <row r="190" spans="2:4" x14ac:dyDescent="0.25">
      <c r="B190"/>
    </row>
    <row r="191" spans="2:4" x14ac:dyDescent="0.25">
      <c r="B191"/>
    </row>
    <row r="192" spans="2:4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  <row r="851" spans="2:2" x14ac:dyDescent="0.25">
      <c r="B851"/>
    </row>
    <row r="852" spans="2:2" x14ac:dyDescent="0.25">
      <c r="B852"/>
    </row>
    <row r="853" spans="2:2" x14ac:dyDescent="0.25">
      <c r="B853"/>
    </row>
    <row r="854" spans="2:2" x14ac:dyDescent="0.25">
      <c r="B854"/>
    </row>
    <row r="855" spans="2:2" x14ac:dyDescent="0.25">
      <c r="B855"/>
    </row>
    <row r="856" spans="2:2" x14ac:dyDescent="0.25">
      <c r="B856"/>
    </row>
    <row r="857" spans="2:2" x14ac:dyDescent="0.25">
      <c r="B857"/>
    </row>
    <row r="858" spans="2:2" x14ac:dyDescent="0.25">
      <c r="B858"/>
    </row>
    <row r="859" spans="2:2" x14ac:dyDescent="0.25">
      <c r="B859"/>
    </row>
    <row r="860" spans="2:2" x14ac:dyDescent="0.25">
      <c r="B860"/>
    </row>
    <row r="861" spans="2:2" x14ac:dyDescent="0.25">
      <c r="B861"/>
    </row>
    <row r="862" spans="2:2" x14ac:dyDescent="0.25">
      <c r="B862"/>
    </row>
    <row r="863" spans="2:2" x14ac:dyDescent="0.25">
      <c r="B863"/>
    </row>
    <row r="864" spans="2:2" x14ac:dyDescent="0.25">
      <c r="B864"/>
    </row>
    <row r="865" spans="2:2" x14ac:dyDescent="0.25">
      <c r="B865"/>
    </row>
    <row r="866" spans="2:2" x14ac:dyDescent="0.25">
      <c r="B866"/>
    </row>
    <row r="867" spans="2:2" x14ac:dyDescent="0.25">
      <c r="B867"/>
    </row>
    <row r="868" spans="2:2" x14ac:dyDescent="0.25">
      <c r="B868"/>
    </row>
    <row r="869" spans="2:2" x14ac:dyDescent="0.25">
      <c r="B869"/>
    </row>
    <row r="870" spans="2:2" x14ac:dyDescent="0.25">
      <c r="B870"/>
    </row>
    <row r="871" spans="2:2" x14ac:dyDescent="0.25">
      <c r="B871"/>
    </row>
    <row r="872" spans="2:2" x14ac:dyDescent="0.25">
      <c r="B872"/>
    </row>
    <row r="873" spans="2:2" x14ac:dyDescent="0.25">
      <c r="B873"/>
    </row>
    <row r="874" spans="2:2" x14ac:dyDescent="0.25">
      <c r="B874"/>
    </row>
    <row r="875" spans="2:2" x14ac:dyDescent="0.25">
      <c r="B875"/>
    </row>
    <row r="876" spans="2:2" x14ac:dyDescent="0.25">
      <c r="B876"/>
    </row>
    <row r="877" spans="2:2" x14ac:dyDescent="0.25">
      <c r="B877"/>
    </row>
    <row r="878" spans="2:2" x14ac:dyDescent="0.25">
      <c r="B878"/>
    </row>
    <row r="879" spans="2:2" x14ac:dyDescent="0.25">
      <c r="B879"/>
    </row>
    <row r="880" spans="2:2" x14ac:dyDescent="0.25">
      <c r="B880"/>
    </row>
    <row r="881" spans="2:2" x14ac:dyDescent="0.25">
      <c r="B881"/>
    </row>
    <row r="882" spans="2:2" x14ac:dyDescent="0.25">
      <c r="B882"/>
    </row>
    <row r="883" spans="2:2" x14ac:dyDescent="0.25">
      <c r="B883"/>
    </row>
    <row r="884" spans="2:2" x14ac:dyDescent="0.25">
      <c r="B884"/>
    </row>
    <row r="885" spans="2:2" x14ac:dyDescent="0.25">
      <c r="B885"/>
    </row>
    <row r="886" spans="2:2" x14ac:dyDescent="0.25">
      <c r="B886"/>
    </row>
    <row r="887" spans="2:2" x14ac:dyDescent="0.25">
      <c r="B887"/>
    </row>
    <row r="888" spans="2:2" x14ac:dyDescent="0.25">
      <c r="B888"/>
    </row>
    <row r="889" spans="2:2" x14ac:dyDescent="0.25">
      <c r="B889"/>
    </row>
    <row r="890" spans="2:2" x14ac:dyDescent="0.25">
      <c r="B890"/>
    </row>
    <row r="891" spans="2:2" x14ac:dyDescent="0.25">
      <c r="B891"/>
    </row>
    <row r="892" spans="2:2" x14ac:dyDescent="0.25">
      <c r="B892"/>
    </row>
    <row r="893" spans="2:2" x14ac:dyDescent="0.25">
      <c r="B893"/>
    </row>
    <row r="894" spans="2:2" x14ac:dyDescent="0.25">
      <c r="B894"/>
    </row>
    <row r="895" spans="2:2" x14ac:dyDescent="0.25">
      <c r="B895"/>
    </row>
    <row r="896" spans="2:2" x14ac:dyDescent="0.25">
      <c r="B896"/>
    </row>
    <row r="897" spans="2:2" x14ac:dyDescent="0.25">
      <c r="B897"/>
    </row>
    <row r="898" spans="2:2" x14ac:dyDescent="0.25">
      <c r="B898"/>
    </row>
    <row r="899" spans="2:2" x14ac:dyDescent="0.25">
      <c r="B899"/>
    </row>
    <row r="900" spans="2:2" x14ac:dyDescent="0.25">
      <c r="B900"/>
    </row>
    <row r="901" spans="2:2" x14ac:dyDescent="0.25">
      <c r="B901"/>
    </row>
    <row r="902" spans="2:2" x14ac:dyDescent="0.25">
      <c r="B902"/>
    </row>
    <row r="903" spans="2:2" x14ac:dyDescent="0.25">
      <c r="B903"/>
    </row>
    <row r="904" spans="2:2" x14ac:dyDescent="0.25">
      <c r="B904"/>
    </row>
    <row r="905" spans="2:2" x14ac:dyDescent="0.25">
      <c r="B905"/>
    </row>
    <row r="906" spans="2:2" x14ac:dyDescent="0.25">
      <c r="B906"/>
    </row>
    <row r="907" spans="2:2" x14ac:dyDescent="0.25">
      <c r="B907"/>
    </row>
    <row r="908" spans="2:2" x14ac:dyDescent="0.25">
      <c r="B908"/>
    </row>
    <row r="909" spans="2:2" x14ac:dyDescent="0.25">
      <c r="B909"/>
    </row>
    <row r="910" spans="2:2" x14ac:dyDescent="0.25">
      <c r="B910"/>
    </row>
    <row r="911" spans="2:2" x14ac:dyDescent="0.25">
      <c r="B911"/>
    </row>
    <row r="912" spans="2:2" x14ac:dyDescent="0.25">
      <c r="B912"/>
    </row>
    <row r="913" spans="2:2" x14ac:dyDescent="0.25">
      <c r="B913"/>
    </row>
    <row r="914" spans="2:2" x14ac:dyDescent="0.25">
      <c r="B914"/>
    </row>
    <row r="915" spans="2:2" x14ac:dyDescent="0.25">
      <c r="B915"/>
    </row>
    <row r="916" spans="2:2" x14ac:dyDescent="0.25">
      <c r="B916"/>
    </row>
    <row r="917" spans="2:2" x14ac:dyDescent="0.25">
      <c r="B917"/>
    </row>
    <row r="918" spans="2:2" x14ac:dyDescent="0.25">
      <c r="B918"/>
    </row>
    <row r="919" spans="2:2" x14ac:dyDescent="0.25">
      <c r="B919"/>
    </row>
    <row r="920" spans="2:2" x14ac:dyDescent="0.25">
      <c r="B920"/>
    </row>
    <row r="921" spans="2:2" x14ac:dyDescent="0.25">
      <c r="B921"/>
    </row>
    <row r="922" spans="2:2" x14ac:dyDescent="0.25">
      <c r="B922"/>
    </row>
    <row r="923" spans="2:2" x14ac:dyDescent="0.25">
      <c r="B923"/>
    </row>
    <row r="924" spans="2:2" x14ac:dyDescent="0.25">
      <c r="B924"/>
    </row>
    <row r="925" spans="2:2" x14ac:dyDescent="0.25">
      <c r="B925"/>
    </row>
    <row r="926" spans="2:2" x14ac:dyDescent="0.25">
      <c r="B926"/>
    </row>
    <row r="927" spans="2:2" x14ac:dyDescent="0.25">
      <c r="B927"/>
    </row>
    <row r="928" spans="2:2" x14ac:dyDescent="0.25">
      <c r="B928"/>
    </row>
    <row r="929" spans="2:2" x14ac:dyDescent="0.25">
      <c r="B929"/>
    </row>
    <row r="930" spans="2:2" x14ac:dyDescent="0.25">
      <c r="B930"/>
    </row>
    <row r="931" spans="2:2" x14ac:dyDescent="0.25">
      <c r="B931"/>
    </row>
    <row r="932" spans="2:2" x14ac:dyDescent="0.25">
      <c r="B932"/>
    </row>
    <row r="933" spans="2:2" x14ac:dyDescent="0.25">
      <c r="B933"/>
    </row>
    <row r="934" spans="2:2" x14ac:dyDescent="0.25">
      <c r="B934"/>
    </row>
    <row r="935" spans="2:2" x14ac:dyDescent="0.25">
      <c r="B935"/>
    </row>
    <row r="936" spans="2:2" x14ac:dyDescent="0.25">
      <c r="B936"/>
    </row>
    <row r="937" spans="2:2" x14ac:dyDescent="0.25">
      <c r="B937"/>
    </row>
    <row r="938" spans="2:2" x14ac:dyDescent="0.25">
      <c r="B938"/>
    </row>
    <row r="939" spans="2:2" x14ac:dyDescent="0.25">
      <c r="B939"/>
    </row>
    <row r="940" spans="2:2" x14ac:dyDescent="0.25">
      <c r="B940"/>
    </row>
    <row r="941" spans="2:2" x14ac:dyDescent="0.25">
      <c r="B941"/>
    </row>
    <row r="942" spans="2:2" x14ac:dyDescent="0.25">
      <c r="B942"/>
    </row>
    <row r="943" spans="2:2" x14ac:dyDescent="0.25">
      <c r="B943"/>
    </row>
    <row r="944" spans="2:2" x14ac:dyDescent="0.25">
      <c r="B944"/>
    </row>
    <row r="945" spans="2:2" x14ac:dyDescent="0.25">
      <c r="B945"/>
    </row>
    <row r="946" spans="2:2" x14ac:dyDescent="0.25">
      <c r="B946"/>
    </row>
    <row r="947" spans="2:2" x14ac:dyDescent="0.25">
      <c r="B947"/>
    </row>
    <row r="948" spans="2:2" x14ac:dyDescent="0.25">
      <c r="B948"/>
    </row>
    <row r="949" spans="2:2" x14ac:dyDescent="0.25">
      <c r="B949"/>
    </row>
    <row r="950" spans="2:2" x14ac:dyDescent="0.25">
      <c r="B950"/>
    </row>
    <row r="951" spans="2:2" x14ac:dyDescent="0.25">
      <c r="B951"/>
    </row>
    <row r="952" spans="2:2" x14ac:dyDescent="0.25">
      <c r="B952"/>
    </row>
    <row r="953" spans="2:2" x14ac:dyDescent="0.25">
      <c r="B953"/>
    </row>
    <row r="954" spans="2:2" x14ac:dyDescent="0.25">
      <c r="B954"/>
    </row>
    <row r="955" spans="2:2" x14ac:dyDescent="0.25">
      <c r="B955"/>
    </row>
    <row r="956" spans="2:2" x14ac:dyDescent="0.25">
      <c r="B956"/>
    </row>
    <row r="957" spans="2:2" x14ac:dyDescent="0.25">
      <c r="B957"/>
    </row>
    <row r="958" spans="2:2" x14ac:dyDescent="0.25">
      <c r="B958"/>
    </row>
    <row r="959" spans="2:2" x14ac:dyDescent="0.25">
      <c r="B959"/>
    </row>
    <row r="960" spans="2:2" x14ac:dyDescent="0.25">
      <c r="B960"/>
    </row>
    <row r="961" spans="2:2" x14ac:dyDescent="0.25">
      <c r="B961"/>
    </row>
    <row r="962" spans="2:2" x14ac:dyDescent="0.25">
      <c r="B962"/>
    </row>
    <row r="963" spans="2:2" x14ac:dyDescent="0.25">
      <c r="B963"/>
    </row>
    <row r="964" spans="2:2" x14ac:dyDescent="0.25">
      <c r="B964"/>
    </row>
    <row r="965" spans="2:2" x14ac:dyDescent="0.25">
      <c r="B965"/>
    </row>
    <row r="966" spans="2:2" x14ac:dyDescent="0.25">
      <c r="B966"/>
    </row>
    <row r="967" spans="2:2" x14ac:dyDescent="0.25">
      <c r="B967"/>
    </row>
    <row r="968" spans="2:2" x14ac:dyDescent="0.25">
      <c r="B968"/>
    </row>
    <row r="969" spans="2:2" x14ac:dyDescent="0.25">
      <c r="B969"/>
    </row>
    <row r="970" spans="2:2" x14ac:dyDescent="0.25">
      <c r="B970"/>
    </row>
    <row r="971" spans="2:2" x14ac:dyDescent="0.25">
      <c r="B971"/>
    </row>
    <row r="972" spans="2:2" x14ac:dyDescent="0.25">
      <c r="B972"/>
    </row>
    <row r="973" spans="2:2" x14ac:dyDescent="0.25">
      <c r="B973"/>
    </row>
    <row r="974" spans="2:2" x14ac:dyDescent="0.25">
      <c r="B974"/>
    </row>
    <row r="975" spans="2:2" x14ac:dyDescent="0.25">
      <c r="B975"/>
    </row>
    <row r="976" spans="2:2" x14ac:dyDescent="0.25">
      <c r="B976"/>
    </row>
    <row r="977" spans="2:2" x14ac:dyDescent="0.25">
      <c r="B977"/>
    </row>
    <row r="978" spans="2:2" x14ac:dyDescent="0.25">
      <c r="B978"/>
    </row>
    <row r="979" spans="2:2" x14ac:dyDescent="0.25">
      <c r="B979"/>
    </row>
    <row r="980" spans="2:2" x14ac:dyDescent="0.25">
      <c r="B980"/>
    </row>
    <row r="981" spans="2:2" x14ac:dyDescent="0.25">
      <c r="B981"/>
    </row>
    <row r="982" spans="2:2" x14ac:dyDescent="0.25">
      <c r="B982"/>
    </row>
    <row r="983" spans="2:2" x14ac:dyDescent="0.25">
      <c r="B983"/>
    </row>
    <row r="984" spans="2:2" x14ac:dyDescent="0.25">
      <c r="B984"/>
    </row>
    <row r="985" spans="2:2" x14ac:dyDescent="0.25">
      <c r="B985"/>
    </row>
    <row r="986" spans="2:2" x14ac:dyDescent="0.25">
      <c r="B986"/>
    </row>
    <row r="987" spans="2:2" x14ac:dyDescent="0.25">
      <c r="B987"/>
    </row>
    <row r="988" spans="2:2" x14ac:dyDescent="0.25">
      <c r="B988"/>
    </row>
    <row r="989" spans="2:2" x14ac:dyDescent="0.25">
      <c r="B989"/>
    </row>
    <row r="990" spans="2:2" x14ac:dyDescent="0.25">
      <c r="B990"/>
    </row>
    <row r="991" spans="2:2" x14ac:dyDescent="0.25">
      <c r="B991"/>
    </row>
    <row r="992" spans="2:2" x14ac:dyDescent="0.25">
      <c r="B992"/>
    </row>
    <row r="993" spans="2:2" x14ac:dyDescent="0.25">
      <c r="B993"/>
    </row>
    <row r="994" spans="2:2" x14ac:dyDescent="0.25">
      <c r="B994"/>
    </row>
    <row r="995" spans="2:2" x14ac:dyDescent="0.25">
      <c r="B995"/>
    </row>
    <row r="996" spans="2:2" x14ac:dyDescent="0.25">
      <c r="B996"/>
    </row>
    <row r="997" spans="2:2" x14ac:dyDescent="0.25">
      <c r="B997"/>
    </row>
    <row r="998" spans="2:2" x14ac:dyDescent="0.25">
      <c r="B998"/>
    </row>
    <row r="999" spans="2:2" x14ac:dyDescent="0.25">
      <c r="B999"/>
    </row>
    <row r="1000" spans="2:2" x14ac:dyDescent="0.25">
      <c r="B1000"/>
    </row>
    <row r="1001" spans="2:2" x14ac:dyDescent="0.25">
      <c r="B1001"/>
    </row>
    <row r="1002" spans="2:2" x14ac:dyDescent="0.25">
      <c r="B1002"/>
    </row>
    <row r="1003" spans="2:2" x14ac:dyDescent="0.25">
      <c r="B1003"/>
    </row>
    <row r="1004" spans="2:2" x14ac:dyDescent="0.25">
      <c r="B1004"/>
    </row>
    <row r="1005" spans="2:2" x14ac:dyDescent="0.25">
      <c r="B1005"/>
    </row>
    <row r="1006" spans="2:2" x14ac:dyDescent="0.25">
      <c r="B1006"/>
    </row>
    <row r="1007" spans="2:2" x14ac:dyDescent="0.25">
      <c r="B1007"/>
    </row>
    <row r="1008" spans="2:2" x14ac:dyDescent="0.25">
      <c r="B1008"/>
    </row>
    <row r="1009" spans="2:2" x14ac:dyDescent="0.25">
      <c r="B1009"/>
    </row>
    <row r="1010" spans="2:2" x14ac:dyDescent="0.25">
      <c r="B1010"/>
    </row>
    <row r="1011" spans="2:2" x14ac:dyDescent="0.25">
      <c r="B1011"/>
    </row>
    <row r="1012" spans="2:2" x14ac:dyDescent="0.25">
      <c r="B1012"/>
    </row>
    <row r="1013" spans="2:2" x14ac:dyDescent="0.25">
      <c r="B1013"/>
    </row>
    <row r="1014" spans="2:2" x14ac:dyDescent="0.25">
      <c r="B1014"/>
    </row>
    <row r="1015" spans="2:2" x14ac:dyDescent="0.25">
      <c r="B1015"/>
    </row>
    <row r="1016" spans="2:2" x14ac:dyDescent="0.25">
      <c r="B1016"/>
    </row>
    <row r="1017" spans="2:2" x14ac:dyDescent="0.25">
      <c r="B1017"/>
    </row>
    <row r="1018" spans="2:2" x14ac:dyDescent="0.25">
      <c r="B1018"/>
    </row>
    <row r="1019" spans="2:2" x14ac:dyDescent="0.25">
      <c r="B1019"/>
    </row>
    <row r="1020" spans="2:2" x14ac:dyDescent="0.25">
      <c r="B1020"/>
    </row>
    <row r="1021" spans="2:2" x14ac:dyDescent="0.25">
      <c r="B1021"/>
    </row>
    <row r="1022" spans="2:2" x14ac:dyDescent="0.25">
      <c r="B1022"/>
    </row>
    <row r="1023" spans="2:2" x14ac:dyDescent="0.25">
      <c r="B1023"/>
    </row>
    <row r="1024" spans="2:2" x14ac:dyDescent="0.25">
      <c r="B1024"/>
    </row>
    <row r="1025" spans="2:2" x14ac:dyDescent="0.25">
      <c r="B1025"/>
    </row>
    <row r="1026" spans="2:2" x14ac:dyDescent="0.25">
      <c r="B1026"/>
    </row>
    <row r="1027" spans="2:2" x14ac:dyDescent="0.25">
      <c r="B1027"/>
    </row>
    <row r="1028" spans="2:2" x14ac:dyDescent="0.25">
      <c r="B1028"/>
    </row>
    <row r="1029" spans="2:2" x14ac:dyDescent="0.25">
      <c r="B1029"/>
    </row>
    <row r="1030" spans="2:2" x14ac:dyDescent="0.25">
      <c r="B1030"/>
    </row>
    <row r="1031" spans="2:2" x14ac:dyDescent="0.25">
      <c r="B1031"/>
    </row>
    <row r="1032" spans="2:2" x14ac:dyDescent="0.25">
      <c r="B1032"/>
    </row>
    <row r="1033" spans="2:2" x14ac:dyDescent="0.25">
      <c r="B1033"/>
    </row>
    <row r="1034" spans="2:2" x14ac:dyDescent="0.25">
      <c r="B1034"/>
    </row>
    <row r="1035" spans="2:2" x14ac:dyDescent="0.25">
      <c r="B1035"/>
    </row>
    <row r="1036" spans="2:2" x14ac:dyDescent="0.25">
      <c r="B1036"/>
    </row>
    <row r="1037" spans="2:2" x14ac:dyDescent="0.25">
      <c r="B1037"/>
    </row>
    <row r="1038" spans="2:2" x14ac:dyDescent="0.25">
      <c r="B1038"/>
    </row>
    <row r="1039" spans="2:2" x14ac:dyDescent="0.25">
      <c r="B1039"/>
    </row>
    <row r="1040" spans="2:2" x14ac:dyDescent="0.25">
      <c r="B1040"/>
    </row>
    <row r="1041" spans="2:2" x14ac:dyDescent="0.25">
      <c r="B1041"/>
    </row>
    <row r="1042" spans="2:2" x14ac:dyDescent="0.25">
      <c r="B1042"/>
    </row>
    <row r="1043" spans="2:2" x14ac:dyDescent="0.25">
      <c r="B1043"/>
    </row>
    <row r="1044" spans="2:2" x14ac:dyDescent="0.25">
      <c r="B1044"/>
    </row>
    <row r="1045" spans="2:2" x14ac:dyDescent="0.25">
      <c r="B1045"/>
    </row>
    <row r="1046" spans="2:2" x14ac:dyDescent="0.25">
      <c r="B1046"/>
    </row>
    <row r="1047" spans="2:2" x14ac:dyDescent="0.25">
      <c r="B1047"/>
    </row>
    <row r="1048" spans="2:2" x14ac:dyDescent="0.25">
      <c r="B1048"/>
    </row>
    <row r="1049" spans="2:2" x14ac:dyDescent="0.25">
      <c r="B1049"/>
    </row>
    <row r="1050" spans="2:2" x14ac:dyDescent="0.25">
      <c r="B1050"/>
    </row>
    <row r="1051" spans="2:2" x14ac:dyDescent="0.25">
      <c r="B1051"/>
    </row>
    <row r="1052" spans="2:2" x14ac:dyDescent="0.25">
      <c r="B1052"/>
    </row>
    <row r="1053" spans="2:2" x14ac:dyDescent="0.25">
      <c r="B1053"/>
    </row>
    <row r="1054" spans="2:2" x14ac:dyDescent="0.25">
      <c r="B1054"/>
    </row>
    <row r="1055" spans="2:2" x14ac:dyDescent="0.25">
      <c r="B1055"/>
    </row>
    <row r="1056" spans="2:2" x14ac:dyDescent="0.25">
      <c r="B1056"/>
    </row>
    <row r="1057" spans="2:2" x14ac:dyDescent="0.25">
      <c r="B1057"/>
    </row>
    <row r="1058" spans="2:2" x14ac:dyDescent="0.25">
      <c r="B1058"/>
    </row>
    <row r="1059" spans="2:2" x14ac:dyDescent="0.25">
      <c r="B1059"/>
    </row>
    <row r="1060" spans="2:2" x14ac:dyDescent="0.25">
      <c r="B1060"/>
    </row>
    <row r="1061" spans="2:2" x14ac:dyDescent="0.25">
      <c r="B1061"/>
    </row>
    <row r="1062" spans="2:2" x14ac:dyDescent="0.25">
      <c r="B1062"/>
    </row>
    <row r="1063" spans="2:2" x14ac:dyDescent="0.25">
      <c r="B1063"/>
    </row>
    <row r="1064" spans="2:2" x14ac:dyDescent="0.25">
      <c r="B1064"/>
    </row>
    <row r="1065" spans="2:2" x14ac:dyDescent="0.25">
      <c r="B1065"/>
    </row>
    <row r="1066" spans="2:2" x14ac:dyDescent="0.25">
      <c r="B1066"/>
    </row>
    <row r="1067" spans="2:2" x14ac:dyDescent="0.25">
      <c r="B1067"/>
    </row>
    <row r="1068" spans="2:2" x14ac:dyDescent="0.25">
      <c r="B1068"/>
    </row>
    <row r="1069" spans="2:2" x14ac:dyDescent="0.25">
      <c r="B1069"/>
    </row>
    <row r="1070" spans="2:2" x14ac:dyDescent="0.25">
      <c r="B1070"/>
    </row>
    <row r="1071" spans="2:2" x14ac:dyDescent="0.25">
      <c r="B1071"/>
    </row>
    <row r="1072" spans="2:2" x14ac:dyDescent="0.25">
      <c r="B1072"/>
    </row>
    <row r="1073" spans="2:2" x14ac:dyDescent="0.25">
      <c r="B1073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/>
    </row>
    <row r="1170" spans="2:2" x14ac:dyDescent="0.25">
      <c r="B1170"/>
    </row>
    <row r="1171" spans="2:2" x14ac:dyDescent="0.25">
      <c r="B1171"/>
    </row>
    <row r="1172" spans="2:2" x14ac:dyDescent="0.25">
      <c r="B1172"/>
    </row>
    <row r="1173" spans="2:2" x14ac:dyDescent="0.25">
      <c r="B1173"/>
    </row>
    <row r="1174" spans="2:2" x14ac:dyDescent="0.25">
      <c r="B1174"/>
    </row>
    <row r="1175" spans="2:2" x14ac:dyDescent="0.25">
      <c r="B1175"/>
    </row>
    <row r="1176" spans="2:2" x14ac:dyDescent="0.25">
      <c r="B1176"/>
    </row>
    <row r="1177" spans="2:2" x14ac:dyDescent="0.25">
      <c r="B1177"/>
    </row>
    <row r="1178" spans="2:2" x14ac:dyDescent="0.25">
      <c r="B1178"/>
    </row>
    <row r="1179" spans="2:2" x14ac:dyDescent="0.25">
      <c r="B1179"/>
    </row>
    <row r="1180" spans="2:2" x14ac:dyDescent="0.25">
      <c r="B1180"/>
    </row>
    <row r="1181" spans="2:2" x14ac:dyDescent="0.25">
      <c r="B1181"/>
    </row>
    <row r="1182" spans="2:2" x14ac:dyDescent="0.25">
      <c r="B1182"/>
    </row>
    <row r="1183" spans="2:2" x14ac:dyDescent="0.25">
      <c r="B1183"/>
    </row>
    <row r="1184" spans="2:2" x14ac:dyDescent="0.25">
      <c r="B1184"/>
    </row>
    <row r="1185" spans="2:2" x14ac:dyDescent="0.25">
      <c r="B1185"/>
    </row>
    <row r="1186" spans="2:2" x14ac:dyDescent="0.25">
      <c r="B1186"/>
    </row>
    <row r="1187" spans="2:2" x14ac:dyDescent="0.25">
      <c r="B1187"/>
    </row>
    <row r="1188" spans="2:2" x14ac:dyDescent="0.25">
      <c r="B1188"/>
    </row>
    <row r="1189" spans="2:2" x14ac:dyDescent="0.25">
      <c r="B1189"/>
    </row>
    <row r="1190" spans="2:2" x14ac:dyDescent="0.25">
      <c r="B1190"/>
    </row>
    <row r="1191" spans="2:2" x14ac:dyDescent="0.25">
      <c r="B1191"/>
    </row>
    <row r="1192" spans="2:2" x14ac:dyDescent="0.25">
      <c r="B1192"/>
    </row>
    <row r="1193" spans="2:2" x14ac:dyDescent="0.25">
      <c r="B1193"/>
    </row>
    <row r="1194" spans="2:2" x14ac:dyDescent="0.25">
      <c r="B1194"/>
    </row>
    <row r="1195" spans="2:2" x14ac:dyDescent="0.25">
      <c r="B1195"/>
    </row>
    <row r="1196" spans="2:2" x14ac:dyDescent="0.25">
      <c r="B1196"/>
    </row>
    <row r="1197" spans="2:2" x14ac:dyDescent="0.25">
      <c r="B1197"/>
    </row>
    <row r="1198" spans="2:2" x14ac:dyDescent="0.25">
      <c r="B1198"/>
    </row>
    <row r="1199" spans="2:2" x14ac:dyDescent="0.25">
      <c r="B1199"/>
    </row>
    <row r="1200" spans="2:2" x14ac:dyDescent="0.25">
      <c r="B1200"/>
    </row>
    <row r="1201" spans="2:2" x14ac:dyDescent="0.25">
      <c r="B1201"/>
    </row>
    <row r="1202" spans="2:2" x14ac:dyDescent="0.25">
      <c r="B1202"/>
    </row>
    <row r="1203" spans="2:2" x14ac:dyDescent="0.25">
      <c r="B120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/>
    </row>
    <row r="1229" spans="2:2" x14ac:dyDescent="0.25">
      <c r="B1229"/>
    </row>
    <row r="1230" spans="2:2" x14ac:dyDescent="0.25">
      <c r="B1230"/>
    </row>
    <row r="1231" spans="2:2" x14ac:dyDescent="0.25">
      <c r="B1231"/>
    </row>
    <row r="1232" spans="2:2" x14ac:dyDescent="0.25">
      <c r="B1232"/>
    </row>
    <row r="1233" spans="2:2" x14ac:dyDescent="0.25">
      <c r="B1233"/>
    </row>
    <row r="1234" spans="2:2" x14ac:dyDescent="0.25">
      <c r="B1234"/>
    </row>
    <row r="1235" spans="2:2" x14ac:dyDescent="0.25">
      <c r="B1235"/>
    </row>
    <row r="1236" spans="2:2" x14ac:dyDescent="0.25">
      <c r="B1236"/>
    </row>
    <row r="1237" spans="2:2" x14ac:dyDescent="0.25">
      <c r="B1237"/>
    </row>
    <row r="1238" spans="2:2" x14ac:dyDescent="0.25">
      <c r="B1238"/>
    </row>
    <row r="1239" spans="2:2" x14ac:dyDescent="0.25">
      <c r="B1239"/>
    </row>
    <row r="1240" spans="2:2" x14ac:dyDescent="0.25">
      <c r="B1240"/>
    </row>
    <row r="1241" spans="2:2" x14ac:dyDescent="0.25">
      <c r="B1241"/>
    </row>
    <row r="1242" spans="2:2" x14ac:dyDescent="0.25">
      <c r="B1242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/>
    </row>
    <row r="1290" spans="2:2" x14ac:dyDescent="0.25">
      <c r="B1290"/>
    </row>
    <row r="1291" spans="2:2" x14ac:dyDescent="0.25">
      <c r="B1291"/>
    </row>
    <row r="1292" spans="2:2" x14ac:dyDescent="0.25">
      <c r="B1292"/>
    </row>
    <row r="1293" spans="2:2" x14ac:dyDescent="0.25">
      <c r="B1293"/>
    </row>
    <row r="1294" spans="2:2" x14ac:dyDescent="0.25">
      <c r="B1294"/>
    </row>
    <row r="1295" spans="2:2" x14ac:dyDescent="0.25">
      <c r="B1295"/>
    </row>
    <row r="1296" spans="2:2" x14ac:dyDescent="0.25">
      <c r="B1296"/>
    </row>
    <row r="1297" spans="2:2" x14ac:dyDescent="0.25">
      <c r="B1297"/>
    </row>
    <row r="1298" spans="2:2" x14ac:dyDescent="0.25">
      <c r="B1298"/>
    </row>
    <row r="1299" spans="2:2" x14ac:dyDescent="0.25">
      <c r="B1299"/>
    </row>
    <row r="1300" spans="2:2" x14ac:dyDescent="0.25">
      <c r="B1300"/>
    </row>
    <row r="1301" spans="2:2" x14ac:dyDescent="0.25">
      <c r="B1301"/>
    </row>
    <row r="1302" spans="2:2" x14ac:dyDescent="0.25">
      <c r="B1302"/>
    </row>
    <row r="1303" spans="2:2" x14ac:dyDescent="0.25">
      <c r="B1303"/>
    </row>
    <row r="1304" spans="2:2" x14ac:dyDescent="0.25">
      <c r="B1304"/>
    </row>
    <row r="1305" spans="2:2" x14ac:dyDescent="0.25">
      <c r="B1305"/>
    </row>
    <row r="1306" spans="2:2" x14ac:dyDescent="0.25">
      <c r="B1306"/>
    </row>
    <row r="1307" spans="2:2" x14ac:dyDescent="0.25">
      <c r="B1307"/>
    </row>
    <row r="1308" spans="2:2" x14ac:dyDescent="0.25">
      <c r="B1308"/>
    </row>
    <row r="1309" spans="2:2" x14ac:dyDescent="0.25">
      <c r="B1309"/>
    </row>
    <row r="1310" spans="2:2" x14ac:dyDescent="0.25">
      <c r="B1310"/>
    </row>
    <row r="1311" spans="2:2" x14ac:dyDescent="0.25">
      <c r="B1311"/>
    </row>
    <row r="1312" spans="2:2" x14ac:dyDescent="0.25">
      <c r="B1312"/>
    </row>
    <row r="1313" spans="2:2" x14ac:dyDescent="0.25">
      <c r="B1313"/>
    </row>
    <row r="1314" spans="2:2" x14ac:dyDescent="0.25">
      <c r="B1314"/>
    </row>
    <row r="1315" spans="2:2" x14ac:dyDescent="0.25">
      <c r="B1315"/>
    </row>
    <row r="1316" spans="2:2" x14ac:dyDescent="0.25">
      <c r="B1316"/>
    </row>
    <row r="1317" spans="2:2" x14ac:dyDescent="0.25">
      <c r="B1317"/>
    </row>
    <row r="1318" spans="2:2" x14ac:dyDescent="0.25">
      <c r="B1318"/>
    </row>
    <row r="1319" spans="2:2" x14ac:dyDescent="0.25">
      <c r="B1319"/>
    </row>
    <row r="1320" spans="2:2" x14ac:dyDescent="0.25">
      <c r="B1320"/>
    </row>
    <row r="1321" spans="2:2" x14ac:dyDescent="0.25">
      <c r="B1321"/>
    </row>
    <row r="1322" spans="2:2" x14ac:dyDescent="0.25">
      <c r="B1322"/>
    </row>
    <row r="1323" spans="2:2" x14ac:dyDescent="0.25">
      <c r="B1323"/>
    </row>
    <row r="1324" spans="2:2" x14ac:dyDescent="0.25">
      <c r="B1324"/>
    </row>
    <row r="1325" spans="2:2" x14ac:dyDescent="0.25">
      <c r="B1325"/>
    </row>
    <row r="1326" spans="2:2" x14ac:dyDescent="0.25">
      <c r="B1326"/>
    </row>
    <row r="1327" spans="2:2" x14ac:dyDescent="0.25">
      <c r="B1327"/>
    </row>
    <row r="1328" spans="2:2" x14ac:dyDescent="0.25">
      <c r="B1328"/>
    </row>
    <row r="1329" spans="2:2" x14ac:dyDescent="0.25">
      <c r="B1329"/>
    </row>
    <row r="1330" spans="2:2" x14ac:dyDescent="0.25">
      <c r="B1330"/>
    </row>
    <row r="1331" spans="2:2" x14ac:dyDescent="0.25">
      <c r="B1331"/>
    </row>
    <row r="1332" spans="2:2" x14ac:dyDescent="0.25">
      <c r="B1332"/>
    </row>
    <row r="1333" spans="2:2" x14ac:dyDescent="0.25">
      <c r="B1333"/>
    </row>
    <row r="1334" spans="2:2" x14ac:dyDescent="0.25">
      <c r="B1334"/>
    </row>
    <row r="1335" spans="2:2" x14ac:dyDescent="0.25">
      <c r="B1335"/>
    </row>
    <row r="1336" spans="2:2" x14ac:dyDescent="0.25">
      <c r="B1336"/>
    </row>
    <row r="1337" spans="2:2" x14ac:dyDescent="0.25">
      <c r="B1337"/>
    </row>
    <row r="1338" spans="2:2" x14ac:dyDescent="0.25">
      <c r="B1338"/>
    </row>
    <row r="1339" spans="2:2" x14ac:dyDescent="0.25">
      <c r="B1339"/>
    </row>
    <row r="1340" spans="2:2" x14ac:dyDescent="0.25">
      <c r="B1340"/>
    </row>
    <row r="1341" spans="2:2" x14ac:dyDescent="0.25">
      <c r="B1341"/>
    </row>
    <row r="1342" spans="2:2" x14ac:dyDescent="0.25">
      <c r="B1342"/>
    </row>
    <row r="1343" spans="2:2" x14ac:dyDescent="0.25">
      <c r="B1343"/>
    </row>
    <row r="1344" spans="2:2" x14ac:dyDescent="0.25">
      <c r="B1344"/>
    </row>
    <row r="1345" spans="2:2" x14ac:dyDescent="0.25">
      <c r="B1345"/>
    </row>
    <row r="1346" spans="2:2" x14ac:dyDescent="0.25">
      <c r="B1346"/>
    </row>
    <row r="1347" spans="2:2" x14ac:dyDescent="0.25">
      <c r="B1347"/>
    </row>
    <row r="1348" spans="2:2" x14ac:dyDescent="0.25">
      <c r="B1348"/>
    </row>
    <row r="1349" spans="2:2" x14ac:dyDescent="0.25">
      <c r="B1349"/>
    </row>
    <row r="1350" spans="2:2" x14ac:dyDescent="0.25">
      <c r="B1350"/>
    </row>
    <row r="1351" spans="2:2" x14ac:dyDescent="0.25">
      <c r="B1351"/>
    </row>
    <row r="1352" spans="2:2" x14ac:dyDescent="0.25">
      <c r="B1352"/>
    </row>
    <row r="1353" spans="2:2" x14ac:dyDescent="0.25">
      <c r="B1353"/>
    </row>
  </sheetData>
  <sortState xmlns:xlrd2="http://schemas.microsoft.com/office/spreadsheetml/2017/richdata2" ref="I9:M16">
    <sortCondition ref="I10" customList="janvier,février,mars,avril,mai,juin,juillet,août,septembre,octobre,novembre,décembre"/>
  </sortState>
  <pageMargins left="0.7" right="0.7" top="0.75" bottom="0.75" header="0.3" footer="0.3"/>
  <pageSetup paperSize="9" orientation="portrait" horizontalDpi="300" verticalDpi="300"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Q13:AF18"/>
  <sheetViews>
    <sheetView zoomScale="60" zoomScaleNormal="60" workbookViewId="0">
      <selection activeCell="AD33" sqref="AD33"/>
    </sheetView>
  </sheetViews>
  <sheetFormatPr defaultColWidth="11.42578125" defaultRowHeight="15" x14ac:dyDescent="0.25"/>
  <cols>
    <col min="1" max="15" width="11.42578125" style="33"/>
    <col min="16" max="16" width="10.42578125" style="33" customWidth="1"/>
    <col min="17" max="17" width="13.28515625" style="33" customWidth="1"/>
    <col min="18" max="18" width="6.7109375" style="33" bestFit="1" customWidth="1"/>
    <col min="19" max="19" width="7.140625" style="33" bestFit="1" customWidth="1"/>
    <col min="20" max="16384" width="11.42578125" style="33"/>
  </cols>
  <sheetData>
    <row r="13" spans="30:32" x14ac:dyDescent="0.25">
      <c r="AE13" s="36" t="s">
        <v>2479</v>
      </c>
      <c r="AF13" s="34" t="s">
        <v>2478</v>
      </c>
    </row>
    <row r="14" spans="30:32" x14ac:dyDescent="0.25">
      <c r="AD14" s="35" t="s">
        <v>2732</v>
      </c>
      <c r="AE14" s="55">
        <v>46.45</v>
      </c>
      <c r="AF14" s="36">
        <v>1007</v>
      </c>
    </row>
    <row r="15" spans="30:32" x14ac:dyDescent="0.25">
      <c r="AD15" s="35" t="s">
        <v>2733</v>
      </c>
      <c r="AE15" s="55">
        <v>2.33</v>
      </c>
      <c r="AF15" s="36">
        <v>1338</v>
      </c>
    </row>
    <row r="16" spans="30:32" x14ac:dyDescent="0.25">
      <c r="AD16" s="37" t="s">
        <v>2734</v>
      </c>
      <c r="AE16" s="56">
        <f>AE15-AE14</f>
        <v>-44.120000000000005</v>
      </c>
      <c r="AF16" s="36"/>
    </row>
    <row r="18" spans="17:24" x14ac:dyDescent="0.25">
      <c r="Q18" s="69"/>
      <c r="R18" s="69"/>
      <c r="S18" s="69"/>
      <c r="T18" s="69"/>
      <c r="U18" s="69"/>
      <c r="V18" s="69"/>
      <c r="W18" s="69"/>
      <c r="X18" s="69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Data</vt:lpstr>
      <vt:lpstr>Stats</vt:lpstr>
      <vt:lpstr>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2019-04-30T09:42:36Z</dcterms:created>
  <dcterms:modified xsi:type="dcterms:W3CDTF">2020-02-09T13:28:11Z</dcterms:modified>
</cp:coreProperties>
</file>