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2"/>
  </bookViews>
  <sheets>
    <sheet name="Equipes" sheetId="8" r:id="rId1"/>
    <sheet name="Parties" sheetId="1" r:id="rId2"/>
    <sheet name="Classement final" sheetId="9" r:id="rId3"/>
  </sheets>
  <definedNames>
    <definedName name="Equipes">Equipes!$A$5:$B$28</definedName>
    <definedName name="Partie">Parties!$C$13:$AB$36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Parties!$B$13:$AB$36</definedName>
    <definedName name="Total">#REF!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9" l="1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L9" i="9" l="1"/>
  <c r="Z36" i="1" l="1"/>
  <c r="E32" i="9" s="1"/>
  <c r="Z14" i="1"/>
  <c r="E10" i="9" s="1"/>
  <c r="Z15" i="1"/>
  <c r="E11" i="9" s="1"/>
  <c r="Z16" i="1"/>
  <c r="E12" i="9" s="1"/>
  <c r="Z17" i="1"/>
  <c r="E13" i="9" s="1"/>
  <c r="Z18" i="1"/>
  <c r="E14" i="9" s="1"/>
  <c r="Z19" i="1"/>
  <c r="E15" i="9" s="1"/>
  <c r="Z20" i="1"/>
  <c r="E16" i="9" s="1"/>
  <c r="Z21" i="1"/>
  <c r="E17" i="9" s="1"/>
  <c r="Z22" i="1"/>
  <c r="E18" i="9" s="1"/>
  <c r="Z23" i="1"/>
  <c r="E19" i="9" s="1"/>
  <c r="Z24" i="1"/>
  <c r="E20" i="9" s="1"/>
  <c r="Z25" i="1"/>
  <c r="E21" i="9" s="1"/>
  <c r="Z26" i="1"/>
  <c r="E22" i="9" s="1"/>
  <c r="Z27" i="1"/>
  <c r="E23" i="9" s="1"/>
  <c r="Z28" i="1"/>
  <c r="E24" i="9" s="1"/>
  <c r="Z29" i="1"/>
  <c r="E25" i="9" s="1"/>
  <c r="Z30" i="1"/>
  <c r="E26" i="9" s="1"/>
  <c r="Z31" i="1"/>
  <c r="E27" i="9" s="1"/>
  <c r="Z32" i="1"/>
  <c r="E28" i="9" s="1"/>
  <c r="Z33" i="1"/>
  <c r="E29" i="9" s="1"/>
  <c r="Z34" i="1"/>
  <c r="E30" i="9" s="1"/>
  <c r="Z35" i="1"/>
  <c r="E31" i="9" s="1"/>
  <c r="Z13" i="1"/>
  <c r="E9" i="9" s="1"/>
  <c r="Y13" i="1"/>
  <c r="D9" i="9" s="1"/>
  <c r="G9" i="9" s="1"/>
  <c r="Y36" i="1"/>
  <c r="D32" i="9" s="1"/>
  <c r="Y14" i="1"/>
  <c r="D10" i="9" s="1"/>
  <c r="Y15" i="1"/>
  <c r="D11" i="9" s="1"/>
  <c r="Y16" i="1"/>
  <c r="D12" i="9" s="1"/>
  <c r="Y17" i="1"/>
  <c r="D13" i="9" s="1"/>
  <c r="Y18" i="1"/>
  <c r="D14" i="9" s="1"/>
  <c r="Y19" i="1"/>
  <c r="D15" i="9" s="1"/>
  <c r="Y20" i="1"/>
  <c r="D16" i="9" s="1"/>
  <c r="Y21" i="1"/>
  <c r="D17" i="9" s="1"/>
  <c r="Y22" i="1"/>
  <c r="D18" i="9" s="1"/>
  <c r="Y23" i="1"/>
  <c r="D19" i="9" s="1"/>
  <c r="Y24" i="1"/>
  <c r="D20" i="9" s="1"/>
  <c r="Y25" i="1"/>
  <c r="D21" i="9" s="1"/>
  <c r="Y26" i="1"/>
  <c r="D22" i="9" s="1"/>
  <c r="Y27" i="1"/>
  <c r="D23" i="9" s="1"/>
  <c r="Y28" i="1"/>
  <c r="D24" i="9" s="1"/>
  <c r="Y29" i="1"/>
  <c r="D25" i="9" s="1"/>
  <c r="Y30" i="1"/>
  <c r="D26" i="9" s="1"/>
  <c r="Y31" i="1"/>
  <c r="D27" i="9" s="1"/>
  <c r="Y32" i="1"/>
  <c r="D28" i="9" s="1"/>
  <c r="Y33" i="1"/>
  <c r="D29" i="9" s="1"/>
  <c r="Y34" i="1"/>
  <c r="D30" i="9" s="1"/>
  <c r="Y35" i="1"/>
  <c r="D31" i="9" s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AB13" i="1" l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L25" i="9" l="1"/>
  <c r="L31" i="9"/>
  <c r="L16" i="9"/>
  <c r="L19" i="9"/>
  <c r="C10" i="9"/>
  <c r="I10" i="9" s="1"/>
  <c r="L15" i="9" s="1"/>
  <c r="C11" i="9"/>
  <c r="I11" i="9" s="1"/>
  <c r="L24" i="9" s="1"/>
  <c r="C12" i="9"/>
  <c r="I12" i="9" s="1"/>
  <c r="L18" i="9" s="1"/>
  <c r="C13" i="9"/>
  <c r="I13" i="9" s="1"/>
  <c r="L27" i="9" s="1"/>
  <c r="C14" i="9"/>
  <c r="I14" i="9" s="1"/>
  <c r="L30" i="9" s="1"/>
  <c r="C15" i="9"/>
  <c r="I15" i="9" s="1"/>
  <c r="L21" i="9" s="1"/>
  <c r="C16" i="9"/>
  <c r="I16" i="9" s="1"/>
  <c r="L12" i="9" s="1"/>
  <c r="C17" i="9"/>
  <c r="I17" i="9" s="1"/>
  <c r="L10" i="9" s="1"/>
  <c r="C18" i="9"/>
  <c r="I18" i="9" s="1"/>
  <c r="C19" i="9"/>
  <c r="I19" i="9" s="1"/>
  <c r="C20" i="9"/>
  <c r="I20" i="9" s="1"/>
  <c r="C21" i="9"/>
  <c r="I21" i="9" s="1"/>
  <c r="L28" i="9" s="1"/>
  <c r="C22" i="9"/>
  <c r="I22" i="9" s="1"/>
  <c r="C23" i="9"/>
  <c r="I23" i="9" s="1"/>
  <c r="L22" i="9" s="1"/>
  <c r="C24" i="9"/>
  <c r="I24" i="9" s="1"/>
  <c r="L13" i="9" s="1"/>
  <c r="C25" i="9"/>
  <c r="I25" i="9" s="1"/>
  <c r="L11" i="9" s="1"/>
  <c r="C26" i="9"/>
  <c r="I26" i="9" s="1"/>
  <c r="L17" i="9" s="1"/>
  <c r="C27" i="9"/>
  <c r="I27" i="9" s="1"/>
  <c r="L26" i="9" s="1"/>
  <c r="C28" i="9"/>
  <c r="I28" i="9" s="1"/>
  <c r="L20" i="9" s="1"/>
  <c r="C29" i="9"/>
  <c r="I29" i="9" s="1"/>
  <c r="L29" i="9" s="1"/>
  <c r="C30" i="9"/>
  <c r="I30" i="9" s="1"/>
  <c r="L32" i="9" s="1"/>
  <c r="C31" i="9"/>
  <c r="I31" i="9" s="1"/>
  <c r="L23" i="9" s="1"/>
  <c r="C32" i="9"/>
  <c r="I32" i="9" s="1"/>
  <c r="L14" i="9" s="1"/>
  <c r="C9" i="9"/>
  <c r="I9" i="9" s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F14" i="1"/>
  <c r="AA14" i="1" s="1"/>
  <c r="F10" i="9" s="1"/>
  <c r="F15" i="1"/>
  <c r="F16" i="1"/>
  <c r="F17" i="1"/>
  <c r="AA17" i="1" s="1"/>
  <c r="F13" i="9" s="1"/>
  <c r="F18" i="1"/>
  <c r="AA18" i="1" s="1"/>
  <c r="F14" i="9" s="1"/>
  <c r="F19" i="1"/>
  <c r="F20" i="1"/>
  <c r="F21" i="1"/>
  <c r="F22" i="1"/>
  <c r="AA22" i="1" s="1"/>
  <c r="F18" i="9" s="1"/>
  <c r="F23" i="1"/>
  <c r="F24" i="1"/>
  <c r="F25" i="1"/>
  <c r="F26" i="1"/>
  <c r="AA26" i="1" s="1"/>
  <c r="F22" i="9" s="1"/>
  <c r="F27" i="1"/>
  <c r="F28" i="1"/>
  <c r="F29" i="1"/>
  <c r="F30" i="1"/>
  <c r="AA30" i="1" s="1"/>
  <c r="F26" i="9" s="1"/>
  <c r="F31" i="1"/>
  <c r="F32" i="1"/>
  <c r="F33" i="1"/>
  <c r="F34" i="1"/>
  <c r="AA34" i="1" s="1"/>
  <c r="F30" i="9" s="1"/>
  <c r="F35" i="1"/>
  <c r="F36" i="1"/>
  <c r="F13" i="1"/>
  <c r="AA13" i="1" s="1"/>
  <c r="F9" i="9" s="1"/>
  <c r="AA32" i="1" l="1"/>
  <c r="F28" i="9" s="1"/>
  <c r="AA24" i="1"/>
  <c r="F20" i="9" s="1"/>
  <c r="AA16" i="1"/>
  <c r="F12" i="9" s="1"/>
  <c r="AA36" i="1"/>
  <c r="F32" i="9" s="1"/>
  <c r="AA28" i="1"/>
  <c r="F24" i="9" s="1"/>
  <c r="AA20" i="1"/>
  <c r="F16" i="9" s="1"/>
  <c r="AA33" i="1"/>
  <c r="F29" i="9" s="1"/>
  <c r="AA29" i="1"/>
  <c r="F25" i="9" s="1"/>
  <c r="AA25" i="1"/>
  <c r="F21" i="9" s="1"/>
  <c r="AA21" i="1"/>
  <c r="F17" i="9" s="1"/>
  <c r="AA35" i="1"/>
  <c r="F31" i="9" s="1"/>
  <c r="AA31" i="1"/>
  <c r="F27" i="9" s="1"/>
  <c r="AA27" i="1"/>
  <c r="F23" i="9" s="1"/>
  <c r="AA23" i="1"/>
  <c r="F19" i="9" s="1"/>
  <c r="AA19" i="1"/>
  <c r="F15" i="9" s="1"/>
  <c r="AA15" i="1"/>
  <c r="F11" i="9" s="1"/>
  <c r="P20" i="9" l="1"/>
  <c r="P28" i="9"/>
  <c r="M9" i="9"/>
  <c r="M20" i="9" l="1"/>
  <c r="N20" i="9"/>
  <c r="M28" i="9"/>
  <c r="O28" i="9"/>
  <c r="O20" i="9"/>
  <c r="N28" i="9"/>
  <c r="P19" i="9"/>
  <c r="O19" i="9"/>
  <c r="N19" i="9"/>
  <c r="M19" i="9"/>
  <c r="P15" i="9"/>
  <c r="O15" i="9"/>
  <c r="N15" i="9"/>
  <c r="M15" i="9"/>
  <c r="P30" i="9"/>
  <c r="O30" i="9"/>
  <c r="N30" i="9"/>
  <c r="M30" i="9"/>
  <c r="O24" i="9"/>
  <c r="M24" i="9"/>
  <c r="P24" i="9"/>
  <c r="N24" i="9"/>
  <c r="P27" i="9"/>
  <c r="O27" i="9"/>
  <c r="N27" i="9"/>
  <c r="M27" i="9"/>
  <c r="P31" i="9"/>
  <c r="O31" i="9"/>
  <c r="N31" i="9"/>
  <c r="M31" i="9"/>
  <c r="P12" i="9"/>
  <c r="N12" i="9"/>
  <c r="O12" i="9"/>
  <c r="M12" i="9"/>
  <c r="P22" i="9"/>
  <c r="O22" i="9"/>
  <c r="N22" i="9"/>
  <c r="M22" i="9"/>
  <c r="O32" i="9"/>
  <c r="M32" i="9"/>
  <c r="P32" i="9"/>
  <c r="N32" i="9"/>
  <c r="P18" i="9"/>
  <c r="O18" i="9"/>
  <c r="N18" i="9"/>
  <c r="M18" i="9"/>
  <c r="O25" i="9"/>
  <c r="M25" i="9"/>
  <c r="P25" i="9"/>
  <c r="N25" i="9"/>
  <c r="P23" i="9"/>
  <c r="O23" i="9"/>
  <c r="N23" i="9"/>
  <c r="M23" i="9"/>
  <c r="P11" i="9"/>
  <c r="O11" i="9"/>
  <c r="N11" i="9"/>
  <c r="M11" i="9"/>
  <c r="P21" i="9"/>
  <c r="N21" i="9"/>
  <c r="M21" i="9"/>
  <c r="O21" i="9"/>
  <c r="P13" i="9"/>
  <c r="N13" i="9"/>
  <c r="O13" i="9"/>
  <c r="M13" i="9"/>
  <c r="O17" i="9"/>
  <c r="M17" i="9"/>
  <c r="P17" i="9"/>
  <c r="N17" i="9"/>
  <c r="P10" i="9"/>
  <c r="O10" i="9"/>
  <c r="N10" i="9"/>
  <c r="M10" i="9"/>
  <c r="P14" i="9"/>
  <c r="O14" i="9"/>
  <c r="N14" i="9"/>
  <c r="M14" i="9"/>
  <c r="P26" i="9"/>
  <c r="O26" i="9"/>
  <c r="N26" i="9"/>
  <c r="M26" i="9"/>
  <c r="P9" i="9"/>
  <c r="N9" i="9"/>
  <c r="O9" i="9"/>
  <c r="P29" i="9"/>
  <c r="N29" i="9"/>
  <c r="O29" i="9"/>
  <c r="M29" i="9"/>
  <c r="O16" i="9"/>
  <c r="M16" i="9"/>
  <c r="P16" i="9"/>
  <c r="N16" i="9"/>
</calcChain>
</file>

<file path=xl/sharedStrings.xml><?xml version="1.0" encoding="utf-8"?>
<sst xmlns="http://schemas.openxmlformats.org/spreadsheetml/2006/main" count="94" uniqueCount="53">
  <si>
    <t>G</t>
  </si>
  <si>
    <t>P</t>
  </si>
  <si>
    <t>G/P</t>
  </si>
  <si>
    <t>TOTAL POINTS</t>
  </si>
  <si>
    <t>Pour</t>
  </si>
  <si>
    <t>Contre</t>
  </si>
  <si>
    <t>PARTIES GAGNEES</t>
  </si>
  <si>
    <t>DIFFERENCE</t>
  </si>
  <si>
    <t>PARTIE 1</t>
  </si>
  <si>
    <t>PARTIE 2</t>
  </si>
  <si>
    <t>PARTIE 3</t>
  </si>
  <si>
    <t>PARTIE 4</t>
  </si>
  <si>
    <t>RECAPITULATIF</t>
  </si>
  <si>
    <t>N° Equipe</t>
  </si>
  <si>
    <t>Gagnés</t>
  </si>
  <si>
    <t>Différence</t>
  </si>
  <si>
    <t>CLASSEMENT FINAL</t>
  </si>
  <si>
    <t>PLACE</t>
  </si>
  <si>
    <t>PARTIE 5</t>
  </si>
  <si>
    <t>TOTAL DES PARTIES</t>
  </si>
  <si>
    <t>LYON 1</t>
  </si>
  <si>
    <t>VALENCE VALLE DU RHÔNE</t>
  </si>
  <si>
    <t>DIJON FRANCHE COMTE 1</t>
  </si>
  <si>
    <t>ORLEANS-SARAN 2</t>
  </si>
  <si>
    <t>MONTPELLIER ROUSSILLON</t>
  </si>
  <si>
    <t>ORLEANS-SARAN 1</t>
  </si>
  <si>
    <t>ROISSY EN FRANCE 2</t>
  </si>
  <si>
    <t>LYON 2</t>
  </si>
  <si>
    <t>DUNKERQUE</t>
  </si>
  <si>
    <t>BORDEAUX</t>
  </si>
  <si>
    <t>ROUEN 1</t>
  </si>
  <si>
    <t>DINAN-RENNES 3</t>
  </si>
  <si>
    <t>LYON 3</t>
  </si>
  <si>
    <t>AIX VAL DURANCE</t>
  </si>
  <si>
    <t>TOURS 2</t>
  </si>
  <si>
    <t>ROISSY EN FRANCE 1</t>
  </si>
  <si>
    <t>RIVES DE SEINE</t>
  </si>
  <si>
    <t>TOULON 1</t>
  </si>
  <si>
    <t>AUXERRE NIVERNAIS</t>
  </si>
  <si>
    <t>ANGERS-LE MANS 2</t>
  </si>
  <si>
    <t>ANGERS-LE MANS 1</t>
  </si>
  <si>
    <t>CERGY</t>
  </si>
  <si>
    <t>ORLEANS-SARAN 3</t>
  </si>
  <si>
    <t>OISE SUD PICARDIE</t>
  </si>
  <si>
    <t>PARTIE 6</t>
  </si>
  <si>
    <t>PARTIE 7</t>
  </si>
  <si>
    <t>CONCOURS PRINCIPAL</t>
  </si>
  <si>
    <t>Boules lyonnaises</t>
  </si>
  <si>
    <t>Colonne masquée</t>
  </si>
  <si>
    <t>NOM</t>
  </si>
  <si>
    <t xml:space="preserve">NOM </t>
  </si>
  <si>
    <t>1er critère</t>
  </si>
  <si>
    <t>2ème  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</si>
</sst>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@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8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3" fontId="5" fillId="0" borderId="27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3" fontId="4" fillId="0" borderId="16" xfId="0" applyNumberFormat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3" fontId="6" fillId="0" borderId="28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3" fontId="2" fillId="0" borderId="50" xfId="0" applyNumberFormat="1" applyFont="1" applyBorder="1" applyAlignment="1">
      <alignment horizontal="center" vertical="center"/>
    </xf>
    <xf numFmtId="3" fontId="2" fillId="0" borderId="51" xfId="0" applyNumberFormat="1" applyFont="1" applyBorder="1" applyAlignment="1">
      <alignment horizontal="center" vertical="center"/>
    </xf>
    <xf numFmtId="3" fontId="2" fillId="0" borderId="5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3" fontId="5" fillId="0" borderId="37" xfId="0" applyNumberFormat="1" applyFont="1" applyBorder="1" applyAlignment="1" applyProtection="1">
      <alignment horizontal="center" vertical="center"/>
      <protection locked="0"/>
    </xf>
    <xf numFmtId="3" fontId="6" fillId="0" borderId="44" xfId="0" applyNumberFormat="1" applyFont="1" applyBorder="1" applyAlignment="1" applyProtection="1">
      <alignment horizontal="center" vertical="center"/>
      <protection locked="0"/>
    </xf>
    <xf numFmtId="3" fontId="5" fillId="0" borderId="38" xfId="0" applyNumberFormat="1" applyFont="1" applyBorder="1" applyAlignment="1" applyProtection="1">
      <alignment horizontal="center" vertical="center"/>
      <protection locked="0"/>
    </xf>
    <xf numFmtId="3" fontId="6" fillId="0" borderId="45" xfId="0" applyNumberFormat="1" applyFont="1" applyBorder="1" applyAlignment="1" applyProtection="1">
      <alignment horizontal="center" vertical="center"/>
      <protection locked="0"/>
    </xf>
    <xf numFmtId="3" fontId="5" fillId="0" borderId="39" xfId="0" applyNumberFormat="1" applyFont="1" applyBorder="1" applyAlignment="1" applyProtection="1">
      <alignment horizontal="center" vertical="center"/>
      <protection locked="0"/>
    </xf>
    <xf numFmtId="3" fontId="6" fillId="0" borderId="46" xfId="0" applyNumberFormat="1" applyFont="1" applyBorder="1" applyAlignment="1" applyProtection="1">
      <alignment horizontal="center" vertical="center"/>
      <protection locked="0"/>
    </xf>
    <xf numFmtId="0" fontId="3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10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76" xfId="0" applyFont="1" applyBorder="1" applyAlignment="1">
      <alignment vertical="center"/>
    </xf>
    <xf numFmtId="3" fontId="5" fillId="0" borderId="21" xfId="0" applyNumberFormat="1" applyFont="1" applyBorder="1" applyAlignment="1">
      <alignment horizontal="center" vertical="center"/>
    </xf>
    <xf numFmtId="3" fontId="6" fillId="0" borderId="22" xfId="0" applyNumberFormat="1" applyFont="1" applyBorder="1" applyAlignment="1">
      <alignment horizontal="center" vertical="center"/>
    </xf>
    <xf numFmtId="3" fontId="4" fillId="0" borderId="18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14" fontId="3" fillId="0" borderId="78" xfId="0" applyNumberFormat="1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>
      <alignment horizontal="center" vertical="center"/>
    </xf>
    <xf numFmtId="164" fontId="14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4" xfId="0" applyFont="1" applyBorder="1" applyAlignment="1">
      <alignment horizontal="center" vertical="center"/>
    </xf>
    <xf numFmtId="164" fontId="14" fillId="0" borderId="6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7" xfId="0" applyFont="1" applyBorder="1" applyAlignment="1">
      <alignment horizontal="center" vertical="center"/>
    </xf>
    <xf numFmtId="164" fontId="14" fillId="0" borderId="9" xfId="0" applyNumberFormat="1" applyFont="1" applyFill="1" applyBorder="1" applyAlignment="1" applyProtection="1">
      <alignment horizontal="left" vertical="center" wrapText="1"/>
      <protection locked="0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3" fontId="5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3" fillId="0" borderId="79" xfId="0" applyFont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0" fillId="4" borderId="0" xfId="0" applyFill="1"/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11" fillId="3" borderId="53" xfId="0" applyFont="1" applyFill="1" applyBorder="1" applyAlignment="1">
      <alignment horizontal="center" vertical="center"/>
    </xf>
    <xf numFmtId="0" fontId="11" fillId="3" borderId="54" xfId="0" applyFont="1" applyFill="1" applyBorder="1" applyAlignment="1">
      <alignment horizontal="center" vertical="center"/>
    </xf>
    <xf numFmtId="0" fontId="11" fillId="3" borderId="55" xfId="0" applyFont="1" applyFill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68" xfId="0" applyFont="1" applyFill="1" applyBorder="1" applyAlignment="1">
      <alignment horizontal="center" vertical="center"/>
    </xf>
    <xf numFmtId="0" fontId="9" fillId="2" borderId="63" xfId="0" applyFont="1" applyFill="1" applyBorder="1" applyAlignment="1">
      <alignment horizontal="center" vertical="center"/>
    </xf>
    <xf numFmtId="0" fontId="9" fillId="2" borderId="62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2" borderId="61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64" xfId="0" applyFont="1" applyFill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2</xdr:row>
      <xdr:rowOff>76200</xdr:rowOff>
    </xdr:from>
    <xdr:to>
      <xdr:col>5</xdr:col>
      <xdr:colOff>457200</xdr:colOff>
      <xdr:row>3</xdr:row>
      <xdr:rowOff>95250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xmlns="" id="{B6A2D6AB-6153-45C3-B87D-28CEC39D885C}"/>
            </a:ext>
          </a:extLst>
        </xdr:cNvPr>
        <xdr:cNvSpPr/>
      </xdr:nvSpPr>
      <xdr:spPr>
        <a:xfrm>
          <a:off x="3705225" y="590550"/>
          <a:ext cx="266700" cy="209550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637683</xdr:colOff>
      <xdr:row>2</xdr:row>
      <xdr:rowOff>176426</xdr:rowOff>
    </xdr:from>
    <xdr:to>
      <xdr:col>7</xdr:col>
      <xdr:colOff>142383</xdr:colOff>
      <xdr:row>7</xdr:row>
      <xdr:rowOff>78169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xmlns="" id="{A5941B38-30D9-44FD-8D0B-2D51CBAE6F3D}"/>
            </a:ext>
          </a:extLst>
        </xdr:cNvPr>
        <xdr:cNvSpPr/>
      </xdr:nvSpPr>
      <xdr:spPr>
        <a:xfrm rot="20496198">
          <a:off x="4914408" y="690776"/>
          <a:ext cx="266700" cy="873293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361950</xdr:colOff>
      <xdr:row>3</xdr:row>
      <xdr:rowOff>28575</xdr:rowOff>
    </xdr:from>
    <xdr:to>
      <xdr:col>6</xdr:col>
      <xdr:colOff>628650</xdr:colOff>
      <xdr:row>4</xdr:row>
      <xdr:rowOff>38100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xmlns="" id="{A9C8AA15-5779-40B9-96D3-C5D45DC62497}"/>
            </a:ext>
          </a:extLst>
        </xdr:cNvPr>
        <xdr:cNvSpPr/>
      </xdr:nvSpPr>
      <xdr:spPr>
        <a:xfrm>
          <a:off x="4638675" y="733425"/>
          <a:ext cx="266700" cy="209550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3:IV28"/>
  <sheetViews>
    <sheetView showGridLines="0" zoomScaleNormal="100" workbookViewId="0">
      <selection activeCell="A5" sqref="A5"/>
    </sheetView>
  </sheetViews>
  <sheetFormatPr defaultColWidth="11.42578125" defaultRowHeight="15" x14ac:dyDescent="0.25"/>
  <cols>
    <col min="1" max="1" width="19.42578125" style="50" customWidth="1"/>
    <col min="2" max="2" width="45.7109375" style="50" customWidth="1"/>
    <col min="3" max="256" width="11.42578125" style="48"/>
    <col min="257" max="16384" width="11.42578125" style="49"/>
  </cols>
  <sheetData>
    <row r="3" spans="1:2" ht="15.75" thickBot="1" x14ac:dyDescent="0.3"/>
    <row r="4" spans="1:2" ht="19.5" thickBot="1" x14ac:dyDescent="0.3">
      <c r="A4" s="72" t="s">
        <v>13</v>
      </c>
      <c r="B4" s="73" t="s">
        <v>49</v>
      </c>
    </row>
    <row r="5" spans="1:2" ht="15.75" customHeight="1" x14ac:dyDescent="0.25">
      <c r="A5" s="66">
        <v>1</v>
      </c>
      <c r="B5" s="67" t="s">
        <v>20</v>
      </c>
    </row>
    <row r="6" spans="1:2" ht="15.75" x14ac:dyDescent="0.25">
      <c r="A6" s="68">
        <v>2</v>
      </c>
      <c r="B6" s="69" t="s">
        <v>21</v>
      </c>
    </row>
    <row r="7" spans="1:2" ht="15.75" x14ac:dyDescent="0.25">
      <c r="A7" s="68">
        <v>3</v>
      </c>
      <c r="B7" s="69" t="s">
        <v>22</v>
      </c>
    </row>
    <row r="8" spans="1:2" ht="15.75" x14ac:dyDescent="0.25">
      <c r="A8" s="68">
        <v>4</v>
      </c>
      <c r="B8" s="69" t="s">
        <v>23</v>
      </c>
    </row>
    <row r="9" spans="1:2" ht="15.75" x14ac:dyDescent="0.25">
      <c r="A9" s="68">
        <v>5</v>
      </c>
      <c r="B9" s="69" t="s">
        <v>24</v>
      </c>
    </row>
    <row r="10" spans="1:2" ht="15.75" x14ac:dyDescent="0.25">
      <c r="A10" s="68">
        <v>6</v>
      </c>
      <c r="B10" s="69" t="s">
        <v>25</v>
      </c>
    </row>
    <row r="11" spans="1:2" ht="15.75" x14ac:dyDescent="0.25">
      <c r="A11" s="68">
        <v>7</v>
      </c>
      <c r="B11" s="69" t="s">
        <v>26</v>
      </c>
    </row>
    <row r="12" spans="1:2" ht="15.75" x14ac:dyDescent="0.25">
      <c r="A12" s="68">
        <v>8</v>
      </c>
      <c r="B12" s="69" t="s">
        <v>27</v>
      </c>
    </row>
    <row r="13" spans="1:2" ht="15.75" x14ac:dyDescent="0.25">
      <c r="A13" s="68">
        <v>9</v>
      </c>
      <c r="B13" s="69" t="s">
        <v>28</v>
      </c>
    </row>
    <row r="14" spans="1:2" ht="15.75" x14ac:dyDescent="0.25">
      <c r="A14" s="68">
        <v>10</v>
      </c>
      <c r="B14" s="69" t="s">
        <v>29</v>
      </c>
    </row>
    <row r="15" spans="1:2" ht="15.75" x14ac:dyDescent="0.25">
      <c r="A15" s="68">
        <v>11</v>
      </c>
      <c r="B15" s="69" t="s">
        <v>30</v>
      </c>
    </row>
    <row r="16" spans="1:2" ht="15.75" x14ac:dyDescent="0.25">
      <c r="A16" s="68">
        <v>12</v>
      </c>
      <c r="B16" s="69" t="s">
        <v>31</v>
      </c>
    </row>
    <row r="17" spans="1:2" ht="15.75" x14ac:dyDescent="0.25">
      <c r="A17" s="68">
        <v>13</v>
      </c>
      <c r="B17" s="69" t="s">
        <v>32</v>
      </c>
    </row>
    <row r="18" spans="1:2" ht="15.75" x14ac:dyDescent="0.25">
      <c r="A18" s="68">
        <v>14</v>
      </c>
      <c r="B18" s="69" t="s">
        <v>33</v>
      </c>
    </row>
    <row r="19" spans="1:2" ht="15.75" x14ac:dyDescent="0.25">
      <c r="A19" s="68">
        <v>15</v>
      </c>
      <c r="B19" s="69" t="s">
        <v>34</v>
      </c>
    </row>
    <row r="20" spans="1:2" ht="15.75" x14ac:dyDescent="0.25">
      <c r="A20" s="68">
        <v>16</v>
      </c>
      <c r="B20" s="69" t="s">
        <v>35</v>
      </c>
    </row>
    <row r="21" spans="1:2" ht="15.75" x14ac:dyDescent="0.25">
      <c r="A21" s="68">
        <v>17</v>
      </c>
      <c r="B21" s="69" t="s">
        <v>36</v>
      </c>
    </row>
    <row r="22" spans="1:2" ht="15.75" x14ac:dyDescent="0.25">
      <c r="A22" s="68">
        <v>18</v>
      </c>
      <c r="B22" s="69" t="s">
        <v>37</v>
      </c>
    </row>
    <row r="23" spans="1:2" ht="15.75" x14ac:dyDescent="0.25">
      <c r="A23" s="68">
        <v>19</v>
      </c>
      <c r="B23" s="69" t="s">
        <v>38</v>
      </c>
    </row>
    <row r="24" spans="1:2" ht="15.75" x14ac:dyDescent="0.25">
      <c r="A24" s="68">
        <v>20</v>
      </c>
      <c r="B24" s="69" t="s">
        <v>39</v>
      </c>
    </row>
    <row r="25" spans="1:2" ht="15.75" x14ac:dyDescent="0.25">
      <c r="A25" s="68">
        <v>21</v>
      </c>
      <c r="B25" s="69" t="s">
        <v>40</v>
      </c>
    </row>
    <row r="26" spans="1:2" ht="15.75" x14ac:dyDescent="0.25">
      <c r="A26" s="68">
        <v>22</v>
      </c>
      <c r="B26" s="69" t="s">
        <v>41</v>
      </c>
    </row>
    <row r="27" spans="1:2" ht="15.75" x14ac:dyDescent="0.25">
      <c r="A27" s="68">
        <v>23</v>
      </c>
      <c r="B27" s="69" t="s">
        <v>42</v>
      </c>
    </row>
    <row r="28" spans="1:2" ht="16.5" thickBot="1" x14ac:dyDescent="0.3">
      <c r="A28" s="70">
        <v>24</v>
      </c>
      <c r="B28" s="71" t="s">
        <v>43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7:IQ36"/>
  <sheetViews>
    <sheetView showGridLines="0" topLeftCell="A15" workbookViewId="0">
      <pane xSplit="3" topLeftCell="D1" activePane="topRight" state="frozen"/>
      <selection pane="topRight" activeCell="D30" sqref="D30:E35"/>
    </sheetView>
  </sheetViews>
  <sheetFormatPr defaultColWidth="11.42578125" defaultRowHeight="15" x14ac:dyDescent="0.25"/>
  <cols>
    <col min="1" max="1" width="2.7109375" style="2" customWidth="1"/>
    <col min="2" max="2" width="3.7109375" style="2" customWidth="1"/>
    <col min="3" max="3" width="23.42578125" style="2" customWidth="1"/>
    <col min="4" max="5" width="6.7109375" style="2" customWidth="1"/>
    <col min="6" max="6" width="4.7109375" style="2" customWidth="1"/>
    <col min="7" max="8" width="6.7109375" style="2" customWidth="1"/>
    <col min="9" max="9" width="4.7109375" style="2" customWidth="1"/>
    <col min="10" max="11" width="6.7109375" style="2" customWidth="1"/>
    <col min="12" max="12" width="4.7109375" style="2" customWidth="1"/>
    <col min="13" max="14" width="6.7109375" style="2" customWidth="1"/>
    <col min="15" max="15" width="4.7109375" style="2" customWidth="1"/>
    <col min="16" max="17" width="6.7109375" style="4" customWidth="1"/>
    <col min="18" max="18" width="4.7109375" style="4" customWidth="1"/>
    <col min="19" max="20" width="6.7109375" style="4" customWidth="1"/>
    <col min="21" max="21" width="4.7109375" style="4" customWidth="1"/>
    <col min="22" max="23" width="6.7109375" style="4" customWidth="1"/>
    <col min="24" max="24" width="4.7109375" style="4" customWidth="1"/>
    <col min="25" max="26" width="6.7109375" style="3" customWidth="1"/>
    <col min="27" max="28" width="11.42578125" style="4"/>
    <col min="29" max="37" width="11.42578125" style="2"/>
    <col min="38" max="251" width="11.42578125" style="1"/>
  </cols>
  <sheetData>
    <row r="7" spans="2:28" ht="19.5" thickBot="1" x14ac:dyDescent="0.3">
      <c r="C7" s="91" t="s">
        <v>46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3"/>
    </row>
    <row r="8" spans="2:28" ht="16.5" thickTop="1" thickBot="1" x14ac:dyDescent="0.3"/>
    <row r="9" spans="2:28" x14ac:dyDescent="0.25">
      <c r="C9" s="64"/>
      <c r="D9" s="83" t="s">
        <v>8</v>
      </c>
      <c r="E9" s="84"/>
      <c r="F9" s="85"/>
      <c r="G9" s="83" t="s">
        <v>9</v>
      </c>
      <c r="H9" s="84"/>
      <c r="I9" s="85"/>
      <c r="J9" s="83" t="s">
        <v>10</v>
      </c>
      <c r="K9" s="84"/>
      <c r="L9" s="85"/>
      <c r="M9" s="83" t="s">
        <v>11</v>
      </c>
      <c r="N9" s="84"/>
      <c r="O9" s="85"/>
      <c r="P9" s="83" t="s">
        <v>18</v>
      </c>
      <c r="Q9" s="84"/>
      <c r="R9" s="85"/>
      <c r="S9" s="83" t="s">
        <v>44</v>
      </c>
      <c r="T9" s="84"/>
      <c r="U9" s="85"/>
      <c r="V9" s="83" t="s">
        <v>45</v>
      </c>
      <c r="W9" s="84"/>
      <c r="X9" s="85"/>
      <c r="Y9" s="83" t="s">
        <v>12</v>
      </c>
      <c r="Z9" s="84"/>
      <c r="AA9" s="84"/>
      <c r="AB9" s="101"/>
    </row>
    <row r="10" spans="2:28" ht="15.75" customHeight="1" thickBot="1" x14ac:dyDescent="0.3">
      <c r="C10" s="65" t="s">
        <v>47</v>
      </c>
      <c r="D10" s="86"/>
      <c r="E10" s="87"/>
      <c r="F10" s="88"/>
      <c r="G10" s="86"/>
      <c r="H10" s="87"/>
      <c r="I10" s="88"/>
      <c r="J10" s="86"/>
      <c r="K10" s="87"/>
      <c r="L10" s="88"/>
      <c r="M10" s="86"/>
      <c r="N10" s="87"/>
      <c r="O10" s="88"/>
      <c r="P10" s="86"/>
      <c r="Q10" s="87"/>
      <c r="R10" s="88"/>
      <c r="S10" s="86"/>
      <c r="T10" s="87"/>
      <c r="U10" s="88"/>
      <c r="V10" s="86"/>
      <c r="W10" s="87"/>
      <c r="X10" s="88"/>
      <c r="Y10" s="86"/>
      <c r="Z10" s="87"/>
      <c r="AA10" s="87"/>
      <c r="AB10" s="102"/>
    </row>
    <row r="11" spans="2:28" ht="15.75" thickBot="1" x14ac:dyDescent="0.3">
      <c r="C11" s="94" t="s">
        <v>49</v>
      </c>
      <c r="D11" s="15" t="s">
        <v>0</v>
      </c>
      <c r="E11" s="19" t="s">
        <v>1</v>
      </c>
      <c r="F11" s="89" t="s">
        <v>2</v>
      </c>
      <c r="G11" s="18" t="s">
        <v>0</v>
      </c>
      <c r="H11" s="19" t="s">
        <v>1</v>
      </c>
      <c r="I11" s="89" t="s">
        <v>2</v>
      </c>
      <c r="J11" s="15" t="s">
        <v>0</v>
      </c>
      <c r="K11" s="19" t="s">
        <v>1</v>
      </c>
      <c r="L11" s="89" t="s">
        <v>2</v>
      </c>
      <c r="M11" s="15" t="s">
        <v>0</v>
      </c>
      <c r="N11" s="19" t="s">
        <v>1</v>
      </c>
      <c r="O11" s="89" t="s">
        <v>2</v>
      </c>
      <c r="P11" s="45" t="s">
        <v>0</v>
      </c>
      <c r="Q11" s="44" t="s">
        <v>1</v>
      </c>
      <c r="R11" s="89" t="s">
        <v>2</v>
      </c>
      <c r="S11" s="45" t="s">
        <v>0</v>
      </c>
      <c r="T11" s="44" t="s">
        <v>1</v>
      </c>
      <c r="U11" s="89" t="s">
        <v>2</v>
      </c>
      <c r="V11" s="45" t="s">
        <v>0</v>
      </c>
      <c r="W11" s="44" t="s">
        <v>1</v>
      </c>
      <c r="X11" s="89" t="s">
        <v>2</v>
      </c>
      <c r="Y11" s="95" t="s">
        <v>3</v>
      </c>
      <c r="Z11" s="96"/>
      <c r="AA11" s="97" t="s">
        <v>6</v>
      </c>
      <c r="AB11" s="99" t="s">
        <v>7</v>
      </c>
    </row>
    <row r="12" spans="2:28" ht="15.75" thickBot="1" x14ac:dyDescent="0.3">
      <c r="C12" s="90"/>
      <c r="D12" s="16" t="s">
        <v>4</v>
      </c>
      <c r="E12" s="20" t="s">
        <v>5</v>
      </c>
      <c r="F12" s="90"/>
      <c r="G12" s="17" t="s">
        <v>4</v>
      </c>
      <c r="H12" s="21" t="s">
        <v>5</v>
      </c>
      <c r="I12" s="90"/>
      <c r="J12" s="16" t="s">
        <v>4</v>
      </c>
      <c r="K12" s="21" t="s">
        <v>5</v>
      </c>
      <c r="L12" s="90"/>
      <c r="M12" s="16" t="s">
        <v>4</v>
      </c>
      <c r="N12" s="20" t="s">
        <v>5</v>
      </c>
      <c r="O12" s="90"/>
      <c r="P12" s="46" t="s">
        <v>4</v>
      </c>
      <c r="Q12" s="47" t="s">
        <v>5</v>
      </c>
      <c r="R12" s="90"/>
      <c r="S12" s="46" t="s">
        <v>4</v>
      </c>
      <c r="T12" s="47" t="s">
        <v>5</v>
      </c>
      <c r="U12" s="90"/>
      <c r="V12" s="46" t="s">
        <v>4</v>
      </c>
      <c r="W12" s="47" t="s">
        <v>5</v>
      </c>
      <c r="X12" s="90"/>
      <c r="Y12" s="11" t="s">
        <v>4</v>
      </c>
      <c r="Z12" s="13" t="s">
        <v>5</v>
      </c>
      <c r="AA12" s="98"/>
      <c r="AB12" s="100"/>
    </row>
    <row r="13" spans="2:28" ht="15.75" thickTop="1" x14ac:dyDescent="0.25">
      <c r="B13" s="2">
        <v>1</v>
      </c>
      <c r="C13" s="8" t="str">
        <f>IF(Equipes!B5="","",VLOOKUP(B13,Equipes,2,FALSE))</f>
        <v>LYON 1</v>
      </c>
      <c r="D13" s="38">
        <v>13</v>
      </c>
      <c r="E13" s="39">
        <v>2</v>
      </c>
      <c r="F13" s="22">
        <f>IF(AND(D13&gt;12,D13&gt;E13),1,0)</f>
        <v>1</v>
      </c>
      <c r="G13" s="38">
        <v>13</v>
      </c>
      <c r="H13" s="39">
        <v>2</v>
      </c>
      <c r="I13" s="22">
        <f>IF(AND(G13&gt;12,G13&gt;H13),1,0)</f>
        <v>1</v>
      </c>
      <c r="J13" s="38">
        <v>13</v>
      </c>
      <c r="K13" s="39">
        <v>2</v>
      </c>
      <c r="L13" s="22">
        <f>IF(AND(J13&gt;12,J13&gt;K13),1,0)</f>
        <v>1</v>
      </c>
      <c r="M13" s="38">
        <v>13</v>
      </c>
      <c r="N13" s="39">
        <v>2</v>
      </c>
      <c r="O13" s="22">
        <f>IF(AND(M13&gt;12,M13&gt;N13),1,0)</f>
        <v>1</v>
      </c>
      <c r="P13" s="38">
        <v>13</v>
      </c>
      <c r="Q13" s="39">
        <v>2</v>
      </c>
      <c r="R13" s="22">
        <f>IF(AND(P13&gt;12,P13&gt;Q13),1,0)</f>
        <v>1</v>
      </c>
      <c r="S13" s="38">
        <v>13</v>
      </c>
      <c r="T13" s="39">
        <v>2</v>
      </c>
      <c r="U13" s="22">
        <f>IF(AND(S13&gt;12,S13&gt;T13),1,0)</f>
        <v>1</v>
      </c>
      <c r="V13" s="38">
        <v>13</v>
      </c>
      <c r="W13" s="39">
        <v>2</v>
      </c>
      <c r="X13" s="22">
        <f>IF(AND(V13&gt;12,V13&gt;W13),1,0)</f>
        <v>1</v>
      </c>
      <c r="Y13" s="9">
        <f>SUM(D13,G13,J13,M13,V13+P13+S13)</f>
        <v>91</v>
      </c>
      <c r="Z13" s="14">
        <f>SUM(E13,H13,K13,N13,W13+Q13+T13)</f>
        <v>14</v>
      </c>
      <c r="AA13" s="12">
        <f>SUM(F13,I13,L13,O13,X13+R13+U13)</f>
        <v>7</v>
      </c>
      <c r="AB13" s="10">
        <f>Y13-Z13</f>
        <v>77</v>
      </c>
    </row>
    <row r="14" spans="2:28" x14ac:dyDescent="0.25">
      <c r="B14" s="2">
        <v>2</v>
      </c>
      <c r="C14" s="8" t="str">
        <f>IF(Equipes!B6="","",VLOOKUP(B14,Equipes,2,FALSE))</f>
        <v>VALENCE VALLE DU RHÔNE</v>
      </c>
      <c r="D14" s="40">
        <v>13</v>
      </c>
      <c r="E14" s="41">
        <v>11</v>
      </c>
      <c r="F14" s="23">
        <f t="shared" ref="F14:F36" si="0">IF(AND(D14&gt;12,D14&gt;E14),1,0)</f>
        <v>1</v>
      </c>
      <c r="G14" s="40">
        <v>13</v>
      </c>
      <c r="H14" s="41">
        <v>11</v>
      </c>
      <c r="I14" s="23">
        <f t="shared" ref="I14:I36" si="1">IF(AND(G14&gt;12,G14&gt;H14),1,0)</f>
        <v>1</v>
      </c>
      <c r="J14" s="40">
        <v>13</v>
      </c>
      <c r="K14" s="41">
        <v>11</v>
      </c>
      <c r="L14" s="23">
        <f t="shared" ref="L14:L36" si="2">IF(AND(J14&gt;12,J14&gt;K14),1,0)</f>
        <v>1</v>
      </c>
      <c r="M14" s="40">
        <v>13</v>
      </c>
      <c r="N14" s="41">
        <v>11</v>
      </c>
      <c r="O14" s="23">
        <f t="shared" ref="O14:O36" si="3">IF(AND(M14&gt;12,M14&gt;N14),1,0)</f>
        <v>1</v>
      </c>
      <c r="P14" s="40">
        <v>13</v>
      </c>
      <c r="Q14" s="41">
        <v>11</v>
      </c>
      <c r="R14" s="23">
        <f t="shared" ref="R14:R36" si="4">IF(AND(P14&gt;12,P14&gt;Q14),1,0)</f>
        <v>1</v>
      </c>
      <c r="S14" s="40">
        <v>13</v>
      </c>
      <c r="T14" s="41">
        <v>11</v>
      </c>
      <c r="U14" s="23">
        <f t="shared" ref="U14:U36" si="5">IF(AND(S14&gt;12,S14&gt;T14),1,0)</f>
        <v>1</v>
      </c>
      <c r="V14" s="40">
        <v>13</v>
      </c>
      <c r="W14" s="41">
        <v>11</v>
      </c>
      <c r="X14" s="23">
        <f t="shared" ref="X14:X36" si="6">IF(AND(V14&gt;12,V14&gt;W14),1,0)</f>
        <v>1</v>
      </c>
      <c r="Y14" s="9">
        <f t="shared" ref="Y14:Y35" si="7">SUM(D14,G14,J14,M14,V14+P14+S14)</f>
        <v>91</v>
      </c>
      <c r="Z14" s="14">
        <f t="shared" ref="Z14:Z35" si="8">SUM(E14,H14,K14,N14,W14+Q14+T14)</f>
        <v>77</v>
      </c>
      <c r="AA14" s="12">
        <f t="shared" ref="AA14:AA35" si="9">SUM(F14,I14,L14,O14,X14+R14+U14)</f>
        <v>7</v>
      </c>
      <c r="AB14" s="7">
        <f t="shared" ref="AB14:AB36" si="10">Y14-Z14</f>
        <v>14</v>
      </c>
    </row>
    <row r="15" spans="2:28" x14ac:dyDescent="0.25">
      <c r="B15" s="2">
        <v>3</v>
      </c>
      <c r="C15" s="8" t="str">
        <f>IF(Equipes!B7="","",VLOOKUP(B15,Equipes,2,FALSE))</f>
        <v>DIJON FRANCHE COMTE 1</v>
      </c>
      <c r="D15" s="40">
        <v>4</v>
      </c>
      <c r="E15" s="41">
        <v>13</v>
      </c>
      <c r="F15" s="23">
        <f t="shared" si="0"/>
        <v>0</v>
      </c>
      <c r="G15" s="40">
        <v>4</v>
      </c>
      <c r="H15" s="41">
        <v>13</v>
      </c>
      <c r="I15" s="23">
        <f t="shared" si="1"/>
        <v>0</v>
      </c>
      <c r="J15" s="40">
        <v>4</v>
      </c>
      <c r="K15" s="41">
        <v>13</v>
      </c>
      <c r="L15" s="23">
        <f t="shared" si="2"/>
        <v>0</v>
      </c>
      <c r="M15" s="40">
        <v>4</v>
      </c>
      <c r="N15" s="41">
        <v>13</v>
      </c>
      <c r="O15" s="23">
        <f t="shared" si="3"/>
        <v>0</v>
      </c>
      <c r="P15" s="40">
        <v>4</v>
      </c>
      <c r="Q15" s="41">
        <v>13</v>
      </c>
      <c r="R15" s="23">
        <f t="shared" si="4"/>
        <v>0</v>
      </c>
      <c r="S15" s="40">
        <v>4</v>
      </c>
      <c r="T15" s="41">
        <v>13</v>
      </c>
      <c r="U15" s="23">
        <f t="shared" si="5"/>
        <v>0</v>
      </c>
      <c r="V15" s="40">
        <v>4</v>
      </c>
      <c r="W15" s="41">
        <v>13</v>
      </c>
      <c r="X15" s="23">
        <f t="shared" si="6"/>
        <v>0</v>
      </c>
      <c r="Y15" s="9">
        <f t="shared" si="7"/>
        <v>28</v>
      </c>
      <c r="Z15" s="14">
        <f t="shared" si="8"/>
        <v>91</v>
      </c>
      <c r="AA15" s="12">
        <f t="shared" si="9"/>
        <v>0</v>
      </c>
      <c r="AB15" s="7">
        <f t="shared" si="10"/>
        <v>-63</v>
      </c>
    </row>
    <row r="16" spans="2:28" x14ac:dyDescent="0.25">
      <c r="B16" s="2">
        <v>4</v>
      </c>
      <c r="C16" s="8" t="str">
        <f>IF(Equipes!B8="","",VLOOKUP(B16,Equipes,2,FALSE))</f>
        <v>ORLEANS-SARAN 2</v>
      </c>
      <c r="D16" s="40">
        <v>13</v>
      </c>
      <c r="E16" s="41">
        <v>15</v>
      </c>
      <c r="F16" s="23">
        <f t="shared" si="0"/>
        <v>0</v>
      </c>
      <c r="G16" s="40">
        <v>13</v>
      </c>
      <c r="H16" s="41">
        <v>15</v>
      </c>
      <c r="I16" s="23">
        <f t="shared" si="1"/>
        <v>0</v>
      </c>
      <c r="J16" s="40">
        <v>13</v>
      </c>
      <c r="K16" s="41">
        <v>15</v>
      </c>
      <c r="L16" s="23">
        <f t="shared" si="2"/>
        <v>0</v>
      </c>
      <c r="M16" s="40">
        <v>13</v>
      </c>
      <c r="N16" s="41">
        <v>15</v>
      </c>
      <c r="O16" s="23">
        <f t="shared" si="3"/>
        <v>0</v>
      </c>
      <c r="P16" s="40">
        <v>13</v>
      </c>
      <c r="Q16" s="41">
        <v>15</v>
      </c>
      <c r="R16" s="23">
        <f t="shared" si="4"/>
        <v>0</v>
      </c>
      <c r="S16" s="40">
        <v>13</v>
      </c>
      <c r="T16" s="41">
        <v>15</v>
      </c>
      <c r="U16" s="23">
        <f t="shared" si="5"/>
        <v>0</v>
      </c>
      <c r="V16" s="40">
        <v>13</v>
      </c>
      <c r="W16" s="41">
        <v>15</v>
      </c>
      <c r="X16" s="23">
        <f t="shared" si="6"/>
        <v>0</v>
      </c>
      <c r="Y16" s="9">
        <f t="shared" si="7"/>
        <v>91</v>
      </c>
      <c r="Z16" s="14">
        <f t="shared" si="8"/>
        <v>105</v>
      </c>
      <c r="AA16" s="12">
        <f t="shared" si="9"/>
        <v>0</v>
      </c>
      <c r="AB16" s="7">
        <f t="shared" si="10"/>
        <v>-14</v>
      </c>
    </row>
    <row r="17" spans="2:28" x14ac:dyDescent="0.25">
      <c r="B17" s="2">
        <v>5</v>
      </c>
      <c r="C17" s="8" t="str">
        <f>IF(Equipes!B9="","",VLOOKUP(B17,Equipes,2,FALSE))</f>
        <v>MONTPELLIER ROUSSILLON</v>
      </c>
      <c r="D17" s="38">
        <v>13</v>
      </c>
      <c r="E17" s="39">
        <v>2</v>
      </c>
      <c r="F17" s="23">
        <f t="shared" si="0"/>
        <v>1</v>
      </c>
      <c r="G17" s="40">
        <v>3</v>
      </c>
      <c r="H17" s="41">
        <v>13</v>
      </c>
      <c r="I17" s="23">
        <f t="shared" si="1"/>
        <v>0</v>
      </c>
      <c r="J17" s="40">
        <v>3</v>
      </c>
      <c r="K17" s="41">
        <v>13</v>
      </c>
      <c r="L17" s="23">
        <f t="shared" si="2"/>
        <v>0</v>
      </c>
      <c r="M17" s="40">
        <v>3</v>
      </c>
      <c r="N17" s="41">
        <v>13</v>
      </c>
      <c r="O17" s="23">
        <f t="shared" si="3"/>
        <v>0</v>
      </c>
      <c r="P17" s="40">
        <v>3</v>
      </c>
      <c r="Q17" s="41">
        <v>13</v>
      </c>
      <c r="R17" s="23">
        <f t="shared" si="4"/>
        <v>0</v>
      </c>
      <c r="S17" s="40">
        <v>3</v>
      </c>
      <c r="T17" s="41">
        <v>13</v>
      </c>
      <c r="U17" s="23">
        <f t="shared" si="5"/>
        <v>0</v>
      </c>
      <c r="V17" s="40">
        <v>3</v>
      </c>
      <c r="W17" s="41">
        <v>13</v>
      </c>
      <c r="X17" s="23">
        <f t="shared" si="6"/>
        <v>0</v>
      </c>
      <c r="Y17" s="9">
        <f t="shared" si="7"/>
        <v>31</v>
      </c>
      <c r="Z17" s="14">
        <f t="shared" si="8"/>
        <v>80</v>
      </c>
      <c r="AA17" s="12">
        <f t="shared" si="9"/>
        <v>1</v>
      </c>
      <c r="AB17" s="7">
        <f t="shared" si="10"/>
        <v>-49</v>
      </c>
    </row>
    <row r="18" spans="2:28" x14ac:dyDescent="0.25">
      <c r="B18" s="2">
        <v>6</v>
      </c>
      <c r="C18" s="8" t="str">
        <f>IF(Equipes!B10="","",VLOOKUP(B18,Equipes,2,FALSE))</f>
        <v>ORLEANS-SARAN 1</v>
      </c>
      <c r="D18" s="40">
        <v>13</v>
      </c>
      <c r="E18" s="41">
        <v>11</v>
      </c>
      <c r="F18" s="23">
        <f t="shared" si="0"/>
        <v>1</v>
      </c>
      <c r="G18" s="40">
        <v>1</v>
      </c>
      <c r="H18" s="41">
        <v>13</v>
      </c>
      <c r="I18" s="23">
        <f t="shared" si="1"/>
        <v>0</v>
      </c>
      <c r="J18" s="40">
        <v>1</v>
      </c>
      <c r="K18" s="41">
        <v>13</v>
      </c>
      <c r="L18" s="23">
        <f t="shared" si="2"/>
        <v>0</v>
      </c>
      <c r="M18" s="40">
        <v>1</v>
      </c>
      <c r="N18" s="41">
        <v>13</v>
      </c>
      <c r="O18" s="23">
        <f t="shared" si="3"/>
        <v>0</v>
      </c>
      <c r="P18" s="40">
        <v>1</v>
      </c>
      <c r="Q18" s="41">
        <v>13</v>
      </c>
      <c r="R18" s="23">
        <f t="shared" si="4"/>
        <v>0</v>
      </c>
      <c r="S18" s="40">
        <v>1</v>
      </c>
      <c r="T18" s="41">
        <v>13</v>
      </c>
      <c r="U18" s="23">
        <f t="shared" si="5"/>
        <v>0</v>
      </c>
      <c r="V18" s="40">
        <v>1</v>
      </c>
      <c r="W18" s="41">
        <v>13</v>
      </c>
      <c r="X18" s="23">
        <f t="shared" si="6"/>
        <v>0</v>
      </c>
      <c r="Y18" s="9">
        <f t="shared" si="7"/>
        <v>19</v>
      </c>
      <c r="Z18" s="14">
        <f t="shared" si="8"/>
        <v>89</v>
      </c>
      <c r="AA18" s="12">
        <f t="shared" si="9"/>
        <v>1</v>
      </c>
      <c r="AB18" s="7">
        <f t="shared" si="10"/>
        <v>-70</v>
      </c>
    </row>
    <row r="19" spans="2:28" x14ac:dyDescent="0.25">
      <c r="B19" s="2">
        <v>7</v>
      </c>
      <c r="C19" s="8" t="str">
        <f>IF(Equipes!B11="","",VLOOKUP(B19,Equipes,2,FALSE))</f>
        <v>ROISSY EN FRANCE 2</v>
      </c>
      <c r="D19" s="40">
        <v>4</v>
      </c>
      <c r="E19" s="41">
        <v>13</v>
      </c>
      <c r="F19" s="23">
        <f t="shared" si="0"/>
        <v>0</v>
      </c>
      <c r="G19" s="40">
        <v>5</v>
      </c>
      <c r="H19" s="41">
        <v>13</v>
      </c>
      <c r="I19" s="23">
        <f t="shared" si="1"/>
        <v>0</v>
      </c>
      <c r="J19" s="40">
        <v>5</v>
      </c>
      <c r="K19" s="41">
        <v>13</v>
      </c>
      <c r="L19" s="23">
        <f t="shared" si="2"/>
        <v>0</v>
      </c>
      <c r="M19" s="40">
        <v>5</v>
      </c>
      <c r="N19" s="41">
        <v>13</v>
      </c>
      <c r="O19" s="23">
        <f t="shared" si="3"/>
        <v>0</v>
      </c>
      <c r="P19" s="40">
        <v>5</v>
      </c>
      <c r="Q19" s="41">
        <v>13</v>
      </c>
      <c r="R19" s="23">
        <f t="shared" si="4"/>
        <v>0</v>
      </c>
      <c r="S19" s="40">
        <v>5</v>
      </c>
      <c r="T19" s="41">
        <v>13</v>
      </c>
      <c r="U19" s="23">
        <f t="shared" si="5"/>
        <v>0</v>
      </c>
      <c r="V19" s="40">
        <v>5</v>
      </c>
      <c r="W19" s="41">
        <v>13</v>
      </c>
      <c r="X19" s="23">
        <f t="shared" si="6"/>
        <v>0</v>
      </c>
      <c r="Y19" s="9">
        <f t="shared" si="7"/>
        <v>34</v>
      </c>
      <c r="Z19" s="14">
        <f t="shared" si="8"/>
        <v>91</v>
      </c>
      <c r="AA19" s="12">
        <f t="shared" si="9"/>
        <v>0</v>
      </c>
      <c r="AB19" s="7">
        <f t="shared" si="10"/>
        <v>-57</v>
      </c>
    </row>
    <row r="20" spans="2:28" x14ac:dyDescent="0.25">
      <c r="B20" s="2">
        <v>8</v>
      </c>
      <c r="C20" s="8" t="str">
        <f>IF(Equipes!B12="","",VLOOKUP(B20,Equipes,2,FALSE))</f>
        <v>LYON 2</v>
      </c>
      <c r="D20" s="40">
        <v>13</v>
      </c>
      <c r="E20" s="41">
        <v>15</v>
      </c>
      <c r="F20" s="23">
        <f t="shared" si="0"/>
        <v>0</v>
      </c>
      <c r="G20" s="40">
        <v>13</v>
      </c>
      <c r="H20" s="41">
        <v>8</v>
      </c>
      <c r="I20" s="23">
        <f t="shared" si="1"/>
        <v>1</v>
      </c>
      <c r="J20" s="40">
        <v>13</v>
      </c>
      <c r="K20" s="41">
        <v>8</v>
      </c>
      <c r="L20" s="23">
        <f t="shared" si="2"/>
        <v>1</v>
      </c>
      <c r="M20" s="40">
        <v>13</v>
      </c>
      <c r="N20" s="41">
        <v>8</v>
      </c>
      <c r="O20" s="23">
        <f t="shared" si="3"/>
        <v>1</v>
      </c>
      <c r="P20" s="40">
        <v>13</v>
      </c>
      <c r="Q20" s="41">
        <v>8</v>
      </c>
      <c r="R20" s="23">
        <f t="shared" si="4"/>
        <v>1</v>
      </c>
      <c r="S20" s="38">
        <v>13</v>
      </c>
      <c r="T20" s="39">
        <v>2</v>
      </c>
      <c r="U20" s="23">
        <f t="shared" si="5"/>
        <v>1</v>
      </c>
      <c r="V20" s="40">
        <v>13</v>
      </c>
      <c r="W20" s="41">
        <v>8</v>
      </c>
      <c r="X20" s="23">
        <f t="shared" si="6"/>
        <v>1</v>
      </c>
      <c r="Y20" s="9">
        <f t="shared" si="7"/>
        <v>91</v>
      </c>
      <c r="Z20" s="14">
        <f t="shared" si="8"/>
        <v>57</v>
      </c>
      <c r="AA20" s="12">
        <f t="shared" si="9"/>
        <v>6</v>
      </c>
      <c r="AB20" s="7">
        <f t="shared" si="10"/>
        <v>34</v>
      </c>
    </row>
    <row r="21" spans="2:28" x14ac:dyDescent="0.25">
      <c r="B21" s="2">
        <v>9</v>
      </c>
      <c r="C21" s="8" t="str">
        <f>IF(Equipes!B13="","",VLOOKUP(B21,Equipes,2,FALSE))</f>
        <v>DUNKERQUE</v>
      </c>
      <c r="D21" s="40">
        <v>3</v>
      </c>
      <c r="E21" s="41">
        <v>13</v>
      </c>
      <c r="F21" s="23">
        <f t="shared" si="0"/>
        <v>0</v>
      </c>
      <c r="G21" s="38">
        <v>13</v>
      </c>
      <c r="H21" s="39">
        <v>2</v>
      </c>
      <c r="I21" s="23">
        <f t="shared" si="1"/>
        <v>1</v>
      </c>
      <c r="J21" s="38">
        <v>13</v>
      </c>
      <c r="K21" s="39">
        <v>2</v>
      </c>
      <c r="L21" s="23">
        <f t="shared" si="2"/>
        <v>1</v>
      </c>
      <c r="M21" s="38">
        <v>13</v>
      </c>
      <c r="N21" s="39">
        <v>2</v>
      </c>
      <c r="O21" s="23">
        <f t="shared" si="3"/>
        <v>1</v>
      </c>
      <c r="P21" s="38">
        <v>13</v>
      </c>
      <c r="Q21" s="39">
        <v>2</v>
      </c>
      <c r="R21" s="23">
        <f t="shared" si="4"/>
        <v>1</v>
      </c>
      <c r="S21" s="40">
        <v>13</v>
      </c>
      <c r="T21" s="41">
        <v>11</v>
      </c>
      <c r="U21" s="23">
        <f t="shared" si="5"/>
        <v>1</v>
      </c>
      <c r="V21" s="38">
        <v>13</v>
      </c>
      <c r="W21" s="39">
        <v>2</v>
      </c>
      <c r="X21" s="23">
        <f t="shared" si="6"/>
        <v>1</v>
      </c>
      <c r="Y21" s="9">
        <f t="shared" si="7"/>
        <v>81</v>
      </c>
      <c r="Z21" s="14">
        <f t="shared" si="8"/>
        <v>34</v>
      </c>
      <c r="AA21" s="12">
        <f t="shared" si="9"/>
        <v>6</v>
      </c>
      <c r="AB21" s="7">
        <f t="shared" si="10"/>
        <v>47</v>
      </c>
    </row>
    <row r="22" spans="2:28" x14ac:dyDescent="0.25">
      <c r="B22" s="2">
        <v>10</v>
      </c>
      <c r="C22" s="8" t="str">
        <f>IF(Equipes!B14="","",VLOOKUP(B22,Equipes,2,FALSE))</f>
        <v>BORDEAUX</v>
      </c>
      <c r="D22" s="40">
        <v>1</v>
      </c>
      <c r="E22" s="41">
        <v>13</v>
      </c>
      <c r="F22" s="23">
        <f t="shared" si="0"/>
        <v>0</v>
      </c>
      <c r="G22" s="40">
        <v>13</v>
      </c>
      <c r="H22" s="41">
        <v>11</v>
      </c>
      <c r="I22" s="23">
        <f t="shared" si="1"/>
        <v>1</v>
      </c>
      <c r="J22" s="40">
        <v>13</v>
      </c>
      <c r="K22" s="41">
        <v>11</v>
      </c>
      <c r="L22" s="23">
        <f t="shared" si="2"/>
        <v>1</v>
      </c>
      <c r="M22" s="40">
        <v>13</v>
      </c>
      <c r="N22" s="41">
        <v>11</v>
      </c>
      <c r="O22" s="23">
        <f t="shared" si="3"/>
        <v>1</v>
      </c>
      <c r="P22" s="40">
        <v>13</v>
      </c>
      <c r="Q22" s="41">
        <v>11</v>
      </c>
      <c r="R22" s="23">
        <f t="shared" si="4"/>
        <v>1</v>
      </c>
      <c r="S22" s="40">
        <v>4</v>
      </c>
      <c r="T22" s="41">
        <v>13</v>
      </c>
      <c r="U22" s="23">
        <f t="shared" si="5"/>
        <v>0</v>
      </c>
      <c r="V22" s="40">
        <v>13</v>
      </c>
      <c r="W22" s="41">
        <v>11</v>
      </c>
      <c r="X22" s="23">
        <f t="shared" si="6"/>
        <v>1</v>
      </c>
      <c r="Y22" s="9">
        <f t="shared" si="7"/>
        <v>70</v>
      </c>
      <c r="Z22" s="14">
        <f t="shared" si="8"/>
        <v>81</v>
      </c>
      <c r="AA22" s="12">
        <f t="shared" si="9"/>
        <v>5</v>
      </c>
      <c r="AB22" s="7">
        <f t="shared" si="10"/>
        <v>-11</v>
      </c>
    </row>
    <row r="23" spans="2:28" x14ac:dyDescent="0.25">
      <c r="B23" s="2">
        <v>11</v>
      </c>
      <c r="C23" s="8" t="str">
        <f>IF(Equipes!B15="","",VLOOKUP(B23,Equipes,2,FALSE))</f>
        <v>ROUEN 1</v>
      </c>
      <c r="D23" s="40">
        <v>4</v>
      </c>
      <c r="E23" s="41">
        <v>13</v>
      </c>
      <c r="F23" s="23">
        <f t="shared" si="0"/>
        <v>0</v>
      </c>
      <c r="G23" s="40">
        <v>4</v>
      </c>
      <c r="H23" s="41">
        <v>13</v>
      </c>
      <c r="I23" s="23">
        <f t="shared" si="1"/>
        <v>0</v>
      </c>
      <c r="J23" s="40">
        <v>4</v>
      </c>
      <c r="K23" s="41">
        <v>13</v>
      </c>
      <c r="L23" s="23">
        <f t="shared" si="2"/>
        <v>0</v>
      </c>
      <c r="M23" s="40">
        <v>4</v>
      </c>
      <c r="N23" s="41">
        <v>13</v>
      </c>
      <c r="O23" s="23">
        <f t="shared" si="3"/>
        <v>0</v>
      </c>
      <c r="P23" s="40">
        <v>4</v>
      </c>
      <c r="Q23" s="41">
        <v>13</v>
      </c>
      <c r="R23" s="23">
        <f t="shared" si="4"/>
        <v>0</v>
      </c>
      <c r="S23" s="40">
        <v>13</v>
      </c>
      <c r="T23" s="41">
        <v>15</v>
      </c>
      <c r="U23" s="23">
        <f t="shared" si="5"/>
        <v>0</v>
      </c>
      <c r="V23" s="40">
        <v>4</v>
      </c>
      <c r="W23" s="41">
        <v>13</v>
      </c>
      <c r="X23" s="23">
        <f t="shared" si="6"/>
        <v>0</v>
      </c>
      <c r="Y23" s="9">
        <f t="shared" si="7"/>
        <v>37</v>
      </c>
      <c r="Z23" s="14">
        <f t="shared" si="8"/>
        <v>93</v>
      </c>
      <c r="AA23" s="12">
        <f t="shared" si="9"/>
        <v>0</v>
      </c>
      <c r="AB23" s="7">
        <f t="shared" si="10"/>
        <v>-56</v>
      </c>
    </row>
    <row r="24" spans="2:28" x14ac:dyDescent="0.25">
      <c r="B24" s="2">
        <v>12</v>
      </c>
      <c r="C24" s="8" t="str">
        <f>IF(Equipes!B16="","",VLOOKUP(B24,Equipes,2,FALSE))</f>
        <v>DINAN-RENNES 3</v>
      </c>
      <c r="D24" s="40">
        <v>13</v>
      </c>
      <c r="E24" s="41">
        <v>15</v>
      </c>
      <c r="F24" s="23">
        <f t="shared" si="0"/>
        <v>0</v>
      </c>
      <c r="G24" s="40">
        <v>13</v>
      </c>
      <c r="H24" s="41">
        <v>15</v>
      </c>
      <c r="I24" s="23">
        <f t="shared" si="1"/>
        <v>0</v>
      </c>
      <c r="J24" s="40">
        <v>13</v>
      </c>
      <c r="K24" s="41">
        <v>15</v>
      </c>
      <c r="L24" s="23">
        <f t="shared" si="2"/>
        <v>0</v>
      </c>
      <c r="M24" s="40">
        <v>13</v>
      </c>
      <c r="N24" s="41">
        <v>15</v>
      </c>
      <c r="O24" s="23">
        <f t="shared" si="3"/>
        <v>0</v>
      </c>
      <c r="P24" s="40">
        <v>13</v>
      </c>
      <c r="Q24" s="41">
        <v>15</v>
      </c>
      <c r="R24" s="23">
        <f t="shared" si="4"/>
        <v>0</v>
      </c>
      <c r="S24" s="40">
        <v>3</v>
      </c>
      <c r="T24" s="41">
        <v>13</v>
      </c>
      <c r="U24" s="23">
        <f t="shared" si="5"/>
        <v>0</v>
      </c>
      <c r="V24" s="40">
        <v>13</v>
      </c>
      <c r="W24" s="41">
        <v>15</v>
      </c>
      <c r="X24" s="23">
        <f t="shared" si="6"/>
        <v>0</v>
      </c>
      <c r="Y24" s="9">
        <f t="shared" si="7"/>
        <v>81</v>
      </c>
      <c r="Z24" s="14">
        <f t="shared" si="8"/>
        <v>103</v>
      </c>
      <c r="AA24" s="12">
        <f t="shared" si="9"/>
        <v>0</v>
      </c>
      <c r="AB24" s="7">
        <f t="shared" si="10"/>
        <v>-22</v>
      </c>
    </row>
    <row r="25" spans="2:28" x14ac:dyDescent="0.25">
      <c r="B25" s="2">
        <v>13</v>
      </c>
      <c r="C25" s="8" t="str">
        <f>IF(Equipes!B17="","",VLOOKUP(B25,Equipes,2,FALSE))</f>
        <v>LYON 3</v>
      </c>
      <c r="D25" s="40">
        <v>3</v>
      </c>
      <c r="E25" s="41">
        <v>13</v>
      </c>
      <c r="F25" s="23">
        <f t="shared" si="0"/>
        <v>0</v>
      </c>
      <c r="G25" s="40">
        <v>3</v>
      </c>
      <c r="H25" s="41">
        <v>13</v>
      </c>
      <c r="I25" s="23">
        <f t="shared" si="1"/>
        <v>0</v>
      </c>
      <c r="J25" s="40">
        <v>3</v>
      </c>
      <c r="K25" s="41">
        <v>13</v>
      </c>
      <c r="L25" s="23">
        <f t="shared" si="2"/>
        <v>0</v>
      </c>
      <c r="M25" s="40">
        <v>3</v>
      </c>
      <c r="N25" s="41">
        <v>13</v>
      </c>
      <c r="O25" s="23">
        <f t="shared" si="3"/>
        <v>0</v>
      </c>
      <c r="P25" s="40">
        <v>3</v>
      </c>
      <c r="Q25" s="41">
        <v>13</v>
      </c>
      <c r="R25" s="23">
        <f t="shared" si="4"/>
        <v>0</v>
      </c>
      <c r="S25" s="40">
        <v>1</v>
      </c>
      <c r="T25" s="41">
        <v>13</v>
      </c>
      <c r="U25" s="23">
        <f t="shared" si="5"/>
        <v>0</v>
      </c>
      <c r="V25" s="40">
        <v>3</v>
      </c>
      <c r="W25" s="41">
        <v>13</v>
      </c>
      <c r="X25" s="23">
        <f t="shared" si="6"/>
        <v>0</v>
      </c>
      <c r="Y25" s="9">
        <f t="shared" si="7"/>
        <v>19</v>
      </c>
      <c r="Z25" s="14">
        <f t="shared" si="8"/>
        <v>91</v>
      </c>
      <c r="AA25" s="12">
        <f t="shared" si="9"/>
        <v>0</v>
      </c>
      <c r="AB25" s="7">
        <f t="shared" si="10"/>
        <v>-72</v>
      </c>
    </row>
    <row r="26" spans="2:28" x14ac:dyDescent="0.25">
      <c r="B26" s="2">
        <v>14</v>
      </c>
      <c r="C26" s="8" t="str">
        <f>IF(Equipes!B18="","",VLOOKUP(B26,Equipes,2,FALSE))</f>
        <v>AIX VAL DURANCE</v>
      </c>
      <c r="D26" s="40">
        <v>1</v>
      </c>
      <c r="E26" s="41">
        <v>13</v>
      </c>
      <c r="F26" s="23">
        <f t="shared" si="0"/>
        <v>0</v>
      </c>
      <c r="G26" s="40">
        <v>1</v>
      </c>
      <c r="H26" s="41">
        <v>13</v>
      </c>
      <c r="I26" s="23">
        <f t="shared" si="1"/>
        <v>0</v>
      </c>
      <c r="J26" s="40">
        <v>1</v>
      </c>
      <c r="K26" s="41">
        <v>13</v>
      </c>
      <c r="L26" s="23">
        <f t="shared" si="2"/>
        <v>0</v>
      </c>
      <c r="M26" s="40">
        <v>1</v>
      </c>
      <c r="N26" s="41">
        <v>13</v>
      </c>
      <c r="O26" s="23">
        <f t="shared" si="3"/>
        <v>0</v>
      </c>
      <c r="P26" s="40">
        <v>1</v>
      </c>
      <c r="Q26" s="41">
        <v>13</v>
      </c>
      <c r="R26" s="23">
        <f t="shared" si="4"/>
        <v>0</v>
      </c>
      <c r="S26" s="40">
        <v>1</v>
      </c>
      <c r="T26" s="41">
        <v>13</v>
      </c>
      <c r="U26" s="23">
        <f t="shared" si="5"/>
        <v>0</v>
      </c>
      <c r="V26" s="40">
        <v>1</v>
      </c>
      <c r="W26" s="41">
        <v>13</v>
      </c>
      <c r="X26" s="23">
        <f t="shared" si="6"/>
        <v>0</v>
      </c>
      <c r="Y26" s="9">
        <f t="shared" si="7"/>
        <v>7</v>
      </c>
      <c r="Z26" s="14">
        <f t="shared" si="8"/>
        <v>91</v>
      </c>
      <c r="AA26" s="12">
        <f t="shared" si="9"/>
        <v>0</v>
      </c>
      <c r="AB26" s="7">
        <f t="shared" si="10"/>
        <v>-84</v>
      </c>
    </row>
    <row r="27" spans="2:28" x14ac:dyDescent="0.25">
      <c r="B27" s="2">
        <v>15</v>
      </c>
      <c r="C27" s="8" t="str">
        <f>IF(Equipes!B19="","",VLOOKUP(B27,Equipes,2,FALSE))</f>
        <v>TOURS 2</v>
      </c>
      <c r="D27" s="40">
        <v>5</v>
      </c>
      <c r="E27" s="41">
        <v>13</v>
      </c>
      <c r="F27" s="23">
        <f t="shared" si="0"/>
        <v>0</v>
      </c>
      <c r="G27" s="40">
        <v>5</v>
      </c>
      <c r="H27" s="41">
        <v>13</v>
      </c>
      <c r="I27" s="23">
        <f t="shared" si="1"/>
        <v>0</v>
      </c>
      <c r="J27" s="40">
        <v>5</v>
      </c>
      <c r="K27" s="41">
        <v>13</v>
      </c>
      <c r="L27" s="23">
        <f t="shared" si="2"/>
        <v>0</v>
      </c>
      <c r="M27" s="38">
        <v>13</v>
      </c>
      <c r="N27" s="39">
        <v>2</v>
      </c>
      <c r="O27" s="23">
        <f t="shared" si="3"/>
        <v>1</v>
      </c>
      <c r="P27" s="40">
        <v>5</v>
      </c>
      <c r="Q27" s="41">
        <v>13</v>
      </c>
      <c r="R27" s="23">
        <f t="shared" si="4"/>
        <v>0</v>
      </c>
      <c r="S27" s="40">
        <v>5</v>
      </c>
      <c r="T27" s="41">
        <v>13</v>
      </c>
      <c r="U27" s="23">
        <f t="shared" si="5"/>
        <v>0</v>
      </c>
      <c r="V27" s="40">
        <v>5</v>
      </c>
      <c r="W27" s="41">
        <v>13</v>
      </c>
      <c r="X27" s="23">
        <f t="shared" si="6"/>
        <v>0</v>
      </c>
      <c r="Y27" s="9">
        <f t="shared" si="7"/>
        <v>43</v>
      </c>
      <c r="Z27" s="14">
        <f t="shared" si="8"/>
        <v>80</v>
      </c>
      <c r="AA27" s="12">
        <f t="shared" si="9"/>
        <v>1</v>
      </c>
      <c r="AB27" s="7">
        <f t="shared" si="10"/>
        <v>-37</v>
      </c>
    </row>
    <row r="28" spans="2:28" x14ac:dyDescent="0.25">
      <c r="B28" s="2">
        <v>16</v>
      </c>
      <c r="C28" s="8" t="str">
        <f>IF(Equipes!B20="","",VLOOKUP(B28,Equipes,2,FALSE))</f>
        <v>ROISSY EN FRANCE 1</v>
      </c>
      <c r="D28" s="40">
        <v>13</v>
      </c>
      <c r="E28" s="41">
        <v>8</v>
      </c>
      <c r="F28" s="23">
        <f t="shared" si="0"/>
        <v>1</v>
      </c>
      <c r="G28" s="40">
        <v>13</v>
      </c>
      <c r="H28" s="41">
        <v>8</v>
      </c>
      <c r="I28" s="23">
        <f t="shared" si="1"/>
        <v>1</v>
      </c>
      <c r="J28" s="40">
        <v>13</v>
      </c>
      <c r="K28" s="41">
        <v>8</v>
      </c>
      <c r="L28" s="23">
        <f t="shared" si="2"/>
        <v>1</v>
      </c>
      <c r="M28" s="40">
        <v>13</v>
      </c>
      <c r="N28" s="41">
        <v>11</v>
      </c>
      <c r="O28" s="23">
        <f t="shared" si="3"/>
        <v>1</v>
      </c>
      <c r="P28" s="40">
        <v>13</v>
      </c>
      <c r="Q28" s="41">
        <v>8</v>
      </c>
      <c r="R28" s="23">
        <f t="shared" si="4"/>
        <v>1</v>
      </c>
      <c r="S28" s="40">
        <v>13</v>
      </c>
      <c r="T28" s="41">
        <v>8</v>
      </c>
      <c r="U28" s="23">
        <f t="shared" si="5"/>
        <v>1</v>
      </c>
      <c r="V28" s="40">
        <v>13</v>
      </c>
      <c r="W28" s="41">
        <v>8</v>
      </c>
      <c r="X28" s="23">
        <f t="shared" si="6"/>
        <v>1</v>
      </c>
      <c r="Y28" s="9">
        <f t="shared" si="7"/>
        <v>91</v>
      </c>
      <c r="Z28" s="14">
        <f t="shared" si="8"/>
        <v>59</v>
      </c>
      <c r="AA28" s="12">
        <f t="shared" si="9"/>
        <v>7</v>
      </c>
      <c r="AB28" s="7">
        <f t="shared" si="10"/>
        <v>32</v>
      </c>
    </row>
    <row r="29" spans="2:28" x14ac:dyDescent="0.25">
      <c r="B29" s="2">
        <v>17</v>
      </c>
      <c r="C29" s="8" t="str">
        <f>IF(Equipes!B21="","",VLOOKUP(B29,Equipes,2,FALSE))</f>
        <v>RIVES DE SEINE</v>
      </c>
      <c r="D29" s="38">
        <v>13</v>
      </c>
      <c r="E29" s="39">
        <v>2</v>
      </c>
      <c r="F29" s="23">
        <f t="shared" si="0"/>
        <v>1</v>
      </c>
      <c r="G29" s="38">
        <v>13</v>
      </c>
      <c r="H29" s="39">
        <v>2</v>
      </c>
      <c r="I29" s="23">
        <f t="shared" si="1"/>
        <v>1</v>
      </c>
      <c r="J29" s="38">
        <v>13</v>
      </c>
      <c r="K29" s="39">
        <v>2</v>
      </c>
      <c r="L29" s="23">
        <f t="shared" si="2"/>
        <v>1</v>
      </c>
      <c r="M29" s="40">
        <v>4</v>
      </c>
      <c r="N29" s="41">
        <v>13</v>
      </c>
      <c r="O29" s="23">
        <f t="shared" si="3"/>
        <v>0</v>
      </c>
      <c r="P29" s="38">
        <v>13</v>
      </c>
      <c r="Q29" s="39">
        <v>2</v>
      </c>
      <c r="R29" s="23">
        <f t="shared" si="4"/>
        <v>1</v>
      </c>
      <c r="S29" s="38">
        <v>13</v>
      </c>
      <c r="T29" s="39">
        <v>2</v>
      </c>
      <c r="U29" s="23">
        <f t="shared" si="5"/>
        <v>1</v>
      </c>
      <c r="V29" s="38">
        <v>13</v>
      </c>
      <c r="W29" s="39">
        <v>2</v>
      </c>
      <c r="X29" s="23">
        <f t="shared" si="6"/>
        <v>1</v>
      </c>
      <c r="Y29" s="9">
        <f t="shared" si="7"/>
        <v>82</v>
      </c>
      <c r="Z29" s="14">
        <f t="shared" si="8"/>
        <v>25</v>
      </c>
      <c r="AA29" s="12">
        <f t="shared" si="9"/>
        <v>6</v>
      </c>
      <c r="AB29" s="7">
        <f t="shared" si="10"/>
        <v>57</v>
      </c>
    </row>
    <row r="30" spans="2:28" x14ac:dyDescent="0.25">
      <c r="B30" s="2">
        <v>18</v>
      </c>
      <c r="C30" s="8" t="str">
        <f>IF(Equipes!B22="","",VLOOKUP(B30,Equipes,2,FALSE))</f>
        <v>TOULON 1</v>
      </c>
      <c r="D30" s="38">
        <v>13</v>
      </c>
      <c r="E30" s="39">
        <v>2</v>
      </c>
      <c r="F30" s="23">
        <f t="shared" si="0"/>
        <v>1</v>
      </c>
      <c r="G30" s="40">
        <v>13</v>
      </c>
      <c r="H30" s="41">
        <v>11</v>
      </c>
      <c r="I30" s="23">
        <f t="shared" si="1"/>
        <v>1</v>
      </c>
      <c r="J30" s="40">
        <v>13</v>
      </c>
      <c r="K30" s="41">
        <v>11</v>
      </c>
      <c r="L30" s="23">
        <f t="shared" si="2"/>
        <v>1</v>
      </c>
      <c r="M30" s="40">
        <v>13</v>
      </c>
      <c r="N30" s="41">
        <v>15</v>
      </c>
      <c r="O30" s="23">
        <f t="shared" si="3"/>
        <v>0</v>
      </c>
      <c r="P30" s="40">
        <v>13</v>
      </c>
      <c r="Q30" s="41">
        <v>11</v>
      </c>
      <c r="R30" s="23">
        <f t="shared" si="4"/>
        <v>1</v>
      </c>
      <c r="S30" s="40">
        <v>13</v>
      </c>
      <c r="T30" s="41">
        <v>11</v>
      </c>
      <c r="U30" s="23">
        <f t="shared" si="5"/>
        <v>1</v>
      </c>
      <c r="V30" s="40">
        <v>13</v>
      </c>
      <c r="W30" s="41">
        <v>11</v>
      </c>
      <c r="X30" s="23">
        <f t="shared" si="6"/>
        <v>1</v>
      </c>
      <c r="Y30" s="9">
        <f t="shared" si="7"/>
        <v>91</v>
      </c>
      <c r="Z30" s="14">
        <f t="shared" si="8"/>
        <v>72</v>
      </c>
      <c r="AA30" s="12">
        <f t="shared" si="9"/>
        <v>6</v>
      </c>
      <c r="AB30" s="7">
        <f t="shared" si="10"/>
        <v>19</v>
      </c>
    </row>
    <row r="31" spans="2:28" x14ac:dyDescent="0.25">
      <c r="B31" s="2">
        <v>19</v>
      </c>
      <c r="C31" s="8" t="str">
        <f>IF(Equipes!B23="","",VLOOKUP(B31,Equipes,2,FALSE))</f>
        <v>AUXERRE NIVERNAIS</v>
      </c>
      <c r="D31" s="40">
        <v>13</v>
      </c>
      <c r="E31" s="41">
        <v>11</v>
      </c>
      <c r="F31" s="23">
        <f t="shared" si="0"/>
        <v>1</v>
      </c>
      <c r="G31" s="40">
        <v>4</v>
      </c>
      <c r="H31" s="41">
        <v>13</v>
      </c>
      <c r="I31" s="23">
        <f t="shared" si="1"/>
        <v>0</v>
      </c>
      <c r="J31" s="40">
        <v>4</v>
      </c>
      <c r="K31" s="41">
        <v>13</v>
      </c>
      <c r="L31" s="23">
        <f t="shared" si="2"/>
        <v>0</v>
      </c>
      <c r="M31" s="40">
        <v>3</v>
      </c>
      <c r="N31" s="41">
        <v>13</v>
      </c>
      <c r="O31" s="23">
        <f t="shared" si="3"/>
        <v>0</v>
      </c>
      <c r="P31" s="40">
        <v>4</v>
      </c>
      <c r="Q31" s="41">
        <v>13</v>
      </c>
      <c r="R31" s="23">
        <f t="shared" si="4"/>
        <v>0</v>
      </c>
      <c r="S31" s="40">
        <v>4</v>
      </c>
      <c r="T31" s="41">
        <v>13</v>
      </c>
      <c r="U31" s="23">
        <f t="shared" si="5"/>
        <v>0</v>
      </c>
      <c r="V31" s="40">
        <v>4</v>
      </c>
      <c r="W31" s="41">
        <v>13</v>
      </c>
      <c r="X31" s="23">
        <f t="shared" si="6"/>
        <v>0</v>
      </c>
      <c r="Y31" s="9">
        <f t="shared" si="7"/>
        <v>36</v>
      </c>
      <c r="Z31" s="14">
        <f t="shared" si="8"/>
        <v>89</v>
      </c>
      <c r="AA31" s="12">
        <f t="shared" si="9"/>
        <v>1</v>
      </c>
      <c r="AB31" s="7">
        <f t="shared" si="10"/>
        <v>-53</v>
      </c>
    </row>
    <row r="32" spans="2:28" x14ac:dyDescent="0.25">
      <c r="B32" s="2">
        <v>20</v>
      </c>
      <c r="C32" s="8" t="str">
        <f>IF(Equipes!B24="","",VLOOKUP(B32,Equipes,2,FALSE))</f>
        <v>ANGERS-LE MANS 2</v>
      </c>
      <c r="D32" s="40">
        <v>4</v>
      </c>
      <c r="E32" s="41">
        <v>13</v>
      </c>
      <c r="F32" s="23">
        <f t="shared" si="0"/>
        <v>0</v>
      </c>
      <c r="G32" s="40">
        <v>13</v>
      </c>
      <c r="H32" s="41">
        <v>15</v>
      </c>
      <c r="I32" s="23">
        <f t="shared" si="1"/>
        <v>0</v>
      </c>
      <c r="J32" s="40">
        <v>13</v>
      </c>
      <c r="K32" s="41">
        <v>15</v>
      </c>
      <c r="L32" s="23">
        <f t="shared" si="2"/>
        <v>0</v>
      </c>
      <c r="M32" s="40">
        <v>1</v>
      </c>
      <c r="N32" s="41">
        <v>13</v>
      </c>
      <c r="O32" s="23">
        <f t="shared" si="3"/>
        <v>0</v>
      </c>
      <c r="P32" s="40">
        <v>13</v>
      </c>
      <c r="Q32" s="41">
        <v>15</v>
      </c>
      <c r="R32" s="23">
        <f t="shared" si="4"/>
        <v>0</v>
      </c>
      <c r="S32" s="40">
        <v>13</v>
      </c>
      <c r="T32" s="41">
        <v>15</v>
      </c>
      <c r="U32" s="23">
        <f t="shared" si="5"/>
        <v>0</v>
      </c>
      <c r="V32" s="40">
        <v>13</v>
      </c>
      <c r="W32" s="41">
        <v>15</v>
      </c>
      <c r="X32" s="23">
        <f t="shared" si="6"/>
        <v>0</v>
      </c>
      <c r="Y32" s="9">
        <f t="shared" si="7"/>
        <v>70</v>
      </c>
      <c r="Z32" s="14">
        <f t="shared" si="8"/>
        <v>101</v>
      </c>
      <c r="AA32" s="12">
        <f t="shared" si="9"/>
        <v>0</v>
      </c>
      <c r="AB32" s="7">
        <f t="shared" si="10"/>
        <v>-31</v>
      </c>
    </row>
    <row r="33" spans="2:28" x14ac:dyDescent="0.25">
      <c r="B33" s="2">
        <v>21</v>
      </c>
      <c r="C33" s="8" t="str">
        <f>IF(Equipes!B25="","",VLOOKUP(B33,Equipes,2,FALSE))</f>
        <v>ANGERS-LE MANS 1</v>
      </c>
      <c r="D33" s="40">
        <v>13</v>
      </c>
      <c r="E33" s="41">
        <v>15</v>
      </c>
      <c r="F33" s="23">
        <f t="shared" si="0"/>
        <v>0</v>
      </c>
      <c r="G33" s="40">
        <v>3</v>
      </c>
      <c r="H33" s="41">
        <v>13</v>
      </c>
      <c r="I33" s="23">
        <f t="shared" si="1"/>
        <v>0</v>
      </c>
      <c r="J33" s="40">
        <v>3</v>
      </c>
      <c r="K33" s="41">
        <v>13</v>
      </c>
      <c r="L33" s="23">
        <f t="shared" si="2"/>
        <v>0</v>
      </c>
      <c r="M33" s="40">
        <v>3</v>
      </c>
      <c r="N33" s="41">
        <v>13</v>
      </c>
      <c r="O33" s="23">
        <f t="shared" si="3"/>
        <v>0</v>
      </c>
      <c r="P33" s="40">
        <v>3</v>
      </c>
      <c r="Q33" s="41">
        <v>13</v>
      </c>
      <c r="R33" s="23">
        <f t="shared" si="4"/>
        <v>0</v>
      </c>
      <c r="S33" s="40">
        <v>3</v>
      </c>
      <c r="T33" s="41">
        <v>13</v>
      </c>
      <c r="U33" s="23">
        <f t="shared" si="5"/>
        <v>0</v>
      </c>
      <c r="V33" s="40">
        <v>3</v>
      </c>
      <c r="W33" s="41">
        <v>13</v>
      </c>
      <c r="X33" s="23">
        <f t="shared" si="6"/>
        <v>0</v>
      </c>
      <c r="Y33" s="9">
        <f t="shared" si="7"/>
        <v>31</v>
      </c>
      <c r="Z33" s="14">
        <f t="shared" si="8"/>
        <v>93</v>
      </c>
      <c r="AA33" s="12">
        <f t="shared" si="9"/>
        <v>0</v>
      </c>
      <c r="AB33" s="7">
        <f t="shared" si="10"/>
        <v>-62</v>
      </c>
    </row>
    <row r="34" spans="2:28" x14ac:dyDescent="0.25">
      <c r="B34" s="2">
        <v>22</v>
      </c>
      <c r="C34" s="8" t="str">
        <f>IF(Equipes!B26="","",VLOOKUP(B34,Equipes,2,FALSE))</f>
        <v>CERGY</v>
      </c>
      <c r="D34" s="40">
        <v>3</v>
      </c>
      <c r="E34" s="41">
        <v>13</v>
      </c>
      <c r="F34" s="23">
        <f t="shared" si="0"/>
        <v>0</v>
      </c>
      <c r="G34" s="40">
        <v>1</v>
      </c>
      <c r="H34" s="41">
        <v>13</v>
      </c>
      <c r="I34" s="23">
        <f t="shared" si="1"/>
        <v>0</v>
      </c>
      <c r="J34" s="40">
        <v>1</v>
      </c>
      <c r="K34" s="41">
        <v>13</v>
      </c>
      <c r="L34" s="23">
        <f t="shared" si="2"/>
        <v>0</v>
      </c>
      <c r="M34" s="40">
        <v>1</v>
      </c>
      <c r="N34" s="41">
        <v>13</v>
      </c>
      <c r="O34" s="23">
        <f t="shared" si="3"/>
        <v>0</v>
      </c>
      <c r="P34" s="40">
        <v>1</v>
      </c>
      <c r="Q34" s="41">
        <v>13</v>
      </c>
      <c r="R34" s="23">
        <f t="shared" si="4"/>
        <v>0</v>
      </c>
      <c r="S34" s="40">
        <v>1</v>
      </c>
      <c r="T34" s="41">
        <v>13</v>
      </c>
      <c r="U34" s="23">
        <f t="shared" si="5"/>
        <v>0</v>
      </c>
      <c r="V34" s="40">
        <v>1</v>
      </c>
      <c r="W34" s="41">
        <v>13</v>
      </c>
      <c r="X34" s="23">
        <f t="shared" si="6"/>
        <v>0</v>
      </c>
      <c r="Y34" s="9">
        <f t="shared" si="7"/>
        <v>9</v>
      </c>
      <c r="Z34" s="14">
        <f t="shared" si="8"/>
        <v>91</v>
      </c>
      <c r="AA34" s="12">
        <f t="shared" si="9"/>
        <v>0</v>
      </c>
      <c r="AB34" s="7">
        <f t="shared" si="10"/>
        <v>-82</v>
      </c>
    </row>
    <row r="35" spans="2:28" x14ac:dyDescent="0.25">
      <c r="B35" s="2">
        <v>23</v>
      </c>
      <c r="C35" s="8" t="str">
        <f>IF(Equipes!B27="","",VLOOKUP(B35,Equipes,2,FALSE))</f>
        <v>ORLEANS-SARAN 3</v>
      </c>
      <c r="D35" s="40">
        <v>1</v>
      </c>
      <c r="E35" s="41">
        <v>13</v>
      </c>
      <c r="F35" s="23">
        <f t="shared" si="0"/>
        <v>0</v>
      </c>
      <c r="G35" s="40">
        <v>5</v>
      </c>
      <c r="H35" s="41">
        <v>13</v>
      </c>
      <c r="I35" s="23">
        <f t="shared" si="1"/>
        <v>0</v>
      </c>
      <c r="J35" s="40">
        <v>5</v>
      </c>
      <c r="K35" s="41">
        <v>13</v>
      </c>
      <c r="L35" s="23">
        <f t="shared" si="2"/>
        <v>0</v>
      </c>
      <c r="M35" s="40">
        <v>5</v>
      </c>
      <c r="N35" s="41">
        <v>13</v>
      </c>
      <c r="O35" s="23">
        <f t="shared" si="3"/>
        <v>0</v>
      </c>
      <c r="P35" s="40">
        <v>5</v>
      </c>
      <c r="Q35" s="41">
        <v>13</v>
      </c>
      <c r="R35" s="23">
        <f t="shared" si="4"/>
        <v>0</v>
      </c>
      <c r="S35" s="40">
        <v>5</v>
      </c>
      <c r="T35" s="41">
        <v>13</v>
      </c>
      <c r="U35" s="23">
        <f t="shared" si="5"/>
        <v>0</v>
      </c>
      <c r="V35" s="40">
        <v>5</v>
      </c>
      <c r="W35" s="41">
        <v>13</v>
      </c>
      <c r="X35" s="23">
        <f t="shared" si="6"/>
        <v>0</v>
      </c>
      <c r="Y35" s="9">
        <f t="shared" si="7"/>
        <v>31</v>
      </c>
      <c r="Z35" s="14">
        <f t="shared" si="8"/>
        <v>91</v>
      </c>
      <c r="AA35" s="12">
        <f t="shared" si="9"/>
        <v>0</v>
      </c>
      <c r="AB35" s="7">
        <f t="shared" si="10"/>
        <v>-60</v>
      </c>
    </row>
    <row r="36" spans="2:28" ht="15.75" thickBot="1" x14ac:dyDescent="0.3">
      <c r="B36" s="2">
        <v>24</v>
      </c>
      <c r="C36" s="59" t="str">
        <f>IF(Equipes!B28="","",VLOOKUP(B36,Equipes,2,FALSE))</f>
        <v>OISE SUD PICARDIE</v>
      </c>
      <c r="D36" s="42">
        <v>13</v>
      </c>
      <c r="E36" s="43">
        <v>8</v>
      </c>
      <c r="F36" s="24">
        <f t="shared" si="0"/>
        <v>1</v>
      </c>
      <c r="G36" s="42">
        <v>13</v>
      </c>
      <c r="H36" s="43">
        <v>8</v>
      </c>
      <c r="I36" s="24">
        <f t="shared" si="1"/>
        <v>1</v>
      </c>
      <c r="J36" s="42">
        <v>13</v>
      </c>
      <c r="K36" s="43">
        <v>8</v>
      </c>
      <c r="L36" s="24">
        <f t="shared" si="2"/>
        <v>1</v>
      </c>
      <c r="M36" s="42">
        <v>13</v>
      </c>
      <c r="N36" s="43">
        <v>8</v>
      </c>
      <c r="O36" s="24">
        <f t="shared" si="3"/>
        <v>1</v>
      </c>
      <c r="P36" s="42">
        <v>13</v>
      </c>
      <c r="Q36" s="43">
        <v>8</v>
      </c>
      <c r="R36" s="24">
        <f t="shared" si="4"/>
        <v>1</v>
      </c>
      <c r="S36" s="42">
        <v>13</v>
      </c>
      <c r="T36" s="43">
        <v>8</v>
      </c>
      <c r="U36" s="24">
        <f t="shared" si="5"/>
        <v>1</v>
      </c>
      <c r="V36" s="42">
        <v>13</v>
      </c>
      <c r="W36" s="43">
        <v>8</v>
      </c>
      <c r="X36" s="24">
        <f t="shared" si="6"/>
        <v>1</v>
      </c>
      <c r="Y36" s="60">
        <f>SUM(D36,G36,J36,M36,V36+P36+S36)</f>
        <v>91</v>
      </c>
      <c r="Z36" s="61">
        <f>SUM(E36,H36,K36,N36,W36+Q36+T36)</f>
        <v>56</v>
      </c>
      <c r="AA36" s="62">
        <f>SUM(F36,I36,L36,O36,X36+R36+U36)</f>
        <v>7</v>
      </c>
      <c r="AB36" s="63">
        <f t="shared" si="10"/>
        <v>35</v>
      </c>
    </row>
  </sheetData>
  <mergeCells count="20">
    <mergeCell ref="J9:L10"/>
    <mergeCell ref="G9:I10"/>
    <mergeCell ref="P9:R10"/>
    <mergeCell ref="R11:R12"/>
    <mergeCell ref="S9:U10"/>
    <mergeCell ref="U11:U12"/>
    <mergeCell ref="C7:AB7"/>
    <mergeCell ref="C11:C12"/>
    <mergeCell ref="Y11:Z11"/>
    <mergeCell ref="AA11:AA12"/>
    <mergeCell ref="AB11:AB12"/>
    <mergeCell ref="X11:X12"/>
    <mergeCell ref="F11:F12"/>
    <mergeCell ref="I11:I12"/>
    <mergeCell ref="L11:L12"/>
    <mergeCell ref="O11:O12"/>
    <mergeCell ref="V9:X10"/>
    <mergeCell ref="D9:F10"/>
    <mergeCell ref="Y9:AB10"/>
    <mergeCell ref="M9:O10"/>
  </mergeCells>
  <pageMargins left="0.23622047244094491" right="0.62992125984251968" top="0.39370078740157483" bottom="0.39370078740157483" header="0.31496062992125984" footer="0.31496062992125984"/>
  <pageSetup paperSize="9" orientation="landscape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00FF"/>
  </sheetPr>
  <dimension ref="A1:AQ36"/>
  <sheetViews>
    <sheetView showGridLines="0" tabSelected="1" workbookViewId="0">
      <selection activeCell="H9" sqref="H9:H32"/>
    </sheetView>
  </sheetViews>
  <sheetFormatPr defaultColWidth="11.42578125" defaultRowHeight="15" x14ac:dyDescent="0.25"/>
  <cols>
    <col min="1" max="1" width="2.7109375" style="2" customWidth="1"/>
    <col min="2" max="2" width="3.7109375" style="2" customWidth="1"/>
    <col min="3" max="3" width="23.42578125" style="2" customWidth="1"/>
    <col min="4" max="7" width="11.42578125" style="4"/>
    <col min="8" max="8" width="11.42578125" style="58" customWidth="1"/>
    <col min="9" max="9" width="19.28515625" style="58" customWidth="1"/>
    <col min="10" max="10" width="15.140625" style="4" customWidth="1"/>
    <col min="11" max="11" width="11.42578125" style="27"/>
    <col min="12" max="12" width="23.42578125" style="27" customWidth="1"/>
    <col min="13" max="13" width="11.42578125" style="27" customWidth="1"/>
    <col min="14" max="15" width="11.42578125" style="27"/>
    <col min="16" max="16" width="11.42578125" style="28"/>
    <col min="17" max="43" width="11.42578125" style="2"/>
  </cols>
  <sheetData>
    <row r="1" spans="2:17" ht="25.5" x14ac:dyDescent="0.25">
      <c r="H1" s="74" t="s">
        <v>48</v>
      </c>
      <c r="I1" s="74" t="s">
        <v>48</v>
      </c>
    </row>
    <row r="2" spans="2:17" x14ac:dyDescent="0.25">
      <c r="F2" s="81" t="s">
        <v>51</v>
      </c>
      <c r="O2"/>
      <c r="P2"/>
    </row>
    <row r="3" spans="2:17" x14ac:dyDescent="0.25">
      <c r="G3" s="81" t="s">
        <v>52</v>
      </c>
      <c r="O3"/>
      <c r="P3"/>
    </row>
    <row r="4" spans="2:17" ht="15.75" thickBot="1" x14ac:dyDescent="0.3"/>
    <row r="5" spans="2:17" x14ac:dyDescent="0.25">
      <c r="C5" s="123" t="s">
        <v>19</v>
      </c>
      <c r="D5" s="124"/>
      <c r="E5" s="124"/>
      <c r="F5" s="124"/>
      <c r="G5" s="125"/>
      <c r="K5" s="103" t="s">
        <v>16</v>
      </c>
      <c r="L5" s="104"/>
      <c r="M5" s="104"/>
      <c r="N5" s="104"/>
      <c r="O5" s="104"/>
      <c r="P5" s="105"/>
    </row>
    <row r="6" spans="2:17" ht="15.75" thickBot="1" x14ac:dyDescent="0.3">
      <c r="C6" s="126"/>
      <c r="D6" s="127"/>
      <c r="E6" s="127"/>
      <c r="F6" s="127"/>
      <c r="G6" s="128"/>
      <c r="K6" s="106"/>
      <c r="L6" s="107"/>
      <c r="M6" s="107"/>
      <c r="N6" s="107"/>
      <c r="O6" s="107"/>
      <c r="P6" s="108"/>
    </row>
    <row r="7" spans="2:17" x14ac:dyDescent="0.25">
      <c r="C7" s="121" t="s">
        <v>50</v>
      </c>
      <c r="D7" s="135" t="s">
        <v>4</v>
      </c>
      <c r="E7" s="133" t="s">
        <v>5</v>
      </c>
      <c r="F7" s="131" t="s">
        <v>14</v>
      </c>
      <c r="G7" s="129" t="s">
        <v>15</v>
      </c>
      <c r="K7" s="111" t="s">
        <v>17</v>
      </c>
      <c r="L7" s="109" t="s">
        <v>50</v>
      </c>
      <c r="M7" s="119" t="s">
        <v>4</v>
      </c>
      <c r="N7" s="117" t="s">
        <v>5</v>
      </c>
      <c r="O7" s="115" t="s">
        <v>14</v>
      </c>
      <c r="P7" s="113" t="s">
        <v>15</v>
      </c>
    </row>
    <row r="8" spans="2:17" ht="15.75" thickBot="1" x14ac:dyDescent="0.3">
      <c r="C8" s="122"/>
      <c r="D8" s="136"/>
      <c r="E8" s="134"/>
      <c r="F8" s="132"/>
      <c r="G8" s="130"/>
      <c r="K8" s="112"/>
      <c r="L8" s="110"/>
      <c r="M8" s="120"/>
      <c r="N8" s="118"/>
      <c r="O8" s="116"/>
      <c r="P8" s="114"/>
      <c r="Q8"/>
    </row>
    <row r="9" spans="2:17" x14ac:dyDescent="0.25">
      <c r="B9" s="2">
        <v>1</v>
      </c>
      <c r="C9" s="25" t="str">
        <f>IF(Equipes!B5="","",VLOOKUP(B9,Equipes,2,FALSE))</f>
        <v>LYON 1</v>
      </c>
      <c r="D9" s="55">
        <f>Parties!Y13</f>
        <v>91</v>
      </c>
      <c r="E9" s="56">
        <f>Parties!Z13</f>
        <v>14</v>
      </c>
      <c r="F9" s="57">
        <f>Parties!AA13</f>
        <v>7</v>
      </c>
      <c r="G9" s="10">
        <f>SUM(D9-E9)</f>
        <v>77</v>
      </c>
      <c r="H9" s="58">
        <f>F9*100000+G9*100-ROW(A1)</f>
        <v>707699</v>
      </c>
      <c r="I9" s="58" t="str">
        <f>C9</f>
        <v>LYON 1</v>
      </c>
      <c r="K9" s="36">
        <v>1</v>
      </c>
      <c r="L9" s="35" t="str">
        <f>IF(ABS(LARGE($H$9:$H$32,ROW(A1)))&gt;=10^-5,VLOOKUP(LARGE($H$9:$H$32,ROW(A1)),$H$9:$I$32,2,FALSE),"")</f>
        <v>LYON 1</v>
      </c>
      <c r="M9" s="26">
        <f t="shared" ref="M9:M32" si="0">IF(L9&lt;&gt;"",VLOOKUP(L9,$C$9:$I$32,2,FALSE),0)</f>
        <v>91</v>
      </c>
      <c r="N9" s="32">
        <f t="shared" ref="N9:N32" si="1">IF(L9&lt;&gt;"",VLOOKUP(L9,$C$9:$I$32,3,FALSE),0)</f>
        <v>14</v>
      </c>
      <c r="O9" s="33">
        <f t="shared" ref="O9:O32" si="2">IF(L9&lt;&gt;"",VLOOKUP(L9,$C$9:$I$32,4,FALSE),0)</f>
        <v>7</v>
      </c>
      <c r="P9" s="34">
        <f t="shared" ref="P9:P32" si="3">IF(L9&lt;&gt;"",VLOOKUP(L9,$C$9:$I$32,5,FALSE),0)</f>
        <v>77</v>
      </c>
      <c r="Q9" s="82"/>
    </row>
    <row r="10" spans="2:17" x14ac:dyDescent="0.25">
      <c r="B10" s="2">
        <v>2</v>
      </c>
      <c r="C10" s="5" t="str">
        <f>IF(Equipes!B6="","",VLOOKUP(B10,Equipes,2,FALSE))</f>
        <v>VALENCE VALLE DU RHÔNE</v>
      </c>
      <c r="D10" s="55">
        <f>Parties!Y14</f>
        <v>91</v>
      </c>
      <c r="E10" s="56">
        <f>Parties!Z14</f>
        <v>77</v>
      </c>
      <c r="F10" s="57">
        <f>Parties!AA14</f>
        <v>7</v>
      </c>
      <c r="G10" s="10">
        <f t="shared" ref="G10:G32" si="4">SUM(D10-E10)</f>
        <v>14</v>
      </c>
      <c r="H10" s="58">
        <f t="shared" ref="H10:H32" si="5">F10*100000+G10*100-ROW(A2)</f>
        <v>701398</v>
      </c>
      <c r="I10" s="58" t="str">
        <f t="shared" ref="I10:I32" si="6">C10</f>
        <v>VALENCE VALLE DU RHÔNE</v>
      </c>
      <c r="K10" s="37">
        <v>2</v>
      </c>
      <c r="L10" s="35" t="str">
        <f>IF(ABS(LARGE($H$9:$H$32,ROW(A2)))&gt;=10^-5,VLOOKUP(LARGE($H$9:$H$32,ROW(A2)),$H$9:$I$32,2,FALSE),"")</f>
        <v>OISE SUD PICARDIE</v>
      </c>
      <c r="M10" s="6">
        <f t="shared" si="0"/>
        <v>91</v>
      </c>
      <c r="N10" s="29">
        <f t="shared" si="1"/>
        <v>56</v>
      </c>
      <c r="O10" s="30">
        <f t="shared" si="2"/>
        <v>7</v>
      </c>
      <c r="P10" s="31">
        <f t="shared" si="3"/>
        <v>35</v>
      </c>
      <c r="Q10"/>
    </row>
    <row r="11" spans="2:17" x14ac:dyDescent="0.25">
      <c r="B11" s="2">
        <v>3</v>
      </c>
      <c r="C11" s="5" t="str">
        <f>IF(Equipes!B7="","",VLOOKUP(B11,Equipes,2,FALSE))</f>
        <v>DIJON FRANCHE COMTE 1</v>
      </c>
      <c r="D11" s="55">
        <f>Parties!Y15</f>
        <v>28</v>
      </c>
      <c r="E11" s="56">
        <f>Parties!Z15</f>
        <v>91</v>
      </c>
      <c r="F11" s="57">
        <f>Parties!AA15</f>
        <v>0</v>
      </c>
      <c r="G11" s="10">
        <f t="shared" si="4"/>
        <v>-63</v>
      </c>
      <c r="H11" s="58">
        <f t="shared" si="5"/>
        <v>-6303</v>
      </c>
      <c r="I11" s="58" t="str">
        <f t="shared" si="6"/>
        <v>DIJON FRANCHE COMTE 1</v>
      </c>
      <c r="K11" s="37">
        <v>3</v>
      </c>
      <c r="L11" s="35" t="str">
        <f t="shared" ref="L11:L32" si="7">IF(ABS(LARGE($H$9:$H$32,ROW(A3)))&gt;=10^-5,VLOOKUP(LARGE($H$9:$H$32,ROW(A3)),$H$9:$I$32,2,FALSE),"")</f>
        <v>ROISSY EN FRANCE 1</v>
      </c>
      <c r="M11" s="6">
        <f t="shared" si="0"/>
        <v>91</v>
      </c>
      <c r="N11" s="29">
        <f t="shared" si="1"/>
        <v>59</v>
      </c>
      <c r="O11" s="30">
        <f t="shared" si="2"/>
        <v>7</v>
      </c>
      <c r="P11" s="31">
        <f t="shared" si="3"/>
        <v>32</v>
      </c>
      <c r="Q11"/>
    </row>
    <row r="12" spans="2:17" x14ac:dyDescent="0.25">
      <c r="B12" s="2">
        <v>4</v>
      </c>
      <c r="C12" s="5" t="str">
        <f>IF(Equipes!B8="","",VLOOKUP(B12,Equipes,2,FALSE))</f>
        <v>ORLEANS-SARAN 2</v>
      </c>
      <c r="D12" s="55">
        <f>Parties!Y16</f>
        <v>91</v>
      </c>
      <c r="E12" s="56">
        <f>Parties!Z16</f>
        <v>105</v>
      </c>
      <c r="F12" s="57">
        <f>Parties!AA16</f>
        <v>0</v>
      </c>
      <c r="G12" s="10">
        <f t="shared" si="4"/>
        <v>-14</v>
      </c>
      <c r="H12" s="58">
        <f t="shared" si="5"/>
        <v>-1404</v>
      </c>
      <c r="I12" s="58" t="str">
        <f t="shared" si="6"/>
        <v>ORLEANS-SARAN 2</v>
      </c>
      <c r="K12" s="37">
        <v>4</v>
      </c>
      <c r="L12" s="35" t="str">
        <f t="shared" si="7"/>
        <v>VALENCE VALLE DU RHÔNE</v>
      </c>
      <c r="M12" s="6">
        <f t="shared" si="0"/>
        <v>91</v>
      </c>
      <c r="N12" s="29">
        <f t="shared" si="1"/>
        <v>77</v>
      </c>
      <c r="O12" s="30">
        <f t="shared" si="2"/>
        <v>7</v>
      </c>
      <c r="P12" s="31">
        <f t="shared" si="3"/>
        <v>14</v>
      </c>
      <c r="Q12" s="82"/>
    </row>
    <row r="13" spans="2:17" x14ac:dyDescent="0.25">
      <c r="B13" s="2">
        <v>5</v>
      </c>
      <c r="C13" s="5" t="str">
        <f>IF(Equipes!B9="","",VLOOKUP(B13,Equipes,2,FALSE))</f>
        <v>MONTPELLIER ROUSSILLON</v>
      </c>
      <c r="D13" s="55">
        <f>Parties!Y17</f>
        <v>31</v>
      </c>
      <c r="E13" s="56">
        <f>Parties!Z17</f>
        <v>80</v>
      </c>
      <c r="F13" s="57">
        <f>Parties!AA17</f>
        <v>1</v>
      </c>
      <c r="G13" s="10">
        <f t="shared" si="4"/>
        <v>-49</v>
      </c>
      <c r="H13" s="58">
        <f t="shared" si="5"/>
        <v>95095</v>
      </c>
      <c r="I13" s="58" t="str">
        <f t="shared" si="6"/>
        <v>MONTPELLIER ROUSSILLON</v>
      </c>
      <c r="K13" s="37">
        <v>5</v>
      </c>
      <c r="L13" s="35" t="str">
        <f t="shared" si="7"/>
        <v>RIVES DE SEINE</v>
      </c>
      <c r="M13" s="6">
        <f t="shared" si="0"/>
        <v>82</v>
      </c>
      <c r="N13" s="29">
        <f t="shared" si="1"/>
        <v>25</v>
      </c>
      <c r="O13" s="30">
        <f t="shared" si="2"/>
        <v>6</v>
      </c>
      <c r="P13" s="31">
        <f t="shared" si="3"/>
        <v>57</v>
      </c>
      <c r="Q13"/>
    </row>
    <row r="14" spans="2:17" x14ac:dyDescent="0.25">
      <c r="B14" s="2">
        <v>6</v>
      </c>
      <c r="C14" s="5" t="str">
        <f>IF(Equipes!B10="","",VLOOKUP(B14,Equipes,2,FALSE))</f>
        <v>ORLEANS-SARAN 1</v>
      </c>
      <c r="D14" s="55">
        <f>Parties!Y18</f>
        <v>19</v>
      </c>
      <c r="E14" s="56">
        <f>Parties!Z18</f>
        <v>89</v>
      </c>
      <c r="F14" s="57">
        <f>Parties!AA18</f>
        <v>1</v>
      </c>
      <c r="G14" s="10">
        <f t="shared" si="4"/>
        <v>-70</v>
      </c>
      <c r="H14" s="58">
        <f t="shared" si="5"/>
        <v>92994</v>
      </c>
      <c r="I14" s="58" t="str">
        <f t="shared" si="6"/>
        <v>ORLEANS-SARAN 1</v>
      </c>
      <c r="K14" s="37">
        <v>6</v>
      </c>
      <c r="L14" s="35" t="str">
        <f t="shared" si="7"/>
        <v>DUNKERQUE</v>
      </c>
      <c r="M14" s="6">
        <f t="shared" si="0"/>
        <v>81</v>
      </c>
      <c r="N14" s="29">
        <f t="shared" si="1"/>
        <v>34</v>
      </c>
      <c r="O14" s="30">
        <f t="shared" si="2"/>
        <v>6</v>
      </c>
      <c r="P14" s="31">
        <f t="shared" si="3"/>
        <v>47</v>
      </c>
      <c r="Q14" s="82"/>
    </row>
    <row r="15" spans="2:17" x14ac:dyDescent="0.25">
      <c r="B15" s="2">
        <v>7</v>
      </c>
      <c r="C15" s="5" t="str">
        <f>IF(Equipes!B11="","",VLOOKUP(B15,Equipes,2,FALSE))</f>
        <v>ROISSY EN FRANCE 2</v>
      </c>
      <c r="D15" s="55">
        <f>Parties!Y19</f>
        <v>34</v>
      </c>
      <c r="E15" s="56">
        <f>Parties!Z19</f>
        <v>91</v>
      </c>
      <c r="F15" s="57">
        <f>Parties!AA19</f>
        <v>0</v>
      </c>
      <c r="G15" s="10">
        <f t="shared" si="4"/>
        <v>-57</v>
      </c>
      <c r="H15" s="58">
        <f t="shared" si="5"/>
        <v>-5707</v>
      </c>
      <c r="I15" s="58" t="str">
        <f t="shared" si="6"/>
        <v>ROISSY EN FRANCE 2</v>
      </c>
      <c r="K15" s="37">
        <v>7</v>
      </c>
      <c r="L15" s="35" t="str">
        <f t="shared" si="7"/>
        <v>LYON 2</v>
      </c>
      <c r="M15" s="6">
        <f t="shared" si="0"/>
        <v>91</v>
      </c>
      <c r="N15" s="29">
        <f t="shared" si="1"/>
        <v>57</v>
      </c>
      <c r="O15" s="30">
        <f t="shared" si="2"/>
        <v>6</v>
      </c>
      <c r="P15" s="31">
        <f t="shared" si="3"/>
        <v>34</v>
      </c>
      <c r="Q15"/>
    </row>
    <row r="16" spans="2:17" x14ac:dyDescent="0.25">
      <c r="B16" s="2">
        <v>8</v>
      </c>
      <c r="C16" s="5" t="str">
        <f>IF(Equipes!B12="","",VLOOKUP(B16,Equipes,2,FALSE))</f>
        <v>LYON 2</v>
      </c>
      <c r="D16" s="55">
        <f>Parties!Y20</f>
        <v>91</v>
      </c>
      <c r="E16" s="56">
        <f>Parties!Z20</f>
        <v>57</v>
      </c>
      <c r="F16" s="57">
        <f>Parties!AA20</f>
        <v>6</v>
      </c>
      <c r="G16" s="10">
        <f t="shared" si="4"/>
        <v>34</v>
      </c>
      <c r="H16" s="58">
        <f t="shared" si="5"/>
        <v>603392</v>
      </c>
      <c r="I16" s="58" t="str">
        <f t="shared" si="6"/>
        <v>LYON 2</v>
      </c>
      <c r="K16" s="37">
        <v>8</v>
      </c>
      <c r="L16" s="35" t="str">
        <f t="shared" si="7"/>
        <v>TOULON 1</v>
      </c>
      <c r="M16" s="6">
        <f t="shared" si="0"/>
        <v>91</v>
      </c>
      <c r="N16" s="29">
        <f t="shared" si="1"/>
        <v>72</v>
      </c>
      <c r="O16" s="30">
        <f t="shared" si="2"/>
        <v>6</v>
      </c>
      <c r="P16" s="31">
        <f t="shared" si="3"/>
        <v>19</v>
      </c>
      <c r="Q16" s="82"/>
    </row>
    <row r="17" spans="2:17" x14ac:dyDescent="0.25">
      <c r="B17" s="2">
        <v>9</v>
      </c>
      <c r="C17" s="5" t="str">
        <f>IF(Equipes!B13="","",VLOOKUP(B17,Equipes,2,FALSE))</f>
        <v>DUNKERQUE</v>
      </c>
      <c r="D17" s="55">
        <f>Parties!Y21</f>
        <v>81</v>
      </c>
      <c r="E17" s="56">
        <f>Parties!Z21</f>
        <v>34</v>
      </c>
      <c r="F17" s="57">
        <f>Parties!AA21</f>
        <v>6</v>
      </c>
      <c r="G17" s="10">
        <f t="shared" si="4"/>
        <v>47</v>
      </c>
      <c r="H17" s="58">
        <f t="shared" si="5"/>
        <v>604691</v>
      </c>
      <c r="I17" s="58" t="str">
        <f t="shared" si="6"/>
        <v>DUNKERQUE</v>
      </c>
      <c r="K17" s="37">
        <v>9</v>
      </c>
      <c r="L17" s="35" t="str">
        <f t="shared" si="7"/>
        <v>BORDEAUX</v>
      </c>
      <c r="M17" s="6">
        <f t="shared" si="0"/>
        <v>70</v>
      </c>
      <c r="N17" s="29">
        <f t="shared" si="1"/>
        <v>81</v>
      </c>
      <c r="O17" s="30">
        <f t="shared" si="2"/>
        <v>5</v>
      </c>
      <c r="P17" s="31">
        <f t="shared" si="3"/>
        <v>-11</v>
      </c>
      <c r="Q17"/>
    </row>
    <row r="18" spans="2:17" x14ac:dyDescent="0.25">
      <c r="B18" s="2">
        <v>10</v>
      </c>
      <c r="C18" s="5" t="str">
        <f>IF(Equipes!B14="","",VLOOKUP(B18,Equipes,2,FALSE))</f>
        <v>BORDEAUX</v>
      </c>
      <c r="D18" s="55">
        <f>Parties!Y22</f>
        <v>70</v>
      </c>
      <c r="E18" s="56">
        <f>Parties!Z22</f>
        <v>81</v>
      </c>
      <c r="F18" s="57">
        <f>Parties!AA22</f>
        <v>5</v>
      </c>
      <c r="G18" s="10">
        <f t="shared" si="4"/>
        <v>-11</v>
      </c>
      <c r="H18" s="58">
        <f t="shared" si="5"/>
        <v>498890</v>
      </c>
      <c r="I18" s="58" t="str">
        <f t="shared" si="6"/>
        <v>BORDEAUX</v>
      </c>
      <c r="K18" s="37">
        <v>10</v>
      </c>
      <c r="L18" s="35" t="str">
        <f t="shared" si="7"/>
        <v>TOURS 2</v>
      </c>
      <c r="M18" s="6">
        <f t="shared" si="0"/>
        <v>43</v>
      </c>
      <c r="N18" s="29">
        <f t="shared" si="1"/>
        <v>80</v>
      </c>
      <c r="O18" s="30">
        <f t="shared" si="2"/>
        <v>1</v>
      </c>
      <c r="P18" s="31">
        <f t="shared" si="3"/>
        <v>-37</v>
      </c>
      <c r="Q18"/>
    </row>
    <row r="19" spans="2:17" x14ac:dyDescent="0.25">
      <c r="B19" s="2">
        <v>11</v>
      </c>
      <c r="C19" s="5" t="str">
        <f>IF(Equipes!B15="","",VLOOKUP(B19,Equipes,2,FALSE))</f>
        <v>ROUEN 1</v>
      </c>
      <c r="D19" s="55">
        <f>Parties!Y23</f>
        <v>37</v>
      </c>
      <c r="E19" s="56">
        <f>Parties!Z23</f>
        <v>93</v>
      </c>
      <c r="F19" s="57">
        <f>Parties!AA23</f>
        <v>0</v>
      </c>
      <c r="G19" s="10">
        <f t="shared" si="4"/>
        <v>-56</v>
      </c>
      <c r="H19" s="58">
        <f t="shared" si="5"/>
        <v>-5611</v>
      </c>
      <c r="I19" s="58" t="str">
        <f t="shared" si="6"/>
        <v>ROUEN 1</v>
      </c>
      <c r="K19" s="37">
        <v>11</v>
      </c>
      <c r="L19" s="35" t="str">
        <f t="shared" si="7"/>
        <v>MONTPELLIER ROUSSILLON</v>
      </c>
      <c r="M19" s="6">
        <f t="shared" si="0"/>
        <v>31</v>
      </c>
      <c r="N19" s="29">
        <f t="shared" si="1"/>
        <v>80</v>
      </c>
      <c r="O19" s="30">
        <f t="shared" si="2"/>
        <v>1</v>
      </c>
      <c r="P19" s="31">
        <f t="shared" si="3"/>
        <v>-49</v>
      </c>
      <c r="Q19"/>
    </row>
    <row r="20" spans="2:17" x14ac:dyDescent="0.25">
      <c r="B20" s="2">
        <v>12</v>
      </c>
      <c r="C20" s="5" t="str">
        <f>IF(Equipes!B16="","",VLOOKUP(B20,Equipes,2,FALSE))</f>
        <v>DINAN-RENNES 3</v>
      </c>
      <c r="D20" s="55">
        <f>Parties!Y24</f>
        <v>81</v>
      </c>
      <c r="E20" s="56">
        <f>Parties!Z24</f>
        <v>103</v>
      </c>
      <c r="F20" s="57">
        <f>Parties!AA24</f>
        <v>0</v>
      </c>
      <c r="G20" s="10">
        <f t="shared" si="4"/>
        <v>-22</v>
      </c>
      <c r="H20" s="58">
        <f t="shared" si="5"/>
        <v>-2212</v>
      </c>
      <c r="I20" s="58" t="str">
        <f t="shared" si="6"/>
        <v>DINAN-RENNES 3</v>
      </c>
      <c r="K20" s="37">
        <v>12</v>
      </c>
      <c r="L20" s="35" t="str">
        <f t="shared" si="7"/>
        <v>AUXERRE NIVERNAIS</v>
      </c>
      <c r="M20" s="6">
        <f t="shared" si="0"/>
        <v>36</v>
      </c>
      <c r="N20" s="29">
        <f t="shared" si="1"/>
        <v>89</v>
      </c>
      <c r="O20" s="30">
        <f t="shared" si="2"/>
        <v>1</v>
      </c>
      <c r="P20" s="31">
        <f t="shared" si="3"/>
        <v>-53</v>
      </c>
      <c r="Q20"/>
    </row>
    <row r="21" spans="2:17" x14ac:dyDescent="0.25">
      <c r="B21" s="2">
        <v>13</v>
      </c>
      <c r="C21" s="5" t="str">
        <f>IF(Equipes!B17="","",VLOOKUP(B21,Equipes,2,FALSE))</f>
        <v>LYON 3</v>
      </c>
      <c r="D21" s="55">
        <f>Parties!Y25</f>
        <v>19</v>
      </c>
      <c r="E21" s="56">
        <f>Parties!Z25</f>
        <v>91</v>
      </c>
      <c r="F21" s="57">
        <f>Parties!AA25</f>
        <v>0</v>
      </c>
      <c r="G21" s="10">
        <f t="shared" si="4"/>
        <v>-72</v>
      </c>
      <c r="H21" s="58">
        <f t="shared" si="5"/>
        <v>-7213</v>
      </c>
      <c r="I21" s="58" t="str">
        <f t="shared" si="6"/>
        <v>LYON 3</v>
      </c>
      <c r="K21" s="37">
        <v>13</v>
      </c>
      <c r="L21" s="35" t="str">
        <f t="shared" si="7"/>
        <v>ORLEANS-SARAN 1</v>
      </c>
      <c r="M21" s="6">
        <f t="shared" si="0"/>
        <v>19</v>
      </c>
      <c r="N21" s="29">
        <f t="shared" si="1"/>
        <v>89</v>
      </c>
      <c r="O21" s="30">
        <f t="shared" si="2"/>
        <v>1</v>
      </c>
      <c r="P21" s="31">
        <f t="shared" si="3"/>
        <v>-70</v>
      </c>
      <c r="Q21"/>
    </row>
    <row r="22" spans="2:17" x14ac:dyDescent="0.25">
      <c r="B22" s="2">
        <v>14</v>
      </c>
      <c r="C22" s="5" t="str">
        <f>IF(Equipes!B18="","",VLOOKUP(B22,Equipes,2,FALSE))</f>
        <v>AIX VAL DURANCE</v>
      </c>
      <c r="D22" s="55">
        <f>Parties!Y26</f>
        <v>7</v>
      </c>
      <c r="E22" s="56">
        <f>Parties!Z26</f>
        <v>91</v>
      </c>
      <c r="F22" s="57">
        <f>Parties!AA26</f>
        <v>0</v>
      </c>
      <c r="G22" s="10">
        <f t="shared" si="4"/>
        <v>-84</v>
      </c>
      <c r="H22" s="58">
        <f t="shared" si="5"/>
        <v>-8414</v>
      </c>
      <c r="I22" s="58" t="str">
        <f t="shared" si="6"/>
        <v>AIX VAL DURANCE</v>
      </c>
      <c r="K22" s="37">
        <v>14</v>
      </c>
      <c r="L22" s="35" t="str">
        <f t="shared" si="7"/>
        <v>ORLEANS-SARAN 2</v>
      </c>
      <c r="M22" s="6">
        <f t="shared" si="0"/>
        <v>91</v>
      </c>
      <c r="N22" s="29">
        <f t="shared" si="1"/>
        <v>105</v>
      </c>
      <c r="O22" s="30">
        <f t="shared" si="2"/>
        <v>0</v>
      </c>
      <c r="P22" s="31">
        <f t="shared" si="3"/>
        <v>-14</v>
      </c>
      <c r="Q22"/>
    </row>
    <row r="23" spans="2:17" x14ac:dyDescent="0.25">
      <c r="B23" s="2">
        <v>15</v>
      </c>
      <c r="C23" s="5" t="str">
        <f>IF(Equipes!B19="","",VLOOKUP(B23,Equipes,2,FALSE))</f>
        <v>TOURS 2</v>
      </c>
      <c r="D23" s="55">
        <f>Parties!Y27</f>
        <v>43</v>
      </c>
      <c r="E23" s="56">
        <f>Parties!Z27</f>
        <v>80</v>
      </c>
      <c r="F23" s="57">
        <f>Parties!AA27</f>
        <v>1</v>
      </c>
      <c r="G23" s="10">
        <f t="shared" si="4"/>
        <v>-37</v>
      </c>
      <c r="H23" s="58">
        <f t="shared" si="5"/>
        <v>96285</v>
      </c>
      <c r="I23" s="58" t="str">
        <f t="shared" si="6"/>
        <v>TOURS 2</v>
      </c>
      <c r="K23" s="37">
        <v>15</v>
      </c>
      <c r="L23" s="35" t="str">
        <f t="shared" si="7"/>
        <v>DINAN-RENNES 3</v>
      </c>
      <c r="M23" s="6">
        <f t="shared" si="0"/>
        <v>81</v>
      </c>
      <c r="N23" s="29">
        <f t="shared" si="1"/>
        <v>103</v>
      </c>
      <c r="O23" s="30">
        <f t="shared" si="2"/>
        <v>0</v>
      </c>
      <c r="P23" s="31">
        <f t="shared" si="3"/>
        <v>-22</v>
      </c>
      <c r="Q23"/>
    </row>
    <row r="24" spans="2:17" x14ac:dyDescent="0.25">
      <c r="B24" s="2">
        <v>16</v>
      </c>
      <c r="C24" s="5" t="str">
        <f>IF(Equipes!B20="","",VLOOKUP(B24,Equipes,2,FALSE))</f>
        <v>ROISSY EN FRANCE 1</v>
      </c>
      <c r="D24" s="55">
        <f>Parties!Y28</f>
        <v>91</v>
      </c>
      <c r="E24" s="56">
        <f>Parties!Z28</f>
        <v>59</v>
      </c>
      <c r="F24" s="57">
        <f>Parties!AA28</f>
        <v>7</v>
      </c>
      <c r="G24" s="10">
        <f t="shared" si="4"/>
        <v>32</v>
      </c>
      <c r="H24" s="58">
        <f t="shared" si="5"/>
        <v>703184</v>
      </c>
      <c r="I24" s="58" t="str">
        <f t="shared" si="6"/>
        <v>ROISSY EN FRANCE 1</v>
      </c>
      <c r="K24" s="37">
        <v>16</v>
      </c>
      <c r="L24" s="35" t="str">
        <f t="shared" si="7"/>
        <v>ANGERS-LE MANS 2</v>
      </c>
      <c r="M24" s="6">
        <f t="shared" si="0"/>
        <v>70</v>
      </c>
      <c r="N24" s="29">
        <f t="shared" si="1"/>
        <v>101</v>
      </c>
      <c r="O24" s="30">
        <f t="shared" si="2"/>
        <v>0</v>
      </c>
      <c r="P24" s="31">
        <f t="shared" si="3"/>
        <v>-31</v>
      </c>
      <c r="Q24"/>
    </row>
    <row r="25" spans="2:17" x14ac:dyDescent="0.25">
      <c r="B25" s="2">
        <v>17</v>
      </c>
      <c r="C25" s="5" t="str">
        <f>IF(Equipes!B21="","",VLOOKUP(B25,Equipes,2,FALSE))</f>
        <v>RIVES DE SEINE</v>
      </c>
      <c r="D25" s="55">
        <f>Parties!Y29</f>
        <v>82</v>
      </c>
      <c r="E25" s="56">
        <f>Parties!Z29</f>
        <v>25</v>
      </c>
      <c r="F25" s="57">
        <f>Parties!AA29</f>
        <v>6</v>
      </c>
      <c r="G25" s="10">
        <f t="shared" si="4"/>
        <v>57</v>
      </c>
      <c r="H25" s="58">
        <f t="shared" si="5"/>
        <v>605683</v>
      </c>
      <c r="I25" s="58" t="str">
        <f t="shared" si="6"/>
        <v>RIVES DE SEINE</v>
      </c>
      <c r="K25" s="37">
        <v>17</v>
      </c>
      <c r="L25" s="35" t="str">
        <f t="shared" si="7"/>
        <v>ROUEN 1</v>
      </c>
      <c r="M25" s="6">
        <f t="shared" si="0"/>
        <v>37</v>
      </c>
      <c r="N25" s="29">
        <f t="shared" si="1"/>
        <v>93</v>
      </c>
      <c r="O25" s="30">
        <f t="shared" si="2"/>
        <v>0</v>
      </c>
      <c r="P25" s="31">
        <f t="shared" si="3"/>
        <v>-56</v>
      </c>
      <c r="Q25"/>
    </row>
    <row r="26" spans="2:17" x14ac:dyDescent="0.25">
      <c r="B26" s="2">
        <v>18</v>
      </c>
      <c r="C26" s="5" t="str">
        <f>IF(Equipes!B22="","",VLOOKUP(B26,Equipes,2,FALSE))</f>
        <v>TOULON 1</v>
      </c>
      <c r="D26" s="55">
        <f>Parties!Y30</f>
        <v>91</v>
      </c>
      <c r="E26" s="56">
        <f>Parties!Z30</f>
        <v>72</v>
      </c>
      <c r="F26" s="57">
        <f>Parties!AA30</f>
        <v>6</v>
      </c>
      <c r="G26" s="10">
        <f t="shared" si="4"/>
        <v>19</v>
      </c>
      <c r="H26" s="58">
        <f t="shared" si="5"/>
        <v>601882</v>
      </c>
      <c r="I26" s="58" t="str">
        <f t="shared" si="6"/>
        <v>TOULON 1</v>
      </c>
      <c r="K26" s="37">
        <v>18</v>
      </c>
      <c r="L26" s="35" t="str">
        <f t="shared" si="7"/>
        <v>ROISSY EN FRANCE 2</v>
      </c>
      <c r="M26" s="6">
        <f t="shared" si="0"/>
        <v>34</v>
      </c>
      <c r="N26" s="29">
        <f t="shared" si="1"/>
        <v>91</v>
      </c>
      <c r="O26" s="30">
        <f t="shared" si="2"/>
        <v>0</v>
      </c>
      <c r="P26" s="31">
        <f t="shared" si="3"/>
        <v>-57</v>
      </c>
      <c r="Q26"/>
    </row>
    <row r="27" spans="2:17" x14ac:dyDescent="0.25">
      <c r="B27" s="2">
        <v>19</v>
      </c>
      <c r="C27" s="5" t="str">
        <f>IF(Equipes!B23="","",VLOOKUP(B27,Equipes,2,FALSE))</f>
        <v>AUXERRE NIVERNAIS</v>
      </c>
      <c r="D27" s="55">
        <f>Parties!Y31</f>
        <v>36</v>
      </c>
      <c r="E27" s="56">
        <f>Parties!Z31</f>
        <v>89</v>
      </c>
      <c r="F27" s="57">
        <f>Parties!AA31</f>
        <v>1</v>
      </c>
      <c r="G27" s="10">
        <f t="shared" si="4"/>
        <v>-53</v>
      </c>
      <c r="H27" s="58">
        <f t="shared" si="5"/>
        <v>94681</v>
      </c>
      <c r="I27" s="58" t="str">
        <f t="shared" si="6"/>
        <v>AUXERRE NIVERNAIS</v>
      </c>
      <c r="K27" s="37">
        <v>19</v>
      </c>
      <c r="L27" s="35" t="str">
        <f t="shared" si="7"/>
        <v>ORLEANS-SARAN 3</v>
      </c>
      <c r="M27" s="6">
        <f t="shared" si="0"/>
        <v>31</v>
      </c>
      <c r="N27" s="29">
        <f t="shared" si="1"/>
        <v>91</v>
      </c>
      <c r="O27" s="30">
        <f t="shared" si="2"/>
        <v>0</v>
      </c>
      <c r="P27" s="31">
        <f t="shared" si="3"/>
        <v>-60</v>
      </c>
      <c r="Q27"/>
    </row>
    <row r="28" spans="2:17" x14ac:dyDescent="0.25">
      <c r="B28" s="2">
        <v>20</v>
      </c>
      <c r="C28" s="5" t="str">
        <f>IF(Equipes!B24="","",VLOOKUP(B28,Equipes,2,FALSE))</f>
        <v>ANGERS-LE MANS 2</v>
      </c>
      <c r="D28" s="55">
        <f>Parties!Y32</f>
        <v>70</v>
      </c>
      <c r="E28" s="56">
        <f>Parties!Z32</f>
        <v>101</v>
      </c>
      <c r="F28" s="57">
        <f>Parties!AA32</f>
        <v>0</v>
      </c>
      <c r="G28" s="10">
        <f t="shared" si="4"/>
        <v>-31</v>
      </c>
      <c r="H28" s="58">
        <f t="shared" si="5"/>
        <v>-3120</v>
      </c>
      <c r="I28" s="58" t="str">
        <f t="shared" si="6"/>
        <v>ANGERS-LE MANS 2</v>
      </c>
      <c r="K28" s="37">
        <v>20</v>
      </c>
      <c r="L28" s="35" t="str">
        <f t="shared" si="7"/>
        <v>ANGERS-LE MANS 1</v>
      </c>
      <c r="M28" s="6">
        <f t="shared" si="0"/>
        <v>31</v>
      </c>
      <c r="N28" s="29">
        <f t="shared" si="1"/>
        <v>93</v>
      </c>
      <c r="O28" s="30">
        <f t="shared" si="2"/>
        <v>0</v>
      </c>
      <c r="P28" s="31">
        <f t="shared" si="3"/>
        <v>-62</v>
      </c>
      <c r="Q28"/>
    </row>
    <row r="29" spans="2:17" x14ac:dyDescent="0.25">
      <c r="B29" s="2">
        <v>21</v>
      </c>
      <c r="C29" s="5" t="str">
        <f>IF(Equipes!B25="","",VLOOKUP(B29,Equipes,2,FALSE))</f>
        <v>ANGERS-LE MANS 1</v>
      </c>
      <c r="D29" s="55">
        <f>Parties!Y33</f>
        <v>31</v>
      </c>
      <c r="E29" s="56">
        <f>Parties!Z33</f>
        <v>93</v>
      </c>
      <c r="F29" s="57">
        <f>Parties!AA33</f>
        <v>0</v>
      </c>
      <c r="G29" s="10">
        <f t="shared" si="4"/>
        <v>-62</v>
      </c>
      <c r="H29" s="58">
        <f t="shared" si="5"/>
        <v>-6221</v>
      </c>
      <c r="I29" s="58" t="str">
        <f t="shared" si="6"/>
        <v>ANGERS-LE MANS 1</v>
      </c>
      <c r="K29" s="37">
        <v>21</v>
      </c>
      <c r="L29" s="35" t="str">
        <f t="shared" si="7"/>
        <v>DIJON FRANCHE COMTE 1</v>
      </c>
      <c r="M29" s="6">
        <f t="shared" si="0"/>
        <v>28</v>
      </c>
      <c r="N29" s="29">
        <f t="shared" si="1"/>
        <v>91</v>
      </c>
      <c r="O29" s="30">
        <f t="shared" si="2"/>
        <v>0</v>
      </c>
      <c r="P29" s="31">
        <f t="shared" si="3"/>
        <v>-63</v>
      </c>
      <c r="Q29"/>
    </row>
    <row r="30" spans="2:17" x14ac:dyDescent="0.25">
      <c r="B30" s="2">
        <v>22</v>
      </c>
      <c r="C30" s="5" t="str">
        <f>IF(Equipes!B26="","",VLOOKUP(B30,Equipes,2,FALSE))</f>
        <v>CERGY</v>
      </c>
      <c r="D30" s="55">
        <f>Parties!Y34</f>
        <v>9</v>
      </c>
      <c r="E30" s="56">
        <f>Parties!Z34</f>
        <v>91</v>
      </c>
      <c r="F30" s="57">
        <f>Parties!AA34</f>
        <v>0</v>
      </c>
      <c r="G30" s="10">
        <f t="shared" si="4"/>
        <v>-82</v>
      </c>
      <c r="H30" s="58">
        <f t="shared" si="5"/>
        <v>-8222</v>
      </c>
      <c r="I30" s="58" t="str">
        <f t="shared" si="6"/>
        <v>CERGY</v>
      </c>
      <c r="K30" s="37">
        <v>22</v>
      </c>
      <c r="L30" s="35" t="str">
        <f t="shared" si="7"/>
        <v>LYON 3</v>
      </c>
      <c r="M30" s="6">
        <f t="shared" si="0"/>
        <v>19</v>
      </c>
      <c r="N30" s="29">
        <f t="shared" si="1"/>
        <v>91</v>
      </c>
      <c r="O30" s="30">
        <f t="shared" si="2"/>
        <v>0</v>
      </c>
      <c r="P30" s="31">
        <f t="shared" si="3"/>
        <v>-72</v>
      </c>
      <c r="Q30"/>
    </row>
    <row r="31" spans="2:17" x14ac:dyDescent="0.25">
      <c r="B31" s="2">
        <v>23</v>
      </c>
      <c r="C31" s="5" t="str">
        <f>IF(Equipes!B27="","",VLOOKUP(B31,Equipes,2,FALSE))</f>
        <v>ORLEANS-SARAN 3</v>
      </c>
      <c r="D31" s="55">
        <f>Parties!Y35</f>
        <v>31</v>
      </c>
      <c r="E31" s="56">
        <f>Parties!Z35</f>
        <v>91</v>
      </c>
      <c r="F31" s="57">
        <f>Parties!AA35</f>
        <v>0</v>
      </c>
      <c r="G31" s="10">
        <f t="shared" si="4"/>
        <v>-60</v>
      </c>
      <c r="H31" s="58">
        <f t="shared" si="5"/>
        <v>-6023</v>
      </c>
      <c r="I31" s="58" t="str">
        <f t="shared" si="6"/>
        <v>ORLEANS-SARAN 3</v>
      </c>
      <c r="K31" s="37">
        <v>23</v>
      </c>
      <c r="L31" s="35" t="str">
        <f t="shared" si="7"/>
        <v>CERGY</v>
      </c>
      <c r="M31" s="6">
        <f t="shared" si="0"/>
        <v>9</v>
      </c>
      <c r="N31" s="29">
        <f t="shared" si="1"/>
        <v>91</v>
      </c>
      <c r="O31" s="30">
        <f t="shared" si="2"/>
        <v>0</v>
      </c>
      <c r="P31" s="31">
        <f t="shared" si="3"/>
        <v>-82</v>
      </c>
      <c r="Q31"/>
    </row>
    <row r="32" spans="2:17" ht="15.75" thickBot="1" x14ac:dyDescent="0.3">
      <c r="B32" s="2">
        <v>24</v>
      </c>
      <c r="C32" s="76" t="str">
        <f>IF(Equipes!B28="","",VLOOKUP(B32,Equipes,2,FALSE))</f>
        <v>OISE SUD PICARDIE</v>
      </c>
      <c r="D32" s="77">
        <f>Parties!Y36</f>
        <v>91</v>
      </c>
      <c r="E32" s="78">
        <f>Parties!Z36</f>
        <v>56</v>
      </c>
      <c r="F32" s="79">
        <f>Parties!AA36</f>
        <v>7</v>
      </c>
      <c r="G32" s="10">
        <f t="shared" si="4"/>
        <v>35</v>
      </c>
      <c r="H32" s="58">
        <f t="shared" si="5"/>
        <v>703476</v>
      </c>
      <c r="I32" s="58" t="str">
        <f t="shared" si="6"/>
        <v>OISE SUD PICARDIE</v>
      </c>
      <c r="K32" s="75">
        <v>24</v>
      </c>
      <c r="L32" s="80" t="str">
        <f t="shared" si="7"/>
        <v>AIX VAL DURANCE</v>
      </c>
      <c r="M32" s="54">
        <f t="shared" si="0"/>
        <v>7</v>
      </c>
      <c r="N32" s="53">
        <f t="shared" si="1"/>
        <v>91</v>
      </c>
      <c r="O32" s="52">
        <f t="shared" si="2"/>
        <v>0</v>
      </c>
      <c r="P32" s="51">
        <f t="shared" si="3"/>
        <v>-84</v>
      </c>
      <c r="Q32"/>
    </row>
    <row r="33" spans="17:17" x14ac:dyDescent="0.25">
      <c r="Q33"/>
    </row>
    <row r="34" spans="17:17" x14ac:dyDescent="0.25">
      <c r="Q34"/>
    </row>
    <row r="35" spans="17:17" x14ac:dyDescent="0.25">
      <c r="Q35"/>
    </row>
    <row r="36" spans="17:17" x14ac:dyDescent="0.25">
      <c r="Q36"/>
    </row>
  </sheetData>
  <sortState ref="W2:X6">
    <sortCondition ref="X6"/>
  </sortState>
  <mergeCells count="13">
    <mergeCell ref="C7:C8"/>
    <mergeCell ref="C5:G6"/>
    <mergeCell ref="G7:G8"/>
    <mergeCell ref="F7:F8"/>
    <mergeCell ref="E7:E8"/>
    <mergeCell ref="D7:D8"/>
    <mergeCell ref="K5:P6"/>
    <mergeCell ref="L7:L8"/>
    <mergeCell ref="K7:K8"/>
    <mergeCell ref="P7:P8"/>
    <mergeCell ref="O7:O8"/>
    <mergeCell ref="N7:N8"/>
    <mergeCell ref="M7:M8"/>
  </mergeCells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Equipes</vt:lpstr>
      <vt:lpstr>Parties</vt:lpstr>
      <vt:lpstr>Classement final</vt:lpstr>
      <vt:lpstr>Equipes</vt:lpstr>
      <vt:lpstr>Partie</vt:lpstr>
      <vt:lpstr>Parties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h2so4</cp:lastModifiedBy>
  <cp:lastPrinted>2017-11-18T06:28:46Z</cp:lastPrinted>
  <dcterms:created xsi:type="dcterms:W3CDTF">2017-08-07T13:41:46Z</dcterms:created>
  <dcterms:modified xsi:type="dcterms:W3CDTF">2017-11-23T13:05:26Z</dcterms:modified>
</cp:coreProperties>
</file>