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efaultThemeVersion="124226"/>
  <bookViews>
    <workbookView xWindow="0" yWindow="0" windowWidth="28800" windowHeight="1204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AZ36" i="2"/>
  <c r="AY36"/>
  <c r="AX36"/>
  <c r="AW36"/>
  <c r="AZ35"/>
  <c r="AY35"/>
  <c r="AX35"/>
  <c r="AW35"/>
  <c r="AZ34"/>
  <c r="AY34"/>
  <c r="AX34"/>
  <c r="AW34"/>
  <c r="AZ33"/>
  <c r="AY33"/>
  <c r="AX33"/>
  <c r="AW33"/>
  <c r="AZ32"/>
  <c r="AY32"/>
  <c r="AX32"/>
  <c r="AW32"/>
  <c r="AZ31"/>
  <c r="AY31"/>
  <c r="AX31"/>
  <c r="AW31"/>
  <c r="AZ29"/>
  <c r="AY29"/>
  <c r="AX29"/>
  <c r="AW29"/>
  <c r="AZ28"/>
  <c r="AY28"/>
  <c r="AX28"/>
  <c r="AW28"/>
  <c r="AZ27"/>
  <c r="AY27"/>
  <c r="AX27"/>
  <c r="AW27"/>
  <c r="AZ26"/>
  <c r="AY26"/>
  <c r="AX26"/>
  <c r="AW26"/>
  <c r="AZ25"/>
  <c r="AY25"/>
  <c r="AX25"/>
  <c r="AW25"/>
  <c r="AZ24"/>
  <c r="AY24"/>
  <c r="AX24"/>
  <c r="AW24"/>
  <c r="AZ22"/>
  <c r="AY22"/>
  <c r="AX22"/>
  <c r="AW22"/>
  <c r="AZ21"/>
  <c r="AY21"/>
  <c r="AX21"/>
  <c r="AW21"/>
  <c r="AZ20"/>
  <c r="AY20"/>
  <c r="AX20"/>
  <c r="AW20"/>
  <c r="AZ19"/>
  <c r="AY19"/>
  <c r="AX19"/>
  <c r="AW19"/>
  <c r="AZ18"/>
  <c r="AY18"/>
  <c r="AX18"/>
  <c r="AW18"/>
  <c r="AZ17"/>
  <c r="AY17"/>
  <c r="AX17"/>
  <c r="AW17"/>
  <c r="AZ15"/>
  <c r="AY15"/>
  <c r="AX15"/>
  <c r="AW15"/>
  <c r="AZ14"/>
  <c r="AY14"/>
  <c r="AX14"/>
  <c r="AW14"/>
  <c r="AZ13"/>
  <c r="AY13"/>
  <c r="AX13"/>
  <c r="AW13"/>
  <c r="AZ12"/>
  <c r="AY12"/>
  <c r="AX12"/>
  <c r="AW12"/>
  <c r="AZ11"/>
  <c r="AY11"/>
  <c r="AX11"/>
  <c r="AW11"/>
  <c r="AZ10"/>
  <c r="AY10"/>
  <c r="AX10"/>
  <c r="AW10"/>
  <c r="AZ8"/>
  <c r="AY8"/>
  <c r="AX8"/>
  <c r="AW8"/>
  <c r="AZ7"/>
  <c r="AY7"/>
  <c r="AX7"/>
  <c r="AW7"/>
  <c r="AZ6"/>
  <c r="AY6"/>
  <c r="AX6"/>
  <c r="AW6"/>
  <c r="AZ5"/>
  <c r="AY5"/>
  <c r="AX5"/>
  <c r="AW5"/>
  <c r="AZ4"/>
  <c r="AY4"/>
  <c r="AX4"/>
  <c r="AW4"/>
  <c r="AZ3"/>
  <c r="AY3"/>
  <c r="AX3"/>
  <c r="AW3"/>
  <c r="AZ43"/>
  <c r="AY43"/>
  <c r="AX43"/>
  <c r="AW43"/>
  <c r="AZ42"/>
  <c r="AY42"/>
  <c r="AX42"/>
  <c r="AW42"/>
  <c r="AZ41"/>
  <c r="AY41"/>
  <c r="AX41"/>
  <c r="AW41"/>
  <c r="AZ40"/>
  <c r="AY40"/>
  <c r="AX40"/>
  <c r="AW40"/>
  <c r="AZ39"/>
  <c r="AY39"/>
  <c r="AX39"/>
  <c r="AW39"/>
  <c r="AZ38"/>
  <c r="AY38"/>
  <c r="AX38"/>
  <c r="AW38"/>
  <c r="AZ48"/>
  <c r="AY48"/>
  <c r="AX48"/>
  <c r="AW48"/>
  <c r="AZ47"/>
  <c r="AY47"/>
  <c r="AX47"/>
  <c r="AW47"/>
  <c r="AZ45"/>
  <c r="AY45"/>
  <c r="AX45"/>
  <c r="AW45"/>
  <c r="AZ46"/>
  <c r="AY46"/>
  <c r="AX46"/>
  <c r="AW46"/>
  <c r="AK10"/>
  <c r="AL10"/>
  <c r="AK11"/>
  <c r="AL11"/>
  <c r="AK12"/>
  <c r="AL12"/>
  <c r="AK13"/>
  <c r="AL13"/>
  <c r="AK14"/>
  <c r="AL14"/>
  <c r="AK15"/>
  <c r="AL15"/>
  <c r="AK17"/>
  <c r="AL17"/>
  <c r="AK18"/>
  <c r="AL18"/>
  <c r="AK19"/>
  <c r="AL19"/>
  <c r="AK20"/>
  <c r="AL20"/>
  <c r="AK21"/>
  <c r="AL21"/>
  <c r="AK22"/>
  <c r="AL22"/>
  <c r="AK24"/>
  <c r="AL24"/>
  <c r="AK25"/>
  <c r="AL25"/>
  <c r="AK26"/>
  <c r="AL26"/>
  <c r="AK27"/>
  <c r="AL27"/>
  <c r="AK28"/>
  <c r="AL28"/>
  <c r="AK29"/>
  <c r="AL29"/>
  <c r="AK31"/>
  <c r="AL31"/>
  <c r="AK32"/>
  <c r="AL32"/>
  <c r="AK33"/>
  <c r="AL33"/>
  <c r="AK34"/>
  <c r="AL34"/>
  <c r="AK35"/>
  <c r="AL35"/>
  <c r="AK36"/>
  <c r="AL36"/>
  <c r="AK38"/>
  <c r="AL38"/>
  <c r="AK39"/>
  <c r="AL39"/>
  <c r="AK40"/>
  <c r="AL40"/>
  <c r="AK41"/>
  <c r="AL41"/>
  <c r="AK42"/>
  <c r="AL42"/>
  <c r="AK43"/>
  <c r="AL43"/>
  <c r="AK45"/>
  <c r="AL45"/>
  <c r="AK46"/>
  <c r="AL46"/>
  <c r="AK47"/>
  <c r="AL47"/>
  <c r="AK48"/>
  <c r="AL48"/>
  <c r="AK4"/>
  <c r="AL4"/>
  <c r="AK5"/>
  <c r="AL5"/>
  <c r="AK6"/>
  <c r="AL6"/>
  <c r="AK7"/>
  <c r="AL7"/>
  <c r="AK8"/>
  <c r="AL8"/>
  <c r="AL3"/>
  <c r="AK3"/>
  <c r="A4" l="1"/>
  <c r="AQ4" l="1"/>
  <c r="AR4"/>
  <c r="AS4"/>
  <c r="AT4"/>
  <c r="AU4"/>
  <c r="AV4"/>
  <c r="AQ5"/>
  <c r="AR5"/>
  <c r="AS5"/>
  <c r="AT5"/>
  <c r="AU5"/>
  <c r="AV5"/>
  <c r="AQ6"/>
  <c r="AR6"/>
  <c r="AS6"/>
  <c r="AT6"/>
  <c r="AU6"/>
  <c r="AV6"/>
  <c r="AQ7"/>
  <c r="AR7"/>
  <c r="AS7"/>
  <c r="AT7"/>
  <c r="AU7"/>
  <c r="AV7"/>
  <c r="AQ8"/>
  <c r="AR8"/>
  <c r="AS8"/>
  <c r="AT8"/>
  <c r="AU8"/>
  <c r="AV8"/>
  <c r="AQ10"/>
  <c r="AR10"/>
  <c r="AS10"/>
  <c r="AT10"/>
  <c r="AU10"/>
  <c r="AV10"/>
  <c r="AQ11"/>
  <c r="AR11"/>
  <c r="AS11"/>
  <c r="AT11"/>
  <c r="AU11"/>
  <c r="AV11"/>
  <c r="AQ12"/>
  <c r="AR12"/>
  <c r="AS12"/>
  <c r="AT12"/>
  <c r="AU12"/>
  <c r="AV12"/>
  <c r="AQ13"/>
  <c r="AR13"/>
  <c r="AS13"/>
  <c r="AT13"/>
  <c r="AU13"/>
  <c r="AV13"/>
  <c r="AQ14"/>
  <c r="AR14"/>
  <c r="AS14"/>
  <c r="AT14"/>
  <c r="AU14"/>
  <c r="AV14"/>
  <c r="AQ15"/>
  <c r="AR15"/>
  <c r="AS15"/>
  <c r="AT15"/>
  <c r="AU15"/>
  <c r="AV15"/>
  <c r="AQ17"/>
  <c r="AR17"/>
  <c r="AS17"/>
  <c r="AT17"/>
  <c r="AU17"/>
  <c r="AV17"/>
  <c r="AQ18"/>
  <c r="AR18"/>
  <c r="AS18"/>
  <c r="AT18"/>
  <c r="AU18"/>
  <c r="AV18"/>
  <c r="AQ19"/>
  <c r="AR19"/>
  <c r="AS19"/>
  <c r="AT19"/>
  <c r="AU19"/>
  <c r="AV19"/>
  <c r="AQ20"/>
  <c r="AR20"/>
  <c r="AS20"/>
  <c r="AT20"/>
  <c r="AU20"/>
  <c r="AV20"/>
  <c r="AQ21"/>
  <c r="AR21"/>
  <c r="AS21"/>
  <c r="AT21"/>
  <c r="AU21"/>
  <c r="AV21"/>
  <c r="AQ22"/>
  <c r="AR22"/>
  <c r="AS22"/>
  <c r="AT22"/>
  <c r="AU22"/>
  <c r="AV22"/>
  <c r="AQ24"/>
  <c r="AR24"/>
  <c r="AS24"/>
  <c r="AT24"/>
  <c r="AU24"/>
  <c r="AV24"/>
  <c r="AQ25"/>
  <c r="AR25"/>
  <c r="AS25"/>
  <c r="AT25"/>
  <c r="AU25"/>
  <c r="AV25"/>
  <c r="AQ26"/>
  <c r="AR26"/>
  <c r="AS26"/>
  <c r="AT26"/>
  <c r="AU26"/>
  <c r="AV26"/>
  <c r="AQ27"/>
  <c r="AR27"/>
  <c r="AS27"/>
  <c r="AT27"/>
  <c r="AU27"/>
  <c r="AV27"/>
  <c r="AQ28"/>
  <c r="AR28"/>
  <c r="AS28"/>
  <c r="AT28"/>
  <c r="AU28"/>
  <c r="AV28"/>
  <c r="AQ29"/>
  <c r="AR29"/>
  <c r="AS29"/>
  <c r="AT29"/>
  <c r="AU29"/>
  <c r="AV29"/>
  <c r="AQ31"/>
  <c r="AR31"/>
  <c r="AS31"/>
  <c r="AT31"/>
  <c r="AU31"/>
  <c r="AV31"/>
  <c r="AQ32"/>
  <c r="AR32"/>
  <c r="AS32"/>
  <c r="AT32"/>
  <c r="AU32"/>
  <c r="AV32"/>
  <c r="AQ33"/>
  <c r="AR33"/>
  <c r="AS33"/>
  <c r="AT33"/>
  <c r="AU33"/>
  <c r="AV33"/>
  <c r="AQ34"/>
  <c r="AR34"/>
  <c r="AS34"/>
  <c r="AT34"/>
  <c r="AU34"/>
  <c r="AV34"/>
  <c r="AQ35"/>
  <c r="AR35"/>
  <c r="AS35"/>
  <c r="AT35"/>
  <c r="AU35"/>
  <c r="AV35"/>
  <c r="AQ36"/>
  <c r="AR36"/>
  <c r="AS36"/>
  <c r="AT36"/>
  <c r="AU36"/>
  <c r="AV36"/>
  <c r="AQ38"/>
  <c r="AR38"/>
  <c r="AS38"/>
  <c r="AT38"/>
  <c r="AU38"/>
  <c r="AV38"/>
  <c r="AQ39"/>
  <c r="AR39"/>
  <c r="AS39"/>
  <c r="AT39"/>
  <c r="AU39"/>
  <c r="AV39"/>
  <c r="AQ40"/>
  <c r="AR40"/>
  <c r="AS40"/>
  <c r="AT40"/>
  <c r="AU40"/>
  <c r="AV40"/>
  <c r="AQ41"/>
  <c r="AR41"/>
  <c r="AS41"/>
  <c r="AT41"/>
  <c r="AU41"/>
  <c r="AV41"/>
  <c r="AQ42"/>
  <c r="AR42"/>
  <c r="AS42"/>
  <c r="AT42"/>
  <c r="AU42"/>
  <c r="AV42"/>
  <c r="AQ43"/>
  <c r="AR43"/>
  <c r="AS43"/>
  <c r="AT43"/>
  <c r="AU43"/>
  <c r="AV43"/>
  <c r="AQ45"/>
  <c r="AR45"/>
  <c r="AS45"/>
  <c r="AT45"/>
  <c r="AU45"/>
  <c r="AV45"/>
  <c r="AQ46"/>
  <c r="AR46"/>
  <c r="AS46"/>
  <c r="AT46"/>
  <c r="AU46"/>
  <c r="AV46"/>
  <c r="AQ47"/>
  <c r="AR47"/>
  <c r="AS47"/>
  <c r="AT47"/>
  <c r="AU47"/>
  <c r="AV47"/>
  <c r="AQ48"/>
  <c r="AR48"/>
  <c r="AS48"/>
  <c r="AT48"/>
  <c r="AU48"/>
  <c r="AV48"/>
  <c r="AV3"/>
  <c r="AU3"/>
  <c r="AT3"/>
  <c r="AS3"/>
  <c r="AR3"/>
  <c r="AQ3"/>
  <c r="AO4"/>
  <c r="AP4"/>
  <c r="AO5"/>
  <c r="AP5"/>
  <c r="AO6"/>
  <c r="AP6"/>
  <c r="AO7"/>
  <c r="AP7"/>
  <c r="AO8"/>
  <c r="AP8"/>
  <c r="AO10"/>
  <c r="AP10"/>
  <c r="AO11"/>
  <c r="AP11"/>
  <c r="AO12"/>
  <c r="AP12"/>
  <c r="AO13"/>
  <c r="AP13"/>
  <c r="AO14"/>
  <c r="AP14"/>
  <c r="AO15"/>
  <c r="AP15"/>
  <c r="AO17"/>
  <c r="AP17"/>
  <c r="AO18"/>
  <c r="AP18"/>
  <c r="AO19"/>
  <c r="AP19"/>
  <c r="AO20"/>
  <c r="AP20"/>
  <c r="AO21"/>
  <c r="AP21"/>
  <c r="AO22"/>
  <c r="AP22"/>
  <c r="AO24"/>
  <c r="AP24"/>
  <c r="AO25"/>
  <c r="AP25"/>
  <c r="AO26"/>
  <c r="AP26"/>
  <c r="AO27"/>
  <c r="AP27"/>
  <c r="AO28"/>
  <c r="AP28"/>
  <c r="AO29"/>
  <c r="AP29"/>
  <c r="AO31"/>
  <c r="AP31"/>
  <c r="AO32"/>
  <c r="AP32"/>
  <c r="AO33"/>
  <c r="AP33"/>
  <c r="AO34"/>
  <c r="AP34"/>
  <c r="AO35"/>
  <c r="AP35"/>
  <c r="AO36"/>
  <c r="AP36"/>
  <c r="AO38"/>
  <c r="AP38"/>
  <c r="AO39"/>
  <c r="AP39"/>
  <c r="AO40"/>
  <c r="AP40"/>
  <c r="AO41"/>
  <c r="AP41"/>
  <c r="AO42"/>
  <c r="AP42"/>
  <c r="AO43"/>
  <c r="AP43"/>
  <c r="AO45"/>
  <c r="AP45"/>
  <c r="AO46"/>
  <c r="AP46"/>
  <c r="AO47"/>
  <c r="AP47"/>
  <c r="AO48"/>
  <c r="AP48"/>
  <c r="AP3"/>
  <c r="AO3"/>
  <c r="AM4"/>
  <c r="AN4"/>
  <c r="AM5"/>
  <c r="AN5"/>
  <c r="AM6"/>
  <c r="AN6"/>
  <c r="AM7"/>
  <c r="AN7"/>
  <c r="AM8"/>
  <c r="AN8"/>
  <c r="AM10"/>
  <c r="AN10"/>
  <c r="AM11"/>
  <c r="AN11"/>
  <c r="AM12"/>
  <c r="AN12"/>
  <c r="AM13"/>
  <c r="AN13"/>
  <c r="AM14"/>
  <c r="AN14"/>
  <c r="AM15"/>
  <c r="AN15"/>
  <c r="AM17"/>
  <c r="AN17"/>
  <c r="AM18"/>
  <c r="AN18"/>
  <c r="AM19"/>
  <c r="AN19"/>
  <c r="AM20"/>
  <c r="AN20"/>
  <c r="AM21"/>
  <c r="AN21"/>
  <c r="AM22"/>
  <c r="AN22"/>
  <c r="AM24"/>
  <c r="AN24"/>
  <c r="AM25"/>
  <c r="AN25"/>
  <c r="AM26"/>
  <c r="AN26"/>
  <c r="AM27"/>
  <c r="AN27"/>
  <c r="AM28"/>
  <c r="AN28"/>
  <c r="AM29"/>
  <c r="AN29"/>
  <c r="AM31"/>
  <c r="AN31"/>
  <c r="AM32"/>
  <c r="AN32"/>
  <c r="AM33"/>
  <c r="AN33"/>
  <c r="AM34"/>
  <c r="AN34"/>
  <c r="AM35"/>
  <c r="AN35"/>
  <c r="AM36"/>
  <c r="AN36"/>
  <c r="AM38"/>
  <c r="AN38"/>
  <c r="AM39"/>
  <c r="AN39"/>
  <c r="AM40"/>
  <c r="AN40"/>
  <c r="AM41"/>
  <c r="AN41"/>
  <c r="AM42"/>
  <c r="AN42"/>
  <c r="AM43"/>
  <c r="AN43"/>
  <c r="AM45"/>
  <c r="AN45"/>
  <c r="AM46"/>
  <c r="AN46"/>
  <c r="AM47"/>
  <c r="AN47"/>
  <c r="AM48"/>
  <c r="AN48"/>
  <c r="AN3"/>
  <c r="AM3"/>
  <c r="X4"/>
  <c r="B35" s="1"/>
  <c r="X5"/>
  <c r="B48" s="1"/>
  <c r="X6"/>
  <c r="B14" s="1"/>
  <c r="X7"/>
  <c r="B42" s="1"/>
  <c r="X8"/>
  <c r="B13" s="1"/>
  <c r="X9"/>
  <c r="A7" s="1"/>
  <c r="X10"/>
  <c r="B7" s="1"/>
  <c r="X3"/>
  <c r="B21" s="1"/>
  <c r="A11" l="1"/>
  <c r="A18"/>
  <c r="A25"/>
  <c r="A32"/>
  <c r="A39"/>
  <c r="A46"/>
  <c r="B4"/>
  <c r="B11"/>
  <c r="B18"/>
  <c r="B25"/>
  <c r="B32"/>
  <c r="B39"/>
  <c r="B46"/>
  <c r="A5"/>
  <c r="A12"/>
  <c r="A19"/>
  <c r="A26"/>
  <c r="A33"/>
  <c r="A40"/>
  <c r="A47"/>
  <c r="B5"/>
  <c r="B12"/>
  <c r="B19"/>
  <c r="B26"/>
  <c r="B33"/>
  <c r="B40"/>
  <c r="B47"/>
  <c r="A6"/>
  <c r="A13"/>
  <c r="A20"/>
  <c r="A27"/>
  <c r="A34"/>
  <c r="A41"/>
  <c r="A48"/>
  <c r="B6"/>
  <c r="B20"/>
  <c r="B27"/>
  <c r="B34"/>
  <c r="B41"/>
  <c r="A14"/>
  <c r="A21"/>
  <c r="A28"/>
  <c r="A35"/>
  <c r="AE8" s="1"/>
  <c r="A42"/>
  <c r="A49"/>
  <c r="B28"/>
  <c r="B49"/>
  <c r="AE9"/>
  <c r="AE10"/>
  <c r="AE4"/>
  <c r="AE5"/>
  <c r="AE6"/>
  <c r="AE7"/>
  <c r="AD3"/>
  <c r="AD4"/>
  <c r="AD5"/>
  <c r="AD6"/>
  <c r="AD7"/>
  <c r="AD8"/>
  <c r="AD9"/>
  <c r="AD10"/>
  <c r="AC3"/>
  <c r="AC4"/>
  <c r="AC5"/>
  <c r="AC6"/>
  <c r="AC7"/>
  <c r="AC8"/>
  <c r="AC9"/>
  <c r="AC10"/>
  <c r="AB3"/>
  <c r="AB4"/>
  <c r="AB5"/>
  <c r="AB6"/>
  <c r="AB7"/>
  <c r="AB8"/>
  <c r="AB9"/>
  <c r="AB10"/>
  <c r="AA3"/>
  <c r="AA4"/>
  <c r="AA5"/>
  <c r="AA6"/>
  <c r="AA7"/>
  <c r="AA8"/>
  <c r="AA9"/>
  <c r="AA10"/>
  <c r="Z3"/>
  <c r="Z4"/>
  <c r="Z5"/>
  <c r="Z6"/>
  <c r="Y6" s="1"/>
  <c r="Z7"/>
  <c r="Z8"/>
  <c r="Z9"/>
  <c r="Z10"/>
  <c r="AG3"/>
  <c r="AG4"/>
  <c r="AG5"/>
  <c r="AG6"/>
  <c r="AG7"/>
  <c r="AG8"/>
  <c r="AG9"/>
  <c r="AG10"/>
  <c r="AF3"/>
  <c r="AF4"/>
  <c r="AF5"/>
  <c r="AF6"/>
  <c r="AF7"/>
  <c r="AF8"/>
  <c r="AF9"/>
  <c r="AF10"/>
  <c r="AH8" l="1"/>
  <c r="AH10"/>
  <c r="AH3"/>
  <c r="AH6"/>
  <c r="AI6" s="1"/>
  <c r="AJ6" s="1"/>
  <c r="AH9"/>
  <c r="AH7"/>
  <c r="AH5"/>
  <c r="Y5"/>
  <c r="Y9"/>
  <c r="Y10"/>
  <c r="Y8"/>
  <c r="Y7"/>
  <c r="Y3"/>
  <c r="AE3"/>
  <c r="Y4"/>
  <c r="AH4"/>
  <c r="AI7" l="1"/>
  <c r="AJ7" s="1"/>
  <c r="AI10"/>
  <c r="AJ10" s="1"/>
  <c r="AI8"/>
  <c r="AJ8" s="1"/>
  <c r="AI3"/>
  <c r="AJ3" s="1"/>
  <c r="AI9"/>
  <c r="AJ9" s="1"/>
  <c r="AI5"/>
  <c r="AJ5" s="1"/>
  <c r="AI4"/>
  <c r="AJ4" s="1"/>
  <c r="W6" l="1"/>
  <c r="V6" s="1"/>
  <c r="W9"/>
  <c r="V9" s="1"/>
  <c r="W7"/>
  <c r="V7" s="1"/>
  <c r="W10"/>
  <c r="V10" s="1"/>
  <c r="W8"/>
  <c r="V8" s="1"/>
  <c r="W5"/>
  <c r="V5" s="1"/>
  <c r="W3"/>
  <c r="V3" s="1"/>
  <c r="W4"/>
  <c r="V4" s="1"/>
  <c r="I9" l="1"/>
  <c r="P9" s="1"/>
  <c r="BA6"/>
  <c r="BB6" s="1"/>
  <c r="BA9"/>
  <c r="BB9" s="1"/>
  <c r="BA7"/>
  <c r="BB7" s="1"/>
  <c r="I4"/>
  <c r="P4" s="1"/>
  <c r="I5"/>
  <c r="N5" s="1"/>
  <c r="I10"/>
  <c r="L10" s="1"/>
  <c r="I8"/>
  <c r="I3"/>
  <c r="M3" s="1"/>
  <c r="BA5"/>
  <c r="BB5" s="1"/>
  <c r="BA4"/>
  <c r="BB4" s="1"/>
  <c r="I7"/>
  <c r="R7" s="1"/>
  <c r="BA3"/>
  <c r="BB3" s="1"/>
  <c r="I6"/>
  <c r="P6" s="1"/>
  <c r="BA8"/>
  <c r="BB8" s="1"/>
  <c r="BA10"/>
  <c r="BB10" s="1"/>
  <c r="O9" l="1"/>
  <c r="N9"/>
  <c r="L9"/>
  <c r="K9"/>
  <c r="S9"/>
  <c r="J9"/>
  <c r="R9"/>
  <c r="Q9"/>
  <c r="M9"/>
  <c r="M10"/>
  <c r="O10"/>
  <c r="M8"/>
  <c r="P8"/>
  <c r="Q10"/>
  <c r="N8"/>
  <c r="J8"/>
  <c r="J10"/>
  <c r="S10"/>
  <c r="P10"/>
  <c r="K10"/>
  <c r="N10"/>
  <c r="R10"/>
  <c r="L7"/>
  <c r="Q8"/>
  <c r="O8"/>
  <c r="K8"/>
  <c r="J4"/>
  <c r="S4"/>
  <c r="P3"/>
  <c r="M4"/>
  <c r="L3"/>
  <c r="N4"/>
  <c r="Q4"/>
  <c r="K4"/>
  <c r="O4"/>
  <c r="R4"/>
  <c r="L4"/>
  <c r="K5"/>
  <c r="J5"/>
  <c r="O5"/>
  <c r="M5"/>
  <c r="Q6"/>
  <c r="Q5"/>
  <c r="S6"/>
  <c r="R8"/>
  <c r="L8"/>
  <c r="R5"/>
  <c r="L5"/>
  <c r="P7"/>
  <c r="S8"/>
  <c r="P5"/>
  <c r="S5"/>
  <c r="BC7"/>
  <c r="H7" s="1"/>
  <c r="O3"/>
  <c r="K3"/>
  <c r="N3"/>
  <c r="J3"/>
  <c r="R3"/>
  <c r="S3"/>
  <c r="Q3"/>
  <c r="BC4"/>
  <c r="H4" s="1"/>
  <c r="BC10"/>
  <c r="H10" s="1"/>
  <c r="BC5"/>
  <c r="H5" s="1"/>
  <c r="BC3"/>
  <c r="BC6"/>
  <c r="H6" s="1"/>
  <c r="K7"/>
  <c r="O7"/>
  <c r="J7"/>
  <c r="BC8"/>
  <c r="H8" s="1"/>
  <c r="M7"/>
  <c r="Q7"/>
  <c r="BC9"/>
  <c r="H9" s="1"/>
  <c r="S7"/>
  <c r="N7"/>
  <c r="O6"/>
  <c r="N6"/>
  <c r="L6"/>
  <c r="M6"/>
  <c r="K6"/>
  <c r="J6"/>
  <c r="R6"/>
</calcChain>
</file>

<file path=xl/sharedStrings.xml><?xml version="1.0" encoding="utf-8"?>
<sst xmlns="http://schemas.openxmlformats.org/spreadsheetml/2006/main" count="265" uniqueCount="90">
  <si>
    <t>ASSOCIATION SPORT &amp; LOISIRS SISTERONNAIS</t>
  </si>
  <si>
    <t>Dates</t>
  </si>
  <si>
    <t>Heures</t>
  </si>
  <si>
    <t>Rencontres</t>
  </si>
  <si>
    <t>Arbitrages</t>
  </si>
  <si>
    <t>19H</t>
  </si>
  <si>
    <t>20H</t>
  </si>
  <si>
    <t>MINETTO</t>
  </si>
  <si>
    <t>PEIPIN</t>
  </si>
  <si>
    <t>2ème Journée</t>
  </si>
  <si>
    <t>3ème Journée</t>
  </si>
  <si>
    <t>4ème Journée</t>
  </si>
  <si>
    <t>5ème Journée</t>
  </si>
  <si>
    <t>7ème Journée</t>
  </si>
  <si>
    <t>LAZER</t>
  </si>
  <si>
    <t xml:space="preserve">PEIPIN </t>
  </si>
  <si>
    <t>CALENDRIER CHAMPIONNAT AUTOMNE 2015</t>
  </si>
  <si>
    <t>BOCA</t>
  </si>
  <si>
    <t>SUPER U</t>
  </si>
  <si>
    <t>VOLPE</t>
  </si>
  <si>
    <t>SANOFI</t>
  </si>
  <si>
    <t>Lundi 26 octobre</t>
  </si>
  <si>
    <t>Jeudi 29 octobre</t>
  </si>
  <si>
    <t>Lundi 2 novembre</t>
  </si>
  <si>
    <t>Jeudi 5 novembre</t>
  </si>
  <si>
    <t xml:space="preserve">MINETTO </t>
  </si>
  <si>
    <t>Lundi 9 novembre</t>
  </si>
  <si>
    <t>Lundi 16 novembre</t>
  </si>
  <si>
    <t>Jeudi 19 novembre</t>
  </si>
  <si>
    <t>6 éme Journée</t>
  </si>
  <si>
    <r>
      <rPr>
        <sz val="10"/>
        <color indexed="8"/>
        <rFont val="Arial"/>
        <family val="2"/>
      </rPr>
      <t xml:space="preserve">             </t>
    </r>
    <r>
      <rPr>
        <b/>
        <sz val="10"/>
        <color indexed="8"/>
        <rFont val="Arial"/>
        <family val="2"/>
      </rPr>
      <t xml:space="preserve">   VOLPE</t>
    </r>
  </si>
  <si>
    <t>Lundi 23 novembre</t>
  </si>
  <si>
    <t>Jeudi 26 novembre</t>
  </si>
  <si>
    <t>Lundi 30 novembre</t>
  </si>
  <si>
    <t>PI&amp;KC</t>
  </si>
  <si>
    <t>Jeudi 12 novembre</t>
  </si>
  <si>
    <t>Reporté</t>
  </si>
  <si>
    <t>1ere Journée</t>
  </si>
  <si>
    <t>Match</t>
  </si>
  <si>
    <t>Score</t>
  </si>
  <si>
    <t>Fair-play</t>
  </si>
  <si>
    <t>2eme Journée</t>
  </si>
  <si>
    <t>3eme Journée</t>
  </si>
  <si>
    <t>4eme Journée</t>
  </si>
  <si>
    <t>5eme Journée</t>
  </si>
  <si>
    <t>6eme Journée</t>
  </si>
  <si>
    <t>7eme Journée</t>
  </si>
  <si>
    <t>Classement</t>
  </si>
  <si>
    <t>Equipes</t>
  </si>
  <si>
    <t>Pts Fair-Play</t>
  </si>
  <si>
    <t>Pts Score</t>
  </si>
  <si>
    <t>Matchs Joués</t>
  </si>
  <si>
    <t>Matchs Nuls</t>
  </si>
  <si>
    <t>Matchs Perdus</t>
  </si>
  <si>
    <t>Buts Pour</t>
  </si>
  <si>
    <t>Buts Contre</t>
  </si>
  <si>
    <t>Diff Buts</t>
  </si>
  <si>
    <t>Total Pts</t>
  </si>
  <si>
    <t xml:space="preserve">Critères : </t>
  </si>
  <si>
    <t>Match gagné 3 pts</t>
  </si>
  <si>
    <t>Match nul 1 pts</t>
  </si>
  <si>
    <t>Match perdu 0 pts</t>
  </si>
  <si>
    <t>1 pts : mauvais</t>
  </si>
  <si>
    <t>3 pts : moyen</t>
  </si>
  <si>
    <t>5 pts : bon</t>
  </si>
  <si>
    <t>Resultat score :</t>
  </si>
  <si>
    <t>Pour le fair-play 3 possibilités :</t>
  </si>
  <si>
    <t>Total Pts : Pts score + Pts Fair-Play détermine le classement final</t>
  </si>
  <si>
    <t>Si deux équipes sont ex-aequo, la meilleure sera celle qui aura marquée le plus de but et qui aura encaissée le moins de buts, c'est à dire l'équipe qui aura la meilleure  "Diff Buts"</t>
  </si>
  <si>
    <t>Diff Buts = ButsPour - Buts Contre</t>
  </si>
  <si>
    <t>Je souhaite faire un classement automatique pour ce championnat</t>
  </si>
  <si>
    <t>Merci pour votre aide !</t>
  </si>
  <si>
    <t>Avec la possibilité de changer le nom des équipes si besoin.</t>
  </si>
  <si>
    <t>Liste des Equipes</t>
  </si>
  <si>
    <t>%</t>
  </si>
  <si>
    <t>Pts Fair P</t>
  </si>
  <si>
    <t>J</t>
  </si>
  <si>
    <t>Matchs Gagnés</t>
  </si>
  <si>
    <t>G</t>
  </si>
  <si>
    <t>N</t>
  </si>
  <si>
    <t>P</t>
  </si>
  <si>
    <t>B+</t>
  </si>
  <si>
    <t>B-</t>
  </si>
  <si>
    <t>R</t>
  </si>
  <si>
    <t>Comment faire ?</t>
  </si>
  <si>
    <t xml:space="preserve">Arret du match avant le temps réglementaire </t>
  </si>
  <si>
    <t>Match perdu pour les 2 équipes</t>
  </si>
  <si>
    <t xml:space="preserve">Il faut que dans le tableau du classement apparaisent : </t>
  </si>
  <si>
    <t>1 - Le nombre de match joué</t>
  </si>
  <si>
    <t>2 - que le match joué soit comptabilé dans "match perdu"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</si>
</sst>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Fill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5" fillId="0" borderId="0" xfId="0" applyFont="1"/>
    <xf numFmtId="0" fontId="1" fillId="0" borderId="8" xfId="0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/>
    </xf>
    <xf numFmtId="0" fontId="0" fillId="0" borderId="7" xfId="0" applyBorder="1"/>
    <xf numFmtId="0" fontId="7" fillId="0" borderId="7" xfId="0" applyFont="1" applyBorder="1"/>
    <xf numFmtId="0" fontId="1" fillId="0" borderId="3" xfId="0" applyFont="1" applyBorder="1"/>
    <xf numFmtId="0" fontId="1" fillId="0" borderId="27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vertical="center"/>
    </xf>
    <xf numFmtId="0" fontId="1" fillId="2" borderId="5" xfId="0" applyFont="1" applyFill="1" applyBorder="1" applyAlignment="1"/>
    <xf numFmtId="0" fontId="1" fillId="2" borderId="13" xfId="0" applyFont="1" applyFill="1" applyBorder="1" applyAlignment="1"/>
    <xf numFmtId="0" fontId="1" fillId="2" borderId="6" xfId="0" applyFont="1" applyFill="1" applyBorder="1" applyAlignment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8" fillId="0" borderId="24" xfId="0" applyFont="1" applyBorder="1" applyAlignment="1">
      <alignment vertical="center"/>
    </xf>
    <xf numFmtId="0" fontId="8" fillId="0" borderId="34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24" xfId="0" applyFont="1" applyBorder="1" applyAlignment="1">
      <alignment vertical="center"/>
    </xf>
    <xf numFmtId="0" fontId="0" fillId="3" borderId="36" xfId="0" applyFill="1" applyBorder="1" applyAlignment="1">
      <alignment horizontal="center" vertical="center"/>
    </xf>
    <xf numFmtId="0" fontId="8" fillId="0" borderId="31" xfId="0" applyFont="1" applyBorder="1" applyAlignment="1">
      <alignment vertical="center"/>
    </xf>
    <xf numFmtId="0" fontId="8" fillId="0" borderId="38" xfId="0" applyFont="1" applyBorder="1" applyAlignment="1">
      <alignment vertical="center"/>
    </xf>
    <xf numFmtId="0" fontId="8" fillId="0" borderId="39" xfId="0" applyFont="1" applyBorder="1" applyAlignment="1">
      <alignment horizontal="center" vertical="center"/>
    </xf>
    <xf numFmtId="0" fontId="7" fillId="0" borderId="31" xfId="0" applyFont="1" applyBorder="1" applyAlignment="1">
      <alignment vertical="center"/>
    </xf>
    <xf numFmtId="0" fontId="7" fillId="0" borderId="38" xfId="0" applyFont="1" applyBorder="1" applyAlignment="1">
      <alignment vertical="center"/>
    </xf>
    <xf numFmtId="0" fontId="8" fillId="0" borderId="37" xfId="0" applyFont="1" applyBorder="1" applyAlignment="1">
      <alignment vertical="center"/>
    </xf>
    <xf numFmtId="0" fontId="8" fillId="0" borderId="27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31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34" xfId="0" applyFill="1" applyBorder="1" applyAlignment="1">
      <alignment horizontal="center" vertical="center"/>
    </xf>
    <xf numFmtId="0" fontId="0" fillId="4" borderId="30" xfId="0" applyFill="1" applyBorder="1" applyAlignment="1">
      <alignment vertical="center"/>
    </xf>
    <xf numFmtId="0" fontId="0" fillId="4" borderId="30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8" fillId="6" borderId="1" xfId="0" applyFont="1" applyFill="1" applyBorder="1" applyAlignment="1">
      <alignment vertical="center"/>
    </xf>
    <xf numFmtId="0" fontId="8" fillId="6" borderId="31" xfId="0" applyFont="1" applyFill="1" applyBorder="1" applyAlignment="1">
      <alignment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/>
    </xf>
    <xf numFmtId="0" fontId="8" fillId="6" borderId="4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0" fontId="0" fillId="0" borderId="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7" xfId="0" applyFill="1" applyBorder="1" applyAlignment="1">
      <alignment vertical="center"/>
    </xf>
    <xf numFmtId="0" fontId="0" fillId="6" borderId="7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3" xfId="0" applyFill="1" applyBorder="1" applyAlignment="1">
      <alignment vertical="center"/>
    </xf>
    <xf numFmtId="0" fontId="0" fillId="6" borderId="3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top"/>
    </xf>
    <xf numFmtId="0" fontId="8" fillId="0" borderId="13" xfId="0" applyFont="1" applyBorder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8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66675</xdr:rowOff>
    </xdr:from>
    <xdr:to>
      <xdr:col>0</xdr:col>
      <xdr:colOff>828675</xdr:colOff>
      <xdr:row>5</xdr:row>
      <xdr:rowOff>114300</xdr:rowOff>
    </xdr:to>
    <xdr:pic>
      <xdr:nvPicPr>
        <xdr:cNvPr id="1129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4295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790575</xdr:colOff>
      <xdr:row>0</xdr:row>
      <xdr:rowOff>57150</xdr:rowOff>
    </xdr:from>
    <xdr:to>
      <xdr:col>4</xdr:col>
      <xdr:colOff>1533525</xdr:colOff>
      <xdr:row>5</xdr:row>
      <xdr:rowOff>104775</xdr:rowOff>
    </xdr:to>
    <xdr:pic>
      <xdr:nvPicPr>
        <xdr:cNvPr id="1130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" y="57150"/>
          <a:ext cx="74295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85725</xdr:colOff>
      <xdr:row>61</xdr:row>
      <xdr:rowOff>66675</xdr:rowOff>
    </xdr:from>
    <xdr:to>
      <xdr:col>0</xdr:col>
      <xdr:colOff>828675</xdr:colOff>
      <xdr:row>66</xdr:row>
      <xdr:rowOff>114300</xdr:rowOff>
    </xdr:to>
    <xdr:pic>
      <xdr:nvPicPr>
        <xdr:cNvPr id="1131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0267950"/>
          <a:ext cx="7429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790575</xdr:colOff>
      <xdr:row>61</xdr:row>
      <xdr:rowOff>57150</xdr:rowOff>
    </xdr:from>
    <xdr:to>
      <xdr:col>4</xdr:col>
      <xdr:colOff>1533525</xdr:colOff>
      <xdr:row>66</xdr:row>
      <xdr:rowOff>104775</xdr:rowOff>
    </xdr:to>
    <xdr:pic>
      <xdr:nvPicPr>
        <xdr:cNvPr id="1132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" y="10258425"/>
          <a:ext cx="7429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9"/>
  <sheetViews>
    <sheetView workbookViewId="0">
      <selection activeCell="I18" sqref="I18"/>
    </sheetView>
  </sheetViews>
  <sheetFormatPr defaultColWidth="11.5703125" defaultRowHeight="12.75"/>
  <cols>
    <col min="1" max="1" width="20.140625" customWidth="1"/>
    <col min="2" max="2" width="9.28515625" bestFit="1" customWidth="1"/>
    <col min="3" max="5" width="24.5703125" customWidth="1"/>
    <col min="9" max="9" width="46.140625" customWidth="1"/>
  </cols>
  <sheetData>
    <row r="1" spans="1:9" ht="13.5" thickBot="1">
      <c r="I1" s="73" t="s">
        <v>73</v>
      </c>
    </row>
    <row r="2" spans="1:9">
      <c r="C2" s="100" t="s">
        <v>0</v>
      </c>
      <c r="D2" s="101"/>
      <c r="I2" t="s">
        <v>7</v>
      </c>
    </row>
    <row r="3" spans="1:9" ht="13.5" thickBot="1">
      <c r="C3" s="102"/>
      <c r="D3" s="103"/>
      <c r="I3" t="s">
        <v>8</v>
      </c>
    </row>
    <row r="4" spans="1:9" ht="13.5" thickBot="1">
      <c r="I4" t="s">
        <v>19</v>
      </c>
    </row>
    <row r="5" spans="1:9">
      <c r="C5" s="100" t="s">
        <v>16</v>
      </c>
      <c r="D5" s="101"/>
      <c r="I5" t="s">
        <v>34</v>
      </c>
    </row>
    <row r="6" spans="1:9" ht="13.5" thickBot="1">
      <c r="C6" s="102"/>
      <c r="D6" s="103"/>
      <c r="I6" t="s">
        <v>14</v>
      </c>
    </row>
    <row r="7" spans="1:9">
      <c r="C7" s="16"/>
      <c r="D7" s="16"/>
      <c r="I7" t="s">
        <v>20</v>
      </c>
    </row>
    <row r="8" spans="1:9">
      <c r="C8" s="16"/>
      <c r="D8" s="16"/>
      <c r="I8" t="s">
        <v>17</v>
      </c>
    </row>
    <row r="9" spans="1:9" ht="13.5" thickBot="1">
      <c r="C9" s="13"/>
      <c r="D9" s="13"/>
      <c r="I9" t="s">
        <v>18</v>
      </c>
    </row>
    <row r="10" spans="1:9" ht="13.5" thickBot="1">
      <c r="A10" s="32"/>
      <c r="B10" s="32"/>
    </row>
    <row r="11" spans="1:9" ht="13.5" thickBot="1">
      <c r="A11" s="113" t="s">
        <v>3</v>
      </c>
      <c r="B11" s="114"/>
    </row>
    <row r="12" spans="1:9">
      <c r="A12" s="3" t="s">
        <v>7</v>
      </c>
      <c r="B12" s="3" t="s">
        <v>34</v>
      </c>
      <c r="C12" s="1"/>
    </row>
    <row r="13" spans="1:9">
      <c r="A13" s="5" t="s">
        <v>15</v>
      </c>
      <c r="B13" s="5" t="s">
        <v>14</v>
      </c>
    </row>
    <row r="14" spans="1:9" ht="13.5" thickBot="1">
      <c r="A14" s="9" t="s">
        <v>19</v>
      </c>
      <c r="B14" s="9" t="s">
        <v>20</v>
      </c>
    </row>
    <row r="15" spans="1:9" ht="13.5" thickBot="1">
      <c r="A15" s="15"/>
      <c r="B15" s="15"/>
    </row>
    <row r="16" spans="1:9">
      <c r="A16" s="3"/>
      <c r="B16" s="3"/>
    </row>
    <row r="17" spans="1:5" ht="13.5" thickBot="1">
      <c r="A17" s="9" t="s">
        <v>17</v>
      </c>
      <c r="B17" s="9" t="s">
        <v>18</v>
      </c>
    </row>
    <row r="18" spans="1:5">
      <c r="A18" s="4"/>
      <c r="B18" s="4"/>
      <c r="C18" s="4"/>
      <c r="D18" s="4"/>
      <c r="E18" s="4"/>
    </row>
    <row r="19" spans="1:5">
      <c r="A19" s="4"/>
      <c r="B19" s="4"/>
      <c r="C19" s="4"/>
      <c r="D19" s="4"/>
      <c r="E19" s="4"/>
    </row>
    <row r="20" spans="1:5" ht="13.5" thickBot="1">
      <c r="A20" s="4"/>
      <c r="B20" s="4"/>
      <c r="C20" s="4"/>
      <c r="D20" s="4"/>
      <c r="E20" s="4"/>
    </row>
    <row r="21" spans="1:5" ht="13.5" thickBot="1">
      <c r="A21" s="31" t="s">
        <v>9</v>
      </c>
      <c r="B21" s="32"/>
      <c r="C21" s="32"/>
      <c r="D21" s="32"/>
      <c r="E21" s="33"/>
    </row>
    <row r="22" spans="1:5" ht="13.5" thickBot="1">
      <c r="A22" s="7" t="s">
        <v>1</v>
      </c>
      <c r="B22" s="6" t="s">
        <v>2</v>
      </c>
      <c r="C22" s="113" t="s">
        <v>3</v>
      </c>
      <c r="D22" s="114"/>
      <c r="E22" s="8" t="s">
        <v>4</v>
      </c>
    </row>
    <row r="23" spans="1:5">
      <c r="A23" s="104" t="s">
        <v>21</v>
      </c>
      <c r="B23" s="3" t="s">
        <v>5</v>
      </c>
      <c r="C23" s="3" t="s">
        <v>7</v>
      </c>
      <c r="D23" s="3" t="s">
        <v>8</v>
      </c>
      <c r="E23" s="25" t="s">
        <v>34</v>
      </c>
    </row>
    <row r="24" spans="1:5">
      <c r="A24" s="111"/>
      <c r="B24" s="28"/>
      <c r="C24" s="29"/>
      <c r="D24" s="29"/>
      <c r="E24" s="30"/>
    </row>
    <row r="25" spans="1:5" ht="13.5" thickBot="1">
      <c r="A25" s="105"/>
      <c r="B25" s="9" t="s">
        <v>6</v>
      </c>
      <c r="C25" s="9" t="s">
        <v>19</v>
      </c>
      <c r="D25" s="9" t="s">
        <v>14</v>
      </c>
      <c r="E25" s="26" t="s">
        <v>36</v>
      </c>
    </row>
    <row r="26" spans="1:5" ht="13.5" thickBot="1">
      <c r="A26" s="14"/>
      <c r="B26" s="15"/>
      <c r="C26" s="15"/>
      <c r="D26" s="15"/>
      <c r="E26" s="11"/>
    </row>
    <row r="27" spans="1:5">
      <c r="A27" s="104" t="s">
        <v>22</v>
      </c>
      <c r="B27" s="3" t="s">
        <v>5</v>
      </c>
      <c r="C27" s="3" t="s">
        <v>17</v>
      </c>
      <c r="D27" s="3" t="s">
        <v>20</v>
      </c>
      <c r="E27" s="22" t="s">
        <v>34</v>
      </c>
    </row>
    <row r="28" spans="1:5" ht="13.5" thickBot="1">
      <c r="A28" s="105"/>
      <c r="B28" s="9" t="s">
        <v>6</v>
      </c>
      <c r="C28" s="9" t="s">
        <v>18</v>
      </c>
      <c r="D28" s="9" t="s">
        <v>34</v>
      </c>
      <c r="E28" s="23" t="s">
        <v>17</v>
      </c>
    </row>
    <row r="29" spans="1:5">
      <c r="A29" s="4"/>
      <c r="B29" s="4"/>
      <c r="C29" s="4"/>
      <c r="D29" s="4"/>
      <c r="E29" s="4"/>
    </row>
    <row r="30" spans="1:5">
      <c r="A30" s="4"/>
      <c r="B30" s="4"/>
      <c r="C30" s="4"/>
      <c r="D30" s="4"/>
      <c r="E30" s="4"/>
    </row>
    <row r="31" spans="1:5" ht="13.5" thickBot="1">
      <c r="A31" s="4"/>
      <c r="B31" s="4"/>
      <c r="C31" s="4"/>
      <c r="D31" s="4"/>
      <c r="E31" s="4"/>
    </row>
    <row r="32" spans="1:5" ht="13.5" thickBot="1">
      <c r="A32" s="31" t="s">
        <v>10</v>
      </c>
      <c r="B32" s="32"/>
      <c r="C32" s="32"/>
      <c r="D32" s="32"/>
      <c r="E32" s="33"/>
    </row>
    <row r="33" spans="1:5" ht="13.5" thickBot="1">
      <c r="A33" s="7" t="s">
        <v>1</v>
      </c>
      <c r="B33" s="6" t="s">
        <v>2</v>
      </c>
      <c r="C33" s="113" t="s">
        <v>3</v>
      </c>
      <c r="D33" s="114"/>
      <c r="E33" s="8" t="s">
        <v>4</v>
      </c>
    </row>
    <row r="34" spans="1:5">
      <c r="A34" s="104" t="s">
        <v>23</v>
      </c>
      <c r="B34" s="24" t="s">
        <v>5</v>
      </c>
      <c r="C34" s="24" t="s">
        <v>14</v>
      </c>
      <c r="D34" s="24" t="s">
        <v>20</v>
      </c>
      <c r="E34" s="109" t="s">
        <v>17</v>
      </c>
    </row>
    <row r="35" spans="1:5">
      <c r="A35" s="111"/>
      <c r="B35" s="5"/>
      <c r="C35" s="5"/>
      <c r="D35" s="5"/>
      <c r="E35" s="112"/>
    </row>
    <row r="36" spans="1:5" ht="13.5" thickBot="1">
      <c r="A36" s="105"/>
      <c r="B36" s="17" t="s">
        <v>6</v>
      </c>
      <c r="C36" s="17" t="s">
        <v>19</v>
      </c>
      <c r="D36" s="17" t="s">
        <v>8</v>
      </c>
      <c r="E36" s="110"/>
    </row>
    <row r="37" spans="1:5" ht="13.5" thickBot="1">
      <c r="A37" s="14"/>
      <c r="B37" s="15"/>
      <c r="C37" s="15"/>
      <c r="D37" s="15"/>
      <c r="E37" s="11"/>
    </row>
    <row r="38" spans="1:5">
      <c r="A38" s="104" t="s">
        <v>24</v>
      </c>
      <c r="B38" s="3" t="s">
        <v>5</v>
      </c>
      <c r="C38" s="3" t="s">
        <v>17</v>
      </c>
      <c r="D38" s="3" t="s">
        <v>34</v>
      </c>
      <c r="E38" s="109" t="s">
        <v>8</v>
      </c>
    </row>
    <row r="39" spans="1:5" ht="13.5" thickBot="1">
      <c r="A39" s="105"/>
      <c r="B39" s="9" t="s">
        <v>6</v>
      </c>
      <c r="C39" s="9" t="s">
        <v>18</v>
      </c>
      <c r="D39" s="9" t="s">
        <v>7</v>
      </c>
      <c r="E39" s="110"/>
    </row>
    <row r="40" spans="1:5">
      <c r="A40" s="4"/>
      <c r="B40" s="4"/>
      <c r="C40" s="4"/>
      <c r="D40" s="4"/>
      <c r="E40" s="4"/>
    </row>
    <row r="41" spans="1:5">
      <c r="A41" s="4"/>
      <c r="B41" s="4"/>
      <c r="C41" s="4"/>
      <c r="D41" s="4"/>
      <c r="E41" s="4"/>
    </row>
    <row r="42" spans="1:5" ht="13.5" thickBot="1">
      <c r="A42" s="4"/>
      <c r="B42" s="4"/>
      <c r="C42" s="4"/>
      <c r="D42" s="4"/>
      <c r="E42" s="4"/>
    </row>
    <row r="43" spans="1:5" ht="13.5" thickBot="1">
      <c r="A43" s="106" t="s">
        <v>11</v>
      </c>
      <c r="B43" s="107"/>
      <c r="C43" s="107"/>
      <c r="D43" s="107"/>
      <c r="E43" s="108"/>
    </row>
    <row r="44" spans="1:5" ht="13.5" thickBot="1">
      <c r="A44" s="7" t="s">
        <v>1</v>
      </c>
      <c r="B44" s="6" t="s">
        <v>2</v>
      </c>
      <c r="C44" s="113" t="s">
        <v>3</v>
      </c>
      <c r="D44" s="114"/>
      <c r="E44" s="8" t="s">
        <v>4</v>
      </c>
    </row>
    <row r="45" spans="1:5">
      <c r="A45" s="104" t="s">
        <v>26</v>
      </c>
      <c r="B45" s="24" t="s">
        <v>5</v>
      </c>
      <c r="C45" s="24" t="s">
        <v>8</v>
      </c>
      <c r="D45" s="24" t="s">
        <v>34</v>
      </c>
      <c r="E45" s="109" t="s">
        <v>14</v>
      </c>
    </row>
    <row r="46" spans="1:5">
      <c r="A46" s="111"/>
      <c r="B46" s="5"/>
      <c r="C46" s="5"/>
      <c r="D46" s="5"/>
      <c r="E46" s="112"/>
    </row>
    <row r="47" spans="1:5" ht="13.5" thickBot="1">
      <c r="A47" s="105"/>
      <c r="B47" s="9" t="s">
        <v>6</v>
      </c>
      <c r="C47" s="9" t="s">
        <v>19</v>
      </c>
      <c r="D47" s="9" t="s">
        <v>7</v>
      </c>
      <c r="E47" s="110"/>
    </row>
    <row r="48" spans="1:5" ht="13.5" thickBot="1">
      <c r="A48" s="14"/>
      <c r="B48" s="15"/>
      <c r="C48" s="15"/>
      <c r="D48" s="15"/>
      <c r="E48" s="11"/>
    </row>
    <row r="49" spans="1:5">
      <c r="A49" s="104" t="s">
        <v>35</v>
      </c>
      <c r="B49" s="3" t="s">
        <v>5</v>
      </c>
      <c r="C49" s="3" t="s">
        <v>17</v>
      </c>
      <c r="D49" s="3" t="s">
        <v>14</v>
      </c>
      <c r="E49" s="109" t="s">
        <v>8</v>
      </c>
    </row>
    <row r="50" spans="1:5" ht="13.5" thickBot="1">
      <c r="A50" s="105"/>
      <c r="B50" s="17" t="s">
        <v>6</v>
      </c>
      <c r="C50" s="17" t="s">
        <v>18</v>
      </c>
      <c r="D50" s="17" t="s">
        <v>20</v>
      </c>
      <c r="E50" s="110"/>
    </row>
    <row r="51" spans="1:5">
      <c r="A51" s="4"/>
      <c r="B51" s="4"/>
      <c r="C51" s="4"/>
      <c r="D51" s="4"/>
      <c r="E51" s="4"/>
    </row>
    <row r="52" spans="1:5">
      <c r="A52" s="4"/>
      <c r="B52" s="4"/>
      <c r="C52" s="4"/>
      <c r="D52" s="4"/>
      <c r="E52" s="4"/>
    </row>
    <row r="53" spans="1:5" ht="13.5" thickBot="1">
      <c r="A53" s="4"/>
      <c r="B53" s="4"/>
      <c r="C53" s="4"/>
      <c r="D53" s="4"/>
      <c r="E53" s="4"/>
    </row>
    <row r="54" spans="1:5" ht="13.5" thickBot="1">
      <c r="A54" s="106" t="s">
        <v>12</v>
      </c>
      <c r="B54" s="107"/>
      <c r="C54" s="107"/>
      <c r="D54" s="107"/>
      <c r="E54" s="108"/>
    </row>
    <row r="55" spans="1:5" ht="13.5" thickBot="1">
      <c r="A55" s="7" t="s">
        <v>1</v>
      </c>
      <c r="B55" s="6" t="s">
        <v>2</v>
      </c>
      <c r="C55" s="113" t="s">
        <v>3</v>
      </c>
      <c r="D55" s="114"/>
      <c r="E55" s="8" t="s">
        <v>4</v>
      </c>
    </row>
    <row r="56" spans="1:5">
      <c r="A56" s="104" t="s">
        <v>27</v>
      </c>
      <c r="B56" s="3" t="s">
        <v>5</v>
      </c>
      <c r="C56" s="3" t="s">
        <v>14</v>
      </c>
      <c r="D56" s="3" t="s">
        <v>34</v>
      </c>
      <c r="E56" s="109" t="s">
        <v>19</v>
      </c>
    </row>
    <row r="57" spans="1:5">
      <c r="A57" s="111"/>
      <c r="B57" s="27" t="s">
        <v>5</v>
      </c>
      <c r="C57" s="12" t="s">
        <v>7</v>
      </c>
      <c r="D57" s="12" t="s">
        <v>20</v>
      </c>
      <c r="E57" s="112"/>
    </row>
    <row r="58" spans="1:5" ht="13.5" thickBot="1">
      <c r="A58" s="105"/>
      <c r="B58" s="9"/>
      <c r="C58" s="18"/>
      <c r="D58" s="18"/>
      <c r="E58" s="110"/>
    </row>
    <row r="59" spans="1:5" ht="13.5" thickBot="1">
      <c r="A59" s="14"/>
      <c r="B59" s="15"/>
      <c r="C59" s="15"/>
      <c r="D59" s="15"/>
      <c r="E59" s="11"/>
    </row>
    <row r="60" spans="1:5">
      <c r="A60" s="104" t="s">
        <v>28</v>
      </c>
      <c r="B60" s="3" t="s">
        <v>5</v>
      </c>
      <c r="C60" s="3" t="s">
        <v>17</v>
      </c>
      <c r="D60" s="3" t="s">
        <v>19</v>
      </c>
      <c r="E60" s="109" t="s">
        <v>20</v>
      </c>
    </row>
    <row r="61" spans="1:5" ht="13.5" thickBot="1">
      <c r="A61" s="105"/>
      <c r="B61" s="9" t="s">
        <v>6</v>
      </c>
      <c r="C61" s="9" t="s">
        <v>18</v>
      </c>
      <c r="D61" s="9" t="s">
        <v>15</v>
      </c>
      <c r="E61" s="110"/>
    </row>
    <row r="62" spans="1:5" ht="12.75" hidden="1" customHeight="1" thickBot="1"/>
    <row r="63" spans="1:5" hidden="1">
      <c r="C63" s="100" t="s">
        <v>0</v>
      </c>
      <c r="D63" s="101"/>
    </row>
    <row r="64" spans="1:5" ht="12.75" hidden="1" customHeight="1" thickBot="1">
      <c r="C64" s="102"/>
      <c r="D64" s="103"/>
    </row>
    <row r="65" spans="1:5" ht="13.5" hidden="1" thickBot="1"/>
    <row r="66" spans="1:5" hidden="1">
      <c r="C66" s="100" t="s">
        <v>16</v>
      </c>
      <c r="D66" s="101"/>
    </row>
    <row r="67" spans="1:5" ht="13.5" hidden="1" thickBot="1">
      <c r="C67" s="102"/>
      <c r="D67" s="103"/>
    </row>
    <row r="68" spans="1:5" hidden="1">
      <c r="C68" s="16"/>
      <c r="D68" s="16"/>
    </row>
    <row r="69" spans="1:5" hidden="1">
      <c r="B69" s="10"/>
      <c r="C69" s="10"/>
      <c r="D69" s="10"/>
      <c r="E69" s="4"/>
    </row>
    <row r="70" spans="1:5">
      <c r="B70" s="10"/>
      <c r="C70" s="10"/>
      <c r="D70" s="10"/>
      <c r="E70" s="4"/>
    </row>
    <row r="71" spans="1:5">
      <c r="B71" s="10"/>
      <c r="C71" s="10"/>
      <c r="D71" s="10"/>
      <c r="E71" s="4"/>
    </row>
    <row r="72" spans="1:5" ht="13.5" thickBot="1">
      <c r="B72" s="10"/>
      <c r="C72" s="10"/>
      <c r="D72" s="10"/>
      <c r="E72" s="4"/>
    </row>
    <row r="73" spans="1:5" ht="13.5" thickBot="1">
      <c r="A73" s="106" t="s">
        <v>29</v>
      </c>
      <c r="B73" s="107"/>
      <c r="C73" s="107"/>
      <c r="D73" s="107"/>
      <c r="E73" s="108"/>
    </row>
    <row r="74" spans="1:5" ht="13.5" thickBot="1">
      <c r="A74" s="7" t="s">
        <v>1</v>
      </c>
      <c r="B74" s="6" t="s">
        <v>2</v>
      </c>
      <c r="C74" s="113" t="s">
        <v>3</v>
      </c>
      <c r="D74" s="114"/>
      <c r="E74" s="8" t="s">
        <v>4</v>
      </c>
    </row>
    <row r="75" spans="1:5">
      <c r="A75" s="115" t="s">
        <v>31</v>
      </c>
      <c r="B75" s="3" t="s">
        <v>5</v>
      </c>
      <c r="C75" s="3" t="s">
        <v>8</v>
      </c>
      <c r="D75" s="3" t="s">
        <v>20</v>
      </c>
      <c r="E75" s="119" t="s">
        <v>14</v>
      </c>
    </row>
    <row r="76" spans="1:5">
      <c r="A76" s="116"/>
      <c r="B76" s="5" t="s">
        <v>5</v>
      </c>
      <c r="C76" s="5" t="s">
        <v>25</v>
      </c>
      <c r="D76" s="5" t="s">
        <v>17</v>
      </c>
      <c r="E76" s="120"/>
    </row>
    <row r="77" spans="1:5" ht="13.5" thickBot="1">
      <c r="A77" s="117"/>
      <c r="B77" s="9" t="s">
        <v>6</v>
      </c>
      <c r="C77" s="19" t="s">
        <v>30</v>
      </c>
      <c r="D77" s="9" t="s">
        <v>34</v>
      </c>
      <c r="E77" s="121"/>
    </row>
    <row r="78" spans="1:5" ht="13.5" thickBot="1">
      <c r="A78" s="14"/>
      <c r="B78" s="15"/>
      <c r="C78" s="15"/>
      <c r="D78" s="15"/>
      <c r="E78" s="11"/>
    </row>
    <row r="79" spans="1:5">
      <c r="A79" s="104" t="s">
        <v>32</v>
      </c>
      <c r="B79" s="3" t="s">
        <v>5</v>
      </c>
      <c r="C79" s="3"/>
      <c r="D79" s="3"/>
      <c r="E79" s="109" t="s">
        <v>19</v>
      </c>
    </row>
    <row r="80" spans="1:5" ht="13.5" thickBot="1">
      <c r="A80" s="105"/>
      <c r="B80" s="9" t="s">
        <v>6</v>
      </c>
      <c r="C80" s="9" t="s">
        <v>18</v>
      </c>
      <c r="D80" s="9" t="s">
        <v>14</v>
      </c>
      <c r="E80" s="110"/>
    </row>
    <row r="81" spans="1:5">
      <c r="A81" s="16"/>
      <c r="B81" s="15"/>
      <c r="C81" s="15"/>
      <c r="D81" s="15"/>
      <c r="E81" s="16"/>
    </row>
    <row r="82" spans="1:5">
      <c r="A82" s="16"/>
      <c r="B82" s="15"/>
      <c r="C82" s="15"/>
      <c r="D82" s="15"/>
      <c r="E82" s="16"/>
    </row>
    <row r="83" spans="1:5" ht="13.5" thickBot="1">
      <c r="A83" s="4"/>
      <c r="B83" s="4"/>
      <c r="C83" s="4"/>
      <c r="D83" s="4"/>
      <c r="E83" s="4"/>
    </row>
    <row r="84" spans="1:5">
      <c r="A84" s="122" t="s">
        <v>13</v>
      </c>
      <c r="B84" s="123"/>
      <c r="C84" s="123"/>
      <c r="D84" s="123"/>
      <c r="E84" s="124"/>
    </row>
    <row r="85" spans="1:5">
      <c r="A85" s="2" t="s">
        <v>1</v>
      </c>
      <c r="B85" s="20" t="s">
        <v>2</v>
      </c>
      <c r="C85" s="118" t="s">
        <v>3</v>
      </c>
      <c r="D85" s="118"/>
      <c r="E85" s="21" t="s">
        <v>4</v>
      </c>
    </row>
    <row r="86" spans="1:5">
      <c r="A86" s="125" t="s">
        <v>33</v>
      </c>
      <c r="B86" s="5" t="s">
        <v>5</v>
      </c>
      <c r="C86" s="5" t="s">
        <v>7</v>
      </c>
      <c r="D86" s="5" t="s">
        <v>14</v>
      </c>
      <c r="E86" s="112" t="s">
        <v>20</v>
      </c>
    </row>
    <row r="87" spans="1:5">
      <c r="A87" s="116"/>
      <c r="B87" s="5" t="s">
        <v>5</v>
      </c>
      <c r="C87" s="5" t="s">
        <v>8</v>
      </c>
      <c r="D87" s="5" t="s">
        <v>17</v>
      </c>
      <c r="E87" s="112"/>
    </row>
    <row r="88" spans="1:5">
      <c r="A88" s="116"/>
      <c r="B88" s="5" t="s">
        <v>6</v>
      </c>
      <c r="C88" s="5" t="s">
        <v>18</v>
      </c>
      <c r="D88" s="5" t="s">
        <v>19</v>
      </c>
      <c r="E88" s="112" t="s">
        <v>7</v>
      </c>
    </row>
    <row r="89" spans="1:5" ht="13.5" thickBot="1">
      <c r="A89" s="117"/>
      <c r="B89" s="9" t="s">
        <v>6</v>
      </c>
      <c r="C89" s="9" t="s">
        <v>34</v>
      </c>
      <c r="D89" s="9" t="s">
        <v>20</v>
      </c>
      <c r="E89" s="110"/>
    </row>
  </sheetData>
  <mergeCells count="36">
    <mergeCell ref="C85:D85"/>
    <mergeCell ref="E75:E77"/>
    <mergeCell ref="A79:A80"/>
    <mergeCell ref="A84:E84"/>
    <mergeCell ref="A86:A89"/>
    <mergeCell ref="E86:E87"/>
    <mergeCell ref="E88:E89"/>
    <mergeCell ref="E79:E80"/>
    <mergeCell ref="A11:B11"/>
    <mergeCell ref="C22:D22"/>
    <mergeCell ref="A23:A25"/>
    <mergeCell ref="A75:A77"/>
    <mergeCell ref="A54:E54"/>
    <mergeCell ref="A38:A39"/>
    <mergeCell ref="A27:A28"/>
    <mergeCell ref="A43:E43"/>
    <mergeCell ref="C63:D64"/>
    <mergeCell ref="C66:D67"/>
    <mergeCell ref="C74:D74"/>
    <mergeCell ref="C33:D33"/>
    <mergeCell ref="C2:D3"/>
    <mergeCell ref="A60:A61"/>
    <mergeCell ref="A73:E73"/>
    <mergeCell ref="E38:E39"/>
    <mergeCell ref="E49:E50"/>
    <mergeCell ref="A56:A58"/>
    <mergeCell ref="E56:E58"/>
    <mergeCell ref="A45:A47"/>
    <mergeCell ref="E45:E47"/>
    <mergeCell ref="A49:A50"/>
    <mergeCell ref="A34:A36"/>
    <mergeCell ref="E34:E36"/>
    <mergeCell ref="C44:D44"/>
    <mergeCell ref="C5:D6"/>
    <mergeCell ref="C55:D55"/>
    <mergeCell ref="E60:E61"/>
  </mergeCells>
  <phoneticPr fontId="2" type="noConversion"/>
  <pageMargins left="0.19685039370078741" right="0.19685039370078741" top="0.39370078740157483" bottom="0.39370078740157483" header="0.51181102362204722" footer="0.51181102362204722"/>
  <pageSetup paperSize="9" orientation="portrait" horizontalDpi="300" verticalDpi="300" r:id="rId1"/>
  <headerFooter alignWithMargins="0"/>
  <rowBreaks count="1" manualBreakCount="1">
    <brk id="53" max="16383" man="1"/>
  </rowBreaks>
  <colBreaks count="1" manualBreakCount="1">
    <brk id="6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C49"/>
  <sheetViews>
    <sheetView tabSelected="1" topLeftCell="A13" zoomScale="115" zoomScaleNormal="115" workbookViewId="0">
      <selection activeCell="U1" sqref="U1:BC1048576"/>
    </sheetView>
  </sheetViews>
  <sheetFormatPr defaultColWidth="11.5703125" defaultRowHeight="12.75"/>
  <cols>
    <col min="1" max="1" width="12.7109375" style="34" customWidth="1"/>
    <col min="2" max="2" width="13.42578125" style="34" customWidth="1"/>
    <col min="3" max="6" width="10.7109375" style="54" customWidth="1"/>
    <col min="7" max="7" width="11.42578125" style="34"/>
    <col min="8" max="8" width="10.42578125" style="34" customWidth="1"/>
    <col min="9" max="9" width="9.28515625" style="34" bestFit="1" customWidth="1"/>
    <col min="10" max="10" width="8.42578125" style="34" bestFit="1" customWidth="1"/>
    <col min="11" max="11" width="9.28515625" style="34" bestFit="1" customWidth="1"/>
    <col min="12" max="12" width="11.85546875" style="34" bestFit="1" customWidth="1"/>
    <col min="13" max="13" width="12.5703125" style="34" bestFit="1" customWidth="1"/>
    <col min="14" max="14" width="14.140625" style="34" bestFit="1" customWidth="1"/>
    <col min="15" max="15" width="11.42578125" style="34" bestFit="1" customWidth="1"/>
    <col min="16" max="16" width="13.5703125" style="34" bestFit="1" customWidth="1"/>
    <col min="17" max="17" width="9.28515625" style="34" bestFit="1" customWidth="1"/>
    <col min="18" max="18" width="10.85546875" style="34" bestFit="1" customWidth="1"/>
    <col min="19" max="19" width="8" style="34" bestFit="1" customWidth="1"/>
    <col min="20" max="20" width="11.42578125" style="34"/>
    <col min="21" max="28" width="11.5703125" style="34" hidden="1" customWidth="1"/>
    <col min="29" max="29" width="13.5703125" style="34" hidden="1" customWidth="1"/>
    <col min="30" max="34" width="11.5703125" style="34" hidden="1" customWidth="1"/>
    <col min="35" max="35" width="15.7109375" style="34" hidden="1" customWidth="1"/>
    <col min="36" max="36" width="19.28515625" style="34" hidden="1" customWidth="1"/>
    <col min="37" max="52" width="11.5703125" style="34" hidden="1" customWidth="1"/>
    <col min="53" max="53" width="35.42578125" style="34" hidden="1" customWidth="1"/>
    <col min="54" max="55" width="11.5703125" style="34" hidden="1" customWidth="1"/>
    <col min="56" max="56" width="11.5703125" style="34" customWidth="1"/>
    <col min="57" max="16384" width="11.5703125" style="34"/>
  </cols>
  <sheetData>
    <row r="1" spans="1:55" ht="13.5" thickBot="1"/>
    <row r="2" spans="1:55" ht="13.5" thickBot="1">
      <c r="A2" s="129" t="s">
        <v>37</v>
      </c>
      <c r="B2" s="130"/>
      <c r="C2" s="130"/>
      <c r="D2" s="130"/>
      <c r="E2" s="130"/>
      <c r="F2" s="131"/>
      <c r="H2" s="78" t="s">
        <v>47</v>
      </c>
      <c r="I2" s="79" t="s">
        <v>48</v>
      </c>
      <c r="J2" s="79" t="s">
        <v>57</v>
      </c>
      <c r="K2" s="79" t="s">
        <v>50</v>
      </c>
      <c r="L2" s="79" t="s">
        <v>49</v>
      </c>
      <c r="M2" s="79" t="s">
        <v>51</v>
      </c>
      <c r="N2" s="79" t="s">
        <v>77</v>
      </c>
      <c r="O2" s="79" t="s">
        <v>52</v>
      </c>
      <c r="P2" s="79" t="s">
        <v>53</v>
      </c>
      <c r="Q2" s="79" t="s">
        <v>54</v>
      </c>
      <c r="R2" s="79" t="s">
        <v>55</v>
      </c>
      <c r="S2" s="80" t="s">
        <v>56</v>
      </c>
      <c r="W2" s="58" t="s">
        <v>47</v>
      </c>
      <c r="X2" s="59" t="s">
        <v>48</v>
      </c>
      <c r="Y2" s="59" t="s">
        <v>57</v>
      </c>
      <c r="Z2" s="59" t="s">
        <v>50</v>
      </c>
      <c r="AA2" s="59" t="s">
        <v>49</v>
      </c>
      <c r="AB2" s="59" t="s">
        <v>51</v>
      </c>
      <c r="AC2" s="59" t="s">
        <v>77</v>
      </c>
      <c r="AD2" s="59" t="s">
        <v>52</v>
      </c>
      <c r="AE2" s="59" t="s">
        <v>53</v>
      </c>
      <c r="AF2" s="59" t="s">
        <v>54</v>
      </c>
      <c r="AG2" s="59" t="s">
        <v>55</v>
      </c>
      <c r="AH2" s="60" t="s">
        <v>56</v>
      </c>
      <c r="AI2" s="63" t="s">
        <v>74</v>
      </c>
      <c r="AJ2" s="63" t="s">
        <v>74</v>
      </c>
      <c r="AK2" s="34" t="s">
        <v>50</v>
      </c>
      <c r="AL2" s="34" t="s">
        <v>50</v>
      </c>
      <c r="AM2" s="34" t="s">
        <v>75</v>
      </c>
      <c r="AN2" s="34" t="s">
        <v>75</v>
      </c>
      <c r="AO2" s="34" t="s">
        <v>76</v>
      </c>
      <c r="AP2" s="34" t="s">
        <v>76</v>
      </c>
      <c r="AQ2" s="34" t="s">
        <v>78</v>
      </c>
      <c r="AR2" s="34" t="s">
        <v>78</v>
      </c>
      <c r="AS2" s="34" t="s">
        <v>79</v>
      </c>
      <c r="AT2" s="34" t="s">
        <v>79</v>
      </c>
      <c r="AU2" s="34" t="s">
        <v>80</v>
      </c>
      <c r="AV2" s="34" t="s">
        <v>80</v>
      </c>
      <c r="AW2" s="34" t="s">
        <v>81</v>
      </c>
      <c r="AX2" s="34" t="s">
        <v>81</v>
      </c>
      <c r="AY2" s="34" t="s">
        <v>82</v>
      </c>
      <c r="AZ2" s="34" t="s">
        <v>82</v>
      </c>
      <c r="BA2" s="34" t="s">
        <v>48</v>
      </c>
      <c r="BB2" s="34" t="s">
        <v>74</v>
      </c>
      <c r="BC2" s="34" t="s">
        <v>83</v>
      </c>
    </row>
    <row r="3" spans="1:55" ht="12" customHeight="1" thickBot="1">
      <c r="A3" s="65" t="s">
        <v>38</v>
      </c>
      <c r="B3" s="65" t="s">
        <v>38</v>
      </c>
      <c r="C3" s="65" t="s">
        <v>39</v>
      </c>
      <c r="D3" s="65" t="s">
        <v>39</v>
      </c>
      <c r="E3" s="65" t="s">
        <v>40</v>
      </c>
      <c r="F3" s="45" t="s">
        <v>40</v>
      </c>
      <c r="H3" s="74">
        <v>1</v>
      </c>
      <c r="I3" s="75" t="str">
        <f>VLOOKUP(U3,$V$3:$X$10,3,0)</f>
        <v>SUPER U</v>
      </c>
      <c r="J3" s="76">
        <f>VLOOKUP(I3,$X$3:$AH$10,2,0)</f>
        <v>41</v>
      </c>
      <c r="K3" s="76">
        <f>VLOOKUP(I3,$X$3:$AH$10,3,0)</f>
        <v>11</v>
      </c>
      <c r="L3" s="76">
        <f>VLOOKUP(I3,$X$3:$AH$10,4,0)</f>
        <v>30</v>
      </c>
      <c r="M3" s="76">
        <f>VLOOKUP(I3,$X$3:$AH$10,5,0)</f>
        <v>6</v>
      </c>
      <c r="N3" s="76">
        <f>VLOOKUP(I3,$X$3:$AH$10,6,0)</f>
        <v>4</v>
      </c>
      <c r="O3" s="76">
        <f>VLOOKUP(I3,$X$3:$AH$10,7,0)</f>
        <v>1</v>
      </c>
      <c r="P3" s="76">
        <f>VLOOKUP(I3,$X$3:$AH$10,8,0)</f>
        <v>1</v>
      </c>
      <c r="Q3" s="76">
        <f>VLOOKUP(I3,$X$3:$AH$10,9,0)</f>
        <v>22</v>
      </c>
      <c r="R3" s="76">
        <f>VLOOKUP(I3,$X$3:$AH$10,10,0)</f>
        <v>15</v>
      </c>
      <c r="S3" s="77">
        <f>VLOOKUP(I3,$X$3:$AH$10,11,0)</f>
        <v>7</v>
      </c>
      <c r="U3" s="34">
        <v>1</v>
      </c>
      <c r="V3" s="34">
        <f>W3</f>
        <v>7</v>
      </c>
      <c r="W3" s="61">
        <f>RANK(AJ3,$AJ$3:$AJ$10)</f>
        <v>7</v>
      </c>
      <c r="X3" s="62" t="str">
        <f>Feuil1!I2</f>
        <v>MINETTO</v>
      </c>
      <c r="Y3" s="62">
        <f>Z3+AA3</f>
        <v>35</v>
      </c>
      <c r="Z3" s="62">
        <f t="shared" ref="Z3:Z10" si="0">SUMPRODUCT(($A$4:$A$49=X3)*($AK$3:$AK$48))+SUMPRODUCT(($B$4:$B$49=X3)*($AL$3:$AL$48))</f>
        <v>6</v>
      </c>
      <c r="AA3" s="62">
        <f t="shared" ref="AA3:AA10" si="1">SUMPRODUCT(($A$4:$A$49=X3)*($AM$3:$AM$48))+SUMPRODUCT(($B$4:$B$49=X3)*($AN$3:$AN$48))</f>
        <v>29</v>
      </c>
      <c r="AB3" s="62">
        <f t="shared" ref="AB3:AB10" si="2">SUMPRODUCT(($A$4:$A$49=X3)*($AO$3:$AO$48))+SUMPRODUCT(($B$4:$B$49=X3)*($AP$3:$AP$48))</f>
        <v>7</v>
      </c>
      <c r="AC3" s="62">
        <f t="shared" ref="AC3:AC10" si="3">SUMPRODUCT(($A$4:$A$49=X3)*($AQ$3:$AQ$48))+SUMPRODUCT(($B$4:$B$49=X3)*($AR$3:$AR$48))</f>
        <v>2</v>
      </c>
      <c r="AD3" s="62">
        <f t="shared" ref="AD3:AD10" si="4">SUMPRODUCT(($A$4:$A$49=X3)*($AS$3:$AS$48))+SUMPRODUCT(($B$4:$B$49=X3)*($AT$3:$AT$48))</f>
        <v>0</v>
      </c>
      <c r="AE3" s="62">
        <f t="shared" ref="AE3:AE10" si="5">SUMPRODUCT(($A$4:$A$49=X3)*($AU$3:$AU$48))+SUMPRODUCT(($B$4:$B$49=X3)*($AV$3:$AV$48))</f>
        <v>5</v>
      </c>
      <c r="AF3" s="62">
        <f t="shared" ref="AF3:AF10" si="6">SUMPRODUCT(($A$4:$A$49=X3)*($AW$3:$AW$48))+SUMPRODUCT(($B$4:$B$49=X3)*($AX$3:$AX$48))</f>
        <v>16</v>
      </c>
      <c r="AG3" s="62">
        <f t="shared" ref="AG3:AG10" si="7">SUMPRODUCT(($A$4:$A$49=X3)*($AY$3:$AY$48))+SUMPRODUCT(($B$4:$B$49=X3)*($AZ$3:$AZ$48))</f>
        <v>23</v>
      </c>
      <c r="AH3" s="66">
        <f>AF3-AG3</f>
        <v>-7</v>
      </c>
      <c r="AI3" s="62">
        <f>SUM(Y3*1000+(AH3)/100+(AF3)/1000)</f>
        <v>34999.946000000004</v>
      </c>
      <c r="AJ3" s="62">
        <f>AI3+0.000008</f>
        <v>34999.946008000006</v>
      </c>
      <c r="AK3" s="34">
        <f>IF(C4="",0,IF(C4&lt;0,0,IF(C4&gt;D4,3,IF(C4=D4,1,IF(C4&lt;D4,0)))))</f>
        <v>0</v>
      </c>
      <c r="AL3" s="34">
        <f>IF(D4="",0,IF(D4&lt;0,0,IF(D4&gt;E4,3,IF(D4=E4,1,IF(D4&lt;E4,0)))))</f>
        <v>0</v>
      </c>
      <c r="AM3" s="34">
        <f t="shared" ref="AM3:AN8" si="8">E4</f>
        <v>5</v>
      </c>
      <c r="AN3" s="34">
        <f t="shared" si="8"/>
        <v>5</v>
      </c>
      <c r="AO3" s="34">
        <f t="shared" ref="AO3:AP8" si="9">IF(C4="",0,1)</f>
        <v>1</v>
      </c>
      <c r="AP3" s="34">
        <f t="shared" si="9"/>
        <v>1</v>
      </c>
      <c r="AQ3" s="34" t="b">
        <f t="shared" ref="AQ3:AQ8" si="10">IF(C4&lt;&gt;"",IF(C4&gt;D4,1))</f>
        <v>0</v>
      </c>
      <c r="AR3" s="34">
        <f t="shared" ref="AR3:AR8" si="11">IF(D4&lt;&gt;"",IF(D4&gt;C4,1))</f>
        <v>1</v>
      </c>
      <c r="AS3" s="34" t="b">
        <f t="shared" ref="AS3:AS8" si="12">IF(C4&lt;&gt;"",IF(C4=D4,1))</f>
        <v>0</v>
      </c>
      <c r="AT3" s="34" t="b">
        <f t="shared" ref="AT3:AT8" si="13">IF(D4&lt;&gt;"",IF(D4=C4,1))</f>
        <v>0</v>
      </c>
      <c r="AU3" s="34">
        <f t="shared" ref="AU3:AU8" si="14">IF(C4&lt;&gt;"",IF(C4&lt;D4,1))</f>
        <v>1</v>
      </c>
      <c r="AV3" s="34" t="b">
        <f t="shared" ref="AV3:AV8" si="15">IF(D4&lt;&gt;"",IF(D4&lt;C4,1))</f>
        <v>0</v>
      </c>
      <c r="AW3" s="34">
        <f t="shared" ref="AW3:AW8" si="16">IF(C4&lt;0,0,C4)</f>
        <v>1</v>
      </c>
      <c r="AX3" s="34">
        <f t="shared" ref="AX3:AX8" si="17">IF(D4&lt;0,0,D4)</f>
        <v>4</v>
      </c>
      <c r="AY3" s="34">
        <f t="shared" ref="AY3:AY8" si="18">IF(D4&lt;0,0,D4)</f>
        <v>4</v>
      </c>
      <c r="AZ3" s="34">
        <f t="shared" ref="AZ3:AZ8" si="19">IF(C4&lt;0,0,C4)</f>
        <v>1</v>
      </c>
      <c r="BA3" s="34" t="str">
        <f>VLOOKUP(U3,$V$3:$X$10,3,0)</f>
        <v>SUPER U</v>
      </c>
      <c r="BB3" s="34">
        <f>VLOOKUP(BA3,$X$3:$AJ$10,12,0)</f>
        <v>41000.091999999997</v>
      </c>
      <c r="BC3" s="34">
        <f>RANK(BB3,$BB$3:$BB$10)</f>
        <v>1</v>
      </c>
    </row>
    <row r="4" spans="1:55" ht="12" customHeight="1">
      <c r="A4" s="42" t="str">
        <f>X3</f>
        <v>MINETTO</v>
      </c>
      <c r="B4" s="51" t="str">
        <f>X6</f>
        <v>PI&amp;KC</v>
      </c>
      <c r="C4" s="36">
        <v>1</v>
      </c>
      <c r="D4" s="37">
        <v>4</v>
      </c>
      <c r="E4" s="48">
        <v>5</v>
      </c>
      <c r="F4" s="37">
        <v>5</v>
      </c>
      <c r="H4" s="68">
        <f>IF(BB4=BB3,BC3,BC4)</f>
        <v>2</v>
      </c>
      <c r="I4" s="67" t="str">
        <f t="shared" ref="I4:I10" si="20">VLOOKUP(U4,$V$3:$X$10,3,0)</f>
        <v>PI&amp;KC</v>
      </c>
      <c r="J4" s="71">
        <f t="shared" ref="J4:J10" si="21">VLOOKUP(I4,$X$3:$AH$10,2,0)</f>
        <v>40</v>
      </c>
      <c r="K4" s="71">
        <f t="shared" ref="K4:K10" si="22">VLOOKUP(I4,$X$3:$AH$10,3,0)</f>
        <v>5</v>
      </c>
      <c r="L4" s="71">
        <f t="shared" ref="L4:L10" si="23">VLOOKUP(I4,$X$3:$AH$10,4,0)</f>
        <v>35</v>
      </c>
      <c r="M4" s="71">
        <f t="shared" ref="M4:M10" si="24">VLOOKUP(I4,$X$3:$AH$10,5,0)</f>
        <v>7</v>
      </c>
      <c r="N4" s="71">
        <f t="shared" ref="N4:N10" si="25">VLOOKUP(I4,$X$3:$AH$10,6,0)</f>
        <v>5</v>
      </c>
      <c r="O4" s="71">
        <f t="shared" ref="O4:O10" si="26">VLOOKUP(I4,$X$3:$AH$10,7,0)</f>
        <v>2</v>
      </c>
      <c r="P4" s="71">
        <f t="shared" ref="P4:P10" si="27">VLOOKUP(I4,$X$3:$AH$10,8,0)</f>
        <v>0</v>
      </c>
      <c r="Q4" s="71">
        <f t="shared" ref="Q4:Q10" si="28">VLOOKUP(I4,$X$3:$AH$10,9,0)</f>
        <v>23</v>
      </c>
      <c r="R4" s="71">
        <f t="shared" ref="R4:R10" si="29">VLOOKUP(I4,$X$3:$AH$10,10,0)</f>
        <v>10</v>
      </c>
      <c r="S4" s="72">
        <f t="shared" ref="S4:S10" si="30">VLOOKUP(I4,$X$3:$AH$10,11,0)</f>
        <v>13</v>
      </c>
      <c r="U4" s="34">
        <v>2</v>
      </c>
      <c r="V4" s="34">
        <f t="shared" ref="V4:V10" si="31">W4</f>
        <v>8</v>
      </c>
      <c r="W4" s="61">
        <f t="shared" ref="W4:W10" si="32">RANK(AJ4,$AJ$3:$AJ$10)</f>
        <v>8</v>
      </c>
      <c r="X4" s="62" t="str">
        <f>Feuil1!I3</f>
        <v>PEIPIN</v>
      </c>
      <c r="Y4" s="62">
        <f t="shared" ref="Y4:Y10" si="33">Z4+AA4</f>
        <v>29</v>
      </c>
      <c r="Z4" s="62">
        <f t="shared" si="0"/>
        <v>0</v>
      </c>
      <c r="AA4" s="62">
        <f t="shared" si="1"/>
        <v>29</v>
      </c>
      <c r="AB4" s="62">
        <f t="shared" si="2"/>
        <v>7</v>
      </c>
      <c r="AC4" s="62">
        <f t="shared" si="3"/>
        <v>0</v>
      </c>
      <c r="AD4" s="62">
        <f t="shared" si="4"/>
        <v>1</v>
      </c>
      <c r="AE4" s="62">
        <f t="shared" si="5"/>
        <v>6</v>
      </c>
      <c r="AF4" s="62">
        <f t="shared" si="6"/>
        <v>14</v>
      </c>
      <c r="AG4" s="62">
        <f t="shared" si="7"/>
        <v>33</v>
      </c>
      <c r="AH4" s="66">
        <f t="shared" ref="AH4:AH10" si="34">AF4-AG4</f>
        <v>-19</v>
      </c>
      <c r="AI4" s="62">
        <f t="shared" ref="AI4:AI10" si="35">SUM(Y4*1000+(AH4)/100+(AF4)/1000)</f>
        <v>28999.824000000001</v>
      </c>
      <c r="AJ4" s="62">
        <f>AI4+0.000007</f>
        <v>28999.824006999999</v>
      </c>
      <c r="AK4" s="34">
        <f t="shared" ref="AK4:AK8" si="36">IF(C5="",0,IF(C5&lt;0,0,IF(C5&gt;D5,3,IF(C5=D5,1,IF(C5&lt;D5,0)))))</f>
        <v>0</v>
      </c>
      <c r="AL4" s="34">
        <f t="shared" ref="AL4:AL8" si="37">IF(D5="",0,IF(D5&lt;0,0,IF(D5&gt;E5,3,IF(D5=E5,1,IF(D5&lt;E5,0)))))</f>
        <v>3</v>
      </c>
      <c r="AM4" s="34">
        <f t="shared" si="8"/>
        <v>5</v>
      </c>
      <c r="AN4" s="34">
        <f t="shared" si="8"/>
        <v>5</v>
      </c>
      <c r="AO4" s="34">
        <f t="shared" si="9"/>
        <v>1</v>
      </c>
      <c r="AP4" s="34">
        <f t="shared" si="9"/>
        <v>1</v>
      </c>
      <c r="AQ4" s="34" t="b">
        <f t="shared" si="10"/>
        <v>0</v>
      </c>
      <c r="AR4" s="34">
        <f t="shared" si="11"/>
        <v>1</v>
      </c>
      <c r="AS4" s="34" t="b">
        <f t="shared" si="12"/>
        <v>0</v>
      </c>
      <c r="AT4" s="34" t="b">
        <f t="shared" si="13"/>
        <v>0</v>
      </c>
      <c r="AU4" s="34">
        <f t="shared" si="14"/>
        <v>1</v>
      </c>
      <c r="AV4" s="34" t="b">
        <f t="shared" si="15"/>
        <v>0</v>
      </c>
      <c r="AW4" s="34">
        <f t="shared" si="16"/>
        <v>0</v>
      </c>
      <c r="AX4" s="34">
        <f t="shared" si="17"/>
        <v>8</v>
      </c>
      <c r="AY4" s="34">
        <f t="shared" si="18"/>
        <v>8</v>
      </c>
      <c r="AZ4" s="34">
        <f t="shared" si="19"/>
        <v>0</v>
      </c>
      <c r="BA4" s="34" t="str">
        <f t="shared" ref="BA4:BA10" si="38">VLOOKUP(U4,$V$3:$X$10,3,0)</f>
        <v>PI&amp;KC</v>
      </c>
      <c r="BB4" s="34">
        <f t="shared" ref="BB4:BB10" si="39">VLOOKUP(BA4,$X$3:$AJ$10,12,0)</f>
        <v>40000.152999999998</v>
      </c>
      <c r="BC4" s="34">
        <f t="shared" ref="BC4:BC10" si="40">RANK(BB4,$BB$3:$BB$10)</f>
        <v>2</v>
      </c>
    </row>
    <row r="5" spans="1:55">
      <c r="A5" s="40" t="str">
        <f>X4</f>
        <v>PEIPIN</v>
      </c>
      <c r="B5" s="46" t="str">
        <f>X7</f>
        <v>LAZER</v>
      </c>
      <c r="C5" s="38">
        <v>0</v>
      </c>
      <c r="D5" s="52">
        <v>8</v>
      </c>
      <c r="E5" s="56">
        <v>5</v>
      </c>
      <c r="F5" s="52">
        <v>5</v>
      </c>
      <c r="H5" s="61">
        <f t="shared" ref="H5:H10" si="41">IF(BB5=BB4,BC4,BC5)</f>
        <v>3</v>
      </c>
      <c r="I5" s="62" t="str">
        <f t="shared" si="20"/>
        <v>VOLPE</v>
      </c>
      <c r="J5" s="69">
        <f t="shared" si="21"/>
        <v>39</v>
      </c>
      <c r="K5" s="69">
        <f t="shared" si="22"/>
        <v>8</v>
      </c>
      <c r="L5" s="69">
        <f t="shared" si="23"/>
        <v>31</v>
      </c>
      <c r="M5" s="69">
        <f t="shared" si="24"/>
        <v>7</v>
      </c>
      <c r="N5" s="69">
        <f t="shared" si="25"/>
        <v>2</v>
      </c>
      <c r="O5" s="69">
        <f t="shared" si="26"/>
        <v>2</v>
      </c>
      <c r="P5" s="69">
        <f t="shared" si="27"/>
        <v>3</v>
      </c>
      <c r="Q5" s="69">
        <f t="shared" si="28"/>
        <v>21</v>
      </c>
      <c r="R5" s="69">
        <f t="shared" si="29"/>
        <v>24</v>
      </c>
      <c r="S5" s="70">
        <f t="shared" si="30"/>
        <v>-3</v>
      </c>
      <c r="U5" s="34">
        <v>3</v>
      </c>
      <c r="V5" s="34">
        <f t="shared" si="31"/>
        <v>3</v>
      </c>
      <c r="W5" s="61">
        <f t="shared" si="32"/>
        <v>3</v>
      </c>
      <c r="X5" s="62" t="str">
        <f>Feuil1!I4</f>
        <v>VOLPE</v>
      </c>
      <c r="Y5" s="62">
        <f t="shared" si="33"/>
        <v>39</v>
      </c>
      <c r="Z5" s="62">
        <f t="shared" si="0"/>
        <v>8</v>
      </c>
      <c r="AA5" s="62">
        <f t="shared" si="1"/>
        <v>31</v>
      </c>
      <c r="AB5" s="62">
        <f t="shared" si="2"/>
        <v>7</v>
      </c>
      <c r="AC5" s="62">
        <f t="shared" si="3"/>
        <v>2</v>
      </c>
      <c r="AD5" s="62">
        <f t="shared" si="4"/>
        <v>2</v>
      </c>
      <c r="AE5" s="62">
        <f t="shared" si="5"/>
        <v>3</v>
      </c>
      <c r="AF5" s="62">
        <f t="shared" si="6"/>
        <v>21</v>
      </c>
      <c r="AG5" s="62">
        <f t="shared" si="7"/>
        <v>24</v>
      </c>
      <c r="AH5" s="66">
        <f t="shared" si="34"/>
        <v>-3</v>
      </c>
      <c r="AI5" s="62">
        <f t="shared" si="35"/>
        <v>38999.991000000002</v>
      </c>
      <c r="AJ5" s="62">
        <f>AI5+0.000006</f>
        <v>38999.991006000004</v>
      </c>
      <c r="AK5" s="34">
        <f t="shared" si="36"/>
        <v>1</v>
      </c>
      <c r="AL5" s="34">
        <f t="shared" si="37"/>
        <v>0</v>
      </c>
      <c r="AM5" s="34">
        <f t="shared" si="8"/>
        <v>5</v>
      </c>
      <c r="AN5" s="34">
        <f t="shared" si="8"/>
        <v>5</v>
      </c>
      <c r="AO5" s="34">
        <f t="shared" si="9"/>
        <v>1</v>
      </c>
      <c r="AP5" s="34">
        <f t="shared" si="9"/>
        <v>1</v>
      </c>
      <c r="AQ5" s="34" t="b">
        <f t="shared" si="10"/>
        <v>0</v>
      </c>
      <c r="AR5" s="34" t="b">
        <f t="shared" si="11"/>
        <v>0</v>
      </c>
      <c r="AS5" s="34">
        <f t="shared" si="12"/>
        <v>1</v>
      </c>
      <c r="AT5" s="34">
        <f t="shared" si="13"/>
        <v>1</v>
      </c>
      <c r="AU5" s="34" t="b">
        <f t="shared" si="14"/>
        <v>0</v>
      </c>
      <c r="AV5" s="34" t="b">
        <f t="shared" si="15"/>
        <v>0</v>
      </c>
      <c r="AW5" s="34">
        <f t="shared" si="16"/>
        <v>4</v>
      </c>
      <c r="AX5" s="34">
        <f t="shared" si="17"/>
        <v>4</v>
      </c>
      <c r="AY5" s="34">
        <f t="shared" si="18"/>
        <v>4</v>
      </c>
      <c r="AZ5" s="34">
        <f t="shared" si="19"/>
        <v>4</v>
      </c>
      <c r="BA5" s="34" t="str">
        <f t="shared" si="38"/>
        <v>VOLPE</v>
      </c>
      <c r="BB5" s="34">
        <f t="shared" si="39"/>
        <v>38999.991000000002</v>
      </c>
      <c r="BC5" s="34">
        <f t="shared" si="40"/>
        <v>3</v>
      </c>
    </row>
    <row r="6" spans="1:55">
      <c r="A6" s="40" t="str">
        <f>X5</f>
        <v>VOLPE</v>
      </c>
      <c r="B6" s="46" t="str">
        <f>X8</f>
        <v>SANOFI</v>
      </c>
      <c r="C6" s="38">
        <v>4</v>
      </c>
      <c r="D6" s="52">
        <v>4</v>
      </c>
      <c r="E6" s="56">
        <v>5</v>
      </c>
      <c r="F6" s="52">
        <v>5</v>
      </c>
      <c r="H6" s="96">
        <f t="shared" si="41"/>
        <v>4</v>
      </c>
      <c r="I6" s="97" t="str">
        <f t="shared" si="20"/>
        <v>LAZER</v>
      </c>
      <c r="J6" s="98">
        <f t="shared" si="21"/>
        <v>37</v>
      </c>
      <c r="K6" s="98">
        <f t="shared" si="22"/>
        <v>7</v>
      </c>
      <c r="L6" s="98">
        <f t="shared" si="23"/>
        <v>30</v>
      </c>
      <c r="M6" s="98">
        <f t="shared" si="24"/>
        <v>6</v>
      </c>
      <c r="N6" s="98">
        <f t="shared" si="25"/>
        <v>3</v>
      </c>
      <c r="O6" s="98">
        <f t="shared" si="26"/>
        <v>0</v>
      </c>
      <c r="P6" s="98">
        <f t="shared" si="27"/>
        <v>3</v>
      </c>
      <c r="Q6" s="98">
        <f t="shared" si="28"/>
        <v>22</v>
      </c>
      <c r="R6" s="98">
        <f t="shared" si="29"/>
        <v>18</v>
      </c>
      <c r="S6" s="99">
        <f t="shared" si="30"/>
        <v>4</v>
      </c>
      <c r="U6" s="34">
        <v>4</v>
      </c>
      <c r="V6" s="34">
        <f t="shared" si="31"/>
        <v>2</v>
      </c>
      <c r="W6" s="61">
        <f t="shared" si="32"/>
        <v>2</v>
      </c>
      <c r="X6" s="62" t="str">
        <f>Feuil1!I5</f>
        <v>PI&amp;KC</v>
      </c>
      <c r="Y6" s="62">
        <f t="shared" si="33"/>
        <v>40</v>
      </c>
      <c r="Z6" s="62">
        <f t="shared" si="0"/>
        <v>5</v>
      </c>
      <c r="AA6" s="62">
        <f t="shared" si="1"/>
        <v>35</v>
      </c>
      <c r="AB6" s="62">
        <f t="shared" si="2"/>
        <v>7</v>
      </c>
      <c r="AC6" s="62">
        <f t="shared" si="3"/>
        <v>5</v>
      </c>
      <c r="AD6" s="62">
        <f t="shared" si="4"/>
        <v>2</v>
      </c>
      <c r="AE6" s="62">
        <f t="shared" si="5"/>
        <v>0</v>
      </c>
      <c r="AF6" s="62">
        <f t="shared" si="6"/>
        <v>23</v>
      </c>
      <c r="AG6" s="62">
        <f t="shared" si="7"/>
        <v>10</v>
      </c>
      <c r="AH6" s="66">
        <f t="shared" si="34"/>
        <v>13</v>
      </c>
      <c r="AI6" s="62">
        <f t="shared" si="35"/>
        <v>40000.152999999998</v>
      </c>
      <c r="AJ6" s="62">
        <f>AI6+0.000005</f>
        <v>40000.153005</v>
      </c>
      <c r="AK6" s="34">
        <f t="shared" si="36"/>
        <v>0</v>
      </c>
      <c r="AL6" s="34">
        <f t="shared" si="37"/>
        <v>1</v>
      </c>
      <c r="AM6" s="34">
        <f t="shared" si="8"/>
        <v>5</v>
      </c>
      <c r="AN6" s="34">
        <f t="shared" si="8"/>
        <v>5</v>
      </c>
      <c r="AO6" s="34">
        <f t="shared" si="9"/>
        <v>1</v>
      </c>
      <c r="AP6" s="34">
        <f t="shared" si="9"/>
        <v>1</v>
      </c>
      <c r="AQ6" s="34" t="b">
        <f t="shared" si="10"/>
        <v>0</v>
      </c>
      <c r="AR6" s="34">
        <f t="shared" si="11"/>
        <v>1</v>
      </c>
      <c r="AS6" s="34" t="b">
        <f t="shared" si="12"/>
        <v>0</v>
      </c>
      <c r="AT6" s="34" t="b">
        <f t="shared" si="13"/>
        <v>0</v>
      </c>
      <c r="AU6" s="34">
        <f t="shared" si="14"/>
        <v>1</v>
      </c>
      <c r="AV6" s="34" t="b">
        <f t="shared" si="15"/>
        <v>0</v>
      </c>
      <c r="AW6" s="34">
        <f t="shared" si="16"/>
        <v>1</v>
      </c>
      <c r="AX6" s="34">
        <f t="shared" si="17"/>
        <v>5</v>
      </c>
      <c r="AY6" s="34">
        <f t="shared" si="18"/>
        <v>5</v>
      </c>
      <c r="AZ6" s="34">
        <f t="shared" si="19"/>
        <v>1</v>
      </c>
      <c r="BA6" s="34" t="str">
        <f t="shared" si="38"/>
        <v>LAZER</v>
      </c>
      <c r="BB6" s="34">
        <f t="shared" si="39"/>
        <v>37000.061999999998</v>
      </c>
      <c r="BC6" s="34">
        <f t="shared" si="40"/>
        <v>4</v>
      </c>
    </row>
    <row r="7" spans="1:55" ht="13.5" thickBot="1">
      <c r="A7" s="41" t="str">
        <f>X9</f>
        <v>BOCA</v>
      </c>
      <c r="B7" s="47" t="str">
        <f>X10</f>
        <v>SUPER U</v>
      </c>
      <c r="C7" s="39">
        <v>1</v>
      </c>
      <c r="D7" s="53">
        <v>5</v>
      </c>
      <c r="E7" s="57">
        <v>5</v>
      </c>
      <c r="F7" s="53">
        <v>5</v>
      </c>
      <c r="H7" s="61">
        <f t="shared" si="41"/>
        <v>5</v>
      </c>
      <c r="I7" s="62" t="str">
        <f t="shared" si="20"/>
        <v>BOCA</v>
      </c>
      <c r="J7" s="69">
        <f t="shared" si="21"/>
        <v>37</v>
      </c>
      <c r="K7" s="69">
        <f t="shared" si="22"/>
        <v>6</v>
      </c>
      <c r="L7" s="69">
        <f t="shared" si="23"/>
        <v>31</v>
      </c>
      <c r="M7" s="69">
        <f t="shared" si="24"/>
        <v>7</v>
      </c>
      <c r="N7" s="69">
        <f t="shared" si="25"/>
        <v>3</v>
      </c>
      <c r="O7" s="69">
        <f t="shared" si="26"/>
        <v>1</v>
      </c>
      <c r="P7" s="69">
        <f t="shared" si="27"/>
        <v>3</v>
      </c>
      <c r="Q7" s="69">
        <f t="shared" si="28"/>
        <v>15</v>
      </c>
      <c r="R7" s="69">
        <f t="shared" si="29"/>
        <v>14</v>
      </c>
      <c r="S7" s="70">
        <f t="shared" si="30"/>
        <v>1</v>
      </c>
      <c r="U7" s="34">
        <v>5</v>
      </c>
      <c r="V7" s="34">
        <f t="shared" si="31"/>
        <v>4</v>
      </c>
      <c r="W7" s="61">
        <f t="shared" si="32"/>
        <v>4</v>
      </c>
      <c r="X7" s="62" t="str">
        <f>Feuil1!I6</f>
        <v>LAZER</v>
      </c>
      <c r="Y7" s="62">
        <f t="shared" si="33"/>
        <v>37</v>
      </c>
      <c r="Z7" s="62">
        <f t="shared" si="0"/>
        <v>7</v>
      </c>
      <c r="AA7" s="62">
        <f t="shared" si="1"/>
        <v>30</v>
      </c>
      <c r="AB7" s="62">
        <f t="shared" si="2"/>
        <v>6</v>
      </c>
      <c r="AC7" s="62">
        <f t="shared" si="3"/>
        <v>3</v>
      </c>
      <c r="AD7" s="62">
        <f t="shared" si="4"/>
        <v>0</v>
      </c>
      <c r="AE7" s="62">
        <f t="shared" si="5"/>
        <v>3</v>
      </c>
      <c r="AF7" s="62">
        <f t="shared" si="6"/>
        <v>22</v>
      </c>
      <c r="AG7" s="62">
        <f t="shared" si="7"/>
        <v>18</v>
      </c>
      <c r="AH7" s="66">
        <f t="shared" si="34"/>
        <v>4</v>
      </c>
      <c r="AI7" s="62">
        <f t="shared" si="35"/>
        <v>37000.061999999998</v>
      </c>
      <c r="AJ7" s="62">
        <f>AI7+0.000004</f>
        <v>37000.062003999999</v>
      </c>
      <c r="AK7" s="34">
        <f t="shared" si="36"/>
        <v>0</v>
      </c>
      <c r="AL7" s="34">
        <f t="shared" si="37"/>
        <v>0</v>
      </c>
      <c r="AM7" s="34">
        <f t="shared" si="8"/>
        <v>0</v>
      </c>
      <c r="AN7" s="34">
        <f t="shared" si="8"/>
        <v>0</v>
      </c>
      <c r="AO7" s="34">
        <f t="shared" si="9"/>
        <v>0</v>
      </c>
      <c r="AP7" s="34">
        <f t="shared" si="9"/>
        <v>0</v>
      </c>
      <c r="AQ7" s="34" t="b">
        <f t="shared" si="10"/>
        <v>0</v>
      </c>
      <c r="AR7" s="34" t="b">
        <f t="shared" si="11"/>
        <v>0</v>
      </c>
      <c r="AS7" s="34" t="b">
        <f t="shared" si="12"/>
        <v>0</v>
      </c>
      <c r="AT7" s="34" t="b">
        <f t="shared" si="13"/>
        <v>0</v>
      </c>
      <c r="AU7" s="34" t="b">
        <f t="shared" si="14"/>
        <v>0</v>
      </c>
      <c r="AV7" s="34" t="b">
        <f t="shared" si="15"/>
        <v>0</v>
      </c>
      <c r="AW7" s="34">
        <f t="shared" si="16"/>
        <v>0</v>
      </c>
      <c r="AX7" s="34">
        <f t="shared" si="17"/>
        <v>0</v>
      </c>
      <c r="AY7" s="34">
        <f t="shared" si="18"/>
        <v>0</v>
      </c>
      <c r="AZ7" s="34">
        <f t="shared" si="19"/>
        <v>0</v>
      </c>
      <c r="BA7" s="34" t="str">
        <f t="shared" si="38"/>
        <v>BOCA</v>
      </c>
      <c r="BB7" s="34">
        <f t="shared" si="39"/>
        <v>37000.025000000001</v>
      </c>
      <c r="BC7" s="34">
        <f t="shared" si="40"/>
        <v>5</v>
      </c>
    </row>
    <row r="8" spans="1:55" ht="13.5" thickBot="1">
      <c r="A8" s="35"/>
      <c r="B8" s="35"/>
      <c r="C8" s="55"/>
      <c r="D8" s="55"/>
      <c r="E8" s="55"/>
      <c r="F8" s="55"/>
      <c r="H8" s="88">
        <f t="shared" si="41"/>
        <v>6</v>
      </c>
      <c r="I8" s="89" t="str">
        <f t="shared" si="20"/>
        <v>SANOFI</v>
      </c>
      <c r="J8" s="90">
        <f t="shared" si="21"/>
        <v>36</v>
      </c>
      <c r="K8" s="90">
        <f t="shared" si="22"/>
        <v>1</v>
      </c>
      <c r="L8" s="90">
        <f t="shared" si="23"/>
        <v>35</v>
      </c>
      <c r="M8" s="90">
        <f t="shared" si="24"/>
        <v>7</v>
      </c>
      <c r="N8" s="90">
        <f t="shared" si="25"/>
        <v>3</v>
      </c>
      <c r="O8" s="90">
        <f t="shared" si="26"/>
        <v>3</v>
      </c>
      <c r="P8" s="90">
        <f t="shared" si="27"/>
        <v>1</v>
      </c>
      <c r="Q8" s="90">
        <f t="shared" si="28"/>
        <v>21</v>
      </c>
      <c r="R8" s="90">
        <f t="shared" si="29"/>
        <v>17</v>
      </c>
      <c r="S8" s="91">
        <f t="shared" si="30"/>
        <v>4</v>
      </c>
      <c r="U8" s="34">
        <v>6</v>
      </c>
      <c r="V8" s="34">
        <f t="shared" si="31"/>
        <v>6</v>
      </c>
      <c r="W8" s="61">
        <f t="shared" si="32"/>
        <v>6</v>
      </c>
      <c r="X8" s="62" t="str">
        <f>Feuil1!I7</f>
        <v>SANOFI</v>
      </c>
      <c r="Y8" s="62">
        <f t="shared" si="33"/>
        <v>36</v>
      </c>
      <c r="Z8" s="62">
        <f t="shared" si="0"/>
        <v>1</v>
      </c>
      <c r="AA8" s="62">
        <f t="shared" si="1"/>
        <v>35</v>
      </c>
      <c r="AB8" s="62">
        <f t="shared" si="2"/>
        <v>7</v>
      </c>
      <c r="AC8" s="62">
        <f t="shared" si="3"/>
        <v>3</v>
      </c>
      <c r="AD8" s="62">
        <f t="shared" si="4"/>
        <v>3</v>
      </c>
      <c r="AE8" s="62">
        <f t="shared" si="5"/>
        <v>1</v>
      </c>
      <c r="AF8" s="62">
        <f t="shared" si="6"/>
        <v>21</v>
      </c>
      <c r="AG8" s="62">
        <f t="shared" si="7"/>
        <v>17</v>
      </c>
      <c r="AH8" s="66">
        <f t="shared" si="34"/>
        <v>4</v>
      </c>
      <c r="AI8" s="62">
        <f t="shared" si="35"/>
        <v>36000.061000000002</v>
      </c>
      <c r="AJ8" s="62">
        <f>AI8+0.000003</f>
        <v>36000.061003000003</v>
      </c>
      <c r="AK8" s="34">
        <f t="shared" si="36"/>
        <v>0</v>
      </c>
      <c r="AL8" s="34">
        <f t="shared" si="37"/>
        <v>0</v>
      </c>
      <c r="AM8" s="34">
        <f t="shared" si="8"/>
        <v>0</v>
      </c>
      <c r="AN8" s="34">
        <f t="shared" si="8"/>
        <v>0</v>
      </c>
      <c r="AO8" s="34">
        <f t="shared" si="9"/>
        <v>0</v>
      </c>
      <c r="AP8" s="34">
        <f t="shared" si="9"/>
        <v>0</v>
      </c>
      <c r="AQ8" s="34" t="b">
        <f t="shared" si="10"/>
        <v>0</v>
      </c>
      <c r="AR8" s="34" t="b">
        <f t="shared" si="11"/>
        <v>0</v>
      </c>
      <c r="AS8" s="34" t="b">
        <f t="shared" si="12"/>
        <v>0</v>
      </c>
      <c r="AT8" s="34" t="b">
        <f t="shared" si="13"/>
        <v>0</v>
      </c>
      <c r="AU8" s="34" t="b">
        <f t="shared" si="14"/>
        <v>0</v>
      </c>
      <c r="AV8" s="34" t="b">
        <f t="shared" si="15"/>
        <v>0</v>
      </c>
      <c r="AW8" s="34">
        <f t="shared" si="16"/>
        <v>0</v>
      </c>
      <c r="AX8" s="34">
        <f t="shared" si="17"/>
        <v>0</v>
      </c>
      <c r="AY8" s="34">
        <f t="shared" si="18"/>
        <v>0</v>
      </c>
      <c r="AZ8" s="34">
        <f t="shared" si="19"/>
        <v>0</v>
      </c>
      <c r="BA8" s="34" t="str">
        <f t="shared" si="38"/>
        <v>SANOFI</v>
      </c>
      <c r="BB8" s="34">
        <f t="shared" si="39"/>
        <v>36000.061000000002</v>
      </c>
      <c r="BC8" s="34">
        <f t="shared" si="40"/>
        <v>6</v>
      </c>
    </row>
    <row r="9" spans="1:55" ht="13.5" thickBot="1">
      <c r="A9" s="126" t="s">
        <v>41</v>
      </c>
      <c r="B9" s="127"/>
      <c r="C9" s="127"/>
      <c r="D9" s="127"/>
      <c r="E9" s="127"/>
      <c r="F9" s="128"/>
      <c r="H9" s="61">
        <f t="shared" si="41"/>
        <v>7</v>
      </c>
      <c r="I9" s="62" t="str">
        <f t="shared" si="20"/>
        <v>MINETTO</v>
      </c>
      <c r="J9" s="69">
        <f t="shared" si="21"/>
        <v>35</v>
      </c>
      <c r="K9" s="69">
        <f t="shared" si="22"/>
        <v>6</v>
      </c>
      <c r="L9" s="69">
        <f t="shared" si="23"/>
        <v>29</v>
      </c>
      <c r="M9" s="69">
        <f t="shared" si="24"/>
        <v>7</v>
      </c>
      <c r="N9" s="69">
        <f t="shared" si="25"/>
        <v>2</v>
      </c>
      <c r="O9" s="69">
        <f t="shared" si="26"/>
        <v>0</v>
      </c>
      <c r="P9" s="69">
        <f t="shared" si="27"/>
        <v>5</v>
      </c>
      <c r="Q9" s="69">
        <f t="shared" si="28"/>
        <v>16</v>
      </c>
      <c r="R9" s="69">
        <f t="shared" si="29"/>
        <v>23</v>
      </c>
      <c r="S9" s="70">
        <f t="shared" si="30"/>
        <v>-7</v>
      </c>
      <c r="U9" s="34">
        <v>7</v>
      </c>
      <c r="V9" s="34">
        <f t="shared" si="31"/>
        <v>5</v>
      </c>
      <c r="W9" s="61">
        <f t="shared" si="32"/>
        <v>5</v>
      </c>
      <c r="X9" s="62" t="str">
        <f>Feuil1!I8</f>
        <v>BOCA</v>
      </c>
      <c r="Y9" s="62">
        <f t="shared" si="33"/>
        <v>37</v>
      </c>
      <c r="Z9" s="62">
        <f t="shared" si="0"/>
        <v>6</v>
      </c>
      <c r="AA9" s="62">
        <f t="shared" si="1"/>
        <v>31</v>
      </c>
      <c r="AB9" s="62">
        <f t="shared" si="2"/>
        <v>7</v>
      </c>
      <c r="AC9" s="62">
        <f t="shared" si="3"/>
        <v>3</v>
      </c>
      <c r="AD9" s="62">
        <f t="shared" si="4"/>
        <v>1</v>
      </c>
      <c r="AE9" s="62">
        <f t="shared" si="5"/>
        <v>3</v>
      </c>
      <c r="AF9" s="62">
        <f t="shared" si="6"/>
        <v>15</v>
      </c>
      <c r="AG9" s="62">
        <f t="shared" si="7"/>
        <v>14</v>
      </c>
      <c r="AH9" s="66">
        <f t="shared" si="34"/>
        <v>1</v>
      </c>
      <c r="AI9" s="62">
        <f t="shared" si="35"/>
        <v>37000.025000000001</v>
      </c>
      <c r="AJ9" s="62">
        <f>AI9+0.000002</f>
        <v>37000.025002000002</v>
      </c>
      <c r="BA9" s="34" t="str">
        <f t="shared" si="38"/>
        <v>MINETTO</v>
      </c>
      <c r="BB9" s="34">
        <f t="shared" si="39"/>
        <v>34999.946000000004</v>
      </c>
      <c r="BC9" s="34">
        <f t="shared" si="40"/>
        <v>7</v>
      </c>
    </row>
    <row r="10" spans="1:55" ht="13.5" thickBot="1">
      <c r="A10" s="64" t="s">
        <v>38</v>
      </c>
      <c r="B10" s="65" t="s">
        <v>38</v>
      </c>
      <c r="C10" s="64" t="s">
        <v>39</v>
      </c>
      <c r="D10" s="64" t="s">
        <v>39</v>
      </c>
      <c r="E10" s="64" t="s">
        <v>40</v>
      </c>
      <c r="F10" s="45" t="s">
        <v>40</v>
      </c>
      <c r="H10" s="92">
        <f t="shared" si="41"/>
        <v>8</v>
      </c>
      <c r="I10" s="93" t="str">
        <f t="shared" si="20"/>
        <v>PEIPIN</v>
      </c>
      <c r="J10" s="94">
        <f t="shared" si="21"/>
        <v>29</v>
      </c>
      <c r="K10" s="94">
        <f t="shared" si="22"/>
        <v>0</v>
      </c>
      <c r="L10" s="94">
        <f t="shared" si="23"/>
        <v>29</v>
      </c>
      <c r="M10" s="94">
        <f t="shared" si="24"/>
        <v>7</v>
      </c>
      <c r="N10" s="94">
        <f t="shared" si="25"/>
        <v>0</v>
      </c>
      <c r="O10" s="94">
        <f t="shared" si="26"/>
        <v>1</v>
      </c>
      <c r="P10" s="94">
        <f t="shared" si="27"/>
        <v>6</v>
      </c>
      <c r="Q10" s="94">
        <f t="shared" si="28"/>
        <v>14</v>
      </c>
      <c r="R10" s="94">
        <f t="shared" si="29"/>
        <v>33</v>
      </c>
      <c r="S10" s="95">
        <f t="shared" si="30"/>
        <v>-19</v>
      </c>
      <c r="U10" s="34">
        <v>8</v>
      </c>
      <c r="V10" s="34">
        <f t="shared" si="31"/>
        <v>1</v>
      </c>
      <c r="W10" s="61">
        <f t="shared" si="32"/>
        <v>1</v>
      </c>
      <c r="X10" s="62" t="str">
        <f>Feuil1!I9</f>
        <v>SUPER U</v>
      </c>
      <c r="Y10" s="62">
        <f t="shared" si="33"/>
        <v>41</v>
      </c>
      <c r="Z10" s="62">
        <f t="shared" si="0"/>
        <v>11</v>
      </c>
      <c r="AA10" s="62">
        <f t="shared" si="1"/>
        <v>30</v>
      </c>
      <c r="AB10" s="62">
        <f t="shared" si="2"/>
        <v>6</v>
      </c>
      <c r="AC10" s="62">
        <f t="shared" si="3"/>
        <v>4</v>
      </c>
      <c r="AD10" s="62">
        <f t="shared" si="4"/>
        <v>1</v>
      </c>
      <c r="AE10" s="62">
        <f t="shared" si="5"/>
        <v>1</v>
      </c>
      <c r="AF10" s="62">
        <f t="shared" si="6"/>
        <v>22</v>
      </c>
      <c r="AG10" s="62">
        <f t="shared" si="7"/>
        <v>15</v>
      </c>
      <c r="AH10" s="66">
        <f t="shared" si="34"/>
        <v>7</v>
      </c>
      <c r="AI10" s="62">
        <f t="shared" si="35"/>
        <v>41000.091999999997</v>
      </c>
      <c r="AJ10" s="62">
        <f>AI10+0.000001</f>
        <v>41000.092000999997</v>
      </c>
      <c r="AK10" s="34">
        <f t="shared" ref="AK10:AK48" si="42">IF(C11="",0,IF(C11&lt;0,0,IF(C11&gt;D11,3,IF(C11=D11,1,IF(C11&lt;D11,0)))))</f>
        <v>3</v>
      </c>
      <c r="AL10" s="34">
        <f t="shared" ref="AL10:AL48" si="43">IF(D11="",0,IF(D11&lt;0,0,IF(D11&gt;E11,3,IF(D11=E11,1,IF(D11&lt;E11,0)))))</f>
        <v>0</v>
      </c>
      <c r="AM10" s="34">
        <f t="shared" ref="AM10:AN15" si="44">E11</f>
        <v>3</v>
      </c>
      <c r="AN10" s="34">
        <f t="shared" si="44"/>
        <v>3</v>
      </c>
      <c r="AO10" s="34">
        <f t="shared" ref="AO10:AP15" si="45">IF(C11="",0,1)</f>
        <v>1</v>
      </c>
      <c r="AP10" s="34">
        <f t="shared" si="45"/>
        <v>1</v>
      </c>
      <c r="AQ10" s="34">
        <f t="shared" ref="AQ10:AQ15" si="46">IF(C11&lt;&gt;"",IF(C11&gt;D11,1))</f>
        <v>1</v>
      </c>
      <c r="AR10" s="34" t="b">
        <f t="shared" ref="AR10:AR15" si="47">IF(D11&lt;&gt;"",IF(D11&gt;C11,1))</f>
        <v>0</v>
      </c>
      <c r="AS10" s="34" t="b">
        <f t="shared" ref="AS10:AS15" si="48">IF(C11&lt;&gt;"",IF(C11=D11,1))</f>
        <v>0</v>
      </c>
      <c r="AT10" s="34" t="b">
        <f t="shared" ref="AT10:AT15" si="49">IF(D11&lt;&gt;"",IF(D11=C11,1))</f>
        <v>0</v>
      </c>
      <c r="AU10" s="34" t="b">
        <f t="shared" ref="AU10:AU15" si="50">IF(C11&lt;&gt;"",IF(C11&lt;D11,1))</f>
        <v>0</v>
      </c>
      <c r="AV10" s="34">
        <f t="shared" ref="AV10:AV15" si="51">IF(D11&lt;&gt;"",IF(D11&lt;C11,1))</f>
        <v>1</v>
      </c>
      <c r="AW10" s="34">
        <f t="shared" ref="AW10:AW15" si="52">IF(C11&lt;0,0,C11)</f>
        <v>5</v>
      </c>
      <c r="AX10" s="34">
        <f t="shared" ref="AX10:AX15" si="53">IF(D11&lt;0,0,D11)</f>
        <v>2</v>
      </c>
      <c r="AY10" s="34">
        <f t="shared" ref="AY10:AY15" si="54">IF(D11&lt;0,0,D11)</f>
        <v>2</v>
      </c>
      <c r="AZ10" s="34">
        <f t="shared" ref="AZ10:AZ15" si="55">IF(C11&lt;0,0,C11)</f>
        <v>5</v>
      </c>
      <c r="BA10" s="34" t="str">
        <f t="shared" si="38"/>
        <v>PEIPIN</v>
      </c>
      <c r="BB10" s="34">
        <f t="shared" si="39"/>
        <v>28999.824000000001</v>
      </c>
      <c r="BC10" s="34">
        <f t="shared" si="40"/>
        <v>8</v>
      </c>
    </row>
    <row r="11" spans="1:55">
      <c r="A11" s="42" t="str">
        <f>X3</f>
        <v>MINETTO</v>
      </c>
      <c r="B11" s="51" t="str">
        <f>X4</f>
        <v>PEIPIN</v>
      </c>
      <c r="C11" s="36">
        <v>5</v>
      </c>
      <c r="D11" s="37">
        <v>2</v>
      </c>
      <c r="E11" s="48">
        <v>3</v>
      </c>
      <c r="F11" s="37">
        <v>3</v>
      </c>
      <c r="AK11" s="34">
        <f t="shared" si="42"/>
        <v>3</v>
      </c>
      <c r="AL11" s="34">
        <f t="shared" si="43"/>
        <v>0</v>
      </c>
      <c r="AM11" s="34">
        <f t="shared" si="44"/>
        <v>5</v>
      </c>
      <c r="AN11" s="34">
        <f t="shared" si="44"/>
        <v>5</v>
      </c>
      <c r="AO11" s="34">
        <f t="shared" si="45"/>
        <v>1</v>
      </c>
      <c r="AP11" s="34">
        <f t="shared" si="45"/>
        <v>1</v>
      </c>
      <c r="AQ11" s="34">
        <f t="shared" si="46"/>
        <v>1</v>
      </c>
      <c r="AR11" s="34" t="b">
        <f t="shared" si="47"/>
        <v>0</v>
      </c>
      <c r="AS11" s="34" t="b">
        <f t="shared" si="48"/>
        <v>0</v>
      </c>
      <c r="AT11" s="34" t="b">
        <f t="shared" si="49"/>
        <v>0</v>
      </c>
      <c r="AU11" s="34" t="b">
        <f t="shared" si="50"/>
        <v>0</v>
      </c>
      <c r="AV11" s="34">
        <f t="shared" si="51"/>
        <v>1</v>
      </c>
      <c r="AW11" s="34">
        <f t="shared" si="52"/>
        <v>5</v>
      </c>
      <c r="AX11" s="34">
        <f t="shared" si="53"/>
        <v>3</v>
      </c>
      <c r="AY11" s="34">
        <f t="shared" si="54"/>
        <v>3</v>
      </c>
      <c r="AZ11" s="34">
        <f t="shared" si="55"/>
        <v>5</v>
      </c>
    </row>
    <row r="12" spans="1:55">
      <c r="A12" s="40" t="str">
        <f>X5</f>
        <v>VOLPE</v>
      </c>
      <c r="B12" s="46" t="str">
        <f>X7</f>
        <v>LAZER</v>
      </c>
      <c r="C12" s="38">
        <v>5</v>
      </c>
      <c r="D12" s="52">
        <v>3</v>
      </c>
      <c r="E12" s="56">
        <v>5</v>
      </c>
      <c r="F12" s="52">
        <v>5</v>
      </c>
      <c r="H12" s="35" t="s">
        <v>58</v>
      </c>
      <c r="AK12" s="34">
        <f t="shared" si="42"/>
        <v>0</v>
      </c>
      <c r="AL12" s="34">
        <f t="shared" si="43"/>
        <v>0</v>
      </c>
      <c r="AM12" s="34">
        <f t="shared" si="44"/>
        <v>5</v>
      </c>
      <c r="AN12" s="34">
        <f t="shared" si="44"/>
        <v>5</v>
      </c>
      <c r="AO12" s="34">
        <f t="shared" si="45"/>
        <v>1</v>
      </c>
      <c r="AP12" s="34">
        <f t="shared" si="45"/>
        <v>1</v>
      </c>
      <c r="AQ12" s="34" t="b">
        <f t="shared" si="46"/>
        <v>0</v>
      </c>
      <c r="AR12" s="34">
        <f t="shared" si="47"/>
        <v>1</v>
      </c>
      <c r="AS12" s="34" t="b">
        <f t="shared" si="48"/>
        <v>0</v>
      </c>
      <c r="AT12" s="34" t="b">
        <f t="shared" si="49"/>
        <v>0</v>
      </c>
      <c r="AU12" s="34">
        <f t="shared" si="50"/>
        <v>1</v>
      </c>
      <c r="AV12" s="34" t="b">
        <f t="shared" si="51"/>
        <v>0</v>
      </c>
      <c r="AW12" s="34">
        <f t="shared" si="52"/>
        <v>1</v>
      </c>
      <c r="AX12" s="34">
        <f t="shared" si="53"/>
        <v>3</v>
      </c>
      <c r="AY12" s="34">
        <f t="shared" si="54"/>
        <v>3</v>
      </c>
      <c r="AZ12" s="34">
        <f t="shared" si="55"/>
        <v>1</v>
      </c>
    </row>
    <row r="13" spans="1:55">
      <c r="A13" s="40" t="str">
        <f>X9</f>
        <v>BOCA</v>
      </c>
      <c r="B13" s="46" t="str">
        <f>X8</f>
        <v>SANOFI</v>
      </c>
      <c r="C13" s="38">
        <v>1</v>
      </c>
      <c r="D13" s="52">
        <v>3</v>
      </c>
      <c r="E13" s="56">
        <v>5</v>
      </c>
      <c r="F13" s="52">
        <v>5</v>
      </c>
      <c r="N13" s="87"/>
      <c r="O13" s="87"/>
      <c r="P13" s="87"/>
      <c r="AK13" s="34">
        <f t="shared" si="42"/>
        <v>0</v>
      </c>
      <c r="AL13" s="34">
        <f t="shared" si="43"/>
        <v>0</v>
      </c>
      <c r="AM13" s="34">
        <f t="shared" si="44"/>
        <v>5</v>
      </c>
      <c r="AN13" s="34">
        <f t="shared" si="44"/>
        <v>5</v>
      </c>
      <c r="AO13" s="34">
        <f t="shared" si="45"/>
        <v>1</v>
      </c>
      <c r="AP13" s="34">
        <f t="shared" si="45"/>
        <v>1</v>
      </c>
      <c r="AQ13" s="34" t="b">
        <f t="shared" si="46"/>
        <v>0</v>
      </c>
      <c r="AR13" s="34">
        <f t="shared" si="47"/>
        <v>1</v>
      </c>
      <c r="AS13" s="34" t="b">
        <f t="shared" si="48"/>
        <v>0</v>
      </c>
      <c r="AT13" s="34" t="b">
        <f t="shared" si="49"/>
        <v>0</v>
      </c>
      <c r="AU13" s="34">
        <f t="shared" si="50"/>
        <v>1</v>
      </c>
      <c r="AV13" s="34" t="b">
        <f t="shared" si="51"/>
        <v>0</v>
      </c>
      <c r="AW13" s="34">
        <f t="shared" si="52"/>
        <v>1</v>
      </c>
      <c r="AX13" s="34">
        <f t="shared" si="53"/>
        <v>2</v>
      </c>
      <c r="AY13" s="34">
        <f t="shared" si="54"/>
        <v>2</v>
      </c>
      <c r="AZ13" s="34">
        <f t="shared" si="55"/>
        <v>1</v>
      </c>
    </row>
    <row r="14" spans="1:55" ht="13.5" thickBot="1">
      <c r="A14" s="41" t="str">
        <f>X10</f>
        <v>SUPER U</v>
      </c>
      <c r="B14" s="47" t="str">
        <f>X6</f>
        <v>PI&amp;KC</v>
      </c>
      <c r="C14" s="39">
        <v>1</v>
      </c>
      <c r="D14" s="53">
        <v>2</v>
      </c>
      <c r="E14" s="57">
        <v>5</v>
      </c>
      <c r="F14" s="53">
        <v>5</v>
      </c>
      <c r="H14" s="35" t="s">
        <v>65</v>
      </c>
      <c r="AK14" s="34">
        <f t="shared" si="42"/>
        <v>0</v>
      </c>
      <c r="AL14" s="34">
        <f t="shared" si="43"/>
        <v>0</v>
      </c>
      <c r="AM14" s="34">
        <f t="shared" si="44"/>
        <v>0</v>
      </c>
      <c r="AN14" s="34">
        <f t="shared" si="44"/>
        <v>0</v>
      </c>
      <c r="AO14" s="34">
        <f t="shared" si="45"/>
        <v>0</v>
      </c>
      <c r="AP14" s="34">
        <f t="shared" si="45"/>
        <v>0</v>
      </c>
      <c r="AQ14" s="34" t="b">
        <f t="shared" si="46"/>
        <v>0</v>
      </c>
      <c r="AR14" s="34" t="b">
        <f t="shared" si="47"/>
        <v>0</v>
      </c>
      <c r="AS14" s="34" t="b">
        <f t="shared" si="48"/>
        <v>0</v>
      </c>
      <c r="AT14" s="34" t="b">
        <f t="shared" si="49"/>
        <v>0</v>
      </c>
      <c r="AU14" s="34" t="b">
        <f t="shared" si="50"/>
        <v>0</v>
      </c>
      <c r="AV14" s="34" t="b">
        <f t="shared" si="51"/>
        <v>0</v>
      </c>
      <c r="AW14" s="34">
        <f t="shared" si="52"/>
        <v>0</v>
      </c>
      <c r="AX14" s="34">
        <f t="shared" si="53"/>
        <v>0</v>
      </c>
      <c r="AY14" s="34">
        <f t="shared" si="54"/>
        <v>0</v>
      </c>
      <c r="AZ14" s="34">
        <f t="shared" si="55"/>
        <v>0</v>
      </c>
    </row>
    <row r="15" spans="1:55" ht="13.5" thickBot="1">
      <c r="A15" s="35"/>
      <c r="B15" s="35"/>
      <c r="C15" s="55"/>
      <c r="D15" s="55"/>
      <c r="E15" s="55"/>
      <c r="F15" s="55"/>
      <c r="H15" s="35" t="s">
        <v>59</v>
      </c>
      <c r="AK15" s="34">
        <f t="shared" si="42"/>
        <v>0</v>
      </c>
      <c r="AL15" s="34">
        <f t="shared" si="43"/>
        <v>0</v>
      </c>
      <c r="AM15" s="34">
        <f t="shared" si="44"/>
        <v>0</v>
      </c>
      <c r="AN15" s="34">
        <f t="shared" si="44"/>
        <v>0</v>
      </c>
      <c r="AO15" s="34">
        <f t="shared" si="45"/>
        <v>0</v>
      </c>
      <c r="AP15" s="34">
        <f t="shared" si="45"/>
        <v>0</v>
      </c>
      <c r="AQ15" s="34" t="b">
        <f t="shared" si="46"/>
        <v>0</v>
      </c>
      <c r="AR15" s="34" t="b">
        <f t="shared" si="47"/>
        <v>0</v>
      </c>
      <c r="AS15" s="34" t="b">
        <f t="shared" si="48"/>
        <v>0</v>
      </c>
      <c r="AT15" s="34" t="b">
        <f t="shared" si="49"/>
        <v>0</v>
      </c>
      <c r="AU15" s="34" t="b">
        <f t="shared" si="50"/>
        <v>0</v>
      </c>
      <c r="AV15" s="34" t="b">
        <f t="shared" si="51"/>
        <v>0</v>
      </c>
      <c r="AW15" s="34">
        <f t="shared" si="52"/>
        <v>0</v>
      </c>
      <c r="AX15" s="34">
        <f t="shared" si="53"/>
        <v>0</v>
      </c>
      <c r="AY15" s="34">
        <f t="shared" si="54"/>
        <v>0</v>
      </c>
      <c r="AZ15" s="34">
        <f t="shared" si="55"/>
        <v>0</v>
      </c>
    </row>
    <row r="16" spans="1:55" ht="13.5" thickBot="1">
      <c r="A16" s="126" t="s">
        <v>42</v>
      </c>
      <c r="B16" s="127"/>
      <c r="C16" s="127"/>
      <c r="D16" s="127"/>
      <c r="E16" s="127"/>
      <c r="F16" s="128"/>
      <c r="H16" s="35" t="s">
        <v>60</v>
      </c>
    </row>
    <row r="17" spans="1:52" ht="13.5" thickBot="1">
      <c r="A17" s="64" t="s">
        <v>38</v>
      </c>
      <c r="B17" s="65" t="s">
        <v>38</v>
      </c>
      <c r="C17" s="64" t="s">
        <v>39</v>
      </c>
      <c r="D17" s="64" t="s">
        <v>39</v>
      </c>
      <c r="E17" s="64" t="s">
        <v>40</v>
      </c>
      <c r="F17" s="45" t="s">
        <v>40</v>
      </c>
      <c r="H17" s="35" t="s">
        <v>61</v>
      </c>
      <c r="AK17" s="34">
        <f t="shared" si="42"/>
        <v>3</v>
      </c>
      <c r="AL17" s="34">
        <f t="shared" si="43"/>
        <v>0</v>
      </c>
      <c r="AM17" s="34">
        <f t="shared" ref="AM17:AN22" si="56">E18</f>
        <v>5</v>
      </c>
      <c r="AN17" s="34">
        <f t="shared" si="56"/>
        <v>5</v>
      </c>
      <c r="AO17" s="34">
        <f t="shared" ref="AO17:AP22" si="57">IF(C18="",0,1)</f>
        <v>1</v>
      </c>
      <c r="AP17" s="34">
        <f t="shared" si="57"/>
        <v>1</v>
      </c>
      <c r="AQ17" s="34">
        <f t="shared" ref="AQ17:AQ22" si="58">IF(C18&lt;&gt;"",IF(C18&gt;D18,1))</f>
        <v>1</v>
      </c>
      <c r="AR17" s="34" t="b">
        <f t="shared" ref="AR17:AR22" si="59">IF(D18&lt;&gt;"",IF(D18&gt;C18,1))</f>
        <v>0</v>
      </c>
      <c r="AS17" s="34" t="b">
        <f t="shared" ref="AS17:AS22" si="60">IF(C18&lt;&gt;"",IF(C18=D18,1))</f>
        <v>0</v>
      </c>
      <c r="AT17" s="34" t="b">
        <f t="shared" ref="AT17:AT22" si="61">IF(D18&lt;&gt;"",IF(D18=C18,1))</f>
        <v>0</v>
      </c>
      <c r="AU17" s="34" t="b">
        <f t="shared" ref="AU17:AU22" si="62">IF(C18&lt;&gt;"",IF(C18&lt;D18,1))</f>
        <v>0</v>
      </c>
      <c r="AV17" s="34">
        <f t="shared" ref="AV17:AV22" si="63">IF(D18&lt;&gt;"",IF(D18&lt;C18,1))</f>
        <v>1</v>
      </c>
      <c r="AW17" s="34">
        <f t="shared" ref="AW17:AW22" si="64">IF(C18&lt;0,0,C18)</f>
        <v>3</v>
      </c>
      <c r="AX17" s="34">
        <f t="shared" ref="AX17:AX22" si="65">IF(D18&lt;0,0,D18)</f>
        <v>2</v>
      </c>
      <c r="AY17" s="34">
        <f t="shared" ref="AY17:AY22" si="66">IF(D18&lt;0,0,D18)</f>
        <v>2</v>
      </c>
      <c r="AZ17" s="34">
        <f t="shared" ref="AZ17:AZ22" si="67">IF(C18&lt;0,0,C18)</f>
        <v>3</v>
      </c>
    </row>
    <row r="18" spans="1:52">
      <c r="A18" s="42" t="str">
        <f>X7</f>
        <v>LAZER</v>
      </c>
      <c r="B18" s="51" t="str">
        <f>X8</f>
        <v>SANOFI</v>
      </c>
      <c r="C18" s="36">
        <v>3</v>
      </c>
      <c r="D18" s="37">
        <v>2</v>
      </c>
      <c r="E18" s="48">
        <v>5</v>
      </c>
      <c r="F18" s="37">
        <v>5</v>
      </c>
      <c r="AK18" s="34">
        <f t="shared" si="42"/>
        <v>3</v>
      </c>
      <c r="AL18" s="34">
        <f t="shared" si="43"/>
        <v>0</v>
      </c>
      <c r="AM18" s="34">
        <f t="shared" si="56"/>
        <v>5</v>
      </c>
      <c r="AN18" s="34">
        <f t="shared" si="56"/>
        <v>5</v>
      </c>
      <c r="AO18" s="34">
        <f t="shared" si="57"/>
        <v>1</v>
      </c>
      <c r="AP18" s="34">
        <f t="shared" si="57"/>
        <v>1</v>
      </c>
      <c r="AQ18" s="34">
        <f t="shared" si="58"/>
        <v>1</v>
      </c>
      <c r="AR18" s="34" t="b">
        <f t="shared" si="59"/>
        <v>0</v>
      </c>
      <c r="AS18" s="34" t="b">
        <f t="shared" si="60"/>
        <v>0</v>
      </c>
      <c r="AT18" s="34" t="b">
        <f t="shared" si="61"/>
        <v>0</v>
      </c>
      <c r="AU18" s="34" t="b">
        <f t="shared" si="62"/>
        <v>0</v>
      </c>
      <c r="AV18" s="34">
        <f t="shared" si="63"/>
        <v>1</v>
      </c>
      <c r="AW18" s="34">
        <f t="shared" si="64"/>
        <v>4</v>
      </c>
      <c r="AX18" s="34">
        <f t="shared" si="65"/>
        <v>2</v>
      </c>
      <c r="AY18" s="34">
        <f t="shared" si="66"/>
        <v>2</v>
      </c>
      <c r="AZ18" s="34">
        <f t="shared" si="67"/>
        <v>4</v>
      </c>
    </row>
    <row r="19" spans="1:52">
      <c r="A19" s="43" t="str">
        <f>X5</f>
        <v>VOLPE</v>
      </c>
      <c r="B19" s="49" t="str">
        <f>X4</f>
        <v>PEIPIN</v>
      </c>
      <c r="C19" s="38">
        <v>4</v>
      </c>
      <c r="D19" s="52">
        <v>2</v>
      </c>
      <c r="E19" s="56">
        <v>5</v>
      </c>
      <c r="F19" s="52">
        <v>5</v>
      </c>
      <c r="H19" s="35" t="s">
        <v>66</v>
      </c>
      <c r="AK19" s="34">
        <f t="shared" si="42"/>
        <v>0</v>
      </c>
      <c r="AL19" s="34">
        <f t="shared" si="43"/>
        <v>0</v>
      </c>
      <c r="AM19" s="34">
        <f t="shared" si="56"/>
        <v>5</v>
      </c>
      <c r="AN19" s="34">
        <f t="shared" si="56"/>
        <v>5</v>
      </c>
      <c r="AO19" s="34">
        <f t="shared" si="57"/>
        <v>1</v>
      </c>
      <c r="AP19" s="34">
        <f t="shared" si="57"/>
        <v>1</v>
      </c>
      <c r="AQ19" s="34" t="b">
        <f t="shared" si="58"/>
        <v>0</v>
      </c>
      <c r="AR19" s="34">
        <f t="shared" si="59"/>
        <v>1</v>
      </c>
      <c r="AS19" s="34" t="b">
        <f t="shared" si="60"/>
        <v>0</v>
      </c>
      <c r="AT19" s="34" t="b">
        <f t="shared" si="61"/>
        <v>0</v>
      </c>
      <c r="AU19" s="34">
        <f t="shared" si="62"/>
        <v>1</v>
      </c>
      <c r="AV19" s="34" t="b">
        <f t="shared" si="63"/>
        <v>0</v>
      </c>
      <c r="AW19" s="34">
        <f t="shared" si="64"/>
        <v>1</v>
      </c>
      <c r="AX19" s="34">
        <f t="shared" si="65"/>
        <v>2</v>
      </c>
      <c r="AY19" s="34">
        <f t="shared" si="66"/>
        <v>2</v>
      </c>
      <c r="AZ19" s="34">
        <f t="shared" si="67"/>
        <v>1</v>
      </c>
    </row>
    <row r="20" spans="1:52">
      <c r="A20" s="40" t="str">
        <f>X9</f>
        <v>BOCA</v>
      </c>
      <c r="B20" s="46" t="str">
        <f>X6</f>
        <v>PI&amp;KC</v>
      </c>
      <c r="C20" s="38">
        <v>1</v>
      </c>
      <c r="D20" s="52">
        <v>2</v>
      </c>
      <c r="E20" s="56">
        <v>5</v>
      </c>
      <c r="F20" s="52">
        <v>5</v>
      </c>
      <c r="H20" s="35" t="s">
        <v>62</v>
      </c>
      <c r="AK20" s="34">
        <f t="shared" si="42"/>
        <v>3</v>
      </c>
      <c r="AL20" s="34">
        <f t="shared" si="43"/>
        <v>0</v>
      </c>
      <c r="AM20" s="34">
        <f t="shared" si="56"/>
        <v>5</v>
      </c>
      <c r="AN20" s="34">
        <f t="shared" si="56"/>
        <v>5</v>
      </c>
      <c r="AO20" s="34">
        <f t="shared" si="57"/>
        <v>1</v>
      </c>
      <c r="AP20" s="34">
        <f t="shared" si="57"/>
        <v>1</v>
      </c>
      <c r="AQ20" s="34">
        <f t="shared" si="58"/>
        <v>1</v>
      </c>
      <c r="AR20" s="34" t="b">
        <f t="shared" si="59"/>
        <v>0</v>
      </c>
      <c r="AS20" s="34" t="b">
        <f t="shared" si="60"/>
        <v>0</v>
      </c>
      <c r="AT20" s="34" t="b">
        <f t="shared" si="61"/>
        <v>0</v>
      </c>
      <c r="AU20" s="34" t="b">
        <f t="shared" si="62"/>
        <v>0</v>
      </c>
      <c r="AV20" s="34">
        <f t="shared" si="63"/>
        <v>1</v>
      </c>
      <c r="AW20" s="34">
        <f t="shared" si="64"/>
        <v>3</v>
      </c>
      <c r="AX20" s="34">
        <f t="shared" si="65"/>
        <v>2</v>
      </c>
      <c r="AY20" s="34">
        <f t="shared" si="66"/>
        <v>2</v>
      </c>
      <c r="AZ20" s="34">
        <f t="shared" si="67"/>
        <v>3</v>
      </c>
    </row>
    <row r="21" spans="1:52" ht="13.5" thickBot="1">
      <c r="A21" s="41" t="str">
        <f>X10</f>
        <v>SUPER U</v>
      </c>
      <c r="B21" s="47" t="str">
        <f>X3</f>
        <v>MINETTO</v>
      </c>
      <c r="C21" s="39">
        <v>3</v>
      </c>
      <c r="D21" s="53">
        <v>2</v>
      </c>
      <c r="E21" s="57">
        <v>5</v>
      </c>
      <c r="F21" s="53">
        <v>5</v>
      </c>
      <c r="H21" s="35" t="s">
        <v>63</v>
      </c>
      <c r="AK21" s="34">
        <f t="shared" si="42"/>
        <v>0</v>
      </c>
      <c r="AL21" s="34">
        <f t="shared" si="43"/>
        <v>0</v>
      </c>
      <c r="AM21" s="34">
        <f t="shared" si="56"/>
        <v>0</v>
      </c>
      <c r="AN21" s="34">
        <f t="shared" si="56"/>
        <v>0</v>
      </c>
      <c r="AO21" s="34">
        <f t="shared" si="57"/>
        <v>0</v>
      </c>
      <c r="AP21" s="34">
        <f t="shared" si="57"/>
        <v>0</v>
      </c>
      <c r="AQ21" s="34" t="b">
        <f t="shared" si="58"/>
        <v>0</v>
      </c>
      <c r="AR21" s="34" t="b">
        <f t="shared" si="59"/>
        <v>0</v>
      </c>
      <c r="AS21" s="34" t="b">
        <f t="shared" si="60"/>
        <v>0</v>
      </c>
      <c r="AT21" s="34" t="b">
        <f t="shared" si="61"/>
        <v>0</v>
      </c>
      <c r="AU21" s="34" t="b">
        <f t="shared" si="62"/>
        <v>0</v>
      </c>
      <c r="AV21" s="34" t="b">
        <f t="shared" si="63"/>
        <v>0</v>
      </c>
      <c r="AW21" s="34">
        <f t="shared" si="64"/>
        <v>0</v>
      </c>
      <c r="AX21" s="34">
        <f t="shared" si="65"/>
        <v>0</v>
      </c>
      <c r="AY21" s="34">
        <f t="shared" si="66"/>
        <v>0</v>
      </c>
      <c r="AZ21" s="34">
        <f t="shared" si="67"/>
        <v>0</v>
      </c>
    </row>
    <row r="22" spans="1:52" ht="13.5" thickBot="1">
      <c r="A22" s="35"/>
      <c r="B22" s="35"/>
      <c r="C22" s="55"/>
      <c r="D22" s="55"/>
      <c r="E22" s="55"/>
      <c r="F22" s="55"/>
      <c r="H22" s="35" t="s">
        <v>64</v>
      </c>
      <c r="AK22" s="34">
        <f t="shared" si="42"/>
        <v>0</v>
      </c>
      <c r="AL22" s="34">
        <f t="shared" si="43"/>
        <v>0</v>
      </c>
      <c r="AM22" s="34">
        <f t="shared" si="56"/>
        <v>0</v>
      </c>
      <c r="AN22" s="34">
        <f t="shared" si="56"/>
        <v>0</v>
      </c>
      <c r="AO22" s="34">
        <f t="shared" si="57"/>
        <v>0</v>
      </c>
      <c r="AP22" s="34">
        <f t="shared" si="57"/>
        <v>0</v>
      </c>
      <c r="AQ22" s="34" t="b">
        <f t="shared" si="58"/>
        <v>0</v>
      </c>
      <c r="AR22" s="34" t="b">
        <f t="shared" si="59"/>
        <v>0</v>
      </c>
      <c r="AS22" s="34" t="b">
        <f t="shared" si="60"/>
        <v>0</v>
      </c>
      <c r="AT22" s="34" t="b">
        <f t="shared" si="61"/>
        <v>0</v>
      </c>
      <c r="AU22" s="34" t="b">
        <f t="shared" si="62"/>
        <v>0</v>
      </c>
      <c r="AV22" s="34" t="b">
        <f t="shared" si="63"/>
        <v>0</v>
      </c>
      <c r="AW22" s="34">
        <f t="shared" si="64"/>
        <v>0</v>
      </c>
      <c r="AX22" s="34">
        <f t="shared" si="65"/>
        <v>0</v>
      </c>
      <c r="AY22" s="34">
        <f t="shared" si="66"/>
        <v>0</v>
      </c>
      <c r="AZ22" s="34">
        <f t="shared" si="67"/>
        <v>0</v>
      </c>
    </row>
    <row r="23" spans="1:52" ht="13.5" thickBot="1">
      <c r="A23" s="126" t="s">
        <v>43</v>
      </c>
      <c r="B23" s="127"/>
      <c r="C23" s="127"/>
      <c r="D23" s="127"/>
      <c r="E23" s="127"/>
      <c r="F23" s="128"/>
    </row>
    <row r="24" spans="1:52" ht="13.5" thickBot="1">
      <c r="A24" s="64" t="s">
        <v>38</v>
      </c>
      <c r="B24" s="65" t="s">
        <v>38</v>
      </c>
      <c r="C24" s="64" t="s">
        <v>39</v>
      </c>
      <c r="D24" s="64" t="s">
        <v>39</v>
      </c>
      <c r="E24" s="64" t="s">
        <v>40</v>
      </c>
      <c r="F24" s="45" t="s">
        <v>40</v>
      </c>
      <c r="H24" s="35" t="s">
        <v>67</v>
      </c>
      <c r="AK24" s="34">
        <f t="shared" si="42"/>
        <v>0</v>
      </c>
      <c r="AL24" s="34">
        <f t="shared" si="43"/>
        <v>1</v>
      </c>
      <c r="AM24" s="34">
        <f t="shared" ref="AM24:AN29" si="68">E25</f>
        <v>5</v>
      </c>
      <c r="AN24" s="34">
        <f t="shared" si="68"/>
        <v>5</v>
      </c>
      <c r="AO24" s="34">
        <f t="shared" ref="AO24:AP29" si="69">IF(C25="",0,1)</f>
        <v>1</v>
      </c>
      <c r="AP24" s="34">
        <f t="shared" si="69"/>
        <v>1</v>
      </c>
      <c r="AQ24" s="34" t="b">
        <f t="shared" ref="AQ24:AQ29" si="70">IF(C25&lt;&gt;"",IF(C25&gt;D25,1))</f>
        <v>0</v>
      </c>
      <c r="AR24" s="34">
        <f t="shared" ref="AR24:AR29" si="71">IF(D25&lt;&gt;"",IF(D25&gt;C25,1))</f>
        <v>1</v>
      </c>
      <c r="AS24" s="34" t="b">
        <f t="shared" ref="AS24:AS29" si="72">IF(C25&lt;&gt;"",IF(C25=D25,1))</f>
        <v>0</v>
      </c>
      <c r="AT24" s="34" t="b">
        <f t="shared" ref="AT24:AT29" si="73">IF(D25&lt;&gt;"",IF(D25=C25,1))</f>
        <v>0</v>
      </c>
      <c r="AU24" s="34">
        <f t="shared" ref="AU24:AU29" si="74">IF(C25&lt;&gt;"",IF(C25&lt;D25,1))</f>
        <v>1</v>
      </c>
      <c r="AV24" s="34" t="b">
        <f t="shared" ref="AV24:AV29" si="75">IF(D25&lt;&gt;"",IF(D25&lt;C25,1))</f>
        <v>0</v>
      </c>
      <c r="AW24" s="34">
        <f t="shared" ref="AW24:AW29" si="76">IF(C25&lt;0,0,C25)</f>
        <v>3</v>
      </c>
      <c r="AX24" s="34">
        <f t="shared" ref="AX24:AX29" si="77">IF(D25&lt;0,0,D25)</f>
        <v>5</v>
      </c>
      <c r="AY24" s="34">
        <f t="shared" ref="AY24:AY29" si="78">IF(D25&lt;0,0,D25)</f>
        <v>5</v>
      </c>
      <c r="AZ24" s="34">
        <f t="shared" ref="AZ24:AZ29" si="79">IF(C25&lt;0,0,C25)</f>
        <v>3</v>
      </c>
    </row>
    <row r="25" spans="1:52">
      <c r="A25" s="42" t="str">
        <f>X4</f>
        <v>PEIPIN</v>
      </c>
      <c r="B25" s="51" t="str">
        <f>X6</f>
        <v>PI&amp;KC</v>
      </c>
      <c r="C25" s="36">
        <v>3</v>
      </c>
      <c r="D25" s="37">
        <v>5</v>
      </c>
      <c r="E25" s="48">
        <v>5</v>
      </c>
      <c r="F25" s="37">
        <v>5</v>
      </c>
      <c r="AK25" s="34">
        <f t="shared" si="42"/>
        <v>0</v>
      </c>
      <c r="AL25" s="34">
        <f t="shared" si="43"/>
        <v>3</v>
      </c>
      <c r="AM25" s="34">
        <f t="shared" si="68"/>
        <v>1</v>
      </c>
      <c r="AN25" s="34">
        <f t="shared" si="68"/>
        <v>1</v>
      </c>
      <c r="AO25" s="34">
        <f t="shared" si="69"/>
        <v>1</v>
      </c>
      <c r="AP25" s="34">
        <f t="shared" si="69"/>
        <v>1</v>
      </c>
      <c r="AQ25" s="34" t="b">
        <f t="shared" si="70"/>
        <v>0</v>
      </c>
      <c r="AR25" s="34">
        <f t="shared" si="71"/>
        <v>1</v>
      </c>
      <c r="AS25" s="34" t="b">
        <f t="shared" si="72"/>
        <v>0</v>
      </c>
      <c r="AT25" s="34" t="b">
        <f t="shared" si="73"/>
        <v>0</v>
      </c>
      <c r="AU25" s="34">
        <f t="shared" si="74"/>
        <v>1</v>
      </c>
      <c r="AV25" s="34" t="b">
        <f t="shared" si="75"/>
        <v>0</v>
      </c>
      <c r="AW25" s="34">
        <f t="shared" si="76"/>
        <v>2</v>
      </c>
      <c r="AX25" s="34">
        <f t="shared" si="77"/>
        <v>4</v>
      </c>
      <c r="AY25" s="34">
        <f t="shared" si="78"/>
        <v>4</v>
      </c>
      <c r="AZ25" s="34">
        <f t="shared" si="79"/>
        <v>2</v>
      </c>
    </row>
    <row r="26" spans="1:52">
      <c r="A26" s="40" t="str">
        <f>X5</f>
        <v>VOLPE</v>
      </c>
      <c r="B26" s="46" t="str">
        <f>X3</f>
        <v>MINETTO</v>
      </c>
      <c r="C26" s="38">
        <v>2</v>
      </c>
      <c r="D26" s="52">
        <v>4</v>
      </c>
      <c r="E26" s="56">
        <v>1</v>
      </c>
      <c r="F26" s="52">
        <v>1</v>
      </c>
      <c r="H26" s="132" t="s">
        <v>68</v>
      </c>
      <c r="I26" s="132"/>
      <c r="J26" s="132"/>
      <c r="K26" s="132"/>
      <c r="L26" s="132"/>
      <c r="AK26" s="34">
        <f t="shared" si="42"/>
        <v>3</v>
      </c>
      <c r="AL26" s="34">
        <f t="shared" si="43"/>
        <v>0</v>
      </c>
      <c r="AM26" s="34">
        <f t="shared" si="68"/>
        <v>5</v>
      </c>
      <c r="AN26" s="34">
        <f t="shared" si="68"/>
        <v>5</v>
      </c>
      <c r="AO26" s="34">
        <f t="shared" si="69"/>
        <v>1</v>
      </c>
      <c r="AP26" s="34">
        <f t="shared" si="69"/>
        <v>1</v>
      </c>
      <c r="AQ26" s="34">
        <f t="shared" si="70"/>
        <v>1</v>
      </c>
      <c r="AR26" s="34" t="b">
        <f t="shared" si="71"/>
        <v>0</v>
      </c>
      <c r="AS26" s="34" t="b">
        <f t="shared" si="72"/>
        <v>0</v>
      </c>
      <c r="AT26" s="34" t="b">
        <f t="shared" si="73"/>
        <v>0</v>
      </c>
      <c r="AU26" s="34" t="b">
        <f t="shared" si="74"/>
        <v>0</v>
      </c>
      <c r="AV26" s="34">
        <f t="shared" si="75"/>
        <v>1</v>
      </c>
      <c r="AW26" s="34">
        <f t="shared" si="76"/>
        <v>3</v>
      </c>
      <c r="AX26" s="34">
        <f t="shared" si="77"/>
        <v>2</v>
      </c>
      <c r="AY26" s="34">
        <f t="shared" si="78"/>
        <v>2</v>
      </c>
      <c r="AZ26" s="34">
        <f t="shared" si="79"/>
        <v>3</v>
      </c>
    </row>
    <row r="27" spans="1:52">
      <c r="A27" s="40" t="str">
        <f>X9</f>
        <v>BOCA</v>
      </c>
      <c r="B27" s="46" t="str">
        <f>X7</f>
        <v>LAZER</v>
      </c>
      <c r="C27" s="38">
        <v>3</v>
      </c>
      <c r="D27" s="52">
        <v>2</v>
      </c>
      <c r="E27" s="56">
        <v>5</v>
      </c>
      <c r="F27" s="52">
        <v>5</v>
      </c>
      <c r="H27" s="132"/>
      <c r="I27" s="132"/>
      <c r="J27" s="132"/>
      <c r="K27" s="132"/>
      <c r="L27" s="132"/>
      <c r="AK27" s="34">
        <f t="shared" si="42"/>
        <v>1</v>
      </c>
      <c r="AL27" s="34">
        <f t="shared" si="43"/>
        <v>0</v>
      </c>
      <c r="AM27" s="34">
        <f t="shared" si="68"/>
        <v>5</v>
      </c>
      <c r="AN27" s="34">
        <f t="shared" si="68"/>
        <v>5</v>
      </c>
      <c r="AO27" s="34">
        <f t="shared" si="69"/>
        <v>1</v>
      </c>
      <c r="AP27" s="34">
        <f t="shared" si="69"/>
        <v>1</v>
      </c>
      <c r="AQ27" s="34" t="b">
        <f t="shared" si="70"/>
        <v>0</v>
      </c>
      <c r="AR27" s="34" t="b">
        <f t="shared" si="71"/>
        <v>0</v>
      </c>
      <c r="AS27" s="34">
        <f t="shared" si="72"/>
        <v>1</v>
      </c>
      <c r="AT27" s="34">
        <f t="shared" si="73"/>
        <v>1</v>
      </c>
      <c r="AU27" s="34" t="b">
        <f t="shared" si="74"/>
        <v>0</v>
      </c>
      <c r="AV27" s="34" t="b">
        <f t="shared" si="75"/>
        <v>0</v>
      </c>
      <c r="AW27" s="34">
        <f t="shared" si="76"/>
        <v>2</v>
      </c>
      <c r="AX27" s="34">
        <f t="shared" si="77"/>
        <v>2</v>
      </c>
      <c r="AY27" s="34">
        <f t="shared" si="78"/>
        <v>2</v>
      </c>
      <c r="AZ27" s="34">
        <f t="shared" si="79"/>
        <v>2</v>
      </c>
    </row>
    <row r="28" spans="1:52" ht="13.5" thickBot="1">
      <c r="A28" s="44" t="str">
        <f>X10</f>
        <v>SUPER U</v>
      </c>
      <c r="B28" s="50" t="str">
        <f>X8</f>
        <v>SANOFI</v>
      </c>
      <c r="C28" s="39">
        <v>2</v>
      </c>
      <c r="D28" s="53">
        <v>2</v>
      </c>
      <c r="E28" s="57">
        <v>5</v>
      </c>
      <c r="F28" s="53">
        <v>5</v>
      </c>
      <c r="H28" s="132"/>
      <c r="I28" s="132"/>
      <c r="J28" s="132"/>
      <c r="K28" s="132"/>
      <c r="L28" s="132"/>
      <c r="AK28" s="34">
        <f t="shared" si="42"/>
        <v>0</v>
      </c>
      <c r="AL28" s="34">
        <f t="shared" si="43"/>
        <v>0</v>
      </c>
      <c r="AM28" s="34">
        <f t="shared" si="68"/>
        <v>0</v>
      </c>
      <c r="AN28" s="34">
        <f t="shared" si="68"/>
        <v>0</v>
      </c>
      <c r="AO28" s="34">
        <f t="shared" si="69"/>
        <v>0</v>
      </c>
      <c r="AP28" s="34">
        <f t="shared" si="69"/>
        <v>0</v>
      </c>
      <c r="AQ28" s="34" t="b">
        <f t="shared" si="70"/>
        <v>0</v>
      </c>
      <c r="AR28" s="34" t="b">
        <f t="shared" si="71"/>
        <v>0</v>
      </c>
      <c r="AS28" s="34" t="b">
        <f t="shared" si="72"/>
        <v>0</v>
      </c>
      <c r="AT28" s="34" t="b">
        <f t="shared" si="73"/>
        <v>0</v>
      </c>
      <c r="AU28" s="34" t="b">
        <f t="shared" si="74"/>
        <v>0</v>
      </c>
      <c r="AV28" s="34" t="b">
        <f t="shared" si="75"/>
        <v>0</v>
      </c>
      <c r="AW28" s="34">
        <f t="shared" si="76"/>
        <v>0</v>
      </c>
      <c r="AX28" s="34">
        <f t="shared" si="77"/>
        <v>0</v>
      </c>
      <c r="AY28" s="34">
        <f t="shared" si="78"/>
        <v>0</v>
      </c>
      <c r="AZ28" s="34">
        <f t="shared" si="79"/>
        <v>0</v>
      </c>
    </row>
    <row r="29" spans="1:52" ht="13.5" thickBot="1">
      <c r="A29" s="35"/>
      <c r="B29" s="35"/>
      <c r="C29" s="55"/>
      <c r="D29" s="55"/>
      <c r="E29" s="55"/>
      <c r="F29" s="55"/>
      <c r="H29" s="132"/>
      <c r="I29" s="132"/>
      <c r="J29" s="132"/>
      <c r="K29" s="132"/>
      <c r="L29" s="132"/>
      <c r="AK29" s="34">
        <f t="shared" si="42"/>
        <v>0</v>
      </c>
      <c r="AL29" s="34">
        <f t="shared" si="43"/>
        <v>0</v>
      </c>
      <c r="AM29" s="34">
        <f t="shared" si="68"/>
        <v>0</v>
      </c>
      <c r="AN29" s="34">
        <f t="shared" si="68"/>
        <v>0</v>
      </c>
      <c r="AO29" s="34">
        <f t="shared" si="69"/>
        <v>0</v>
      </c>
      <c r="AP29" s="34">
        <f t="shared" si="69"/>
        <v>0</v>
      </c>
      <c r="AQ29" s="34" t="b">
        <f t="shared" si="70"/>
        <v>0</v>
      </c>
      <c r="AR29" s="34" t="b">
        <f t="shared" si="71"/>
        <v>0</v>
      </c>
      <c r="AS29" s="34" t="b">
        <f t="shared" si="72"/>
        <v>0</v>
      </c>
      <c r="AT29" s="34" t="b">
        <f t="shared" si="73"/>
        <v>0</v>
      </c>
      <c r="AU29" s="34" t="b">
        <f t="shared" si="74"/>
        <v>0</v>
      </c>
      <c r="AV29" s="34" t="b">
        <f t="shared" si="75"/>
        <v>0</v>
      </c>
      <c r="AW29" s="34">
        <f t="shared" si="76"/>
        <v>0</v>
      </c>
      <c r="AX29" s="34">
        <f t="shared" si="77"/>
        <v>0</v>
      </c>
      <c r="AY29" s="34">
        <f t="shared" si="78"/>
        <v>0</v>
      </c>
      <c r="AZ29" s="34">
        <f t="shared" si="79"/>
        <v>0</v>
      </c>
    </row>
    <row r="30" spans="1:52" ht="13.5" thickBot="1">
      <c r="A30" s="126" t="s">
        <v>44</v>
      </c>
      <c r="B30" s="127"/>
      <c r="C30" s="127"/>
      <c r="D30" s="127"/>
      <c r="E30" s="127"/>
      <c r="F30" s="128"/>
      <c r="H30" s="132"/>
      <c r="I30" s="132"/>
      <c r="J30" s="132"/>
      <c r="K30" s="132"/>
      <c r="L30" s="132"/>
    </row>
    <row r="31" spans="1:52" ht="13.5" thickBot="1">
      <c r="A31" s="64" t="s">
        <v>38</v>
      </c>
      <c r="B31" s="65" t="s">
        <v>38</v>
      </c>
      <c r="C31" s="64" t="s">
        <v>39</v>
      </c>
      <c r="D31" s="64" t="s">
        <v>39</v>
      </c>
      <c r="E31" s="64" t="s">
        <v>40</v>
      </c>
      <c r="F31" s="45" t="s">
        <v>40</v>
      </c>
      <c r="AK31" s="34">
        <f t="shared" si="42"/>
        <v>0</v>
      </c>
      <c r="AL31" s="34">
        <f t="shared" si="43"/>
        <v>3</v>
      </c>
      <c r="AM31" s="34">
        <f t="shared" ref="AM31:AN36" si="80">E32</f>
        <v>5</v>
      </c>
      <c r="AN31" s="34">
        <f t="shared" si="80"/>
        <v>5</v>
      </c>
      <c r="AO31" s="34">
        <f t="shared" ref="AO31:AP36" si="81">IF(C32="",0,1)</f>
        <v>1</v>
      </c>
      <c r="AP31" s="34">
        <f t="shared" si="81"/>
        <v>1</v>
      </c>
      <c r="AQ31" s="34" t="b">
        <f t="shared" ref="AQ31:AQ36" si="82">IF(C32&lt;&gt;"",IF(C32&gt;D32,1))</f>
        <v>0</v>
      </c>
      <c r="AR31" s="34">
        <f t="shared" ref="AR31:AR36" si="83">IF(D32&lt;&gt;"",IF(D32&gt;C32,1))</f>
        <v>1</v>
      </c>
      <c r="AS31" s="34" t="b">
        <f t="shared" ref="AS31:AS36" si="84">IF(C32&lt;&gt;"",IF(C32=D32,1))</f>
        <v>0</v>
      </c>
      <c r="AT31" s="34" t="b">
        <f t="shared" ref="AT31:AT36" si="85">IF(D32&lt;&gt;"",IF(D32=C32,1))</f>
        <v>0</v>
      </c>
      <c r="AU31" s="34">
        <f t="shared" ref="AU31:AU36" si="86">IF(C32&lt;&gt;"",IF(C32&lt;D32,1))</f>
        <v>1</v>
      </c>
      <c r="AV31" s="34" t="b">
        <f t="shared" ref="AV31:AV36" si="87">IF(D32&lt;&gt;"",IF(D32&lt;C32,1))</f>
        <v>0</v>
      </c>
      <c r="AW31" s="34">
        <f t="shared" ref="AW31:AW36" si="88">IF(C32&lt;0,0,C32)</f>
        <v>1</v>
      </c>
      <c r="AX31" s="34">
        <f t="shared" ref="AX31:AX36" si="89">IF(D32&lt;0,0,D32)</f>
        <v>7</v>
      </c>
      <c r="AY31" s="34">
        <f t="shared" ref="AY31:AY36" si="90">IF(D32&lt;0,0,D32)</f>
        <v>7</v>
      </c>
      <c r="AZ31" s="34">
        <f t="shared" ref="AZ31:AZ36" si="91">IF(C32&lt;0,0,C32)</f>
        <v>1</v>
      </c>
    </row>
    <row r="32" spans="1:52">
      <c r="A32" s="42" t="str">
        <f>X7</f>
        <v>LAZER</v>
      </c>
      <c r="B32" s="51" t="str">
        <f>X6</f>
        <v>PI&amp;KC</v>
      </c>
      <c r="C32" s="36">
        <v>1</v>
      </c>
      <c r="D32" s="37">
        <v>7</v>
      </c>
      <c r="E32" s="48">
        <v>5</v>
      </c>
      <c r="F32" s="37">
        <v>5</v>
      </c>
      <c r="H32" s="35" t="s">
        <v>69</v>
      </c>
      <c r="AK32" s="34">
        <f t="shared" si="42"/>
        <v>0</v>
      </c>
      <c r="AL32" s="34">
        <f t="shared" si="43"/>
        <v>0</v>
      </c>
      <c r="AM32" s="34">
        <f t="shared" si="80"/>
        <v>5</v>
      </c>
      <c r="AN32" s="34">
        <f t="shared" si="80"/>
        <v>5</v>
      </c>
      <c r="AO32" s="34">
        <f t="shared" si="81"/>
        <v>1</v>
      </c>
      <c r="AP32" s="34">
        <f t="shared" si="81"/>
        <v>1</v>
      </c>
      <c r="AQ32" s="34" t="b">
        <f t="shared" si="82"/>
        <v>0</v>
      </c>
      <c r="AR32" s="34">
        <f t="shared" si="83"/>
        <v>1</v>
      </c>
      <c r="AS32" s="34" t="b">
        <f t="shared" si="84"/>
        <v>0</v>
      </c>
      <c r="AT32" s="34" t="b">
        <f t="shared" si="85"/>
        <v>0</v>
      </c>
      <c r="AU32" s="34">
        <f t="shared" si="86"/>
        <v>1</v>
      </c>
      <c r="AV32" s="34" t="b">
        <f t="shared" si="87"/>
        <v>0</v>
      </c>
      <c r="AW32" s="34">
        <f t="shared" si="88"/>
        <v>2</v>
      </c>
      <c r="AX32" s="34">
        <f t="shared" si="89"/>
        <v>3</v>
      </c>
      <c r="AY32" s="34">
        <f t="shared" si="90"/>
        <v>3</v>
      </c>
      <c r="AZ32" s="34">
        <f t="shared" si="91"/>
        <v>2</v>
      </c>
    </row>
    <row r="33" spans="1:52">
      <c r="A33" s="43" t="str">
        <f>X3</f>
        <v>MINETTO</v>
      </c>
      <c r="B33" s="49" t="str">
        <f>X8</f>
        <v>SANOFI</v>
      </c>
      <c r="C33" s="38">
        <v>2</v>
      </c>
      <c r="D33" s="52">
        <v>3</v>
      </c>
      <c r="E33" s="56">
        <v>5</v>
      </c>
      <c r="F33" s="52">
        <v>5</v>
      </c>
      <c r="AK33" s="34">
        <f t="shared" si="42"/>
        <v>3</v>
      </c>
      <c r="AL33" s="34">
        <f t="shared" si="43"/>
        <v>0</v>
      </c>
      <c r="AM33" s="34">
        <f t="shared" si="80"/>
        <v>5</v>
      </c>
      <c r="AN33" s="34">
        <f t="shared" si="80"/>
        <v>5</v>
      </c>
      <c r="AO33" s="34">
        <f t="shared" si="81"/>
        <v>1</v>
      </c>
      <c r="AP33" s="34">
        <f t="shared" si="81"/>
        <v>1</v>
      </c>
      <c r="AQ33" s="34">
        <f t="shared" si="82"/>
        <v>1</v>
      </c>
      <c r="AR33" s="34" t="b">
        <f t="shared" si="83"/>
        <v>0</v>
      </c>
      <c r="AS33" s="34" t="b">
        <f t="shared" si="84"/>
        <v>0</v>
      </c>
      <c r="AT33" s="34" t="b">
        <f t="shared" si="85"/>
        <v>0</v>
      </c>
      <c r="AU33" s="34" t="b">
        <f t="shared" si="86"/>
        <v>0</v>
      </c>
      <c r="AV33" s="34">
        <f t="shared" si="87"/>
        <v>1</v>
      </c>
      <c r="AW33" s="34">
        <f t="shared" si="88"/>
        <v>5</v>
      </c>
      <c r="AX33" s="34">
        <f t="shared" si="89"/>
        <v>1</v>
      </c>
      <c r="AY33" s="34">
        <f t="shared" si="90"/>
        <v>1</v>
      </c>
      <c r="AZ33" s="34">
        <f t="shared" si="91"/>
        <v>5</v>
      </c>
    </row>
    <row r="34" spans="1:52">
      <c r="A34" s="40" t="str">
        <f>X9</f>
        <v>BOCA</v>
      </c>
      <c r="B34" s="46" t="str">
        <f>X5</f>
        <v>VOLPE</v>
      </c>
      <c r="C34" s="38">
        <v>5</v>
      </c>
      <c r="D34" s="52">
        <v>1</v>
      </c>
      <c r="E34" s="56">
        <v>5</v>
      </c>
      <c r="F34" s="52">
        <v>5</v>
      </c>
      <c r="H34" s="35" t="s">
        <v>70</v>
      </c>
      <c r="AK34" s="34">
        <f t="shared" si="42"/>
        <v>3</v>
      </c>
      <c r="AL34" s="34">
        <f t="shared" si="43"/>
        <v>0</v>
      </c>
      <c r="AM34" s="34">
        <f t="shared" si="80"/>
        <v>5</v>
      </c>
      <c r="AN34" s="34">
        <f t="shared" si="80"/>
        <v>5</v>
      </c>
      <c r="AO34" s="34">
        <f t="shared" si="81"/>
        <v>1</v>
      </c>
      <c r="AP34" s="34">
        <f t="shared" si="81"/>
        <v>1</v>
      </c>
      <c r="AQ34" s="34">
        <f t="shared" si="82"/>
        <v>1</v>
      </c>
      <c r="AR34" s="34" t="b">
        <f t="shared" si="83"/>
        <v>0</v>
      </c>
      <c r="AS34" s="34" t="b">
        <f t="shared" si="84"/>
        <v>0</v>
      </c>
      <c r="AT34" s="34" t="b">
        <f t="shared" si="85"/>
        <v>0</v>
      </c>
      <c r="AU34" s="34" t="b">
        <f t="shared" si="86"/>
        <v>0</v>
      </c>
      <c r="AV34" s="34">
        <f t="shared" si="87"/>
        <v>1</v>
      </c>
      <c r="AW34" s="34">
        <f t="shared" si="88"/>
        <v>6</v>
      </c>
      <c r="AX34" s="34">
        <f t="shared" si="89"/>
        <v>4</v>
      </c>
      <c r="AY34" s="34">
        <f t="shared" si="90"/>
        <v>4</v>
      </c>
      <c r="AZ34" s="34">
        <f t="shared" si="91"/>
        <v>6</v>
      </c>
    </row>
    <row r="35" spans="1:52" ht="13.5" thickBot="1">
      <c r="A35" s="41" t="str">
        <f>X10</f>
        <v>SUPER U</v>
      </c>
      <c r="B35" s="47" t="str">
        <f>X4</f>
        <v>PEIPIN</v>
      </c>
      <c r="C35" s="39">
        <v>6</v>
      </c>
      <c r="D35" s="53">
        <v>4</v>
      </c>
      <c r="E35" s="57">
        <v>5</v>
      </c>
      <c r="F35" s="53">
        <v>5</v>
      </c>
      <c r="H35" s="35" t="s">
        <v>72</v>
      </c>
      <c r="AK35" s="34">
        <f t="shared" si="42"/>
        <v>0</v>
      </c>
      <c r="AL35" s="34">
        <f t="shared" si="43"/>
        <v>0</v>
      </c>
      <c r="AM35" s="34">
        <f t="shared" si="80"/>
        <v>0</v>
      </c>
      <c r="AN35" s="34">
        <f t="shared" si="80"/>
        <v>0</v>
      </c>
      <c r="AO35" s="34">
        <f t="shared" si="81"/>
        <v>0</v>
      </c>
      <c r="AP35" s="34">
        <f t="shared" si="81"/>
        <v>0</v>
      </c>
      <c r="AQ35" s="34" t="b">
        <f t="shared" si="82"/>
        <v>0</v>
      </c>
      <c r="AR35" s="34" t="b">
        <f t="shared" si="83"/>
        <v>0</v>
      </c>
      <c r="AS35" s="34" t="b">
        <f t="shared" si="84"/>
        <v>0</v>
      </c>
      <c r="AT35" s="34" t="b">
        <f t="shared" si="85"/>
        <v>0</v>
      </c>
      <c r="AU35" s="34" t="b">
        <f t="shared" si="86"/>
        <v>0</v>
      </c>
      <c r="AV35" s="34" t="b">
        <f t="shared" si="87"/>
        <v>0</v>
      </c>
      <c r="AW35" s="34">
        <f t="shared" si="88"/>
        <v>0</v>
      </c>
      <c r="AX35" s="34">
        <f t="shared" si="89"/>
        <v>0</v>
      </c>
      <c r="AY35" s="34">
        <f t="shared" si="90"/>
        <v>0</v>
      </c>
      <c r="AZ35" s="34">
        <f t="shared" si="91"/>
        <v>0</v>
      </c>
    </row>
    <row r="36" spans="1:52" ht="13.5" thickBot="1">
      <c r="A36" s="35"/>
      <c r="B36" s="35"/>
      <c r="C36" s="55"/>
      <c r="D36" s="55"/>
      <c r="E36" s="55"/>
      <c r="F36" s="55"/>
      <c r="H36" s="35" t="s">
        <v>71</v>
      </c>
      <c r="AK36" s="34">
        <f t="shared" si="42"/>
        <v>0</v>
      </c>
      <c r="AL36" s="34">
        <f t="shared" si="43"/>
        <v>0</v>
      </c>
      <c r="AM36" s="34">
        <f t="shared" si="80"/>
        <v>0</v>
      </c>
      <c r="AN36" s="34">
        <f t="shared" si="80"/>
        <v>0</v>
      </c>
      <c r="AO36" s="34">
        <f t="shared" si="81"/>
        <v>0</v>
      </c>
      <c r="AP36" s="34">
        <f t="shared" si="81"/>
        <v>0</v>
      </c>
      <c r="AQ36" s="34" t="b">
        <f t="shared" si="82"/>
        <v>0</v>
      </c>
      <c r="AR36" s="34" t="b">
        <f t="shared" si="83"/>
        <v>0</v>
      </c>
      <c r="AS36" s="34" t="b">
        <f t="shared" si="84"/>
        <v>0</v>
      </c>
      <c r="AT36" s="34" t="b">
        <f t="shared" si="85"/>
        <v>0</v>
      </c>
      <c r="AU36" s="34" t="b">
        <f t="shared" si="86"/>
        <v>0</v>
      </c>
      <c r="AV36" s="34" t="b">
        <f t="shared" si="87"/>
        <v>0</v>
      </c>
      <c r="AW36" s="34">
        <f t="shared" si="88"/>
        <v>0</v>
      </c>
      <c r="AX36" s="34">
        <f t="shared" si="89"/>
        <v>0</v>
      </c>
      <c r="AY36" s="34">
        <f t="shared" si="90"/>
        <v>0</v>
      </c>
      <c r="AZ36" s="34">
        <f t="shared" si="91"/>
        <v>0</v>
      </c>
    </row>
    <row r="37" spans="1:52" ht="13.5" thickBot="1">
      <c r="A37" s="126" t="s">
        <v>45</v>
      </c>
      <c r="B37" s="127"/>
      <c r="C37" s="127"/>
      <c r="D37" s="127"/>
      <c r="E37" s="127"/>
      <c r="F37" s="128"/>
    </row>
    <row r="38" spans="1:52" ht="13.5" thickBot="1">
      <c r="A38" s="64" t="s">
        <v>38</v>
      </c>
      <c r="B38" s="65" t="s">
        <v>38</v>
      </c>
      <c r="C38" s="64" t="s">
        <v>39</v>
      </c>
      <c r="D38" s="64" t="s">
        <v>39</v>
      </c>
      <c r="E38" s="64" t="s">
        <v>40</v>
      </c>
      <c r="F38" s="45" t="s">
        <v>40</v>
      </c>
      <c r="AK38" s="34">
        <f t="shared" si="42"/>
        <v>0</v>
      </c>
      <c r="AL38" s="34">
        <f t="shared" si="43"/>
        <v>1</v>
      </c>
      <c r="AM38" s="34">
        <f t="shared" ref="AM38:AN43" si="92">E39</f>
        <v>5</v>
      </c>
      <c r="AN38" s="34">
        <f t="shared" si="92"/>
        <v>5</v>
      </c>
      <c r="AO38" s="34">
        <f t="shared" ref="AO38:AP43" si="93">IF(C39="",0,1)</f>
        <v>1</v>
      </c>
      <c r="AP38" s="34">
        <f t="shared" si="93"/>
        <v>1</v>
      </c>
      <c r="AQ38" s="34" t="b">
        <f t="shared" ref="AQ38:AQ43" si="94">IF(C39&lt;&gt;"",IF(C39&gt;D39,1))</f>
        <v>0</v>
      </c>
      <c r="AR38" s="34">
        <f t="shared" ref="AR38:AR43" si="95">IF(D39&lt;&gt;"",IF(D39&gt;C39,1))</f>
        <v>1</v>
      </c>
      <c r="AS38" s="34" t="b">
        <f t="shared" ref="AS38:AS43" si="96">IF(C39&lt;&gt;"",IF(C39=D39,1))</f>
        <v>0</v>
      </c>
      <c r="AT38" s="34" t="b">
        <f t="shared" ref="AT38:AT43" si="97">IF(D39&lt;&gt;"",IF(D39=C39,1))</f>
        <v>0</v>
      </c>
      <c r="AU38" s="34">
        <f t="shared" ref="AU38:AU43" si="98">IF(C39&lt;&gt;"",IF(C39&lt;D39,1))</f>
        <v>1</v>
      </c>
      <c r="AV38" s="34" t="b">
        <f t="shared" ref="AV38:AV43" si="99">IF(D39&lt;&gt;"",IF(D39&lt;C39,1))</f>
        <v>0</v>
      </c>
      <c r="AW38" s="34">
        <f t="shared" ref="AW38:AW43" si="100">IF(C39&lt;0,0,C39)</f>
        <v>3</v>
      </c>
      <c r="AX38" s="34">
        <f t="shared" ref="AX38:AX43" si="101">IF(D39&lt;0,0,D39)</f>
        <v>5</v>
      </c>
      <c r="AY38" s="34">
        <f t="shared" ref="AY38:AY43" si="102">IF(D39&lt;0,0,D39)</f>
        <v>5</v>
      </c>
      <c r="AZ38" s="34">
        <f t="shared" ref="AZ38:AZ43" si="103">IF(C39&lt;0,0,C39)</f>
        <v>3</v>
      </c>
    </row>
    <row r="39" spans="1:52">
      <c r="A39" s="42" t="str">
        <f>X4</f>
        <v>PEIPIN</v>
      </c>
      <c r="B39" s="51" t="str">
        <f>X8</f>
        <v>SANOFI</v>
      </c>
      <c r="C39" s="36">
        <v>3</v>
      </c>
      <c r="D39" s="37">
        <v>5</v>
      </c>
      <c r="E39" s="48">
        <v>5</v>
      </c>
      <c r="F39" s="37">
        <v>5</v>
      </c>
      <c r="AK39" s="34">
        <f t="shared" si="42"/>
        <v>0</v>
      </c>
      <c r="AL39" s="34">
        <f t="shared" si="43"/>
        <v>0</v>
      </c>
      <c r="AM39" s="34">
        <f t="shared" si="92"/>
        <v>5</v>
      </c>
      <c r="AN39" s="34">
        <f t="shared" si="92"/>
        <v>5</v>
      </c>
      <c r="AO39" s="34">
        <f t="shared" si="93"/>
        <v>1</v>
      </c>
      <c r="AP39" s="34">
        <f t="shared" si="93"/>
        <v>1</v>
      </c>
      <c r="AQ39" s="34" t="b">
        <f t="shared" si="94"/>
        <v>0</v>
      </c>
      <c r="AR39" s="34">
        <f t="shared" si="95"/>
        <v>1</v>
      </c>
      <c r="AS39" s="34" t="b">
        <f t="shared" si="96"/>
        <v>0</v>
      </c>
      <c r="AT39" s="34" t="b">
        <f t="shared" si="97"/>
        <v>0</v>
      </c>
      <c r="AU39" s="34">
        <f t="shared" si="98"/>
        <v>1</v>
      </c>
      <c r="AV39" s="34" t="b">
        <f t="shared" si="99"/>
        <v>0</v>
      </c>
      <c r="AW39" s="34">
        <f t="shared" si="100"/>
        <v>1</v>
      </c>
      <c r="AX39" s="34">
        <f t="shared" si="101"/>
        <v>4</v>
      </c>
      <c r="AY39" s="34">
        <f t="shared" si="102"/>
        <v>4</v>
      </c>
      <c r="AZ39" s="34">
        <f t="shared" si="103"/>
        <v>1</v>
      </c>
    </row>
    <row r="40" spans="1:52">
      <c r="A40" s="40" t="str">
        <f>X3</f>
        <v>MINETTO</v>
      </c>
      <c r="B40" s="46" t="str">
        <f>X9</f>
        <v>BOCA</v>
      </c>
      <c r="C40" s="38">
        <v>1</v>
      </c>
      <c r="D40" s="52">
        <v>4</v>
      </c>
      <c r="E40" s="56">
        <v>5</v>
      </c>
      <c r="F40" s="52">
        <v>5</v>
      </c>
      <c r="AK40" s="34">
        <f t="shared" si="42"/>
        <v>1</v>
      </c>
      <c r="AL40" s="34">
        <f t="shared" si="43"/>
        <v>0</v>
      </c>
      <c r="AM40" s="34">
        <f t="shared" si="92"/>
        <v>5</v>
      </c>
      <c r="AN40" s="34">
        <f t="shared" si="92"/>
        <v>5</v>
      </c>
      <c r="AO40" s="34">
        <f t="shared" si="93"/>
        <v>1</v>
      </c>
      <c r="AP40" s="34">
        <f t="shared" si="93"/>
        <v>1</v>
      </c>
      <c r="AQ40" s="34" t="b">
        <f t="shared" si="94"/>
        <v>0</v>
      </c>
      <c r="AR40" s="34" t="b">
        <f t="shared" si="95"/>
        <v>0</v>
      </c>
      <c r="AS40" s="34">
        <f t="shared" si="96"/>
        <v>1</v>
      </c>
      <c r="AT40" s="34">
        <f t="shared" si="97"/>
        <v>1</v>
      </c>
      <c r="AU40" s="34" t="b">
        <f t="shared" si="98"/>
        <v>0</v>
      </c>
      <c r="AV40" s="34" t="b">
        <f t="shared" si="99"/>
        <v>0</v>
      </c>
      <c r="AW40" s="34">
        <f t="shared" si="100"/>
        <v>1</v>
      </c>
      <c r="AX40" s="34">
        <f t="shared" si="101"/>
        <v>1</v>
      </c>
      <c r="AY40" s="34">
        <f t="shared" si="102"/>
        <v>1</v>
      </c>
      <c r="AZ40" s="34">
        <f t="shared" si="103"/>
        <v>1</v>
      </c>
    </row>
    <row r="41" spans="1:52">
      <c r="A41" s="43" t="str">
        <f>X5</f>
        <v>VOLPE</v>
      </c>
      <c r="B41" s="46" t="str">
        <f>X6</f>
        <v>PI&amp;KC</v>
      </c>
      <c r="C41" s="38">
        <v>1</v>
      </c>
      <c r="D41" s="52">
        <v>1</v>
      </c>
      <c r="E41" s="56">
        <v>5</v>
      </c>
      <c r="F41" s="52">
        <v>5</v>
      </c>
      <c r="AK41" s="34">
        <f t="shared" si="42"/>
        <v>0</v>
      </c>
      <c r="AL41" s="34">
        <f t="shared" si="43"/>
        <v>0</v>
      </c>
      <c r="AM41" s="34">
        <f t="shared" si="92"/>
        <v>0</v>
      </c>
      <c r="AN41" s="34">
        <f t="shared" si="92"/>
        <v>0</v>
      </c>
      <c r="AO41" s="34">
        <f t="shared" si="93"/>
        <v>0</v>
      </c>
      <c r="AP41" s="34">
        <f t="shared" si="93"/>
        <v>0</v>
      </c>
      <c r="AQ41" s="34" t="b">
        <f t="shared" si="94"/>
        <v>0</v>
      </c>
      <c r="AR41" s="34" t="b">
        <f t="shared" si="95"/>
        <v>0</v>
      </c>
      <c r="AS41" s="34" t="b">
        <f t="shared" si="96"/>
        <v>0</v>
      </c>
      <c r="AT41" s="34" t="b">
        <f t="shared" si="97"/>
        <v>0</v>
      </c>
      <c r="AU41" s="34" t="b">
        <f t="shared" si="98"/>
        <v>0</v>
      </c>
      <c r="AV41" s="34" t="b">
        <f t="shared" si="99"/>
        <v>0</v>
      </c>
      <c r="AW41" s="34">
        <f t="shared" si="100"/>
        <v>0</v>
      </c>
      <c r="AX41" s="34">
        <f t="shared" si="101"/>
        <v>0</v>
      </c>
      <c r="AY41" s="34">
        <f t="shared" si="102"/>
        <v>0</v>
      </c>
      <c r="AZ41" s="34">
        <f t="shared" si="103"/>
        <v>0</v>
      </c>
    </row>
    <row r="42" spans="1:52" ht="13.5" thickBot="1">
      <c r="A42" s="41" t="str">
        <f>X10</f>
        <v>SUPER U</v>
      </c>
      <c r="B42" s="47" t="str">
        <f>X7</f>
        <v>LAZER</v>
      </c>
      <c r="C42" s="39"/>
      <c r="D42" s="53"/>
      <c r="E42" s="57"/>
      <c r="F42" s="53"/>
      <c r="AK42" s="34">
        <f t="shared" si="42"/>
        <v>0</v>
      </c>
      <c r="AL42" s="34">
        <f t="shared" si="43"/>
        <v>0</v>
      </c>
      <c r="AM42" s="34">
        <f t="shared" si="92"/>
        <v>0</v>
      </c>
      <c r="AN42" s="34">
        <f t="shared" si="92"/>
        <v>0</v>
      </c>
      <c r="AO42" s="34">
        <f t="shared" si="93"/>
        <v>0</v>
      </c>
      <c r="AP42" s="34">
        <f t="shared" si="93"/>
        <v>0</v>
      </c>
      <c r="AQ42" s="34" t="b">
        <f t="shared" si="94"/>
        <v>0</v>
      </c>
      <c r="AR42" s="34" t="b">
        <f t="shared" si="95"/>
        <v>0</v>
      </c>
      <c r="AS42" s="34" t="b">
        <f t="shared" si="96"/>
        <v>0</v>
      </c>
      <c r="AT42" s="34" t="b">
        <f t="shared" si="97"/>
        <v>0</v>
      </c>
      <c r="AU42" s="34" t="b">
        <f t="shared" si="98"/>
        <v>0</v>
      </c>
      <c r="AV42" s="34" t="b">
        <f t="shared" si="99"/>
        <v>0</v>
      </c>
      <c r="AW42" s="34">
        <f t="shared" si="100"/>
        <v>0</v>
      </c>
      <c r="AX42" s="34">
        <f t="shared" si="101"/>
        <v>0</v>
      </c>
      <c r="AY42" s="34">
        <f t="shared" si="102"/>
        <v>0</v>
      </c>
      <c r="AZ42" s="34">
        <f t="shared" si="103"/>
        <v>0</v>
      </c>
    </row>
    <row r="43" spans="1:52" ht="13.5" thickBot="1">
      <c r="A43" s="35"/>
      <c r="B43" s="35"/>
      <c r="C43" s="55"/>
      <c r="D43" s="55"/>
      <c r="E43" s="55"/>
      <c r="F43" s="55"/>
      <c r="AK43" s="34">
        <f t="shared" si="42"/>
        <v>0</v>
      </c>
      <c r="AL43" s="34">
        <f t="shared" si="43"/>
        <v>0</v>
      </c>
      <c r="AM43" s="34">
        <f t="shared" si="92"/>
        <v>0</v>
      </c>
      <c r="AN43" s="34">
        <f t="shared" si="92"/>
        <v>0</v>
      </c>
      <c r="AO43" s="34">
        <f t="shared" si="93"/>
        <v>0</v>
      </c>
      <c r="AP43" s="34">
        <f t="shared" si="93"/>
        <v>0</v>
      </c>
      <c r="AQ43" s="34" t="b">
        <f t="shared" si="94"/>
        <v>0</v>
      </c>
      <c r="AR43" s="34" t="b">
        <f t="shared" si="95"/>
        <v>0</v>
      </c>
      <c r="AS43" s="34" t="b">
        <f t="shared" si="96"/>
        <v>0</v>
      </c>
      <c r="AT43" s="34" t="b">
        <f t="shared" si="97"/>
        <v>0</v>
      </c>
      <c r="AU43" s="34" t="b">
        <f t="shared" si="98"/>
        <v>0</v>
      </c>
      <c r="AV43" s="34" t="b">
        <f t="shared" si="99"/>
        <v>0</v>
      </c>
      <c r="AW43" s="34">
        <f t="shared" si="100"/>
        <v>0</v>
      </c>
      <c r="AX43" s="34">
        <f t="shared" si="101"/>
        <v>0</v>
      </c>
      <c r="AY43" s="34">
        <f t="shared" si="102"/>
        <v>0</v>
      </c>
      <c r="AZ43" s="34">
        <f t="shared" si="103"/>
        <v>0</v>
      </c>
    </row>
    <row r="44" spans="1:52" ht="13.5" thickBot="1">
      <c r="A44" s="126" t="s">
        <v>46</v>
      </c>
      <c r="B44" s="127"/>
      <c r="C44" s="127"/>
      <c r="D44" s="127"/>
      <c r="E44" s="127"/>
      <c r="F44" s="128"/>
    </row>
    <row r="45" spans="1:52" ht="13.5" thickBot="1">
      <c r="A45" s="64" t="s">
        <v>38</v>
      </c>
      <c r="B45" s="65" t="s">
        <v>38</v>
      </c>
      <c r="C45" s="64" t="s">
        <v>39</v>
      </c>
      <c r="D45" s="64" t="s">
        <v>39</v>
      </c>
      <c r="E45" s="64" t="s">
        <v>40</v>
      </c>
      <c r="F45" s="45" t="s">
        <v>40</v>
      </c>
      <c r="AK45" s="34">
        <f t="shared" si="42"/>
        <v>0</v>
      </c>
      <c r="AL45" s="34">
        <f t="shared" si="43"/>
        <v>1</v>
      </c>
      <c r="AM45" s="34">
        <f t="shared" ref="AM45:AN48" si="104">E46</f>
        <v>5</v>
      </c>
      <c r="AN45" s="34">
        <f t="shared" si="104"/>
        <v>5</v>
      </c>
      <c r="AO45" s="34">
        <f t="shared" ref="AO45:AP48" si="105">IF(C46="",0,1)</f>
        <v>1</v>
      </c>
      <c r="AP45" s="34">
        <f t="shared" si="105"/>
        <v>1</v>
      </c>
      <c r="AQ45" s="34" t="b">
        <f>IF(C46&lt;&gt;"",IF(C46&gt;D46,1))</f>
        <v>0</v>
      </c>
      <c r="AR45" s="34">
        <f>IF(D46&lt;&gt;"",IF(D46&gt;C46,1))</f>
        <v>1</v>
      </c>
      <c r="AS45" s="34" t="b">
        <f>IF(C46&lt;&gt;"",IF(C46=D46,1))</f>
        <v>0</v>
      </c>
      <c r="AT45" s="34" t="b">
        <f>IF(D46&lt;&gt;"",IF(D46=C46,1))</f>
        <v>0</v>
      </c>
      <c r="AU45" s="34">
        <f>IF(C46&lt;&gt;"",IF(C46&lt;D46,1))</f>
        <v>1</v>
      </c>
      <c r="AV45" s="34" t="b">
        <f>IF(D46&lt;&gt;"",IF(D46&lt;C46,1))</f>
        <v>0</v>
      </c>
      <c r="AW45" s="34">
        <f t="shared" ref="AW45" si="106">IF(C46&lt;0,0,C46)</f>
        <v>1</v>
      </c>
      <c r="AX45" s="34">
        <f t="shared" ref="AX45" si="107">IF(D46&lt;0,0,D46)</f>
        <v>5</v>
      </c>
      <c r="AY45" s="34">
        <f t="shared" ref="AY45" si="108">IF(D46&lt;0,0,D46)</f>
        <v>5</v>
      </c>
      <c r="AZ45" s="34">
        <f t="shared" ref="AZ45" si="109">IF(C46&lt;0,0,C46)</f>
        <v>1</v>
      </c>
    </row>
    <row r="46" spans="1:52">
      <c r="A46" s="42" t="str">
        <f>X3</f>
        <v>MINETTO</v>
      </c>
      <c r="B46" s="51" t="str">
        <f>X7</f>
        <v>LAZER</v>
      </c>
      <c r="C46" s="36">
        <v>1</v>
      </c>
      <c r="D46" s="37">
        <v>5</v>
      </c>
      <c r="E46" s="48">
        <v>5</v>
      </c>
      <c r="F46" s="37">
        <v>5</v>
      </c>
      <c r="H46" s="81" t="s">
        <v>85</v>
      </c>
      <c r="I46" s="81"/>
      <c r="J46" s="81"/>
      <c r="K46" s="81"/>
      <c r="M46" s="81" t="s">
        <v>87</v>
      </c>
      <c r="N46" s="81"/>
      <c r="O46" s="81"/>
      <c r="P46" s="81"/>
      <c r="AK46" s="34">
        <f t="shared" si="42"/>
        <v>0</v>
      </c>
      <c r="AL46" s="34">
        <f t="shared" si="43"/>
        <v>0</v>
      </c>
      <c r="AM46" s="34">
        <f t="shared" si="104"/>
        <v>1</v>
      </c>
      <c r="AN46" s="34">
        <f t="shared" si="104"/>
        <v>1</v>
      </c>
      <c r="AO46" s="34">
        <f t="shared" si="105"/>
        <v>1</v>
      </c>
      <c r="AP46" s="34">
        <f t="shared" si="105"/>
        <v>1</v>
      </c>
      <c r="AQ46" s="34" t="b">
        <f>IF(C47&lt;&gt;"",IF(C47&gt;D47,1))</f>
        <v>0</v>
      </c>
      <c r="AR46" s="34" t="b">
        <f>IF(D47&lt;&gt;"",IF(D47&gt;C47,1))</f>
        <v>0</v>
      </c>
      <c r="AS46" s="34">
        <f>IF(C47&lt;&gt;"",IF(C47=D47,1))</f>
        <v>1</v>
      </c>
      <c r="AT46" s="34">
        <f>IF(D47&lt;&gt;"",IF(D47=C47,1))</f>
        <v>1</v>
      </c>
      <c r="AU46" s="34" t="b">
        <f>IF(C47&lt;&gt;"",IF(C47&lt;D47,1))</f>
        <v>0</v>
      </c>
      <c r="AV46" s="34" t="b">
        <f>IF(D47&lt;&gt;"",IF(D47&lt;C47,1))</f>
        <v>0</v>
      </c>
      <c r="AW46" s="34">
        <f>IF(C47&lt;0,0,C47)</f>
        <v>0</v>
      </c>
      <c r="AX46" s="34">
        <f>IF(D47&lt;0,0,D47)</f>
        <v>0</v>
      </c>
      <c r="AY46" s="34">
        <f>IF(D47&lt;0,0,D47)</f>
        <v>0</v>
      </c>
      <c r="AZ46" s="34">
        <f>IF(C47&lt;0,0,C47)</f>
        <v>0</v>
      </c>
    </row>
    <row r="47" spans="1:52">
      <c r="A47" s="82" t="str">
        <f>X4</f>
        <v>PEIPIN</v>
      </c>
      <c r="B47" s="83" t="str">
        <f>X9</f>
        <v>BOCA</v>
      </c>
      <c r="C47" s="84">
        <v>-1</v>
      </c>
      <c r="D47" s="85">
        <v>-1</v>
      </c>
      <c r="E47" s="86">
        <v>1</v>
      </c>
      <c r="F47" s="85">
        <v>1</v>
      </c>
      <c r="H47" s="81" t="s">
        <v>86</v>
      </c>
      <c r="I47" s="81"/>
      <c r="J47" s="81"/>
      <c r="K47" s="81"/>
      <c r="M47" s="81" t="s">
        <v>88</v>
      </c>
      <c r="N47" s="81"/>
      <c r="O47" s="81"/>
      <c r="P47" s="81"/>
      <c r="AK47" s="34">
        <f t="shared" si="42"/>
        <v>3</v>
      </c>
      <c r="AL47" s="34">
        <f t="shared" si="43"/>
        <v>0</v>
      </c>
      <c r="AM47" s="34">
        <f t="shared" si="104"/>
        <v>5</v>
      </c>
      <c r="AN47" s="34">
        <f t="shared" si="104"/>
        <v>5</v>
      </c>
      <c r="AO47" s="34">
        <f t="shared" si="105"/>
        <v>1</v>
      </c>
      <c r="AP47" s="34">
        <f t="shared" si="105"/>
        <v>1</v>
      </c>
      <c r="AQ47" s="34">
        <f>IF(C48&lt;&gt;"",IF(C48&gt;D48,1))</f>
        <v>1</v>
      </c>
      <c r="AR47" s="34" t="b">
        <f>IF(D48&lt;&gt;"",IF(D48&gt;C48,1))</f>
        <v>0</v>
      </c>
      <c r="AS47" s="34" t="b">
        <f>IF(C48&lt;&gt;"",IF(C48=D48,1))</f>
        <v>0</v>
      </c>
      <c r="AT47" s="34" t="b">
        <f>IF(D48&lt;&gt;"",IF(D48=C48,1))</f>
        <v>0</v>
      </c>
      <c r="AU47" s="34" t="b">
        <f>IF(C48&lt;&gt;"",IF(C48&lt;D48,1))</f>
        <v>0</v>
      </c>
      <c r="AV47" s="34">
        <f>IF(D48&lt;&gt;"",IF(D48&lt;C48,1))</f>
        <v>1</v>
      </c>
      <c r="AW47" s="34">
        <f t="shared" ref="AW47:AW48" si="110">IF(C48&lt;0,0,C48)</f>
        <v>5</v>
      </c>
      <c r="AX47" s="34">
        <f t="shared" ref="AX47:AX48" si="111">IF(D48&lt;0,0,D48)</f>
        <v>4</v>
      </c>
      <c r="AY47" s="34">
        <f t="shared" ref="AY47:AY48" si="112">IF(D48&lt;0,0,D48)</f>
        <v>4</v>
      </c>
      <c r="AZ47" s="34">
        <f t="shared" ref="AZ47:AZ48" si="113">IF(C48&lt;0,0,C48)</f>
        <v>5</v>
      </c>
    </row>
    <row r="48" spans="1:52">
      <c r="A48" s="40" t="str">
        <f>X10</f>
        <v>SUPER U</v>
      </c>
      <c r="B48" s="46" t="str">
        <f>X5</f>
        <v>VOLPE</v>
      </c>
      <c r="C48" s="38">
        <v>5</v>
      </c>
      <c r="D48" s="52">
        <v>4</v>
      </c>
      <c r="E48" s="56">
        <v>5</v>
      </c>
      <c r="F48" s="52">
        <v>5</v>
      </c>
      <c r="H48" s="81" t="s">
        <v>84</v>
      </c>
      <c r="I48" s="81"/>
      <c r="J48" s="81"/>
      <c r="K48" s="81"/>
      <c r="M48" s="81" t="s">
        <v>89</v>
      </c>
      <c r="N48" s="81"/>
      <c r="O48" s="81"/>
      <c r="P48" s="81"/>
      <c r="AK48" s="34">
        <f t="shared" si="42"/>
        <v>1</v>
      </c>
      <c r="AL48" s="34">
        <f t="shared" si="43"/>
        <v>0</v>
      </c>
      <c r="AM48" s="34">
        <f t="shared" si="104"/>
        <v>5</v>
      </c>
      <c r="AN48" s="34">
        <f t="shared" si="104"/>
        <v>5</v>
      </c>
      <c r="AO48" s="34">
        <f t="shared" si="105"/>
        <v>1</v>
      </c>
      <c r="AP48" s="34">
        <f t="shared" si="105"/>
        <v>1</v>
      </c>
      <c r="AQ48" s="34" t="b">
        <f>IF(C49&lt;&gt;"",IF(C49&gt;D49,1))</f>
        <v>0</v>
      </c>
      <c r="AR48" s="34" t="b">
        <f>IF(D49&lt;&gt;"",IF(D49&gt;C49,1))</f>
        <v>0</v>
      </c>
      <c r="AS48" s="34">
        <f>IF(C49&lt;&gt;"",IF(C49=D49,1))</f>
        <v>1</v>
      </c>
      <c r="AT48" s="34">
        <f>IF(D49&lt;&gt;"",IF(D49=C49,1))</f>
        <v>1</v>
      </c>
      <c r="AU48" s="34" t="b">
        <f>IF(C49&lt;&gt;"",IF(C49&lt;D49,1))</f>
        <v>0</v>
      </c>
      <c r="AV48" s="34" t="b">
        <f>IF(D49&lt;&gt;"",IF(D49&lt;C49,1))</f>
        <v>0</v>
      </c>
      <c r="AW48" s="34">
        <f t="shared" si="110"/>
        <v>2</v>
      </c>
      <c r="AX48" s="34">
        <f t="shared" si="111"/>
        <v>2</v>
      </c>
      <c r="AY48" s="34">
        <f t="shared" si="112"/>
        <v>2</v>
      </c>
      <c r="AZ48" s="34">
        <f t="shared" si="113"/>
        <v>2</v>
      </c>
    </row>
    <row r="49" spans="1:6" ht="13.5" thickBot="1">
      <c r="A49" s="41" t="str">
        <f>X6</f>
        <v>PI&amp;KC</v>
      </c>
      <c r="B49" s="47" t="str">
        <f>X8</f>
        <v>SANOFI</v>
      </c>
      <c r="C49" s="39">
        <v>2</v>
      </c>
      <c r="D49" s="53">
        <v>2</v>
      </c>
      <c r="E49" s="57">
        <v>5</v>
      </c>
      <c r="F49" s="53">
        <v>5</v>
      </c>
    </row>
  </sheetData>
  <mergeCells count="8">
    <mergeCell ref="A16:F16"/>
    <mergeCell ref="A9:F9"/>
    <mergeCell ref="A2:F2"/>
    <mergeCell ref="H26:L30"/>
    <mergeCell ref="A44:F44"/>
    <mergeCell ref="A37:F37"/>
    <mergeCell ref="A30:F30"/>
    <mergeCell ref="A23:F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Shreck</dc:creator>
  <cp:lastModifiedBy>h2so4</cp:lastModifiedBy>
  <cp:lastPrinted>2015-10-28T14:59:17Z</cp:lastPrinted>
  <dcterms:created xsi:type="dcterms:W3CDTF">2012-09-25T07:51:29Z</dcterms:created>
  <dcterms:modified xsi:type="dcterms:W3CDTF">2015-12-18T16:42:56Z</dcterms:modified>
</cp:coreProperties>
</file>