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bookViews>
    <workbookView xWindow="0" yWindow="0" windowWidth="28800" windowHeight="14310"/>
  </bookViews>
  <sheets>
    <sheet name="competition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Y13" i="1" l="1"/>
  <c r="X13" i="1"/>
  <c r="E18" i="1"/>
  <c r="D18" i="1"/>
  <c r="E17" i="1"/>
  <c r="D17" i="1"/>
  <c r="E16" i="1"/>
  <c r="D16" i="1"/>
  <c r="E15" i="1"/>
  <c r="D15" i="1"/>
  <c r="E14" i="1"/>
  <c r="D14" i="1"/>
  <c r="E13" i="1"/>
  <c r="D13" i="1"/>
  <c r="E12" i="1"/>
  <c r="D12" i="1"/>
  <c r="E11" i="1"/>
  <c r="D11" i="1"/>
  <c r="E10" i="1"/>
  <c r="D10" i="1"/>
  <c r="E9" i="1"/>
  <c r="D9" i="1"/>
  <c r="E36" i="1"/>
  <c r="D36" i="1"/>
  <c r="E31" i="1"/>
  <c r="D31" i="1"/>
  <c r="D32" i="1"/>
  <c r="E32" i="1"/>
  <c r="E30" i="1"/>
  <c r="D30" i="1"/>
  <c r="E29" i="1"/>
  <c r="D29" i="1"/>
  <c r="E37" i="1"/>
  <c r="D37" i="1"/>
  <c r="E38" i="1"/>
  <c r="D38" i="1"/>
  <c r="E35" i="1"/>
  <c r="D35" i="1"/>
  <c r="E33" i="1"/>
  <c r="D33" i="1"/>
  <c r="E34" i="1"/>
  <c r="D34" i="1"/>
  <c r="M26" i="1" l="1"/>
  <c r="M22" i="1"/>
  <c r="L22" i="1"/>
  <c r="M24" i="1"/>
  <c r="L25" i="1"/>
  <c r="M23" i="1"/>
  <c r="L24" i="1"/>
  <c r="M25" i="1"/>
  <c r="L26" i="1"/>
  <c r="L23" i="1"/>
  <c r="H22" i="1"/>
  <c r="H25" i="1"/>
  <c r="J22" i="1"/>
  <c r="I23" i="1"/>
  <c r="H24" i="1"/>
  <c r="J26" i="1"/>
  <c r="H26" i="1"/>
  <c r="H23" i="1"/>
  <c r="J25" i="1"/>
  <c r="I22" i="1"/>
  <c r="I26" i="1"/>
  <c r="J23" i="1"/>
  <c r="I24" i="1"/>
  <c r="J24" i="1"/>
  <c r="I25" i="1"/>
  <c r="L2" i="1" l="1"/>
  <c r="I5" i="1"/>
  <c r="M4" i="1"/>
  <c r="H2" i="1"/>
  <c r="H5" i="1"/>
  <c r="H3" i="1"/>
  <c r="H6" i="1" l="1"/>
  <c r="J4" i="1"/>
  <c r="I4" i="1"/>
  <c r="L4" i="1"/>
  <c r="N4" i="1" s="1"/>
  <c r="I6" i="1"/>
  <c r="M3" i="1"/>
  <c r="I2" i="1"/>
  <c r="M6" i="1"/>
  <c r="L6" i="1"/>
  <c r="H4" i="1"/>
  <c r="L5" i="1"/>
  <c r="I3" i="1"/>
  <c r="J2" i="1"/>
  <c r="J6" i="1"/>
  <c r="L3" i="1"/>
  <c r="J3" i="1"/>
  <c r="M2" i="1"/>
  <c r="N2" i="1" s="1"/>
  <c r="M5" i="1"/>
  <c r="J5" i="1"/>
  <c r="O5" i="1" s="1"/>
  <c r="O4" i="1" l="1"/>
  <c r="P4" i="1" s="1"/>
  <c r="N5" i="1"/>
  <c r="P5" i="1" s="1"/>
  <c r="O3" i="1"/>
  <c r="K6" i="1"/>
  <c r="N3" i="1"/>
  <c r="K4" i="1"/>
  <c r="K2" i="1"/>
  <c r="N6" i="1"/>
  <c r="O2" i="1"/>
  <c r="P2" i="1" s="1"/>
  <c r="O6" i="1"/>
  <c r="K3" i="1"/>
  <c r="K5" i="1"/>
  <c r="K22" i="1" l="1"/>
  <c r="O24" i="1"/>
  <c r="P3" i="1"/>
  <c r="P6" i="1"/>
  <c r="K25" i="1"/>
  <c r="O25" i="1"/>
  <c r="N22" i="1"/>
  <c r="K23" i="1"/>
  <c r="N25" i="1"/>
  <c r="N23" i="1"/>
  <c r="K24" i="1"/>
  <c r="O23" i="1"/>
  <c r="O22" i="1"/>
  <c r="K26" i="1"/>
  <c r="N26" i="1"/>
  <c r="N24" i="1"/>
  <c r="O26" i="1"/>
  <c r="P24" i="1" l="1"/>
  <c r="P23" i="1"/>
  <c r="P25" i="1"/>
  <c r="Q4" i="1"/>
  <c r="Q6" i="1"/>
  <c r="Q3" i="1"/>
  <c r="P22" i="1"/>
  <c r="P26" i="1"/>
  <c r="Q2" i="1"/>
  <c r="Q5" i="1"/>
  <c r="Q24" i="1" l="1"/>
  <c r="Q26" i="1"/>
  <c r="Q22" i="1"/>
  <c r="S6" i="1"/>
  <c r="T6" i="1" s="1"/>
  <c r="S3" i="1"/>
  <c r="AA3" i="1" s="1"/>
  <c r="S5" i="1"/>
  <c r="U5" i="1" s="1"/>
  <c r="Q23" i="1"/>
  <c r="Q25" i="1"/>
  <c r="S2" i="1"/>
  <c r="S4" i="1"/>
  <c r="AA4" i="1" s="1"/>
  <c r="S22" i="1" l="1"/>
  <c r="S26" i="1"/>
  <c r="X6" i="1"/>
  <c r="W6" i="1"/>
  <c r="AA6" i="1"/>
  <c r="Z6" i="1"/>
  <c r="V6" i="1"/>
  <c r="Y6" i="1"/>
  <c r="U6" i="1"/>
  <c r="Y5" i="1"/>
  <c r="T3" i="1"/>
  <c r="T5" i="1"/>
  <c r="W5" i="1"/>
  <c r="X5" i="1"/>
  <c r="Z5" i="1"/>
  <c r="V5" i="1"/>
  <c r="AA5" i="1"/>
  <c r="X3" i="1"/>
  <c r="Y3" i="1"/>
  <c r="W3" i="1"/>
  <c r="U3" i="1"/>
  <c r="Z3" i="1"/>
  <c r="V3" i="1"/>
  <c r="U2" i="1"/>
  <c r="X4" i="1"/>
  <c r="X2" i="1"/>
  <c r="Z4" i="1"/>
  <c r="S23" i="1"/>
  <c r="S24" i="1"/>
  <c r="S25" i="1"/>
  <c r="Y2" i="1"/>
  <c r="Y4" i="1"/>
  <c r="W4" i="1"/>
  <c r="AA2" i="1"/>
  <c r="T4" i="1"/>
  <c r="U4" i="1"/>
  <c r="Z2" i="1"/>
  <c r="V2" i="1"/>
  <c r="T2" i="1"/>
  <c r="R2" i="1" s="1"/>
  <c r="S13" i="1" s="1"/>
  <c r="V4" i="1"/>
  <c r="W2" i="1"/>
  <c r="R3" i="1" l="1"/>
  <c r="S14" i="1" s="1"/>
  <c r="V23" i="1"/>
  <c r="W23" i="1"/>
  <c r="X23" i="1"/>
  <c r="Y23" i="1"/>
  <c r="T23" i="1"/>
  <c r="Z23" i="1"/>
  <c r="AA23" i="1"/>
  <c r="U23" i="1"/>
  <c r="W24" i="1"/>
  <c r="X24" i="1"/>
  <c r="U24" i="1"/>
  <c r="Y24" i="1"/>
  <c r="Z24" i="1"/>
  <c r="AA24" i="1"/>
  <c r="T24" i="1"/>
  <c r="V24" i="1"/>
  <c r="Y26" i="1"/>
  <c r="Z26" i="1"/>
  <c r="AA26" i="1"/>
  <c r="U26" i="1"/>
  <c r="T26" i="1"/>
  <c r="V26" i="1"/>
  <c r="W26" i="1"/>
  <c r="X26" i="1"/>
  <c r="X25" i="1"/>
  <c r="Y25" i="1"/>
  <c r="Z25" i="1"/>
  <c r="AA25" i="1"/>
  <c r="V25" i="1"/>
  <c r="U25" i="1"/>
  <c r="T25" i="1"/>
  <c r="W25" i="1"/>
  <c r="U22" i="1"/>
  <c r="V22" i="1"/>
  <c r="W22" i="1"/>
  <c r="X22" i="1"/>
  <c r="Y22" i="1"/>
  <c r="AA22" i="1"/>
  <c r="Z22" i="1"/>
  <c r="T22" i="1"/>
  <c r="R22" i="1" s="1"/>
  <c r="T14" i="1" s="1"/>
  <c r="R4" i="1" l="1"/>
  <c r="R5" i="1" s="1"/>
  <c r="R6" i="1" s="1"/>
  <c r="R23" i="1"/>
  <c r="T13" i="1" s="1"/>
  <c r="R24" i="1" l="1"/>
  <c r="R25" i="1" s="1"/>
  <c r="R26" i="1" s="1"/>
</calcChain>
</file>

<file path=xl/sharedStrings.xml><?xml version="1.0" encoding="utf-8"?>
<sst xmlns="http://schemas.openxmlformats.org/spreadsheetml/2006/main" count="62" uniqueCount="30">
  <si>
    <t>Poule B</t>
  </si>
  <si>
    <t>Poule A</t>
  </si>
  <si>
    <t>equipe 1</t>
  </si>
  <si>
    <t>equipe 2</t>
  </si>
  <si>
    <t>equipe 3</t>
  </si>
  <si>
    <t>equipe 4</t>
  </si>
  <si>
    <t>equipe 5</t>
  </si>
  <si>
    <t>equipe 6</t>
  </si>
  <si>
    <t>equipe 7</t>
  </si>
  <si>
    <t>equipe 8</t>
  </si>
  <si>
    <t>equipe 9</t>
  </si>
  <si>
    <t>equipe 10</t>
  </si>
  <si>
    <t>MJ</t>
  </si>
  <si>
    <t>MG</t>
  </si>
  <si>
    <t>MN</t>
  </si>
  <si>
    <t>GP</t>
  </si>
  <si>
    <t>GC</t>
  </si>
  <si>
    <t>GA</t>
  </si>
  <si>
    <t>PTS</t>
  </si>
  <si>
    <t>Magic</t>
  </si>
  <si>
    <t>Class.</t>
  </si>
  <si>
    <t>MP</t>
  </si>
  <si>
    <t>demi-finale</t>
  </si>
  <si>
    <t>finale</t>
  </si>
  <si>
    <t>Classement</t>
  </si>
  <si>
    <t>Equipe</t>
  </si>
  <si>
    <t>rencontres de poule</t>
  </si>
  <si>
    <t>terrain</t>
  </si>
  <si>
    <t>arbitre</t>
  </si>
  <si>
    <t>heure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</si>
</sst>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0"/>
      <name val="Calibri"/>
      <family val="2"/>
      <scheme val="minor"/>
    </font>
    <font>
      <sz val="16"/>
      <color theme="1"/>
      <name val="Calibri"/>
      <family val="2"/>
      <scheme val="minor"/>
    </font>
    <font>
      <sz val="22"/>
      <color theme="0"/>
      <name val="Calibri"/>
      <family val="2"/>
      <scheme val="minor"/>
    </font>
    <font>
      <sz val="24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CC99"/>
      </patternFill>
    </fill>
    <fill>
      <patternFill patternType="solid">
        <fgColor theme="4"/>
        <bgColor theme="4"/>
      </patternFill>
    </fill>
    <fill>
      <patternFill patternType="solid">
        <fgColor theme="4" tint="-0.249977111117893"/>
        <bgColor indexed="64"/>
      </patternFill>
    </fill>
  </fills>
  <borders count="34">
    <border>
      <left/>
      <right/>
      <top/>
      <bottom/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theme="4"/>
      </left>
      <right/>
      <top style="thin">
        <color theme="4"/>
      </top>
      <bottom style="thin">
        <color theme="4"/>
      </bottom>
      <diagonal/>
    </border>
    <border>
      <left style="thin">
        <color theme="4"/>
      </left>
      <right/>
      <top style="thin">
        <color theme="4"/>
      </top>
      <bottom/>
      <diagonal/>
    </border>
    <border>
      <left/>
      <right/>
      <top style="thin">
        <color theme="4"/>
      </top>
      <bottom style="thin">
        <color theme="4"/>
      </bottom>
      <diagonal/>
    </border>
    <border>
      <left/>
      <right/>
      <top style="thin">
        <color theme="4"/>
      </top>
      <bottom/>
      <diagonal/>
    </border>
    <border>
      <left/>
      <right style="thin">
        <color theme="4"/>
      </right>
      <top style="thin">
        <color theme="4"/>
      </top>
      <bottom style="thin">
        <color theme="4"/>
      </bottom>
      <diagonal/>
    </border>
    <border>
      <left/>
      <right style="thin">
        <color theme="4"/>
      </right>
      <top style="thin">
        <color theme="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7F7F7F"/>
      </left>
      <right style="medium">
        <color indexed="64"/>
      </right>
      <top style="thin">
        <color rgb="FF7F7F7F"/>
      </top>
      <bottom style="thin">
        <color rgb="FF7F7F7F"/>
      </bottom>
      <diagonal/>
    </border>
    <border>
      <left style="medium">
        <color indexed="64"/>
      </left>
      <right style="thin">
        <color rgb="FF7F7F7F"/>
      </right>
      <top style="thin">
        <color rgb="FF7F7F7F"/>
      </top>
      <bottom style="medium">
        <color indexed="64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medium">
        <color indexed="64"/>
      </bottom>
      <diagonal/>
    </border>
    <border>
      <left style="thin">
        <color rgb="FF7F7F7F"/>
      </left>
      <right style="medium">
        <color indexed="64"/>
      </right>
      <top style="thin">
        <color rgb="FF7F7F7F"/>
      </top>
      <bottom style="medium">
        <color indexed="64"/>
      </bottom>
      <diagonal/>
    </border>
  </borders>
  <cellStyleXfs count="2">
    <xf numFmtId="0" fontId="0" fillId="0" borderId="0"/>
    <xf numFmtId="0" fontId="1" fillId="2" borderId="1" applyNumberFormat="0" applyAlignment="0" applyProtection="0"/>
  </cellStyleXfs>
  <cellXfs count="58">
    <xf numFmtId="0" fontId="0" fillId="0" borderId="0" xfId="0"/>
    <xf numFmtId="0" fontId="0" fillId="0" borderId="4" xfId="0" applyFont="1" applyBorder="1"/>
    <xf numFmtId="0" fontId="2" fillId="3" borderId="3" xfId="0" applyFont="1" applyFill="1" applyBorder="1"/>
    <xf numFmtId="0" fontId="2" fillId="3" borderId="5" xfId="0" applyFont="1" applyFill="1" applyBorder="1"/>
    <xf numFmtId="0" fontId="2" fillId="3" borderId="7" xfId="0" applyFont="1" applyFill="1" applyBorder="1"/>
    <xf numFmtId="0" fontId="0" fillId="0" borderId="5" xfId="0" applyFont="1" applyBorder="1"/>
    <xf numFmtId="0" fontId="0" fillId="0" borderId="11" xfId="0" applyBorder="1"/>
    <xf numFmtId="0" fontId="0" fillId="0" borderId="12" xfId="0" applyBorder="1"/>
    <xf numFmtId="0" fontId="0" fillId="0" borderId="13" xfId="0" applyBorder="1"/>
    <xf numFmtId="0" fontId="0" fillId="0" borderId="15" xfId="0" applyBorder="1"/>
    <xf numFmtId="0" fontId="0" fillId="0" borderId="17" xfId="0" applyBorder="1"/>
    <xf numFmtId="0" fontId="0" fillId="0" borderId="18" xfId="0" applyBorder="1"/>
    <xf numFmtId="0" fontId="0" fillId="0" borderId="0" xfId="0" applyAlignment="1">
      <alignment horizontal="center"/>
    </xf>
    <xf numFmtId="0" fontId="5" fillId="4" borderId="0" xfId="0" applyFont="1" applyFill="1"/>
    <xf numFmtId="0" fontId="3" fillId="4" borderId="0" xfId="0" applyFont="1" applyFill="1"/>
    <xf numFmtId="0" fontId="0" fillId="0" borderId="5" xfId="0" applyFont="1" applyBorder="1" applyAlignment="1">
      <alignment horizontal="center"/>
    </xf>
    <xf numFmtId="0" fontId="0" fillId="0" borderId="7" xfId="0" applyFont="1" applyBorder="1" applyAlignment="1">
      <alignment horizontal="center"/>
    </xf>
    <xf numFmtId="0" fontId="0" fillId="0" borderId="4" xfId="0" applyFont="1" applyBorder="1" applyAlignment="1">
      <alignment horizontal="center"/>
    </xf>
    <xf numFmtId="0" fontId="0" fillId="0" borderId="6" xfId="0" applyFont="1" applyBorder="1" applyAlignment="1">
      <alignment horizontal="center"/>
    </xf>
    <xf numFmtId="0" fontId="1" fillId="2" borderId="1" xfId="1"/>
    <xf numFmtId="0" fontId="1" fillId="2" borderId="11" xfId="1" applyBorder="1" applyAlignment="1">
      <alignment horizontal="center"/>
    </xf>
    <xf numFmtId="0" fontId="1" fillId="2" borderId="13" xfId="1" applyBorder="1" applyAlignment="1">
      <alignment horizontal="center"/>
    </xf>
    <xf numFmtId="0" fontId="1" fillId="2" borderId="14" xfId="1" applyBorder="1" applyAlignment="1">
      <alignment horizontal="center"/>
    </xf>
    <xf numFmtId="0" fontId="1" fillId="2" borderId="16" xfId="1" applyBorder="1" applyAlignment="1">
      <alignment horizontal="center"/>
    </xf>
    <xf numFmtId="0" fontId="1" fillId="2" borderId="18" xfId="1" applyBorder="1" applyAlignment="1">
      <alignment horizontal="center"/>
    </xf>
    <xf numFmtId="0" fontId="1" fillId="2" borderId="19" xfId="1" applyBorder="1" applyAlignment="1">
      <alignment horizontal="center"/>
    </xf>
    <xf numFmtId="0" fontId="0" fillId="0" borderId="23" xfId="0" applyBorder="1"/>
    <xf numFmtId="0" fontId="0" fillId="0" borderId="24" xfId="0" applyBorder="1"/>
    <xf numFmtId="0" fontId="1" fillId="2" borderId="24" xfId="1" applyBorder="1" applyAlignment="1">
      <alignment horizontal="center"/>
    </xf>
    <xf numFmtId="0" fontId="1" fillId="2" borderId="25" xfId="1" applyBorder="1" applyAlignment="1">
      <alignment horizontal="center"/>
    </xf>
    <xf numFmtId="0" fontId="0" fillId="0" borderId="3" xfId="0" applyFont="1" applyBorder="1" applyAlignment="1">
      <alignment horizontal="center"/>
    </xf>
    <xf numFmtId="0" fontId="0" fillId="0" borderId="2" xfId="0" applyFont="1" applyBorder="1" applyAlignment="1">
      <alignment horizontal="center"/>
    </xf>
    <xf numFmtId="0" fontId="4" fillId="0" borderId="12" xfId="0" applyFont="1" applyBorder="1" applyAlignment="1">
      <alignment horizontal="center"/>
    </xf>
    <xf numFmtId="0" fontId="4" fillId="0" borderId="13" xfId="0" applyFont="1" applyBorder="1" applyAlignment="1">
      <alignment horizontal="center"/>
    </xf>
    <xf numFmtId="0" fontId="4" fillId="0" borderId="14" xfId="0" applyFont="1" applyBorder="1" applyAlignment="1">
      <alignment horizontal="center"/>
    </xf>
    <xf numFmtId="0" fontId="4" fillId="0" borderId="20" xfId="0" applyFont="1" applyBorder="1" applyAlignment="1">
      <alignment horizontal="center"/>
    </xf>
    <xf numFmtId="0" fontId="4" fillId="0" borderId="21" xfId="0" applyFont="1" applyBorder="1" applyAlignment="1">
      <alignment horizontal="center"/>
    </xf>
    <xf numFmtId="0" fontId="4" fillId="0" borderId="22" xfId="0" applyFont="1" applyBorder="1" applyAlignment="1">
      <alignment horizontal="center"/>
    </xf>
    <xf numFmtId="0" fontId="6" fillId="0" borderId="12" xfId="0" applyFont="1" applyBorder="1" applyAlignment="1">
      <alignment horizontal="center"/>
    </xf>
    <xf numFmtId="0" fontId="6" fillId="0" borderId="13" xfId="0" applyFont="1" applyBorder="1" applyAlignment="1">
      <alignment horizontal="center"/>
    </xf>
    <xf numFmtId="0" fontId="6" fillId="0" borderId="14" xfId="0" applyFont="1" applyBorder="1" applyAlignment="1">
      <alignment horizontal="center"/>
    </xf>
    <xf numFmtId="0" fontId="6" fillId="0" borderId="20" xfId="0" applyFont="1" applyBorder="1" applyAlignment="1">
      <alignment horizontal="center"/>
    </xf>
    <xf numFmtId="0" fontId="6" fillId="0" borderId="21" xfId="0" applyFont="1" applyBorder="1" applyAlignment="1">
      <alignment horizontal="center"/>
    </xf>
    <xf numFmtId="0" fontId="6" fillId="0" borderId="22" xfId="0" applyFont="1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26" xfId="0" applyBorder="1"/>
    <xf numFmtId="0" fontId="0" fillId="0" borderId="27" xfId="0" applyBorder="1"/>
    <xf numFmtId="0" fontId="0" fillId="0" borderId="28" xfId="0" applyBorder="1"/>
    <xf numFmtId="0" fontId="0" fillId="0" borderId="14" xfId="0" applyBorder="1"/>
    <xf numFmtId="0" fontId="1" fillId="0" borderId="12" xfId="1" applyFill="1" applyBorder="1"/>
    <xf numFmtId="0" fontId="1" fillId="2" borderId="29" xfId="1" applyBorder="1"/>
    <xf numFmtId="0" fontId="1" fillId="2" borderId="1" xfId="1" applyBorder="1"/>
    <xf numFmtId="0" fontId="1" fillId="2" borderId="30" xfId="1" applyBorder="1"/>
    <xf numFmtId="0" fontId="1" fillId="2" borderId="31" xfId="1" applyBorder="1"/>
    <xf numFmtId="0" fontId="1" fillId="2" borderId="32" xfId="1" applyBorder="1"/>
    <xf numFmtId="0" fontId="1" fillId="2" borderId="33" xfId="1" applyBorder="1"/>
  </cellXfs>
  <cellStyles count="2">
    <cellStyle name="Input" xfId="1" builtinId="20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/>
  <dimension ref="A1:AA38"/>
  <sheetViews>
    <sheetView tabSelected="1" workbookViewId="0">
      <selection activeCell="U34" sqref="U34"/>
    </sheetView>
  </sheetViews>
  <sheetFormatPr defaultRowHeight="15" x14ac:dyDescent="0.25"/>
  <cols>
    <col min="6" max="7" width="9.140625" style="12"/>
    <col min="8" max="17" width="9.140625" hidden="1" customWidth="1"/>
    <col min="18" max="19" width="11" customWidth="1"/>
  </cols>
  <sheetData>
    <row r="1" spans="1:27" ht="28.5" x14ac:dyDescent="0.45">
      <c r="A1" s="13" t="s">
        <v>1</v>
      </c>
      <c r="B1" s="14"/>
      <c r="H1" t="s">
        <v>12</v>
      </c>
      <c r="I1" t="s">
        <v>13</v>
      </c>
      <c r="J1" t="s">
        <v>14</v>
      </c>
      <c r="K1" t="s">
        <v>21</v>
      </c>
      <c r="L1" t="s">
        <v>15</v>
      </c>
      <c r="M1" t="s">
        <v>16</v>
      </c>
      <c r="N1" t="s">
        <v>17</v>
      </c>
      <c r="O1" t="s">
        <v>18</v>
      </c>
      <c r="P1" t="s">
        <v>19</v>
      </c>
      <c r="Q1" t="s">
        <v>20</v>
      </c>
      <c r="R1" s="2" t="s">
        <v>24</v>
      </c>
      <c r="S1" s="3" t="s">
        <v>25</v>
      </c>
      <c r="T1" s="3" t="s">
        <v>12</v>
      </c>
      <c r="U1" s="3" t="s">
        <v>13</v>
      </c>
      <c r="V1" s="3" t="s">
        <v>14</v>
      </c>
      <c r="W1" s="3" t="s">
        <v>21</v>
      </c>
      <c r="X1" s="3" t="s">
        <v>15</v>
      </c>
      <c r="Y1" s="3" t="s">
        <v>16</v>
      </c>
      <c r="Z1" s="3" t="s">
        <v>17</v>
      </c>
      <c r="AA1" s="4" t="s">
        <v>18</v>
      </c>
    </row>
    <row r="2" spans="1:27" x14ac:dyDescent="0.25">
      <c r="A2" s="19" t="s">
        <v>2</v>
      </c>
      <c r="H2">
        <f>SUMPRODUCT(($F$9:$F$18&lt;&gt;"")*($D$9:$E$18=A2))</f>
        <v>0</v>
      </c>
      <c r="I2">
        <f>SUMPRODUCT(($D$9:$D$18=A2)*($F$9:$F$18&gt;$G$9:$G$18))+SUMPRODUCT(($E$9:$E$18=A2)*($F$9:$F$18&lt;$G$9:$G$18))</f>
        <v>0</v>
      </c>
      <c r="J2">
        <f>SUMPRODUCT(($D$9:$D$18=A2)*($F$9:$F$18=$G$9:$G$18)*($F$9:$F$18&lt;&gt;""))+SUMPRODUCT(($E$9:$E$18=A2)*($F$9:$F$18=$G$9:$G$18)*($F$9:$F$18&lt;&gt;""))</f>
        <v>0</v>
      </c>
      <c r="K2">
        <f>H2-I2-J2</f>
        <v>0</v>
      </c>
      <c r="L2">
        <f>SUMPRODUCT(($D$9:$D$18=A2)*($F$9:$F$18))+SUMPRODUCT(($E$9:$E$18=A2)*($G$9:$G$18))</f>
        <v>0</v>
      </c>
      <c r="M2">
        <f>SUMPRODUCT(($D$9:$D$18=A2)*($G$9:$G$18))+SUMPRODUCT(($E$9:$E$18=A2)*($F$9:$F$18))</f>
        <v>0</v>
      </c>
      <c r="N2">
        <f>L2-M2</f>
        <v>0</v>
      </c>
      <c r="O2">
        <f>I2*3+J2</f>
        <v>0</v>
      </c>
      <c r="P2">
        <f>O2*100000+H2*50000+N2*1000+L2*10-ROW()/1000</f>
        <v>-2E-3</v>
      </c>
      <c r="Q2">
        <f>RANK(P2,$P$2:$P$6)</f>
        <v>1</v>
      </c>
      <c r="R2" s="30" t="str">
        <f>IF(T2=0,"",1)</f>
        <v/>
      </c>
      <c r="S2" s="5" t="str">
        <f>INDEX($A$2:$A$6,MATCH(ROW(A1),$Q$2:$Q$6,0))</f>
        <v>equipe 1</v>
      </c>
      <c r="T2" s="15">
        <f>VLOOKUP($S2,$A$2:$O$6,COLUMN(H1),FALSE)</f>
        <v>0</v>
      </c>
      <c r="U2" s="15">
        <f>VLOOKUP($S2,$A$2:$O$6,COLUMN(I1),FALSE)</f>
        <v>0</v>
      </c>
      <c r="V2" s="15">
        <f>VLOOKUP($S2,$A$2:$O$6,COLUMN(J1),FALSE)</f>
        <v>0</v>
      </c>
      <c r="W2" s="15">
        <f>VLOOKUP($S2,$A$2:$O$6,COLUMN(K1),FALSE)</f>
        <v>0</v>
      </c>
      <c r="X2" s="15">
        <f>VLOOKUP($S2,$A$2:$O$6,COLUMN(L1),FALSE)</f>
        <v>0</v>
      </c>
      <c r="Y2" s="15">
        <f>VLOOKUP($S2,$A$2:$O$6,COLUMN(M1),FALSE)</f>
        <v>0</v>
      </c>
      <c r="Z2" s="15">
        <f>VLOOKUP($S2,$A$2:$O$6,COLUMN(N1),FALSE)</f>
        <v>0</v>
      </c>
      <c r="AA2" s="16">
        <f>VLOOKUP($S2,$A$2:$O$6,COLUMN(O1),FALSE)</f>
        <v>0</v>
      </c>
    </row>
    <row r="3" spans="1:27" x14ac:dyDescent="0.25">
      <c r="A3" s="19" t="s">
        <v>3</v>
      </c>
      <c r="H3">
        <f>SUMPRODUCT(($F$9:$F$18&lt;&gt;"")*($D$9:$E$18=A3))</f>
        <v>0</v>
      </c>
      <c r="I3">
        <f>SUMPRODUCT(($D$9:$D$18=A3)*($F$9:$F$18&gt;$G$9:$G$18))+SUMPRODUCT(($E$9:$E$18=A3)*($F$9:$F$18&lt;$G$9:$G$18))</f>
        <v>0</v>
      </c>
      <c r="J3">
        <f>SUMPRODUCT(($D$9:$D$18=A3)*($F$9:$F$18=$G$9:$G$18)*($F$9:$F$18&lt;&gt;""))+SUMPRODUCT(($E$9:$E$18=A3)*($F$9:$F$18=$G$9:$G$18)*($F$9:$F$18&lt;&gt;""))</f>
        <v>0</v>
      </c>
      <c r="K3">
        <f t="shared" ref="K3:K6" si="0">H3-I3-J3</f>
        <v>0</v>
      </c>
      <c r="L3">
        <f>SUMPRODUCT(($D$9:$D$18=A3)*($F$9:$F$18))+SUMPRODUCT(($E$9:$E$18=A3)*($G$9:$G$18))</f>
        <v>0</v>
      </c>
      <c r="M3">
        <f>SUMPRODUCT(($D$9:$D$18=A3)*($G$9:$G$18))+SUMPRODUCT(($E$9:$E$18=A3)*($F$9:$F$18))</f>
        <v>0</v>
      </c>
      <c r="N3">
        <f t="shared" ref="N3:N6" si="1">L3-M3</f>
        <v>0</v>
      </c>
      <c r="O3">
        <f t="shared" ref="O3:O6" si="2">I3*3+J3</f>
        <v>0</v>
      </c>
      <c r="P3">
        <f t="shared" ref="P3:P6" si="3">O3*100000+H3*50000+N3*1000+L3*10-ROW()/1000</f>
        <v>-3.0000000000000001E-3</v>
      </c>
      <c r="Q3">
        <f>RANK(P3,$P$2:$P$6)</f>
        <v>2</v>
      </c>
      <c r="R3" s="30" t="str">
        <f>IF(INT(INDEX($P$2:$P$6,MATCH(S3,$A$2:$A$6,0)))=INT(INDEX($P$2:$P$6,MATCH(S2,$A$2:$A$6,0))),R2,ROW()-1)</f>
        <v/>
      </c>
      <c r="S3" s="5" t="str">
        <f>INDEX($A$2:$A$6,MATCH(ROW(A2),$Q$2:$Q$6,0))</f>
        <v>equipe 2</v>
      </c>
      <c r="T3" s="15">
        <f>VLOOKUP($S3,$A$2:$O$6,COLUMN(H2),FALSE)</f>
        <v>0</v>
      </c>
      <c r="U3" s="15">
        <f>VLOOKUP($S3,$A$2:$O$6,COLUMN(I2),FALSE)</f>
        <v>0</v>
      </c>
      <c r="V3" s="15">
        <f>VLOOKUP($S3,$A$2:$O$6,COLUMN(J2),FALSE)</f>
        <v>0</v>
      </c>
      <c r="W3" s="15">
        <f>VLOOKUP($S3,$A$2:$O$6,COLUMN(K2),FALSE)</f>
        <v>0</v>
      </c>
      <c r="X3" s="15">
        <f>VLOOKUP($S3,$A$2:$O$6,COLUMN(L2),FALSE)</f>
        <v>0</v>
      </c>
      <c r="Y3" s="15">
        <f>VLOOKUP($S3,$A$2:$O$6,COLUMN(M2),FALSE)</f>
        <v>0</v>
      </c>
      <c r="Z3" s="15">
        <f>VLOOKUP($S3,$A$2:$O$6,COLUMN(N2),FALSE)</f>
        <v>0</v>
      </c>
      <c r="AA3" s="16">
        <f>VLOOKUP($S3,$A$2:$O$6,COLUMN(O2),FALSE)</f>
        <v>0</v>
      </c>
    </row>
    <row r="4" spans="1:27" x14ac:dyDescent="0.25">
      <c r="A4" s="19" t="s">
        <v>4</v>
      </c>
      <c r="H4">
        <f>SUMPRODUCT(($F$9:$F$18&lt;&gt;"")*($D$9:$E$18=A4))</f>
        <v>0</v>
      </c>
      <c r="I4">
        <f>SUMPRODUCT(($D$9:$D$18=A4)*($F$9:$F$18&gt;$G$9:$G$18))+SUMPRODUCT(($E$9:$E$18=A4)*($F$9:$F$18&lt;$G$9:$G$18))</f>
        <v>0</v>
      </c>
      <c r="J4">
        <f>SUMPRODUCT(($D$9:$D$18=A4)*($F$9:$F$18=$G$9:$G$18)*($F$9:$F$18&lt;&gt;""))+SUMPRODUCT(($E$9:$E$18=A4)*($F$9:$F$18=$G$9:$G$18)*($F$9:$F$18&lt;&gt;""))</f>
        <v>0</v>
      </c>
      <c r="K4">
        <f t="shared" si="0"/>
        <v>0</v>
      </c>
      <c r="L4">
        <f>SUMPRODUCT(($D$9:$D$18=A4)*($F$9:$F$18))+SUMPRODUCT(($E$9:$E$18=A4)*($G$9:$G$18))</f>
        <v>0</v>
      </c>
      <c r="M4">
        <f>SUMPRODUCT(($D$9:$D$18=A4)*($G$9:$G$18))+SUMPRODUCT(($E$9:$E$18=A4)*($F$9:$F$18))</f>
        <v>0</v>
      </c>
      <c r="N4">
        <f t="shared" si="1"/>
        <v>0</v>
      </c>
      <c r="O4">
        <f t="shared" si="2"/>
        <v>0</v>
      </c>
      <c r="P4">
        <f t="shared" si="3"/>
        <v>-4.0000000000000001E-3</v>
      </c>
      <c r="Q4">
        <f>RANK(P4,$P$2:$P$6)</f>
        <v>3</v>
      </c>
      <c r="R4" s="30" t="str">
        <f>IF(INT(INDEX($P$2:$P$6,MATCH(S4,$A$2:$A$6,0)))=INT(INDEX($P$2:$P$6,MATCH(S3,$A$2:$A$6,0))),R3,ROW()-1)</f>
        <v/>
      </c>
      <c r="S4" s="5" t="str">
        <f>INDEX($A$2:$A$6,MATCH(ROW(A3),$Q$2:$Q$6,0))</f>
        <v>equipe 3</v>
      </c>
      <c r="T4" s="15">
        <f>VLOOKUP($S4,$A$2:$O$6,COLUMN(H3),FALSE)</f>
        <v>0</v>
      </c>
      <c r="U4" s="15">
        <f>VLOOKUP($S4,$A$2:$O$6,COLUMN(I3),FALSE)</f>
        <v>0</v>
      </c>
      <c r="V4" s="15">
        <f>VLOOKUP($S4,$A$2:$O$6,COLUMN(J3),FALSE)</f>
        <v>0</v>
      </c>
      <c r="W4" s="15">
        <f>VLOOKUP($S4,$A$2:$O$6,COLUMN(K3),FALSE)</f>
        <v>0</v>
      </c>
      <c r="X4" s="15">
        <f>VLOOKUP($S4,$A$2:$O$6,COLUMN(L3),FALSE)</f>
        <v>0</v>
      </c>
      <c r="Y4" s="15">
        <f>VLOOKUP($S4,$A$2:$O$6,COLUMN(M3),FALSE)</f>
        <v>0</v>
      </c>
      <c r="Z4" s="15">
        <f>VLOOKUP($S4,$A$2:$O$6,COLUMN(N3),FALSE)</f>
        <v>0</v>
      </c>
      <c r="AA4" s="16">
        <f>VLOOKUP($S4,$A$2:$O$6,COLUMN(O3),FALSE)</f>
        <v>0</v>
      </c>
    </row>
    <row r="5" spans="1:27" x14ac:dyDescent="0.25">
      <c r="A5" s="19" t="s">
        <v>5</v>
      </c>
      <c r="H5">
        <f>SUMPRODUCT(($F$9:$F$18&lt;&gt;"")*($D$9:$E$18=A5))</f>
        <v>0</v>
      </c>
      <c r="I5">
        <f>SUMPRODUCT(($D$9:$D$18=A5)*($F$9:$F$18&gt;$G$9:$G$18))+SUMPRODUCT(($E$9:$E$18=A5)*($F$9:$F$18&lt;$G$9:$G$18))</f>
        <v>0</v>
      </c>
      <c r="J5">
        <f>SUMPRODUCT(($D$9:$D$18=A5)*($F$9:$F$18=$G$9:$G$18)*($F$9:$F$18&lt;&gt;""))+SUMPRODUCT(($E$9:$E$18=A5)*($F$9:$F$18=$G$9:$G$18)*($F$9:$F$18&lt;&gt;""))</f>
        <v>0</v>
      </c>
      <c r="K5">
        <f t="shared" si="0"/>
        <v>0</v>
      </c>
      <c r="L5">
        <f>SUMPRODUCT(($D$9:$D$18=A5)*($F$9:$F$18))+SUMPRODUCT(($E$9:$E$18=A5)*($G$9:$G$18))</f>
        <v>0</v>
      </c>
      <c r="M5">
        <f>SUMPRODUCT(($D$9:$D$18=A5)*($G$9:$G$18))+SUMPRODUCT(($E$9:$E$18=A5)*($F$9:$F$18))</f>
        <v>0</v>
      </c>
      <c r="N5">
        <f t="shared" si="1"/>
        <v>0</v>
      </c>
      <c r="O5">
        <f t="shared" si="2"/>
        <v>0</v>
      </c>
      <c r="P5">
        <f t="shared" si="3"/>
        <v>-5.0000000000000001E-3</v>
      </c>
      <c r="Q5">
        <f>RANK(P5,$P$2:$P$6)</f>
        <v>4</v>
      </c>
      <c r="R5" s="30" t="str">
        <f>IF(INT(INDEX($P$2:$P$6,MATCH(S5,$A$2:$A$6,0)))=INT(INDEX($P$2:$P$6,MATCH(S4,$A$2:$A$6,0))),R4,ROW()-1)</f>
        <v/>
      </c>
      <c r="S5" s="5" t="str">
        <f>INDEX($A$2:$A$6,MATCH(ROW(A4),$Q$2:$Q$6,0))</f>
        <v>equipe 4</v>
      </c>
      <c r="T5" s="15">
        <f>VLOOKUP($S5,$A$2:$O$6,COLUMN(H4),FALSE)</f>
        <v>0</v>
      </c>
      <c r="U5" s="15">
        <f>VLOOKUP($S5,$A$2:$O$6,COLUMN(I4),FALSE)</f>
        <v>0</v>
      </c>
      <c r="V5" s="15">
        <f>VLOOKUP($S5,$A$2:$O$6,COLUMN(J4),FALSE)</f>
        <v>0</v>
      </c>
      <c r="W5" s="15">
        <f>VLOOKUP($S5,$A$2:$O$6,COLUMN(K4),FALSE)</f>
        <v>0</v>
      </c>
      <c r="X5" s="15">
        <f>VLOOKUP($S5,$A$2:$O$6,COLUMN(L4),FALSE)</f>
        <v>0</v>
      </c>
      <c r="Y5" s="15">
        <f>VLOOKUP($S5,$A$2:$O$6,COLUMN(M4),FALSE)</f>
        <v>0</v>
      </c>
      <c r="Z5" s="15">
        <f>VLOOKUP($S5,$A$2:$O$6,COLUMN(N4),FALSE)</f>
        <v>0</v>
      </c>
      <c r="AA5" s="16">
        <f>VLOOKUP($S5,$A$2:$O$6,COLUMN(O4),FALSE)</f>
        <v>0</v>
      </c>
    </row>
    <row r="6" spans="1:27" x14ac:dyDescent="0.25">
      <c r="A6" s="19" t="s">
        <v>6</v>
      </c>
      <c r="H6">
        <f>SUMPRODUCT(($F$9:$F$18&lt;&gt;"")*($D$9:$E$18=A6))</f>
        <v>0</v>
      </c>
      <c r="I6">
        <f>SUMPRODUCT(($D$9:$D$18=A6)*($F$9:$F$18&gt;$G$9:$G$18))+SUMPRODUCT(($E$9:$E$18=A6)*($F$9:$F$18&lt;$G$9:$G$18))</f>
        <v>0</v>
      </c>
      <c r="J6">
        <f>SUMPRODUCT(($D$9:$D$18=A6)*($F$9:$F$18=$G$9:$G$18)*($F$9:$F$18&lt;&gt;""))+SUMPRODUCT(($E$9:$E$18=A6)*($F$9:$F$18=$G$9:$G$18)*($F$9:$F$18&lt;&gt;""))</f>
        <v>0</v>
      </c>
      <c r="K6">
        <f t="shared" si="0"/>
        <v>0</v>
      </c>
      <c r="L6">
        <f>SUMPRODUCT(($D$9:$D$18=A6)*($F$9:$F$18))+SUMPRODUCT(($E$9:$E$18=A6)*($G$9:$G$18))</f>
        <v>0</v>
      </c>
      <c r="M6">
        <f>SUMPRODUCT(($D$9:$D$18=A6)*($G$9:$G$18))+SUMPRODUCT(($E$9:$E$18=A6)*($F$9:$F$18))</f>
        <v>0</v>
      </c>
      <c r="N6">
        <f t="shared" si="1"/>
        <v>0</v>
      </c>
      <c r="O6">
        <f t="shared" si="2"/>
        <v>0</v>
      </c>
      <c r="P6">
        <f t="shared" si="3"/>
        <v>-6.0000000000000001E-3</v>
      </c>
      <c r="Q6">
        <f>RANK(P6,$P$2:$P$6)</f>
        <v>5</v>
      </c>
      <c r="R6" s="31" t="str">
        <f>IF(INT(INDEX($P$2:$P$6,MATCH(S6,$A$2:$A$6,0)))=INT(INDEX($P$2:$P$6,MATCH(S5,$A$2:$A$6,0))),R5,ROW()-1)</f>
        <v/>
      </c>
      <c r="S6" s="1" t="str">
        <f>INDEX($A$2:$A$6,MATCH(ROW(A5),$Q$2:$Q$6,0))</f>
        <v>equipe 5</v>
      </c>
      <c r="T6" s="17">
        <f>VLOOKUP($S6,$A$2:$O$6,COLUMN(H5),FALSE)</f>
        <v>0</v>
      </c>
      <c r="U6" s="17">
        <f>VLOOKUP($S6,$A$2:$O$6,COLUMN(I5),FALSE)</f>
        <v>0</v>
      </c>
      <c r="V6" s="17">
        <f>VLOOKUP($S6,$A$2:$O$6,COLUMN(J5),FALSE)</f>
        <v>0</v>
      </c>
      <c r="W6" s="17">
        <f>VLOOKUP($S6,$A$2:$O$6,COLUMN(K5),FALSE)</f>
        <v>0</v>
      </c>
      <c r="X6" s="17">
        <f>VLOOKUP($S6,$A$2:$O$6,COLUMN(L5),FALSE)</f>
        <v>0</v>
      </c>
      <c r="Y6" s="17">
        <f>VLOOKUP($S6,$A$2:$O$6,COLUMN(M5),FALSE)</f>
        <v>0</v>
      </c>
      <c r="Z6" s="17">
        <f>VLOOKUP($S6,$A$2:$O$6,COLUMN(N5),FALSE)</f>
        <v>0</v>
      </c>
      <c r="AA6" s="18">
        <f>VLOOKUP($S6,$A$2:$O$6,COLUMN(O5),FALSE)</f>
        <v>0</v>
      </c>
    </row>
    <row r="7" spans="1:27" ht="15.75" thickBot="1" x14ac:dyDescent="0.3"/>
    <row r="8" spans="1:27" ht="15.75" thickBot="1" x14ac:dyDescent="0.3">
      <c r="A8" s="51" t="s">
        <v>27</v>
      </c>
      <c r="B8" s="8" t="s">
        <v>29</v>
      </c>
      <c r="C8" s="50" t="s">
        <v>28</v>
      </c>
      <c r="D8" s="45" t="s">
        <v>26</v>
      </c>
      <c r="E8" s="45"/>
      <c r="F8" s="45"/>
      <c r="G8" s="46"/>
    </row>
    <row r="9" spans="1:27" x14ac:dyDescent="0.25">
      <c r="A9" s="52"/>
      <c r="B9" s="53"/>
      <c r="C9" s="54"/>
      <c r="D9" s="47" t="str">
        <f>A2</f>
        <v>equipe 1</v>
      </c>
      <c r="E9" s="8" t="str">
        <f>A5</f>
        <v>equipe 4</v>
      </c>
      <c r="F9" s="21"/>
      <c r="G9" s="22"/>
    </row>
    <row r="10" spans="1:27" ht="15.75" thickBot="1" x14ac:dyDescent="0.3">
      <c r="A10" s="52"/>
      <c r="B10" s="53"/>
      <c r="C10" s="54"/>
      <c r="D10" s="48" t="str">
        <f>A4</f>
        <v>equipe 3</v>
      </c>
      <c r="E10" s="6" t="str">
        <f>A6</f>
        <v>equipe 5</v>
      </c>
      <c r="F10" s="20"/>
      <c r="G10" s="23"/>
    </row>
    <row r="11" spans="1:27" ht="15" customHeight="1" x14ac:dyDescent="0.25">
      <c r="A11" s="52"/>
      <c r="B11" s="53"/>
      <c r="C11" s="54"/>
      <c r="D11" s="48" t="str">
        <f>A3</f>
        <v>equipe 2</v>
      </c>
      <c r="E11" s="6" t="str">
        <f>A2</f>
        <v>equipe 1</v>
      </c>
      <c r="F11" s="20"/>
      <c r="G11" s="23"/>
      <c r="S11" s="32" t="s">
        <v>22</v>
      </c>
      <c r="T11" s="33"/>
      <c r="U11" s="33"/>
      <c r="V11" s="34"/>
      <c r="X11" s="38" t="s">
        <v>23</v>
      </c>
      <c r="Y11" s="39"/>
      <c r="Z11" s="39"/>
      <c r="AA11" s="40"/>
    </row>
    <row r="12" spans="1:27" ht="15" customHeight="1" thickBot="1" x14ac:dyDescent="0.3">
      <c r="A12" s="52"/>
      <c r="B12" s="53"/>
      <c r="C12" s="54"/>
      <c r="D12" s="48" t="str">
        <f>A4</f>
        <v>equipe 3</v>
      </c>
      <c r="E12" s="6" t="str">
        <f>A5</f>
        <v>equipe 4</v>
      </c>
      <c r="F12" s="20"/>
      <c r="G12" s="23"/>
      <c r="S12" s="35"/>
      <c r="T12" s="36"/>
      <c r="U12" s="36"/>
      <c r="V12" s="37"/>
      <c r="X12" s="41"/>
      <c r="Y12" s="42"/>
      <c r="Z12" s="42"/>
      <c r="AA12" s="43"/>
    </row>
    <row r="13" spans="1:27" ht="15.75" thickBot="1" x14ac:dyDescent="0.3">
      <c r="A13" s="52"/>
      <c r="B13" s="53"/>
      <c r="C13" s="54"/>
      <c r="D13" s="48" t="str">
        <f>A6</f>
        <v>equipe 5</v>
      </c>
      <c r="E13" s="6" t="str">
        <f>A3</f>
        <v>equipe 2</v>
      </c>
      <c r="F13" s="20"/>
      <c r="G13" s="23"/>
      <c r="S13" s="7" t="str">
        <f>IF(R2&lt;&gt;"",S2,"")</f>
        <v/>
      </c>
      <c r="T13" s="8" t="str">
        <f>IF(R23&lt;&gt;"",S23,"")</f>
        <v/>
      </c>
      <c r="U13" s="21"/>
      <c r="V13" s="22"/>
      <c r="X13" s="26" t="str">
        <f>IF(U14&gt;V14,S13,IF(U14&lt;V14,T13,""))</f>
        <v/>
      </c>
      <c r="Y13" s="27" t="str">
        <f>IF(U15&gt;V14,S14,IF(U15&lt;V14,T14,""))</f>
        <v/>
      </c>
      <c r="Z13" s="28"/>
      <c r="AA13" s="29"/>
    </row>
    <row r="14" spans="1:27" ht="15.75" thickBot="1" x14ac:dyDescent="0.3">
      <c r="A14" s="52"/>
      <c r="B14" s="53"/>
      <c r="C14" s="54"/>
      <c r="D14" s="48" t="str">
        <f>A2</f>
        <v>equipe 1</v>
      </c>
      <c r="E14" s="6" t="str">
        <f>A4</f>
        <v>equipe 3</v>
      </c>
      <c r="F14" s="20"/>
      <c r="G14" s="23"/>
      <c r="S14" s="10" t="str">
        <f>IF(R3&lt;&gt;"",S3,"")</f>
        <v/>
      </c>
      <c r="T14" s="11" t="str">
        <f>IF(R22&lt;&gt;"",S22,"")</f>
        <v/>
      </c>
      <c r="U14" s="24"/>
      <c r="V14" s="25"/>
    </row>
    <row r="15" spans="1:27" x14ac:dyDescent="0.25">
      <c r="A15" s="52"/>
      <c r="B15" s="53"/>
      <c r="C15" s="54"/>
      <c r="D15" s="48" t="str">
        <f>A5</f>
        <v>equipe 4</v>
      </c>
      <c r="E15" s="6" t="str">
        <f>A3</f>
        <v>equipe 2</v>
      </c>
      <c r="F15" s="20"/>
      <c r="G15" s="23"/>
    </row>
    <row r="16" spans="1:27" x14ac:dyDescent="0.25">
      <c r="A16" s="52"/>
      <c r="B16" s="53"/>
      <c r="C16" s="54"/>
      <c r="D16" s="48" t="str">
        <f>A6</f>
        <v>equipe 5</v>
      </c>
      <c r="E16" s="6" t="str">
        <f>A2</f>
        <v>equipe 1</v>
      </c>
      <c r="F16" s="20"/>
      <c r="G16" s="23"/>
    </row>
    <row r="17" spans="1:27" x14ac:dyDescent="0.25">
      <c r="A17" s="52"/>
      <c r="B17" s="53"/>
      <c r="C17" s="54"/>
      <c r="D17" s="48" t="str">
        <f>A3</f>
        <v>equipe 2</v>
      </c>
      <c r="E17" s="6" t="str">
        <f>A4</f>
        <v>equipe 3</v>
      </c>
      <c r="F17" s="20"/>
      <c r="G17" s="23"/>
    </row>
    <row r="18" spans="1:27" ht="15.75" thickBot="1" x14ac:dyDescent="0.3">
      <c r="A18" s="55"/>
      <c r="B18" s="56"/>
      <c r="C18" s="57"/>
      <c r="D18" s="49" t="str">
        <f>A5</f>
        <v>equipe 4</v>
      </c>
      <c r="E18" s="11" t="str">
        <f>A6</f>
        <v>equipe 5</v>
      </c>
      <c r="F18" s="24"/>
      <c r="G18" s="25"/>
    </row>
    <row r="21" spans="1:27" ht="28.5" x14ac:dyDescent="0.45">
      <c r="A21" s="13" t="s">
        <v>0</v>
      </c>
      <c r="B21" s="14"/>
      <c r="H21" t="s">
        <v>12</v>
      </c>
      <c r="I21" t="s">
        <v>13</v>
      </c>
      <c r="J21" t="s">
        <v>14</v>
      </c>
      <c r="K21" t="s">
        <v>21</v>
      </c>
      <c r="L21" t="s">
        <v>15</v>
      </c>
      <c r="M21" t="s">
        <v>16</v>
      </c>
      <c r="N21" t="s">
        <v>17</v>
      </c>
      <c r="O21" t="s">
        <v>18</v>
      </c>
      <c r="P21" t="s">
        <v>19</v>
      </c>
      <c r="Q21" t="s">
        <v>20</v>
      </c>
      <c r="R21" s="2" t="s">
        <v>24</v>
      </c>
      <c r="S21" s="3" t="s">
        <v>25</v>
      </c>
      <c r="T21" s="3" t="s">
        <v>12</v>
      </c>
      <c r="U21" s="3" t="s">
        <v>13</v>
      </c>
      <c r="V21" s="3" t="s">
        <v>14</v>
      </c>
      <c r="W21" s="3" t="s">
        <v>21</v>
      </c>
      <c r="X21" s="3" t="s">
        <v>15</v>
      </c>
      <c r="Y21" s="3" t="s">
        <v>16</v>
      </c>
      <c r="Z21" s="3" t="s">
        <v>17</v>
      </c>
      <c r="AA21" s="4" t="s">
        <v>18</v>
      </c>
    </row>
    <row r="22" spans="1:27" x14ac:dyDescent="0.25">
      <c r="A22" s="19" t="s">
        <v>7</v>
      </c>
      <c r="H22">
        <f>SUMPRODUCT(($F$29:$F$38&lt;&gt;"")*($D$29:$E$38=A22))</f>
        <v>0</v>
      </c>
      <c r="I22">
        <f>SUMPRODUCT(($D$29:$D$38=A22)*($F$29:$F$38&gt;$G$29:$G$38))+SUMPRODUCT(($E$29:$E$38=A22)*($F$29:$F$38&lt;$G$29:$G$38))</f>
        <v>0</v>
      </c>
      <c r="J22">
        <f>SUMPRODUCT(($D$29:$D$38=A22)*($F$29:$F$38=$G$29:$G$38)*($F$29:$F$38&lt;&gt;""))+SUMPRODUCT(($E$29:$E$38=A22)*($F$29:$F$38=$G$29:$G$38)*($F$29:$F$38&lt;&gt;""))</f>
        <v>0</v>
      </c>
      <c r="K22">
        <f>H22-I22-J22</f>
        <v>0</v>
      </c>
      <c r="L22">
        <f>SUMPRODUCT(($D$29:$D$38=A22)*($F$29:$F$38))+SUMPRODUCT(($E$29:$E$38=A22)*($G$29:$G$38))</f>
        <v>0</v>
      </c>
      <c r="M22">
        <f>SUMPRODUCT(($D$29:$D$38=A22)*($G$29:$G$38))+SUMPRODUCT(($E$29:$E$38=A22)*($F$29:$F$38))</f>
        <v>0</v>
      </c>
      <c r="N22">
        <f>L22-M22</f>
        <v>0</v>
      </c>
      <c r="O22">
        <f>I22*3+J22</f>
        <v>0</v>
      </c>
      <c r="P22">
        <f>O22*100000+H22*50000+N22*1000+L22*10-ROW()/1000</f>
        <v>-2.1999999999999999E-2</v>
      </c>
      <c r="Q22">
        <f>RANK(P22,P22:P26)</f>
        <v>1</v>
      </c>
      <c r="R22" s="30" t="str">
        <f>IF(T22=0,"",1)</f>
        <v/>
      </c>
      <c r="S22" s="5" t="str">
        <f>INDEX(A22:A26,MATCH(ROW(A1),Q22:Q26,0))</f>
        <v>equipe 6</v>
      </c>
      <c r="T22" s="15">
        <f>VLOOKUP($S22,$A$22:$O$26,COLUMN(H21),FALSE)</f>
        <v>0</v>
      </c>
      <c r="U22" s="15">
        <f>VLOOKUP($S22,$A$22:$O$26,COLUMN(I21),FALSE)</f>
        <v>0</v>
      </c>
      <c r="V22" s="15">
        <f>VLOOKUP($S22,$A$22:$O$26,COLUMN(J21),FALSE)</f>
        <v>0</v>
      </c>
      <c r="W22" s="15">
        <f>VLOOKUP($S22,$A$22:$O$26,COLUMN(K21),FALSE)</f>
        <v>0</v>
      </c>
      <c r="X22" s="15">
        <f>VLOOKUP($S22,$A$22:$O$26,COLUMN(L21),FALSE)</f>
        <v>0</v>
      </c>
      <c r="Y22" s="15">
        <f>VLOOKUP($S22,$A$22:$O$26,COLUMN(M21),FALSE)</f>
        <v>0</v>
      </c>
      <c r="Z22" s="15">
        <f>VLOOKUP($S22,$A$22:$O$26,COLUMN(N21),FALSE)</f>
        <v>0</v>
      </c>
      <c r="AA22" s="16">
        <f>VLOOKUP($S22,$A$22:$O$26,COLUMN(O21),FALSE)</f>
        <v>0</v>
      </c>
    </row>
    <row r="23" spans="1:27" x14ac:dyDescent="0.25">
      <c r="A23" s="19" t="s">
        <v>8</v>
      </c>
      <c r="H23">
        <f>SUMPRODUCT(($F$29:$F$38&lt;&gt;"")*($D$29:$E$38=A23))</f>
        <v>0</v>
      </c>
      <c r="I23">
        <f>SUMPRODUCT(($D$29:$D$38=A23)*($F$29:$F$38&gt;$G$29:$G$38))+SUMPRODUCT(($E$29:$E$38=A23)*($F$29:$F$38&lt;$G$29:$G$38))</f>
        <v>0</v>
      </c>
      <c r="J23">
        <f>SUMPRODUCT(($D$29:$D$38=A23)*($F$29:$F$38=$G$29:$G$38)*($F$29:$F$38&lt;&gt;""))+SUMPRODUCT(($E$29:$E$38=A23)*($F$29:$F$38=$G$29:$G$38)*($F$29:$F$38&lt;&gt;""))</f>
        <v>0</v>
      </c>
      <c r="K23">
        <f t="shared" ref="K23:K26" si="4">H23-I23-J23</f>
        <v>0</v>
      </c>
      <c r="L23">
        <f>SUMPRODUCT(($D$29:$D$38=A23)*($F$29:$F$38))+SUMPRODUCT(($E$29:$E$38=A23)*($G$29:$G$38))</f>
        <v>0</v>
      </c>
      <c r="M23">
        <f>SUMPRODUCT(($D$29:$D$38=A23)*($G$29:$G$38))+SUMPRODUCT(($E$29:$E$38=A23)*($F$29:$F$38))</f>
        <v>0</v>
      </c>
      <c r="N23">
        <f t="shared" ref="N23:N26" si="5">L23-M23</f>
        <v>0</v>
      </c>
      <c r="O23">
        <f t="shared" ref="O23:O26" si="6">I23*3+J23</f>
        <v>0</v>
      </c>
      <c r="P23">
        <f t="shared" ref="P23:P26" si="7">O23*100000+H23*50000+N23*1000+L23*10-ROW()/1000</f>
        <v>-2.3E-2</v>
      </c>
      <c r="Q23">
        <f>RANK(P23,P22:P26)</f>
        <v>2</v>
      </c>
      <c r="R23" s="30" t="str">
        <f>IF(INT(INDEX($P$22:$P$26,MATCH(S23,$A$22:$A$26,0)))=INT(INDEX($P$22:$P$26,MATCH(S22,$A$22:$A$26,0))),R22,ROW(A2))</f>
        <v/>
      </c>
      <c r="S23" s="5" t="str">
        <f>INDEX(A22:A26,MATCH(ROW(A2),Q22:Q26,0))</f>
        <v>equipe 7</v>
      </c>
      <c r="T23" s="15">
        <f>VLOOKUP($S23,$A$22:$O$26,COLUMN(H22),FALSE)</f>
        <v>0</v>
      </c>
      <c r="U23" s="15">
        <f>VLOOKUP($S23,$A$22:$O$26,COLUMN(I22),FALSE)</f>
        <v>0</v>
      </c>
      <c r="V23" s="15">
        <f>VLOOKUP($S23,$A$22:$O$26,COLUMN(J22),FALSE)</f>
        <v>0</v>
      </c>
      <c r="W23" s="15">
        <f>VLOOKUP($S23,$A$22:$O$26,COLUMN(K22),FALSE)</f>
        <v>0</v>
      </c>
      <c r="X23" s="15">
        <f>VLOOKUP($S23,$A$22:$O$26,COLUMN(L22),FALSE)</f>
        <v>0</v>
      </c>
      <c r="Y23" s="15">
        <f>VLOOKUP($S23,$A$22:$O$26,COLUMN(M22),FALSE)</f>
        <v>0</v>
      </c>
      <c r="Z23" s="15">
        <f>VLOOKUP($S23,$A$22:$O$26,COLUMN(N22),FALSE)</f>
        <v>0</v>
      </c>
      <c r="AA23" s="16">
        <f>VLOOKUP($S23,$A$22:$O$26,COLUMN(O22),FALSE)</f>
        <v>0</v>
      </c>
    </row>
    <row r="24" spans="1:27" x14ac:dyDescent="0.25">
      <c r="A24" s="19" t="s">
        <v>9</v>
      </c>
      <c r="H24">
        <f>SUMPRODUCT(($F$29:$F$38&lt;&gt;"")*($D$29:$E$38=A24))</f>
        <v>0</v>
      </c>
      <c r="I24">
        <f>SUMPRODUCT(($D$29:$D$38=A24)*($F$29:$F$38&gt;$G$29:$G$38))+SUMPRODUCT(($E$29:$E$38=A24)*($F$29:$F$38&lt;$G$29:$G$38))</f>
        <v>0</v>
      </c>
      <c r="J24">
        <f>SUMPRODUCT(($D$29:$D$38=A24)*($F$29:$F$38=$G$29:$G$38)*($F$29:$F$38&lt;&gt;""))+SUMPRODUCT(($E$29:$E$38=A24)*($F$29:$F$38=$G$29:$G$38)*($F$29:$F$38&lt;&gt;""))</f>
        <v>0</v>
      </c>
      <c r="K24">
        <f t="shared" si="4"/>
        <v>0</v>
      </c>
      <c r="L24">
        <f>SUMPRODUCT(($D$29:$D$38=A24)*($F$29:$F$38))+SUMPRODUCT(($E$29:$E$38=A24)*($G$29:$G$38))</f>
        <v>0</v>
      </c>
      <c r="M24">
        <f>SUMPRODUCT(($D$29:$D$38=A24)*($G$29:$G$38))+SUMPRODUCT(($E$29:$E$38=A24)*($F$29:$F$38))</f>
        <v>0</v>
      </c>
      <c r="N24">
        <f t="shared" si="5"/>
        <v>0</v>
      </c>
      <c r="O24">
        <f t="shared" si="6"/>
        <v>0</v>
      </c>
      <c r="P24">
        <f t="shared" si="7"/>
        <v>-2.4E-2</v>
      </c>
      <c r="Q24">
        <f>RANK(P24,P22:P26)</f>
        <v>3</v>
      </c>
      <c r="R24" s="30" t="str">
        <f>IF(INT(INDEX($P$22:$P$26,MATCH(S24,$A$22:$A$26,0)))=INT(INDEX($P$22:$P$26,MATCH(S23,$A$22:$A$26,0))),R23,ROW(A3))</f>
        <v/>
      </c>
      <c r="S24" s="5" t="str">
        <f>INDEX(A22:A26,MATCH(ROW(A3),Q22:Q26,0))</f>
        <v>equipe 8</v>
      </c>
      <c r="T24" s="15">
        <f>VLOOKUP($S24,$A$22:$O$26,COLUMN(H23),FALSE)</f>
        <v>0</v>
      </c>
      <c r="U24" s="15">
        <f>VLOOKUP($S24,$A$22:$O$26,COLUMN(I23),FALSE)</f>
        <v>0</v>
      </c>
      <c r="V24" s="15">
        <f>VLOOKUP($S24,$A$22:$O$26,COLUMN(J23),FALSE)</f>
        <v>0</v>
      </c>
      <c r="W24" s="15">
        <f>VLOOKUP($S24,$A$22:$O$26,COLUMN(K23),FALSE)</f>
        <v>0</v>
      </c>
      <c r="X24" s="15">
        <f>VLOOKUP($S24,$A$22:$O$26,COLUMN(L23),FALSE)</f>
        <v>0</v>
      </c>
      <c r="Y24" s="15">
        <f>VLOOKUP($S24,$A$22:$O$26,COLUMN(M23),FALSE)</f>
        <v>0</v>
      </c>
      <c r="Z24" s="15">
        <f>VLOOKUP($S24,$A$22:$O$26,COLUMN(N23),FALSE)</f>
        <v>0</v>
      </c>
      <c r="AA24" s="16">
        <f>VLOOKUP($S24,$A$22:$O$26,COLUMN(O23),FALSE)</f>
        <v>0</v>
      </c>
    </row>
    <row r="25" spans="1:27" x14ac:dyDescent="0.25">
      <c r="A25" s="19" t="s">
        <v>10</v>
      </c>
      <c r="H25">
        <f>SUMPRODUCT(($F$29:$F$38&lt;&gt;"")*($D$29:$E$38=A25))</f>
        <v>0</v>
      </c>
      <c r="I25">
        <f>SUMPRODUCT(($D$29:$D$38=A25)*($F$29:$F$38&gt;$G$29:$G$38))+SUMPRODUCT(($E$29:$E$38=A25)*($F$29:$F$38&lt;$G$29:$G$38))</f>
        <v>0</v>
      </c>
      <c r="J25">
        <f>SUMPRODUCT(($D$29:$D$38=A25)*($F$29:$F$38=$G$29:$G$38)*($F$29:$F$38&lt;&gt;""))+SUMPRODUCT(($E$29:$E$38=A25)*($F$29:$F$38=$G$29:$G$38)*($F$29:$F$38&lt;&gt;""))</f>
        <v>0</v>
      </c>
      <c r="K25">
        <f t="shared" si="4"/>
        <v>0</v>
      </c>
      <c r="L25">
        <f>SUMPRODUCT(($D$29:$D$38=A25)*($F$29:$F$38))+SUMPRODUCT(($E$29:$E$38=A25)*($G$29:$G$38))</f>
        <v>0</v>
      </c>
      <c r="M25">
        <f>SUMPRODUCT(($D$29:$D$38=A25)*($G$29:$G$38))+SUMPRODUCT(($E$29:$E$38=A25)*($F$29:$F$38))</f>
        <v>0</v>
      </c>
      <c r="N25">
        <f t="shared" si="5"/>
        <v>0</v>
      </c>
      <c r="O25">
        <f t="shared" si="6"/>
        <v>0</v>
      </c>
      <c r="P25">
        <f t="shared" si="7"/>
        <v>-2.5000000000000001E-2</v>
      </c>
      <c r="Q25">
        <f>RANK(P25,P22:P26)</f>
        <v>4</v>
      </c>
      <c r="R25" s="30" t="str">
        <f>IF(INT(INDEX($P$22:$P$26,MATCH(S25,$A$22:$A$26,0)))=INT(INDEX($P$22:$P$26,MATCH(S24,$A$22:$A$26,0))),R24,ROW(A4))</f>
        <v/>
      </c>
      <c r="S25" s="5" t="str">
        <f>INDEX(A22:A26,MATCH(ROW(A4),Q22:Q26,0))</f>
        <v>equipe 9</v>
      </c>
      <c r="T25" s="15">
        <f>VLOOKUP($S25,$A$22:$O$26,COLUMN(H24),FALSE)</f>
        <v>0</v>
      </c>
      <c r="U25" s="15">
        <f>VLOOKUP($S25,$A$22:$O$26,COLUMN(I24),FALSE)</f>
        <v>0</v>
      </c>
      <c r="V25" s="15">
        <f>VLOOKUP($S25,$A$22:$O$26,COLUMN(J24),FALSE)</f>
        <v>0</v>
      </c>
      <c r="W25" s="15">
        <f>VLOOKUP($S25,$A$22:$O$26,COLUMN(K24),FALSE)</f>
        <v>0</v>
      </c>
      <c r="X25" s="15">
        <f>VLOOKUP($S25,$A$22:$O$26,COLUMN(L24),FALSE)</f>
        <v>0</v>
      </c>
      <c r="Y25" s="15">
        <f>VLOOKUP($S25,$A$22:$O$26,COLUMN(M24),FALSE)</f>
        <v>0</v>
      </c>
      <c r="Z25" s="15">
        <f>VLOOKUP($S25,$A$22:$O$26,COLUMN(N24),FALSE)</f>
        <v>0</v>
      </c>
      <c r="AA25" s="16">
        <f>VLOOKUP($S25,$A$22:$O$26,COLUMN(O24),FALSE)</f>
        <v>0</v>
      </c>
    </row>
    <row r="26" spans="1:27" x14ac:dyDescent="0.25">
      <c r="A26" s="19" t="s">
        <v>11</v>
      </c>
      <c r="H26">
        <f>SUMPRODUCT(($F$29:$F$38&lt;&gt;"")*($D$29:$E$38=A26))</f>
        <v>0</v>
      </c>
      <c r="I26">
        <f>SUMPRODUCT(($D$29:$D$38=A26)*($F$29:$F$38&gt;$G$29:$G$38))+SUMPRODUCT(($E$29:$E$38=A26)*($F$29:$F$38&lt;$G$29:$G$38))</f>
        <v>0</v>
      </c>
      <c r="J26">
        <f>SUMPRODUCT(($D$29:$D$38=A26)*($F$29:$F$38=$G$29:$G$38)*($F$29:$F$38&lt;&gt;""))+SUMPRODUCT(($E$29:$E$38=A26)*($F$29:$F$38=$G$29:$G$38)*($F$29:$F$38&lt;&gt;""))</f>
        <v>0</v>
      </c>
      <c r="K26">
        <f t="shared" si="4"/>
        <v>0</v>
      </c>
      <c r="L26">
        <f>SUMPRODUCT(($D$29:$D$38=A26)*($F$29:$F$38))+SUMPRODUCT(($E$29:$E$38=A26)*($G$29:$G$38))</f>
        <v>0</v>
      </c>
      <c r="M26">
        <f>SUMPRODUCT(($D$29:$D$38=A26)*($G$29:$G$38))+SUMPRODUCT(($E$29:$E$38=A26)*($F$29:$F$38))</f>
        <v>0</v>
      </c>
      <c r="N26">
        <f t="shared" si="5"/>
        <v>0</v>
      </c>
      <c r="O26">
        <f t="shared" si="6"/>
        <v>0</v>
      </c>
      <c r="P26">
        <f t="shared" si="7"/>
        <v>-2.5999999999999999E-2</v>
      </c>
      <c r="Q26">
        <f>RANK(P26,P22:P26)</f>
        <v>5</v>
      </c>
      <c r="R26" s="31" t="str">
        <f>IF(INT(INDEX($P$22:$P$26,MATCH(S26,$A$22:$A$26,0)))=INT(INDEX($P$22:$P$26,MATCH(S25,$A$22:$A$26,0))),R25,ROW(A5))</f>
        <v/>
      </c>
      <c r="S26" s="1" t="str">
        <f>INDEX(A22:A26,MATCH(ROW(A5),Q22:Q26,0))</f>
        <v>equipe 10</v>
      </c>
      <c r="T26" s="17">
        <f>VLOOKUP($S26,$A$22:$O$26,COLUMN(H25),FALSE)</f>
        <v>0</v>
      </c>
      <c r="U26" s="17">
        <f>VLOOKUP($S26,$A$22:$O$26,COLUMN(I25),FALSE)</f>
        <v>0</v>
      </c>
      <c r="V26" s="17">
        <f>VLOOKUP($S26,$A$22:$O$26,COLUMN(J25),FALSE)</f>
        <v>0</v>
      </c>
      <c r="W26" s="17">
        <f>VLOOKUP($S26,$A$22:$O$26,COLUMN(K25),FALSE)</f>
        <v>0</v>
      </c>
      <c r="X26" s="17">
        <f>VLOOKUP($S26,$A$22:$O$26,COLUMN(L25),FALSE)</f>
        <v>0</v>
      </c>
      <c r="Y26" s="17">
        <f>VLOOKUP($S26,$A$22:$O$26,COLUMN(M25),FALSE)</f>
        <v>0</v>
      </c>
      <c r="Z26" s="17">
        <f>VLOOKUP($S26,$A$22:$O$26,COLUMN(N25),FALSE)</f>
        <v>0</v>
      </c>
      <c r="AA26" s="18">
        <f>VLOOKUP($S26,$A$22:$O$26,COLUMN(O25),FALSE)</f>
        <v>0</v>
      </c>
    </row>
    <row r="27" spans="1:27" ht="15.75" thickBot="1" x14ac:dyDescent="0.3"/>
    <row r="28" spans="1:27" ht="15.75" thickBot="1" x14ac:dyDescent="0.3">
      <c r="A28" s="51" t="s">
        <v>27</v>
      </c>
      <c r="B28" s="8" t="s">
        <v>29</v>
      </c>
      <c r="C28" s="50" t="s">
        <v>28</v>
      </c>
      <c r="D28" s="44" t="s">
        <v>26</v>
      </c>
      <c r="E28" s="45"/>
      <c r="F28" s="45"/>
      <c r="G28" s="46"/>
    </row>
    <row r="29" spans="1:27" x14ac:dyDescent="0.25">
      <c r="A29" s="52"/>
      <c r="B29" s="53"/>
      <c r="C29" s="54"/>
      <c r="D29" s="7" t="str">
        <f>A22</f>
        <v>equipe 6</v>
      </c>
      <c r="E29" s="8" t="str">
        <f>A25</f>
        <v>equipe 9</v>
      </c>
      <c r="F29" s="21"/>
      <c r="G29" s="22"/>
    </row>
    <row r="30" spans="1:27" x14ac:dyDescent="0.25">
      <c r="A30" s="52"/>
      <c r="B30" s="53"/>
      <c r="C30" s="54"/>
      <c r="D30" s="9" t="str">
        <f>A24</f>
        <v>equipe 8</v>
      </c>
      <c r="E30" s="6" t="str">
        <f>A26</f>
        <v>equipe 10</v>
      </c>
      <c r="F30" s="20"/>
      <c r="G30" s="23"/>
    </row>
    <row r="31" spans="1:27" x14ac:dyDescent="0.25">
      <c r="A31" s="52"/>
      <c r="B31" s="53"/>
      <c r="C31" s="54"/>
      <c r="D31" s="9" t="str">
        <f>A23</f>
        <v>equipe 7</v>
      </c>
      <c r="E31" s="6" t="str">
        <f>A22</f>
        <v>equipe 6</v>
      </c>
      <c r="F31" s="20"/>
      <c r="G31" s="23"/>
    </row>
    <row r="32" spans="1:27" x14ac:dyDescent="0.25">
      <c r="A32" s="52"/>
      <c r="B32" s="53"/>
      <c r="C32" s="54"/>
      <c r="D32" s="9" t="str">
        <f>A24</f>
        <v>equipe 8</v>
      </c>
      <c r="E32" s="6" t="str">
        <f>A25</f>
        <v>equipe 9</v>
      </c>
      <c r="F32" s="20"/>
      <c r="G32" s="23"/>
    </row>
    <row r="33" spans="1:7" x14ac:dyDescent="0.25">
      <c r="A33" s="52"/>
      <c r="B33" s="53"/>
      <c r="C33" s="54"/>
      <c r="D33" s="9" t="str">
        <f>A26</f>
        <v>equipe 10</v>
      </c>
      <c r="E33" s="6" t="str">
        <f>A23</f>
        <v>equipe 7</v>
      </c>
      <c r="F33" s="20"/>
      <c r="G33" s="23"/>
    </row>
    <row r="34" spans="1:7" x14ac:dyDescent="0.25">
      <c r="A34" s="52"/>
      <c r="B34" s="53"/>
      <c r="C34" s="54"/>
      <c r="D34" s="9" t="str">
        <f>A22</f>
        <v>equipe 6</v>
      </c>
      <c r="E34" s="6" t="str">
        <f>A24</f>
        <v>equipe 8</v>
      </c>
      <c r="F34" s="20"/>
      <c r="G34" s="23"/>
    </row>
    <row r="35" spans="1:7" x14ac:dyDescent="0.25">
      <c r="A35" s="52"/>
      <c r="B35" s="53"/>
      <c r="C35" s="54"/>
      <c r="D35" s="9" t="str">
        <f>A25</f>
        <v>equipe 9</v>
      </c>
      <c r="E35" s="6" t="str">
        <f>A23</f>
        <v>equipe 7</v>
      </c>
      <c r="F35" s="20"/>
      <c r="G35" s="23"/>
    </row>
    <row r="36" spans="1:7" x14ac:dyDescent="0.25">
      <c r="A36" s="52"/>
      <c r="B36" s="53"/>
      <c r="C36" s="54"/>
      <c r="D36" s="9" t="str">
        <f>A26</f>
        <v>equipe 10</v>
      </c>
      <c r="E36" s="6" t="str">
        <f>A22</f>
        <v>equipe 6</v>
      </c>
      <c r="F36" s="20"/>
      <c r="G36" s="23"/>
    </row>
    <row r="37" spans="1:7" x14ac:dyDescent="0.25">
      <c r="A37" s="52"/>
      <c r="B37" s="53"/>
      <c r="C37" s="54"/>
      <c r="D37" s="9" t="str">
        <f>A23</f>
        <v>equipe 7</v>
      </c>
      <c r="E37" s="6" t="str">
        <f>A24</f>
        <v>equipe 8</v>
      </c>
      <c r="F37" s="20"/>
      <c r="G37" s="23"/>
    </row>
    <row r="38" spans="1:7" ht="15.75" thickBot="1" x14ac:dyDescent="0.3">
      <c r="A38" s="55"/>
      <c r="B38" s="56"/>
      <c r="C38" s="57"/>
      <c r="D38" s="10" t="str">
        <f>A25</f>
        <v>equipe 9</v>
      </c>
      <c r="E38" s="11" t="str">
        <f>A26</f>
        <v>equipe 10</v>
      </c>
      <c r="F38" s="24"/>
      <c r="G38" s="25"/>
    </row>
  </sheetData>
  <mergeCells count="4">
    <mergeCell ref="S11:V12"/>
    <mergeCell ref="X11:AA12"/>
    <mergeCell ref="D8:G8"/>
    <mergeCell ref="D28:G28"/>
  </mergeCells>
  <pageMargins left="0.7" right="0.7" top="0.75" bottom="0.75" header="0.3" footer="0.3"/>
  <pageSetup paperSize="9" orientation="portrait" horizontalDpi="360" verticalDpi="36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competition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h2so4</dc:creator>
  <cp:lastModifiedBy>h2so4</cp:lastModifiedBy>
  <dcterms:created xsi:type="dcterms:W3CDTF">2018-05-23T13:35:31Z</dcterms:created>
  <dcterms:modified xsi:type="dcterms:W3CDTF">2018-05-24T08:55:54Z</dcterms:modified>
</cp:coreProperties>
</file>