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filterPrivacy="1" defaultThemeVersion="124226"/>
  <xr:revisionPtr revIDLastSave="0" documentId="13_ncr:1_{D6C60D17-FDAB-431C-891E-D5CC9F51FF6D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2" i="1" l="1" a="1"/>
  <c r="P2" i="1" s="1"/>
  <c r="P3" i="1" a="1"/>
  <c r="P3" i="1" s="1"/>
  <c r="P4" i="1" a="1"/>
  <c r="P4" i="1" s="1"/>
  <c r="P5" i="1" a="1"/>
  <c r="P5" i="1" s="1"/>
  <c r="P6" i="1" a="1"/>
  <c r="P6" i="1" s="1"/>
  <c r="P7" i="1" a="1"/>
  <c r="P7" i="1" s="1"/>
  <c r="P8" i="1" a="1"/>
  <c r="P8" i="1" s="1"/>
  <c r="P9" i="1" a="1"/>
  <c r="P9" i="1" s="1"/>
  <c r="P10" i="1" a="1"/>
  <c r="P10" i="1" s="1"/>
  <c r="P11" i="1" a="1"/>
  <c r="P11" i="1" s="1"/>
  <c r="P12" i="1" a="1"/>
  <c r="P12" i="1" s="1"/>
  <c r="P13" i="1" a="1"/>
  <c r="P13" i="1" s="1"/>
  <c r="P14" i="1" a="1"/>
  <c r="P14" i="1" s="1"/>
  <c r="P15" i="1" a="1"/>
  <c r="P15" i="1" s="1"/>
  <c r="P16" i="1" a="1"/>
  <c r="P16" i="1" s="1"/>
  <c r="P17" i="1" a="1"/>
  <c r="P17" i="1" s="1"/>
  <c r="P18" i="1" a="1"/>
  <c r="P18" i="1" s="1"/>
  <c r="P19" i="1" a="1"/>
  <c r="P19" i="1" s="1"/>
  <c r="P20" i="1" a="1"/>
  <c r="P20" i="1" s="1"/>
  <c r="P21" i="1" a="1"/>
  <c r="P21" i="1" s="1"/>
  <c r="P22" i="1" a="1"/>
  <c r="P22" i="1" s="1"/>
  <c r="P23" i="1" a="1"/>
  <c r="P23" i="1" s="1"/>
  <c r="P24" i="1" a="1"/>
  <c r="P24" i="1" s="1"/>
  <c r="P25" i="1" a="1"/>
  <c r="P25" i="1" s="1"/>
  <c r="P26" i="1" a="1"/>
  <c r="P26" i="1" s="1"/>
  <c r="P27" i="1" a="1"/>
  <c r="P27" i="1" s="1"/>
  <c r="P28" i="1" a="1"/>
  <c r="P28" i="1" s="1"/>
  <c r="P29" i="1" a="1"/>
  <c r="P29" i="1" s="1"/>
  <c r="P30" i="1" a="1"/>
  <c r="P30" i="1" s="1"/>
  <c r="P31" i="1" a="1"/>
  <c r="P31" i="1" s="1"/>
  <c r="P32" i="1" a="1"/>
  <c r="P32" i="1" s="1"/>
  <c r="P33" i="1" a="1"/>
  <c r="P33" i="1" s="1"/>
  <c r="P34" i="1" a="1"/>
  <c r="P34" i="1" s="1"/>
  <c r="P35" i="1" a="1"/>
  <c r="P35" i="1" s="1"/>
  <c r="P36" i="1" a="1"/>
  <c r="P36" i="1" s="1"/>
  <c r="P37" i="1" a="1"/>
  <c r="P37" i="1" s="1"/>
  <c r="P38" i="1" a="1"/>
  <c r="P38" i="1" s="1"/>
  <c r="Q2" i="1" a="1"/>
  <c r="Q2" i="1" s="1"/>
  <c r="Q3" i="1" a="1"/>
  <c r="Q3" i="1" s="1"/>
  <c r="Q4" i="1" a="1"/>
  <c r="Q4" i="1" s="1"/>
  <c r="Q5" i="1" a="1"/>
  <c r="Q5" i="1" s="1"/>
  <c r="Q6" i="1" a="1"/>
  <c r="Q6" i="1" s="1"/>
  <c r="Q7" i="1" a="1"/>
  <c r="Q7" i="1" s="1"/>
  <c r="Q8" i="1" a="1"/>
  <c r="Q8" i="1" s="1"/>
  <c r="Q9" i="1" a="1"/>
  <c r="Q9" i="1" s="1"/>
  <c r="Q10" i="1" a="1"/>
  <c r="Q10" i="1" s="1"/>
  <c r="Q11" i="1" a="1"/>
  <c r="Q11" i="1" s="1"/>
  <c r="Q12" i="1" a="1"/>
  <c r="Q12" i="1" s="1"/>
  <c r="Q13" i="1" a="1"/>
  <c r="Q13" i="1" s="1"/>
  <c r="Q14" i="1" a="1"/>
  <c r="Q14" i="1" s="1"/>
  <c r="Q15" i="1" a="1"/>
  <c r="Q15" i="1" s="1"/>
  <c r="Q16" i="1" a="1"/>
  <c r="Q16" i="1" s="1"/>
  <c r="Q17" i="1" a="1"/>
  <c r="Q17" i="1" s="1"/>
  <c r="Q18" i="1" a="1"/>
  <c r="Q18" i="1" s="1"/>
  <c r="Q19" i="1" a="1"/>
  <c r="Q19" i="1" s="1"/>
  <c r="Q20" i="1" a="1"/>
  <c r="Q20" i="1" s="1"/>
  <c r="Q21" i="1" a="1"/>
  <c r="Q21" i="1" s="1"/>
  <c r="Q22" i="1" a="1"/>
  <c r="Q22" i="1" s="1"/>
  <c r="Q23" i="1" a="1"/>
  <c r="Q23" i="1" s="1"/>
  <c r="Q24" i="1" a="1"/>
  <c r="Q24" i="1" s="1"/>
  <c r="Q25" i="1" a="1"/>
  <c r="Q25" i="1" s="1"/>
  <c r="Q26" i="1" a="1"/>
  <c r="Q26" i="1" s="1"/>
  <c r="Q27" i="1" a="1"/>
  <c r="Q27" i="1" s="1"/>
  <c r="Q28" i="1" a="1"/>
  <c r="Q28" i="1" s="1"/>
  <c r="Q29" i="1" a="1"/>
  <c r="Q29" i="1" s="1"/>
  <c r="Q30" i="1" a="1"/>
  <c r="Q30" i="1" s="1"/>
  <c r="Q31" i="1" a="1"/>
  <c r="Q31" i="1" s="1"/>
  <c r="Q32" i="1" a="1"/>
  <c r="Q32" i="1" s="1"/>
  <c r="Q33" i="1" a="1"/>
  <c r="Q33" i="1" s="1"/>
  <c r="Q34" i="1" a="1"/>
  <c r="Q34" i="1" s="1"/>
  <c r="Q35" i="1" a="1"/>
  <c r="Q35" i="1" s="1"/>
  <c r="Q36" i="1" a="1"/>
  <c r="Q36" i="1" s="1"/>
  <c r="Q37" i="1" a="1"/>
  <c r="Q37" i="1" s="1"/>
  <c r="Q38" i="1" a="1"/>
  <c r="Q38" i="1" s="1"/>
  <c r="S2" i="1" a="1"/>
  <c r="S2" i="1"/>
  <c r="S3" i="1" a="1"/>
  <c r="S3" i="1" s="1"/>
  <c r="S4" i="1" a="1"/>
  <c r="S4" i="1" s="1"/>
  <c r="S5" i="1" a="1"/>
  <c r="S5" i="1" s="1"/>
  <c r="S6" i="1" a="1"/>
  <c r="S6" i="1" s="1"/>
  <c r="S7" i="1" a="1"/>
  <c r="S7" i="1" s="1"/>
  <c r="S8" i="1" a="1"/>
  <c r="S8" i="1" s="1"/>
  <c r="S9" i="1" a="1"/>
  <c r="S9" i="1" s="1"/>
  <c r="S10" i="1" a="1"/>
  <c r="S10" i="1" s="1"/>
  <c r="S11" i="1" a="1"/>
  <c r="S11" i="1" s="1"/>
  <c r="S12" i="1" a="1"/>
  <c r="S12" i="1" s="1"/>
  <c r="S13" i="1" a="1"/>
  <c r="S13" i="1" s="1"/>
  <c r="S14" i="1" a="1"/>
  <c r="S14" i="1" s="1"/>
  <c r="S15" i="1" a="1"/>
  <c r="S15" i="1" s="1"/>
  <c r="S16" i="1" a="1"/>
  <c r="S16" i="1" s="1"/>
  <c r="S17" i="1" a="1"/>
  <c r="S17" i="1" s="1"/>
  <c r="S18" i="1" a="1"/>
  <c r="S18" i="1" s="1"/>
  <c r="S19" i="1" a="1"/>
  <c r="S19" i="1" s="1"/>
  <c r="S20" i="1" a="1"/>
  <c r="S20" i="1" s="1"/>
  <c r="S21" i="1" a="1"/>
  <c r="S21" i="1" s="1"/>
  <c r="S22" i="1" a="1"/>
  <c r="S22" i="1" s="1"/>
  <c r="S23" i="1" a="1"/>
  <c r="S23" i="1" s="1"/>
  <c r="S24" i="1" a="1"/>
  <c r="S24" i="1" s="1"/>
  <c r="S25" i="1" a="1"/>
  <c r="S25" i="1" s="1"/>
  <c r="S26" i="1" a="1"/>
  <c r="S26" i="1" s="1"/>
  <c r="S27" i="1" a="1"/>
  <c r="S27" i="1" s="1"/>
  <c r="S28" i="1" a="1"/>
  <c r="S28" i="1" s="1"/>
  <c r="S29" i="1" a="1"/>
  <c r="S29" i="1" s="1"/>
  <c r="S30" i="1" a="1"/>
  <c r="S30" i="1" s="1"/>
  <c r="S31" i="1" a="1"/>
  <c r="S31" i="1" s="1"/>
  <c r="S32" i="1" a="1"/>
  <c r="S32" i="1" s="1"/>
  <c r="S33" i="1" a="1"/>
  <c r="S33" i="1" s="1"/>
  <c r="S34" i="1" a="1"/>
  <c r="S34" i="1" s="1"/>
  <c r="S35" i="1" a="1"/>
  <c r="S35" i="1" s="1"/>
  <c r="S36" i="1" a="1"/>
  <c r="S36" i="1" s="1"/>
  <c r="S37" i="1" a="1"/>
  <c r="S37" i="1" s="1"/>
  <c r="S38" i="1" a="1"/>
  <c r="S38" i="1" s="1"/>
  <c r="U2" i="1" a="1"/>
  <c r="U2" i="1" s="1"/>
  <c r="U3" i="1" a="1"/>
  <c r="U3" i="1" s="1"/>
  <c r="U4" i="1" a="1"/>
  <c r="U4" i="1" s="1"/>
  <c r="U5" i="1" a="1"/>
  <c r="U5" i="1" s="1"/>
  <c r="U6" i="1" a="1"/>
  <c r="U6" i="1" s="1"/>
  <c r="U7" i="1" a="1"/>
  <c r="U7" i="1" s="1"/>
  <c r="U8" i="1" a="1"/>
  <c r="U8" i="1" s="1"/>
  <c r="U9" i="1" a="1"/>
  <c r="U9" i="1" s="1"/>
  <c r="U10" i="1" a="1"/>
  <c r="U10" i="1" s="1"/>
  <c r="U11" i="1" a="1"/>
  <c r="U11" i="1" s="1"/>
  <c r="U12" i="1" a="1"/>
  <c r="U12" i="1" s="1"/>
  <c r="U13" i="1" a="1"/>
  <c r="U13" i="1" s="1"/>
  <c r="U14" i="1" a="1"/>
  <c r="U14" i="1" s="1"/>
  <c r="U15" i="1" a="1"/>
  <c r="U15" i="1" s="1"/>
  <c r="U16" i="1" a="1"/>
  <c r="U16" i="1" s="1"/>
  <c r="U17" i="1" a="1"/>
  <c r="U17" i="1" s="1"/>
  <c r="U18" i="1" a="1"/>
  <c r="U18" i="1" s="1"/>
  <c r="U19" i="1" a="1"/>
  <c r="U19" i="1" s="1"/>
  <c r="U20" i="1" a="1"/>
  <c r="U20" i="1" s="1"/>
  <c r="U21" i="1" a="1"/>
  <c r="U21" i="1" s="1"/>
  <c r="U22" i="1" a="1"/>
  <c r="U22" i="1" s="1"/>
  <c r="U23" i="1" a="1"/>
  <c r="U23" i="1" s="1"/>
  <c r="U24" i="1" a="1"/>
  <c r="U24" i="1" s="1"/>
  <c r="U25" i="1" a="1"/>
  <c r="U25" i="1" s="1"/>
  <c r="U26" i="1" a="1"/>
  <c r="U26" i="1" s="1"/>
  <c r="U27" i="1" a="1"/>
  <c r="U27" i="1" s="1"/>
  <c r="U28" i="1" a="1"/>
  <c r="U28" i="1" s="1"/>
  <c r="U29" i="1" a="1"/>
  <c r="U29" i="1" s="1"/>
  <c r="U30" i="1" a="1"/>
  <c r="U30" i="1" s="1"/>
  <c r="U31" i="1" a="1"/>
  <c r="U31" i="1" s="1"/>
  <c r="U32" i="1" a="1"/>
  <c r="U32" i="1" s="1"/>
  <c r="U33" i="1" a="1"/>
  <c r="U33" i="1" s="1"/>
  <c r="U34" i="1" a="1"/>
  <c r="U34" i="1" s="1"/>
  <c r="U35" i="1" a="1"/>
  <c r="U35" i="1" s="1"/>
  <c r="U36" i="1" a="1"/>
  <c r="U36" i="1" s="1"/>
  <c r="U37" i="1" a="1"/>
  <c r="U37" i="1" s="1"/>
  <c r="U38" i="1" a="1"/>
  <c r="U38" i="1" s="1"/>
  <c r="T2" i="1" a="1"/>
  <c r="T2" i="1" s="1"/>
  <c r="T3" i="1" a="1"/>
  <c r="T3" i="1" s="1"/>
  <c r="T4" i="1" a="1"/>
  <c r="T4" i="1" s="1"/>
  <c r="T5" i="1" a="1"/>
  <c r="T5" i="1" s="1"/>
  <c r="T6" i="1" a="1"/>
  <c r="T6" i="1" s="1"/>
  <c r="T7" i="1" a="1"/>
  <c r="T7" i="1" s="1"/>
  <c r="T8" i="1" a="1"/>
  <c r="T8" i="1" s="1"/>
  <c r="T9" i="1" a="1"/>
  <c r="T9" i="1" s="1"/>
  <c r="T10" i="1" a="1"/>
  <c r="T10" i="1" s="1"/>
  <c r="T11" i="1" a="1"/>
  <c r="T11" i="1" s="1"/>
  <c r="T12" i="1" a="1"/>
  <c r="T12" i="1" s="1"/>
  <c r="T13" i="1" a="1"/>
  <c r="T13" i="1" s="1"/>
  <c r="T14" i="1" a="1"/>
  <c r="T14" i="1" s="1"/>
  <c r="T15" i="1" a="1"/>
  <c r="T15" i="1" s="1"/>
  <c r="T16" i="1" a="1"/>
  <c r="T16" i="1" s="1"/>
  <c r="T17" i="1" a="1"/>
  <c r="T17" i="1" s="1"/>
  <c r="T18" i="1" a="1"/>
  <c r="T18" i="1" s="1"/>
  <c r="T19" i="1" a="1"/>
  <c r="T19" i="1" s="1"/>
  <c r="T20" i="1" a="1"/>
  <c r="T20" i="1" s="1"/>
  <c r="T21" i="1" a="1"/>
  <c r="T21" i="1" s="1"/>
  <c r="T22" i="1" a="1"/>
  <c r="T22" i="1" s="1"/>
  <c r="T23" i="1" a="1"/>
  <c r="T23" i="1" s="1"/>
  <c r="T24" i="1" a="1"/>
  <c r="T24" i="1" s="1"/>
  <c r="T25" i="1" a="1"/>
  <c r="T25" i="1" s="1"/>
  <c r="T26" i="1" a="1"/>
  <c r="T26" i="1" s="1"/>
  <c r="T27" i="1" a="1"/>
  <c r="T27" i="1" s="1"/>
  <c r="T28" i="1" a="1"/>
  <c r="T28" i="1" s="1"/>
  <c r="T29" i="1" a="1"/>
  <c r="T29" i="1" s="1"/>
  <c r="T30" i="1" a="1"/>
  <c r="T30" i="1" s="1"/>
  <c r="T31" i="1" a="1"/>
  <c r="T31" i="1" s="1"/>
  <c r="T32" i="1" a="1"/>
  <c r="T32" i="1" s="1"/>
  <c r="T33" i="1" a="1"/>
  <c r="T33" i="1" s="1"/>
  <c r="T34" i="1" a="1"/>
  <c r="T34" i="1" s="1"/>
  <c r="T35" i="1" a="1"/>
  <c r="T35" i="1" s="1"/>
  <c r="T36" i="1" a="1"/>
  <c r="T36" i="1" s="1"/>
  <c r="T37" i="1" a="1"/>
  <c r="T37" i="1" s="1"/>
  <c r="T38" i="1" a="1"/>
  <c r="T38" i="1" s="1"/>
  <c r="AA2" i="1" a="1"/>
  <c r="AA2" i="1"/>
  <c r="AA3" i="1" a="1"/>
  <c r="AA3" i="1" s="1"/>
  <c r="AA4" i="1" a="1"/>
  <c r="AA4" i="1" s="1"/>
  <c r="AA5" i="1" a="1"/>
  <c r="AA5" i="1" s="1"/>
  <c r="AA6" i="1" a="1"/>
  <c r="AA6" i="1" s="1"/>
  <c r="AA7" i="1" a="1"/>
  <c r="AA7" i="1" s="1"/>
  <c r="AA8" i="1" a="1"/>
  <c r="AA8" i="1" s="1"/>
  <c r="AA9" i="1" a="1"/>
  <c r="AA9" i="1" s="1"/>
  <c r="AA10" i="1" a="1"/>
  <c r="AA10" i="1"/>
  <c r="AA11" i="1" a="1"/>
  <c r="AA11" i="1" s="1"/>
  <c r="AA12" i="1" a="1"/>
  <c r="AA12" i="1" s="1"/>
  <c r="AA13" i="1" a="1"/>
  <c r="AA13" i="1" s="1"/>
  <c r="AA14" i="1" a="1"/>
  <c r="AA14" i="1" s="1"/>
  <c r="AA16" i="1" a="1"/>
  <c r="AA16" i="1" s="1"/>
  <c r="AA18" i="1" a="1"/>
  <c r="AA18" i="1"/>
  <c r="AA19" i="1" a="1"/>
  <c r="AA19" i="1" s="1"/>
  <c r="AA20" i="1" a="1"/>
  <c r="AA20" i="1" s="1"/>
  <c r="AA21" i="1" a="1"/>
  <c r="AA21" i="1" s="1"/>
  <c r="AA22" i="1" a="1"/>
  <c r="AA22" i="1" s="1"/>
  <c r="AA23" i="1" a="1"/>
  <c r="AA23" i="1" s="1"/>
  <c r="AA25" i="1" a="1"/>
  <c r="AA25" i="1" s="1"/>
  <c r="AA26" i="1" a="1"/>
  <c r="AA26" i="1"/>
  <c r="AA28" i="1" a="1"/>
  <c r="AA28" i="1" s="1"/>
  <c r="AA29" i="1" a="1"/>
  <c r="AA29" i="1" s="1"/>
  <c r="AA30" i="1" a="1"/>
  <c r="AA30" i="1" s="1"/>
  <c r="AA32" i="1" a="1"/>
  <c r="AA32" i="1" s="1"/>
  <c r="AA33" i="1" a="1"/>
  <c r="AA33" i="1" s="1"/>
  <c r="AA34" i="1" a="1"/>
  <c r="AA34" i="1"/>
  <c r="AA35" i="1" a="1"/>
  <c r="AA35" i="1" s="1"/>
  <c r="AA36" i="1" a="1"/>
  <c r="AA36" i="1" s="1"/>
  <c r="AA37" i="1" a="1"/>
  <c r="AA37" i="1" s="1"/>
  <c r="Z2" i="1" a="1"/>
  <c r="Z2" i="1"/>
  <c r="Z3" i="1" a="1"/>
  <c r="Z3" i="1" s="1"/>
  <c r="Z4" i="1" a="1"/>
  <c r="Z4" i="1" s="1"/>
  <c r="Z5" i="1" a="1"/>
  <c r="Z5" i="1" s="1"/>
  <c r="Z6" i="1" a="1"/>
  <c r="Z6" i="1"/>
  <c r="Z7" i="1" a="1"/>
  <c r="Z7" i="1" s="1"/>
  <c r="Z8" i="1" a="1"/>
  <c r="Z8" i="1" s="1"/>
  <c r="Z9" i="1" a="1"/>
  <c r="Z9" i="1" s="1"/>
  <c r="Z10" i="1" a="1"/>
  <c r="Z10" i="1"/>
  <c r="Z11" i="1" a="1"/>
  <c r="Z11" i="1" s="1"/>
  <c r="Z12" i="1" a="1"/>
  <c r="Z12" i="1" s="1"/>
  <c r="Z13" i="1" a="1"/>
  <c r="Z13" i="1" s="1"/>
  <c r="Z14" i="1" a="1"/>
  <c r="Z14" i="1"/>
  <c r="Z16" i="1" a="1"/>
  <c r="Z16" i="1" s="1"/>
  <c r="Z18" i="1" a="1"/>
  <c r="Z18" i="1"/>
  <c r="Z19" i="1" a="1"/>
  <c r="Z19" i="1" s="1"/>
  <c r="Z20" i="1" a="1"/>
  <c r="Z20" i="1" s="1"/>
  <c r="Z21" i="1" a="1"/>
  <c r="Z21" i="1" s="1"/>
  <c r="Z22" i="1" a="1"/>
  <c r="Z22" i="1"/>
  <c r="Z23" i="1" a="1"/>
  <c r="Z23" i="1" s="1"/>
  <c r="Z25" i="1" a="1"/>
  <c r="Z25" i="1" s="1"/>
  <c r="Z26" i="1" a="1"/>
  <c r="Z26" i="1" s="1"/>
  <c r="Z28" i="1" a="1"/>
  <c r="Z28" i="1" s="1"/>
  <c r="Z29" i="1" a="1"/>
  <c r="Z29" i="1" s="1"/>
  <c r="Z30" i="1" a="1"/>
  <c r="Z30" i="1"/>
  <c r="Z32" i="1" a="1"/>
  <c r="Z32" i="1" s="1"/>
  <c r="Z33" i="1" a="1"/>
  <c r="Z33" i="1" s="1"/>
  <c r="Z34" i="1" a="1"/>
  <c r="Z34" i="1" s="1"/>
  <c r="Z35" i="1" a="1"/>
  <c r="Z35" i="1" s="1"/>
  <c r="Z36" i="1" a="1"/>
  <c r="Z36" i="1" s="1"/>
  <c r="Z37" i="1" a="1"/>
  <c r="Z37" i="1" s="1"/>
  <c r="Y2" i="1" a="1"/>
  <c r="Y2" i="1" s="1"/>
  <c r="Y3" i="1" a="1"/>
  <c r="Y3" i="1" s="1"/>
  <c r="Y4" i="1" a="1"/>
  <c r="Y4" i="1" s="1"/>
  <c r="Y5" i="1" a="1"/>
  <c r="Y5" i="1" s="1"/>
  <c r="Y6" i="1" a="1"/>
  <c r="Y6" i="1"/>
  <c r="Y7" i="1" a="1"/>
  <c r="Y7" i="1"/>
  <c r="Y8" i="1" a="1"/>
  <c r="Y8" i="1"/>
  <c r="Y9" i="1" a="1"/>
  <c r="Y9" i="1" s="1"/>
  <c r="Y10" i="1" a="1"/>
  <c r="Y10" i="1" s="1"/>
  <c r="Y11" i="1" a="1"/>
  <c r="Y11" i="1" s="1"/>
  <c r="Y12" i="1" a="1"/>
  <c r="Y12" i="1" s="1"/>
  <c r="Y13" i="1" a="1"/>
  <c r="Y13" i="1" s="1"/>
  <c r="Y14" i="1" a="1"/>
  <c r="Y14" i="1"/>
  <c r="Y16" i="1" a="1"/>
  <c r="Y16" i="1"/>
  <c r="Y18" i="1" a="1"/>
  <c r="Y18" i="1" s="1"/>
  <c r="Y19" i="1" a="1"/>
  <c r="Y19" i="1" s="1"/>
  <c r="Y20" i="1" a="1"/>
  <c r="Y20" i="1" s="1"/>
  <c r="Y21" i="1" a="1"/>
  <c r="Y21" i="1" s="1"/>
  <c r="Y22" i="1" a="1"/>
  <c r="Y22" i="1"/>
  <c r="Y23" i="1" a="1"/>
  <c r="Y23" i="1"/>
  <c r="Y25" i="1" a="1"/>
  <c r="Y25" i="1" s="1"/>
  <c r="Y26" i="1" a="1"/>
  <c r="Y26" i="1" s="1"/>
  <c r="Y28" i="1" a="1"/>
  <c r="Y28" i="1" s="1"/>
  <c r="Y29" i="1" a="1"/>
  <c r="Y29" i="1" s="1"/>
  <c r="Y30" i="1" a="1"/>
  <c r="Y30" i="1"/>
  <c r="Y32" i="1" a="1"/>
  <c r="Y32" i="1" s="1"/>
  <c r="Y33" i="1" a="1"/>
  <c r="Y33" i="1" s="1"/>
  <c r="Y34" i="1" a="1"/>
  <c r="Y34" i="1"/>
  <c r="Y35" i="1" a="1"/>
  <c r="Y35" i="1"/>
  <c r="Y36" i="1" a="1"/>
  <c r="Y36" i="1"/>
  <c r="Y37" i="1" a="1"/>
  <c r="Y37" i="1" s="1"/>
  <c r="X2" i="1" a="1"/>
  <c r="X2" i="1"/>
  <c r="X3" i="1" a="1"/>
  <c r="X3" i="1" s="1"/>
  <c r="X4" i="1" a="1"/>
  <c r="X4" i="1" s="1"/>
  <c r="X5" i="1" a="1"/>
  <c r="X5" i="1" s="1"/>
  <c r="X6" i="1" a="1"/>
  <c r="X6" i="1"/>
  <c r="X7" i="1" a="1"/>
  <c r="X7" i="1" s="1"/>
  <c r="X8" i="1" a="1"/>
  <c r="X8" i="1" s="1"/>
  <c r="X9" i="1" a="1"/>
  <c r="X9" i="1" s="1"/>
  <c r="X10" i="1" a="1"/>
  <c r="X10" i="1"/>
  <c r="X11" i="1" a="1"/>
  <c r="X11" i="1" s="1"/>
  <c r="X12" i="1" a="1"/>
  <c r="X12" i="1" s="1"/>
  <c r="X13" i="1" a="1"/>
  <c r="X13" i="1" s="1"/>
  <c r="X14" i="1" a="1"/>
  <c r="X14" i="1"/>
  <c r="X15" i="1" a="1"/>
  <c r="X15" i="1" s="1"/>
  <c r="X16" i="1" a="1"/>
  <c r="X16" i="1" s="1"/>
  <c r="X17" i="1" a="1"/>
  <c r="X17" i="1" s="1"/>
  <c r="X18" i="1" a="1"/>
  <c r="X18" i="1"/>
  <c r="X19" i="1" a="1"/>
  <c r="X19" i="1" s="1"/>
  <c r="X20" i="1" a="1"/>
  <c r="X20" i="1" s="1"/>
  <c r="X21" i="1" a="1"/>
  <c r="X21" i="1" s="1"/>
  <c r="X22" i="1" a="1"/>
  <c r="X22" i="1"/>
  <c r="X23" i="1" a="1"/>
  <c r="X23" i="1" s="1"/>
  <c r="X24" i="1" a="1"/>
  <c r="X24" i="1" s="1"/>
  <c r="X25" i="1" a="1"/>
  <c r="X25" i="1" s="1"/>
  <c r="X26" i="1" a="1"/>
  <c r="X26" i="1"/>
  <c r="X27" i="1" a="1"/>
  <c r="X27" i="1" s="1"/>
  <c r="X28" i="1" a="1"/>
  <c r="X28" i="1" s="1"/>
  <c r="X29" i="1" a="1"/>
  <c r="X29" i="1" s="1"/>
  <c r="X30" i="1" a="1"/>
  <c r="X30" i="1"/>
  <c r="X31" i="1" a="1"/>
  <c r="X31" i="1" s="1"/>
  <c r="X32" i="1" a="1"/>
  <c r="X32" i="1" s="1"/>
  <c r="X33" i="1" a="1"/>
  <c r="X33" i="1" s="1"/>
  <c r="X34" i="1" a="1"/>
  <c r="X34" i="1"/>
  <c r="X35" i="1" a="1"/>
  <c r="X35" i="1" s="1"/>
  <c r="X36" i="1" a="1"/>
  <c r="X36" i="1" s="1"/>
  <c r="X37" i="1" a="1"/>
  <c r="X37" i="1" s="1"/>
  <c r="X38" i="1" a="1"/>
  <c r="X38" i="1"/>
  <c r="W2" i="1" a="1"/>
  <c r="W2" i="1"/>
  <c r="W3" i="1" a="1"/>
  <c r="W3" i="1" s="1"/>
  <c r="W4" i="1" a="1"/>
  <c r="W4" i="1" s="1"/>
  <c r="W5" i="1" a="1"/>
  <c r="W5" i="1" s="1"/>
  <c r="W6" i="1" a="1"/>
  <c r="W6" i="1"/>
  <c r="W7" i="1" a="1"/>
  <c r="W7" i="1" s="1"/>
  <c r="W8" i="1" a="1"/>
  <c r="W8" i="1" s="1"/>
  <c r="W9" i="1" a="1"/>
  <c r="W9" i="1" s="1"/>
  <c r="W10" i="1" a="1"/>
  <c r="W10" i="1"/>
  <c r="W11" i="1" a="1"/>
  <c r="W11" i="1" s="1"/>
  <c r="W12" i="1" a="1"/>
  <c r="W12" i="1" s="1"/>
  <c r="W13" i="1" a="1"/>
  <c r="W13" i="1" s="1"/>
  <c r="W14" i="1" a="1"/>
  <c r="W14" i="1"/>
  <c r="W16" i="1" a="1"/>
  <c r="W16" i="1" s="1"/>
  <c r="W18" i="1" a="1"/>
  <c r="W18" i="1"/>
  <c r="W19" i="1" a="1"/>
  <c r="W19" i="1" s="1"/>
  <c r="W20" i="1" a="1"/>
  <c r="W20" i="1" s="1"/>
  <c r="W21" i="1" a="1"/>
  <c r="W21" i="1" s="1"/>
  <c r="W22" i="1" a="1"/>
  <c r="W22" i="1"/>
  <c r="W23" i="1" a="1"/>
  <c r="W23" i="1" s="1"/>
  <c r="W25" i="1" a="1"/>
  <c r="W25" i="1" s="1"/>
  <c r="W26" i="1" a="1"/>
  <c r="W26" i="1" s="1"/>
  <c r="W28" i="1" a="1"/>
  <c r="W28" i="1"/>
  <c r="W29" i="1" a="1"/>
  <c r="W29" i="1" s="1"/>
  <c r="W30" i="1" a="1"/>
  <c r="W30" i="1" s="1"/>
  <c r="W32" i="1" a="1"/>
  <c r="W32" i="1"/>
  <c r="W33" i="1" a="1"/>
  <c r="W33" i="1" s="1"/>
  <c r="W34" i="1" a="1"/>
  <c r="W34" i="1" s="1"/>
  <c r="W35" i="1" a="1"/>
  <c r="W35" i="1" s="1"/>
  <c r="W36" i="1" a="1"/>
  <c r="W36" i="1" s="1"/>
  <c r="W37" i="1" a="1"/>
  <c r="W37" i="1" s="1"/>
  <c r="V2" i="1" a="1"/>
  <c r="V2" i="1"/>
  <c r="V3" i="1" a="1"/>
  <c r="V3" i="1" s="1"/>
  <c r="V4" i="1" a="1"/>
  <c r="V4" i="1" s="1"/>
  <c r="V5" i="1" a="1"/>
  <c r="V5" i="1" s="1"/>
  <c r="V6" i="1" a="1"/>
  <c r="V6" i="1"/>
  <c r="V7" i="1" a="1"/>
  <c r="V7" i="1" s="1"/>
  <c r="V8" i="1" a="1"/>
  <c r="V8" i="1" s="1"/>
  <c r="V9" i="1" a="1"/>
  <c r="V9" i="1" s="1"/>
  <c r="V10" i="1" a="1"/>
  <c r="V10" i="1"/>
  <c r="V11" i="1" a="1"/>
  <c r="V11" i="1" s="1"/>
  <c r="V12" i="1" a="1"/>
  <c r="V12" i="1" s="1"/>
  <c r="V13" i="1" a="1"/>
  <c r="V13" i="1" s="1"/>
  <c r="V14" i="1" a="1"/>
  <c r="V14" i="1"/>
  <c r="V16" i="1" a="1"/>
  <c r="V16" i="1" s="1"/>
  <c r="V18" i="1" a="1"/>
  <c r="V18" i="1"/>
  <c r="V19" i="1" a="1"/>
  <c r="V19" i="1" s="1"/>
  <c r="V20" i="1" a="1"/>
  <c r="V20" i="1" s="1"/>
  <c r="V21" i="1" a="1"/>
  <c r="V21" i="1" s="1"/>
  <c r="V22" i="1" a="1"/>
  <c r="V22" i="1"/>
  <c r="V23" i="1" a="1"/>
  <c r="V23" i="1" s="1"/>
  <c r="V25" i="1" a="1"/>
  <c r="V25" i="1" s="1"/>
  <c r="V26" i="1" a="1"/>
  <c r="V26" i="1"/>
  <c r="V28" i="1" a="1"/>
  <c r="V28" i="1" s="1"/>
  <c r="V29" i="1" a="1"/>
  <c r="V29" i="1" s="1"/>
  <c r="V30" i="1" a="1"/>
  <c r="V30" i="1" s="1"/>
  <c r="V32" i="1" a="1"/>
  <c r="V32" i="1"/>
  <c r="V33" i="1" a="1"/>
  <c r="V33" i="1" s="1"/>
  <c r="V34" i="1" a="1"/>
  <c r="V34" i="1" s="1"/>
  <c r="V35" i="1" a="1"/>
  <c r="V35" i="1" s="1"/>
  <c r="V36" i="1" a="1"/>
  <c r="V36" i="1"/>
  <c r="V37" i="1" a="1"/>
  <c r="V37" i="1" s="1"/>
  <c r="R14" i="1" a="1"/>
  <c r="R14" i="1" s="1"/>
  <c r="R15" i="1" a="1"/>
  <c r="R15" i="1" s="1"/>
  <c r="R29" i="1" a="1"/>
  <c r="R29" i="1" s="1"/>
  <c r="R30" i="1" a="1"/>
  <c r="R30" i="1" s="1"/>
  <c r="R31" i="1" a="1"/>
  <c r="R31" i="1" s="1"/>
  <c r="V31" i="1" l="1" a="1"/>
  <c r="V31" i="1" s="1"/>
  <c r="V15" i="1" a="1"/>
  <c r="V15" i="1" s="1"/>
  <c r="V38" i="1" a="1"/>
  <c r="V38" i="1" s="1"/>
  <c r="V27" i="1" a="1"/>
  <c r="V27" i="1" s="1"/>
  <c r="V17" i="1" a="1"/>
  <c r="V17" i="1" s="1"/>
  <c r="V24" i="1" a="1"/>
  <c r="V24" i="1" s="1"/>
  <c r="W31" i="1" a="1"/>
  <c r="W31" i="1" s="1"/>
  <c r="W15" i="1" a="1"/>
  <c r="W15" i="1" s="1"/>
  <c r="W38" i="1" a="1"/>
  <c r="W38" i="1" s="1"/>
  <c r="W27" i="1" a="1"/>
  <c r="W27" i="1" s="1"/>
  <c r="W17" i="1" a="1"/>
  <c r="W17" i="1" s="1"/>
  <c r="W24" i="1" a="1"/>
  <c r="W24" i="1" s="1"/>
  <c r="Y17" i="1" a="1"/>
  <c r="Y17" i="1" s="1"/>
  <c r="Y31" i="1" a="1"/>
  <c r="Y31" i="1" s="1"/>
  <c r="Y27" i="1" a="1"/>
  <c r="Y27" i="1" s="1"/>
  <c r="Y15" i="1" a="1"/>
  <c r="Y15" i="1" s="1"/>
  <c r="Y24" i="1" a="1"/>
  <c r="Y24" i="1" s="1"/>
  <c r="Y38" i="1" a="1"/>
  <c r="Y38" i="1" s="1"/>
  <c r="AA24" i="1" a="1"/>
  <c r="AA24" i="1" s="1"/>
  <c r="AA31" i="1" a="1"/>
  <c r="AA31" i="1" s="1"/>
  <c r="AA38" i="1" a="1"/>
  <c r="AA38" i="1" s="1"/>
  <c r="AA27" i="1" a="1"/>
  <c r="AA27" i="1" s="1"/>
  <c r="AA15" i="1" a="1"/>
  <c r="AA15" i="1" s="1"/>
  <c r="AA17" i="1" a="1"/>
  <c r="AA17" i="1" s="1"/>
  <c r="Z24" i="1" a="1"/>
  <c r="Z24" i="1" s="1"/>
  <c r="Z31" i="1" a="1"/>
  <c r="Z31" i="1" s="1"/>
  <c r="Z38" i="1" a="1"/>
  <c r="Z38" i="1" s="1"/>
  <c r="Z15" i="1" a="1"/>
  <c r="Z15" i="1" s="1"/>
  <c r="Z27" i="1" a="1"/>
  <c r="Z27" i="1" s="1"/>
  <c r="Z17" i="1" a="1"/>
  <c r="Z17" i="1" s="1"/>
  <c r="J37" i="1"/>
  <c r="K37" i="1"/>
  <c r="O36" i="1"/>
  <c r="K36" i="1"/>
  <c r="M35" i="1"/>
  <c r="J34" i="1"/>
  <c r="J32" i="1"/>
  <c r="M32" i="1"/>
  <c r="K31" i="1"/>
  <c r="J27" i="1"/>
  <c r="O27" i="1"/>
  <c r="M27" i="1"/>
  <c r="K27" i="1"/>
  <c r="O26" i="1"/>
  <c r="M26" i="1"/>
  <c r="K26" i="1"/>
  <c r="J25" i="1"/>
  <c r="O23" i="1"/>
  <c r="M23" i="1"/>
  <c r="K23" i="1"/>
  <c r="O22" i="1"/>
  <c r="M22" i="1"/>
  <c r="K22" i="1"/>
  <c r="J21" i="1"/>
  <c r="J19" i="1"/>
  <c r="O19" i="1"/>
  <c r="M19" i="1"/>
  <c r="K19" i="1"/>
  <c r="O18" i="1"/>
  <c r="M18" i="1"/>
  <c r="K18" i="1"/>
  <c r="J17" i="1"/>
  <c r="K16" i="1"/>
  <c r="J15" i="1"/>
  <c r="J14" i="1"/>
  <c r="O12" i="1"/>
  <c r="L12" i="1"/>
  <c r="R12" i="1" s="1" a="1"/>
  <c r="R12" i="1" s="1"/>
  <c r="K12" i="1"/>
  <c r="O10" i="1"/>
  <c r="K10" i="1"/>
  <c r="O8" i="1"/>
  <c r="L8" i="1"/>
  <c r="R8" i="1" s="1" a="1"/>
  <c r="R8" i="1" s="1"/>
  <c r="K8" i="1"/>
  <c r="O6" i="1"/>
  <c r="K6" i="1"/>
  <c r="O4" i="1"/>
  <c r="L4" i="1"/>
  <c r="R4" i="1" s="1" a="1"/>
  <c r="R4" i="1" s="1"/>
  <c r="K4" i="1"/>
  <c r="O2" i="1"/>
  <c r="K2" i="1"/>
  <c r="L2" i="1" l="1"/>
  <c r="R2" i="1" s="1" a="1"/>
  <c r="R2" i="1" s="1"/>
  <c r="N3" i="1"/>
  <c r="N5" i="1"/>
  <c r="L6" i="1"/>
  <c r="R6" i="1" s="1" a="1"/>
  <c r="R6" i="1" s="1"/>
  <c r="N7" i="1"/>
  <c r="N9" i="1"/>
  <c r="L10" i="1"/>
  <c r="R10" i="1" s="1" a="1"/>
  <c r="R10" i="1" s="1"/>
  <c r="N11" i="1"/>
  <c r="L16" i="1"/>
  <c r="R16" i="1" s="1" a="1"/>
  <c r="R16" i="1" s="1"/>
  <c r="K20" i="1"/>
  <c r="O20" i="1"/>
  <c r="M21" i="1"/>
  <c r="M24" i="1"/>
  <c r="K25" i="1"/>
  <c r="O25" i="1"/>
  <c r="K28" i="1"/>
  <c r="O28" i="1"/>
  <c r="K30" i="1"/>
  <c r="K33" i="1"/>
  <c r="O33" i="1"/>
  <c r="M34" i="1"/>
  <c r="N35" i="1"/>
  <c r="L36" i="1"/>
  <c r="R36" i="1" s="1" a="1"/>
  <c r="R36" i="1" s="1"/>
  <c r="N37" i="1"/>
  <c r="K5" i="1"/>
  <c r="O5" i="1"/>
  <c r="K9" i="1"/>
  <c r="O9" i="1"/>
  <c r="K13" i="1"/>
  <c r="J23" i="1"/>
  <c r="K32" i="1"/>
  <c r="O32" i="1"/>
  <c r="K35" i="1"/>
  <c r="O35" i="1"/>
  <c r="O37" i="1"/>
  <c r="K38" i="1"/>
  <c r="L3" i="1"/>
  <c r="R3" i="1" s="1" a="1"/>
  <c r="R3" i="1" s="1"/>
  <c r="N4" i="1"/>
  <c r="L5" i="1"/>
  <c r="R5" i="1" s="1" a="1"/>
  <c r="R5" i="1" s="1"/>
  <c r="L7" i="1"/>
  <c r="R7" i="1" s="1" a="1"/>
  <c r="R7" i="1" s="1"/>
  <c r="N8" i="1"/>
  <c r="L9" i="1"/>
  <c r="R9" i="1" s="1" a="1"/>
  <c r="R9" i="1" s="1"/>
  <c r="L11" i="1"/>
  <c r="R11" i="1" s="1" a="1"/>
  <c r="R11" i="1" s="1"/>
  <c r="N12" i="1"/>
  <c r="L13" i="1"/>
  <c r="R13" i="1" s="1" a="1"/>
  <c r="R13" i="1" s="1"/>
  <c r="L17" i="1"/>
  <c r="R17" i="1" s="1" a="1"/>
  <c r="R17" i="1" s="1"/>
  <c r="M20" i="1"/>
  <c r="K21" i="1"/>
  <c r="O21" i="1"/>
  <c r="K24" i="1"/>
  <c r="O24" i="1"/>
  <c r="M25" i="1"/>
  <c r="M28" i="1"/>
  <c r="K29" i="1"/>
  <c r="J30" i="1"/>
  <c r="M33" i="1"/>
  <c r="K34" i="1"/>
  <c r="O34" i="1"/>
  <c r="L38" i="1"/>
  <c r="R38" i="1" s="1" a="1"/>
  <c r="R38" i="1" s="1"/>
  <c r="K14" i="1"/>
  <c r="K17" i="1"/>
  <c r="J18" i="1"/>
  <c r="N19" i="1"/>
  <c r="J20" i="1"/>
  <c r="N21" i="1"/>
  <c r="J22" i="1"/>
  <c r="N23" i="1"/>
  <c r="J24" i="1"/>
  <c r="N25" i="1"/>
  <c r="J26" i="1"/>
  <c r="N27" i="1"/>
  <c r="J28" i="1"/>
  <c r="N32" i="1"/>
  <c r="J33" i="1"/>
  <c r="N34" i="1"/>
  <c r="J35" i="1"/>
  <c r="N36" i="1"/>
  <c r="M37" i="1"/>
  <c r="N2" i="1"/>
  <c r="K3" i="1"/>
  <c r="O3" i="1"/>
  <c r="N6" i="1"/>
  <c r="K7" i="1"/>
  <c r="O7" i="1"/>
  <c r="N10" i="1"/>
  <c r="K11" i="1"/>
  <c r="O11" i="1"/>
  <c r="L19" i="1"/>
  <c r="R19" i="1" s="1" a="1"/>
  <c r="R19" i="1" s="1"/>
  <c r="L21" i="1"/>
  <c r="R21" i="1" s="1" a="1"/>
  <c r="R21" i="1" s="1"/>
  <c r="L23" i="1"/>
  <c r="R23" i="1" s="1" a="1"/>
  <c r="R23" i="1" s="1"/>
  <c r="L25" i="1"/>
  <c r="R25" i="1" s="1" a="1"/>
  <c r="R25" i="1" s="1"/>
  <c r="L27" i="1"/>
  <c r="R27" i="1" s="1" a="1"/>
  <c r="R27" i="1" s="1"/>
  <c r="L32" i="1"/>
  <c r="R32" i="1" s="1" a="1"/>
  <c r="R32" i="1" s="1"/>
  <c r="L34" i="1"/>
  <c r="R34" i="1" s="1" a="1"/>
  <c r="R34" i="1" s="1"/>
  <c r="N18" i="1"/>
  <c r="N20" i="1"/>
  <c r="N22" i="1"/>
  <c r="N24" i="1"/>
  <c r="N26" i="1"/>
  <c r="N28" i="1"/>
  <c r="J29" i="1"/>
  <c r="J31" i="1"/>
  <c r="N33" i="1"/>
  <c r="M36" i="1"/>
  <c r="J36" i="1"/>
  <c r="M38" i="1"/>
  <c r="J38" i="1"/>
  <c r="L18" i="1"/>
  <c r="R18" i="1" s="1" a="1"/>
  <c r="R18" i="1" s="1"/>
  <c r="L20" i="1"/>
  <c r="R20" i="1" s="1" a="1"/>
  <c r="R20" i="1" s="1"/>
  <c r="L22" i="1"/>
  <c r="R22" i="1" s="1" a="1"/>
  <c r="R22" i="1" s="1"/>
  <c r="L24" i="1"/>
  <c r="R24" i="1" s="1" a="1"/>
  <c r="R24" i="1" s="1"/>
  <c r="L26" i="1"/>
  <c r="R26" i="1" s="1" a="1"/>
  <c r="R26" i="1" s="1"/>
  <c r="L28" i="1"/>
  <c r="R28" i="1" s="1" a="1"/>
  <c r="R28" i="1" s="1"/>
  <c r="L33" i="1"/>
  <c r="R33" i="1" s="1" a="1"/>
  <c r="R33" i="1" s="1"/>
  <c r="L35" i="1"/>
  <c r="R35" i="1" s="1" a="1"/>
  <c r="R35" i="1" s="1"/>
  <c r="L37" i="1"/>
  <c r="R37" i="1" s="1" a="1"/>
  <c r="R37" i="1" s="1"/>
  <c r="M2" i="1"/>
  <c r="M3" i="1"/>
  <c r="M4" i="1"/>
  <c r="M5" i="1"/>
  <c r="M6" i="1"/>
  <c r="M7" i="1"/>
  <c r="M8" i="1"/>
  <c r="M9" i="1"/>
  <c r="M10" i="1"/>
  <c r="M11" i="1"/>
  <c r="M12" i="1"/>
  <c r="J2" i="1"/>
  <c r="J3" i="1"/>
  <c r="J4" i="1"/>
  <c r="J5" i="1"/>
  <c r="J6" i="1"/>
  <c r="J7" i="1"/>
  <c r="J8" i="1"/>
  <c r="J9" i="1"/>
  <c r="J10" i="1"/>
  <c r="J11" i="1"/>
  <c r="J12" i="1"/>
  <c r="J13" i="1"/>
  <c r="J1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<sst xmlns="http://schemas.openxmlformats.org/spreadsheetml/2006/main" count="121" uniqueCount="80">
  <si>
    <t>23L</t>
  </si>
  <si>
    <t>410</t>
  </si>
  <si>
    <t>411A</t>
  </si>
  <si>
    <t>413</t>
  </si>
  <si>
    <t>416</t>
  </si>
  <si>
    <t>53C</t>
  </si>
  <si>
    <t>Equipment Code</t>
  </si>
  <si>
    <t>Service Identification</t>
  </si>
  <si>
    <t>4139</t>
  </si>
  <si>
    <t>3685</t>
  </si>
  <si>
    <t>37397</t>
  </si>
  <si>
    <t>33285</t>
  </si>
  <si>
    <t>35791</t>
  </si>
  <si>
    <t>31855</t>
  </si>
  <si>
    <t>959</t>
  </si>
  <si>
    <t>855</t>
  </si>
  <si>
    <t>11422</t>
  </si>
  <si>
    <t>10165</t>
  </si>
  <si>
    <t>1998</t>
  </si>
  <si>
    <t>1780</t>
  </si>
  <si>
    <t>10717</t>
  </si>
  <si>
    <t>9540</t>
  </si>
  <si>
    <t>3175</t>
  </si>
  <si>
    <t>2826</t>
  </si>
  <si>
    <t>3472</t>
  </si>
  <si>
    <t>3090</t>
  </si>
  <si>
    <t>6667</t>
  </si>
  <si>
    <t>5935</t>
  </si>
  <si>
    <t>7955</t>
  </si>
  <si>
    <t>7080</t>
  </si>
  <si>
    <t>24385</t>
  </si>
  <si>
    <t>21705</t>
  </si>
  <si>
    <t>5327</t>
  </si>
  <si>
    <t>4740</t>
  </si>
  <si>
    <t>4977</t>
  </si>
  <si>
    <t>4430</t>
  </si>
  <si>
    <t>2528</t>
  </si>
  <si>
    <t>2175</t>
  </si>
  <si>
    <t>156790</t>
  </si>
  <si>
    <t>134920</t>
  </si>
  <si>
    <t>2463</t>
  </si>
  <si>
    <t>2120</t>
  </si>
  <si>
    <t>2345</t>
  </si>
  <si>
    <t>2050</t>
  </si>
  <si>
    <t>6926</t>
  </si>
  <si>
    <t>6063</t>
  </si>
  <si>
    <t>18180</t>
  </si>
  <si>
    <t>15910</t>
  </si>
  <si>
    <t>5999</t>
  </si>
  <si>
    <t>5250</t>
  </si>
  <si>
    <t>21048</t>
  </si>
  <si>
    <t>18420</t>
  </si>
  <si>
    <t>9918</t>
  </si>
  <si>
    <t>8679</t>
  </si>
  <si>
    <t>2479</t>
  </si>
  <si>
    <t>2020% pondéré</t>
  </si>
  <si>
    <t>2020</t>
  </si>
  <si>
    <t>2019</t>
  </si>
  <si>
    <t>2018</t>
  </si>
  <si>
    <t>2017</t>
  </si>
  <si>
    <t>2016</t>
  </si>
  <si>
    <t>2015</t>
  </si>
  <si>
    <t>2014</t>
  </si>
  <si>
    <t>2020%</t>
  </si>
  <si>
    <t>2019%</t>
  </si>
  <si>
    <t>2018%</t>
  </si>
  <si>
    <t>2017%</t>
  </si>
  <si>
    <t>2016%</t>
  </si>
  <si>
    <t>2015%</t>
  </si>
  <si>
    <t>2019% pondéré</t>
  </si>
  <si>
    <t>2018% pondéré</t>
  </si>
  <si>
    <t>2017% pondéré</t>
  </si>
  <si>
    <t>2016% pondéré</t>
  </si>
  <si>
    <t>2015% pondéré</t>
  </si>
  <si>
    <t>total 2020</t>
  </si>
  <si>
    <t>total 2019</t>
  </si>
  <si>
    <t>total 2018</t>
  </si>
  <si>
    <t>total 2017</t>
  </si>
  <si>
    <t>total 2016</t>
  </si>
  <si>
    <t>total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</si>
</sst>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Dialog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vertical="top" wrapText="1"/>
    </xf>
    <xf numFmtId="0" fontId="0" fillId="2" borderId="0" xfId="0" applyFill="1" applyAlignment="1">
      <alignment vertical="top" wrapText="1"/>
    </xf>
    <xf numFmtId="0" fontId="0" fillId="3" borderId="0" xfId="0" applyFill="1" applyAlignment="1">
      <alignment vertical="top" wrapText="1"/>
    </xf>
    <xf numFmtId="9" fontId="0" fillId="4" borderId="0" xfId="0" applyNumberFormat="1" applyFill="1" applyAlignment="1">
      <alignment vertical="top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right" wrapText="1"/>
    </xf>
    <xf numFmtId="9" fontId="2" fillId="0" borderId="0" xfId="1" applyFont="1" applyAlignment="1">
      <alignment horizontal="right" wrapText="1"/>
    </xf>
    <xf numFmtId="0" fontId="0" fillId="5" borderId="0" xfId="0" applyFill="1" applyAlignment="1">
      <alignment vertical="top"/>
    </xf>
    <xf numFmtId="164" fontId="2" fillId="0" borderId="0" xfId="1" applyNumberFormat="1" applyFont="1" applyAlignment="1">
      <alignment horizontal="right" wrapText="1"/>
    </xf>
    <xf numFmtId="10" fontId="0" fillId="4" borderId="0" xfId="0" applyNumberFormat="1" applyFill="1" applyAlignment="1">
      <alignment vertical="top" wrapText="1"/>
    </xf>
    <xf numFmtId="10" fontId="2" fillId="0" borderId="0" xfId="1" applyNumberFormat="1" applyFont="1" applyAlignment="1">
      <alignment horizontal="right" wrapText="1"/>
    </xf>
    <xf numFmtId="10" fontId="0" fillId="0" borderId="0" xfId="0" applyNumberFormat="1"/>
  </cellXfs>
  <cellStyles count="2">
    <cellStyle name="Normal" xfId="0" builtinId="0"/>
    <cellStyle name="Percent" xfId="1" builtinId="5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ialog"/>
        <scheme val="none"/>
      </font>
      <numFmt numFmtId="164" formatCode="0.0%"/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ialog"/>
        <scheme val="none"/>
      </font>
      <numFmt numFmtId="164" formatCode="0.0%"/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ialog"/>
        <scheme val="none"/>
      </font>
      <numFmt numFmtId="164" formatCode="0.0%"/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ialog"/>
        <scheme val="none"/>
      </font>
      <numFmt numFmtId="164" formatCode="0.0%"/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ialog"/>
        <scheme val="none"/>
      </font>
      <numFmt numFmtId="164" formatCode="0.0%"/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ialog"/>
        <scheme val="none"/>
      </font>
      <numFmt numFmtId="14" formatCode="0.00%"/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ialog"/>
        <scheme val="none"/>
      </font>
      <numFmt numFmtId="14" formatCode="0.00%"/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ialog"/>
        <scheme val="none"/>
      </font>
      <numFmt numFmtId="14" formatCode="0.00%"/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ialog"/>
        <scheme val="none"/>
      </font>
      <numFmt numFmtId="14" formatCode="0.00%"/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ialog"/>
        <scheme val="none"/>
      </font>
      <numFmt numFmtId="14" formatCode="0.00%"/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ialog"/>
        <scheme val="none"/>
      </font>
      <numFmt numFmtId="14" formatCode="0.00%"/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ialog"/>
        <scheme val="none"/>
      </font>
      <numFmt numFmtId="164" formatCode="0.0%"/>
      <alignment horizontal="right" vertical="bottom" textRotation="0" wrapText="1" indent="0" justifyLastLine="0" shrinkToFit="0" readingOrder="0"/>
    </dxf>
    <dxf>
      <numFmt numFmtId="13" formatCode="0%"/>
      <fill>
        <patternFill patternType="solid">
          <fgColor indexed="64"/>
          <bgColor theme="9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ialog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ialog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ialog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ialog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ialog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ialog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ialog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ialog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ialog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ialog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ialog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ialog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ialog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ialog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ialog"/>
        <scheme val="none"/>
      </font>
      <alignment horizontal="right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C0611FB-734C-4707-AC14-D44E835651AB}" name="Table1" displayName="Table1" ref="A1:AA38" totalsRowShown="0" headerRowDxfId="12" dataDxfId="13" dataCellStyle="Percent">
  <autoFilter ref="A1:AA38" xr:uid="{A4BB8C3D-DFE1-47F3-B8BD-B4E12165F2DB}"/>
  <tableColumns count="27">
    <tableColumn id="1" xr3:uid="{BFCD81D1-5BDE-42D8-9602-5613618D33EB}" name="Equipment Code" dataDxfId="28"/>
    <tableColumn id="2" xr3:uid="{69B538DD-702C-412D-BB64-0CA80B2F0931}" name="Service Identification" dataDxfId="27"/>
    <tableColumn id="3" xr3:uid="{4AFE2204-2EC5-441E-B883-C964F28A3B6D}" name="2020" dataDxfId="26"/>
    <tableColumn id="4" xr3:uid="{9643D25A-A362-48FE-ADBB-E15E666A9032}" name="2019" dataDxfId="25"/>
    <tableColumn id="5" xr3:uid="{893D891A-0EBD-4451-AE26-B39414592131}" name="2018" dataDxfId="24"/>
    <tableColumn id="6" xr3:uid="{CE82C8DE-EDC3-471F-BCA3-ACF4CB853E6B}" name="2017" dataDxfId="23"/>
    <tableColumn id="7" xr3:uid="{01D9D993-14BC-4C17-A795-C9C1DF6E8CD1}" name="2016" dataDxfId="22"/>
    <tableColumn id="8" xr3:uid="{21FF9C87-58B4-4454-AA25-53C48F91D079}" name="2015" dataDxfId="21"/>
    <tableColumn id="9" xr3:uid="{7B439BF1-0FAC-47EA-9307-98BD06617CCE}" name="2014" dataDxfId="20"/>
    <tableColumn id="10" xr3:uid="{EBB8815A-973B-4CA6-9F57-DC457C8DB4C2}" name="2020%" dataDxfId="19" dataCellStyle="Percent">
      <calculatedColumnFormula>C2/D2-1</calculatedColumnFormula>
    </tableColumn>
    <tableColumn id="11" xr3:uid="{C88E2DFB-B79C-4610-8E46-4E332D42C9E3}" name="2019%" dataDxfId="18" dataCellStyle="Percent">
      <calculatedColumnFormula>D2/E2-1</calculatedColumnFormula>
    </tableColumn>
    <tableColumn id="12" xr3:uid="{5C103578-4904-474B-B976-0BD3F310F47E}" name="2018%" dataDxfId="17" dataCellStyle="Percent">
      <calculatedColumnFormula>E2/F2-1</calculatedColumnFormula>
    </tableColumn>
    <tableColumn id="13" xr3:uid="{3C4B049D-4801-4210-8C9F-9A443F2675F4}" name="2017%" dataDxfId="16" dataCellStyle="Percent">
      <calculatedColumnFormula>F2/G2-1</calculatedColumnFormula>
    </tableColumn>
    <tableColumn id="14" xr3:uid="{5412D566-4AED-4D6A-9AE1-FD0D606C6101}" name="2016%" dataDxfId="15" dataCellStyle="Percent"/>
    <tableColumn id="15" xr3:uid="{49B2C0F1-1C58-4166-A500-A39FF727BB41}" name="2015%" dataDxfId="14" dataCellStyle="Percent"/>
    <tableColumn id="16" xr3:uid="{3A22F08E-34C8-4A6C-B875-2874B7728EEC}" name="2020% pondéré" dataDxfId="0" dataCellStyle="Percent">
      <calculatedColumnFormula array="1">IFERROR(Table1[[#This Row],[2020]]/SUMPRODUCT((Table1[Equipment Code]=Table1[[#This Row],[Equipment Code]])*Table1[2020])*Table1[[#This Row],[2020%]],0)</calculatedColumnFormula>
    </tableColumn>
    <tableColumn id="26" xr3:uid="{27EAFE1E-D9D6-415C-B8AC-4AD580E4342A}" name="2019% pondéré" dataDxfId="1" dataCellStyle="Percent">
      <calculatedColumnFormula array="1">IFERROR(Table1[[#This Row],[2019]]/SUMPRODUCT((Table1[Equipment Code]=Table1[[#This Row],[Equipment Code]])*Table1[2019])*Table1[[#This Row],[2019%]],0)</calculatedColumnFormula>
    </tableColumn>
    <tableColumn id="27" xr3:uid="{F2A7294D-9DDA-4424-B2A5-AE3570826685}" name="2018% pondéré" dataDxfId="11" dataCellStyle="Percent">
      <calculatedColumnFormula array="1">Table1[[#This Row],[2018]]/SUMPRODUCT((Table1[Equipment Code]=Table1[[#This Row],[Equipment Code]])*Table1[2018])*Table1[[#This Row],[2018%]]</calculatedColumnFormula>
    </tableColumn>
    <tableColumn id="28" xr3:uid="{70A818A3-D667-48E8-93AA-075D464C8111}" name="2017% pondéré" dataDxfId="2" dataCellStyle="Percent">
      <calculatedColumnFormula array="1">IFERROR(Table1[[#This Row],[2017]]/SUMPRODUCT((Table1[Equipment Code]=Table1[[#This Row],[Equipment Code]])*Table1[2017])*Table1[[#This Row],[2017%]],0)</calculatedColumnFormula>
    </tableColumn>
    <tableColumn id="29" xr3:uid="{D5B79F22-532A-4F14-A56C-F5BD5389702D}" name="2016% pondéré" dataDxfId="4" dataCellStyle="Percent">
      <calculatedColumnFormula array="1">IFERROR(Table1[[#This Row],[2016]]/SUMPRODUCT((Table1[Equipment Code]=Table1[[#This Row],[Equipment Code]])*Table1[2016])*Table1[[#This Row],[2016%]],0)</calculatedColumnFormula>
    </tableColumn>
    <tableColumn id="30" xr3:uid="{E53E4410-B45A-4227-ACF0-08D6A36CAB67}" name="2015% pondéré" dataDxfId="3" dataCellStyle="Percent">
      <calculatedColumnFormula array="1">IFERROR(Table1[[#This Row],[2015]]/SUMPRODUCT((Table1[Equipment Code]=Table1[[#This Row],[Equipment Code]])*Table1[2015])*Table1[[#This Row],[2015%]],0)</calculatedColumnFormula>
    </tableColumn>
    <tableColumn id="18" xr3:uid="{D25C5167-A231-4F2A-BCCC-C809FAA338A1}" name="total 2020" dataDxfId="10" dataCellStyle="Percent">
      <calculatedColumnFormula array="1">IF(Table1[[#This Row],[Equipment Code]]=$A3,"",SUMPRODUCT((Table1[Equipment Code]=Table1[[#This Row],[Equipment Code]])*Table1[2020% pondéré]))</calculatedColumnFormula>
    </tableColumn>
    <tableColumn id="31" xr3:uid="{B6ACA2D8-4116-4284-B8D2-6D7CD35F4BA2}" name="total 2019" dataDxfId="9" dataCellStyle="Percent">
      <calculatedColumnFormula array="1">IF(Table1[[#This Row],[Equipment Code]]=$A3,"",SUMPRODUCT((Table1[Equipment Code]=Table1[[#This Row],[Equipment Code]])*Table1[2019% pondéré]))</calculatedColumnFormula>
    </tableColumn>
    <tableColumn id="32" xr3:uid="{E3588368-BCDF-499F-8642-DB0B629BA58C}" name="total 2018" dataDxfId="8" dataCellStyle="Percent">
      <calculatedColumnFormula array="1">IF(Table1[[#This Row],[Equipment Code]]=$A3,"",SUMPRODUCT((Table1[Equipment Code]=Table1[[#This Row],[Equipment Code]])*Table1[2018% pondéré]))</calculatedColumnFormula>
    </tableColumn>
    <tableColumn id="33" xr3:uid="{C942BD7F-48D2-4A9F-9C28-C2F1437BF240}" name="total 2017" dataDxfId="7" dataCellStyle="Percent">
      <calculatedColumnFormula array="1">IF(Table1[[#This Row],[Equipment Code]]=$A3,"",SUMPRODUCT((Table1[Equipment Code]=Table1[[#This Row],[Equipment Code]])*Table1[2017% pondéré]))</calculatedColumnFormula>
    </tableColumn>
    <tableColumn id="34" xr3:uid="{5F7F612F-4BA8-4FC6-AB11-BEA9EF2F0A33}" name="total 2016" dataDxfId="6" dataCellStyle="Percent">
      <calculatedColumnFormula array="1">IF(Table1[[#This Row],[Equipment Code]]=$A3,"",SUMPRODUCT((Table1[Equipment Code]=Table1[[#This Row],[Equipment Code]])*Table1[2016% pondéré]))</calculatedColumnFormula>
    </tableColumn>
    <tableColumn id="35" xr3:uid="{8A38231C-76A7-4E71-A15C-2CC121A5995E}" name="total 2015" dataDxfId="5" dataCellStyle="Percent">
      <calculatedColumnFormula array="1">IF(Table1[[#This Row],[Equipment Code]]=$A3,"",SUMPRODUCT((Table1[Equipment Code]=Table1[[#This Row],[Equipment Code]])*Table1[2015% pondéré]))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8"/>
  <sheetViews>
    <sheetView tabSelected="1" zoomScale="85" zoomScaleNormal="85" workbookViewId="0">
      <selection activeCell="AD7" sqref="AD7"/>
    </sheetView>
  </sheetViews>
  <sheetFormatPr defaultColWidth="9.140625" defaultRowHeight="15"/>
  <cols>
    <col min="1" max="1" width="18.140625" customWidth="1"/>
    <col min="2" max="2" width="22.7109375" customWidth="1"/>
    <col min="15" max="21" width="10" customWidth="1"/>
    <col min="22" max="22" width="7.28515625" style="12" customWidth="1"/>
    <col min="23" max="27" width="7.28515625" customWidth="1"/>
  </cols>
  <sheetData>
    <row r="1" spans="1:27" ht="30">
      <c r="A1" s="1" t="s">
        <v>6</v>
      </c>
      <c r="B1" s="2" t="s">
        <v>7</v>
      </c>
      <c r="C1" s="3" t="s">
        <v>56</v>
      </c>
      <c r="D1" s="3" t="s">
        <v>57</v>
      </c>
      <c r="E1" s="3" t="s">
        <v>58</v>
      </c>
      <c r="F1" s="3" t="s">
        <v>59</v>
      </c>
      <c r="G1" s="3" t="s">
        <v>60</v>
      </c>
      <c r="H1" s="3" t="s">
        <v>61</v>
      </c>
      <c r="I1" s="3" t="s">
        <v>62</v>
      </c>
      <c r="J1" s="4" t="s">
        <v>63</v>
      </c>
      <c r="K1" s="4" t="s">
        <v>64</v>
      </c>
      <c r="L1" s="4" t="s">
        <v>65</v>
      </c>
      <c r="M1" s="4" t="s">
        <v>66</v>
      </c>
      <c r="N1" s="4" t="s">
        <v>67</v>
      </c>
      <c r="O1" s="4" t="s">
        <v>68</v>
      </c>
      <c r="P1" s="8" t="s">
        <v>55</v>
      </c>
      <c r="Q1" s="8" t="s">
        <v>69</v>
      </c>
      <c r="R1" s="8" t="s">
        <v>70</v>
      </c>
      <c r="S1" s="8" t="s">
        <v>71</v>
      </c>
      <c r="T1" s="8" t="s">
        <v>72</v>
      </c>
      <c r="U1" s="8" t="s">
        <v>73</v>
      </c>
      <c r="V1" s="10" t="s">
        <v>74</v>
      </c>
      <c r="W1" s="4" t="s">
        <v>75</v>
      </c>
      <c r="X1" s="4" t="s">
        <v>76</v>
      </c>
      <c r="Y1" s="4" t="s">
        <v>77</v>
      </c>
      <c r="Z1" s="4" t="s">
        <v>78</v>
      </c>
      <c r="AA1" s="4" t="s">
        <v>79</v>
      </c>
    </row>
    <row r="2" spans="1:27">
      <c r="A2" s="5" t="s">
        <v>0</v>
      </c>
      <c r="B2" s="6">
        <v>347485</v>
      </c>
      <c r="C2" s="6">
        <v>5324</v>
      </c>
      <c r="D2" s="6">
        <v>4990</v>
      </c>
      <c r="E2" s="6">
        <v>4672</v>
      </c>
      <c r="F2" s="6">
        <v>4387</v>
      </c>
      <c r="G2" s="6" t="s">
        <v>8</v>
      </c>
      <c r="H2" s="6">
        <v>3905</v>
      </c>
      <c r="I2" s="6" t="s">
        <v>9</v>
      </c>
      <c r="J2" s="7">
        <f t="shared" ref="J2:O12" si="0">C2/D2-1</f>
        <v>6.6933867735470942E-2</v>
      </c>
      <c r="K2" s="7">
        <f t="shared" si="0"/>
        <v>6.8065068493150749E-2</v>
      </c>
      <c r="L2" s="7">
        <f t="shared" si="0"/>
        <v>6.496466833827208E-2</v>
      </c>
      <c r="M2" s="7">
        <f t="shared" si="0"/>
        <v>5.9917854554240257E-2</v>
      </c>
      <c r="N2" s="7">
        <f t="shared" si="0"/>
        <v>5.9923175416133123E-2</v>
      </c>
      <c r="O2" s="7">
        <f t="shared" si="0"/>
        <v>5.9701492537313383E-2</v>
      </c>
      <c r="P2" s="9" cm="1">
        <f t="array" ref="P2">IFERROR(Table1[[#This Row],[2020]]/SUMPRODUCT((Table1[Equipment Code]=Table1[[#This Row],[Equipment Code]])*Table1[2020])*Table1[[#This Row],[2020%]],0)</f>
        <v>1.2273491345623749E-3</v>
      </c>
      <c r="Q2" s="9" cm="1">
        <f t="array" ref="Q2">IFERROR(Table1[[#This Row],[2019]]/SUMPRODUCT((Table1[Equipment Code]=Table1[[#This Row],[Equipment Code]])*Table1[2019])*Table1[[#This Row],[2019%]],0)</f>
        <v>1.2481614156492902E-3</v>
      </c>
      <c r="R2" s="9" cm="1">
        <f t="array" ref="R2">Table1[[#This Row],[2018]]/SUMPRODUCT((Table1[Equipment Code]=Table1[[#This Row],[Equipment Code]])*Table1[2018])*Table1[[#This Row],[2018%]]</f>
        <v>1.20133042472524E-3</v>
      </c>
      <c r="S2" s="9" cm="1">
        <f t="array" ref="S2">IFERROR(Table1[[#This Row],[2017]]/SUMPRODUCT((Table1[Equipment Code]=Table1[[#This Row],[Equipment Code]])*Table1[2017])*Table1[[#This Row],[2017%]],0)</f>
        <v>1.1543056105034319E-3</v>
      </c>
      <c r="T2" s="9" cm="1">
        <f t="array" ref="T2">IFERROR(Table1[[#This Row],[2016]]/SUMPRODUCT((Table1[Equipment Code]=Table1[[#This Row],[Equipment Code]])*Table1[2016])*Table1[[#This Row],[2016%]],0)</f>
        <v>1.1558649018644821E-3</v>
      </c>
      <c r="U2" s="9" cm="1">
        <f t="array" ref="U2">IFERROR(Table1[[#This Row],[2015]]/SUMPRODUCT((Table1[Equipment Code]=Table1[[#This Row],[Equipment Code]])*Table1[2015])*Table1[[#This Row],[2015%]],0)</f>
        <v>1.151678745038822E-3</v>
      </c>
      <c r="V2" s="11" t="str" cm="1">
        <f t="array" ref="V2">IF(Table1[[#This Row],[Equipment Code]]=$A3,"",SUMPRODUCT((Table1[Equipment Code]=Table1[[#This Row],[Equipment Code]])*Table1[2020% pondéré]))</f>
        <v/>
      </c>
      <c r="W2" s="11" t="str" cm="1">
        <f t="array" ref="W2">IF(Table1[[#This Row],[Equipment Code]]=$A3,"",SUMPRODUCT((Table1[Equipment Code]=Table1[[#This Row],[Equipment Code]])*Table1[2019% pondéré]))</f>
        <v/>
      </c>
      <c r="X2" s="11" t="str" cm="1">
        <f t="array" ref="X2">IF(Table1[[#This Row],[Equipment Code]]=$A3,"",SUMPRODUCT((Table1[Equipment Code]=Table1[[#This Row],[Equipment Code]])*Table1[2018% pondéré]))</f>
        <v/>
      </c>
      <c r="Y2" s="11" t="str" cm="1">
        <f t="array" ref="Y2">IF(Table1[[#This Row],[Equipment Code]]=$A3,"",SUMPRODUCT((Table1[Equipment Code]=Table1[[#This Row],[Equipment Code]])*Table1[2017% pondéré]))</f>
        <v/>
      </c>
      <c r="Z2" s="11" t="str" cm="1">
        <f t="array" ref="Z2">IF(Table1[[#This Row],[Equipment Code]]=$A3,"",SUMPRODUCT((Table1[Equipment Code]=Table1[[#This Row],[Equipment Code]])*Table1[2016% pondéré]))</f>
        <v/>
      </c>
      <c r="AA2" s="11" t="str" cm="1">
        <f t="array" ref="AA2">IF(Table1[[#This Row],[Equipment Code]]=$A3,"",SUMPRODUCT((Table1[Equipment Code]=Table1[[#This Row],[Equipment Code]])*Table1[2015% pondéré]))</f>
        <v/>
      </c>
    </row>
    <row r="3" spans="1:27">
      <c r="A3" s="5" t="s">
        <v>0</v>
      </c>
      <c r="B3" s="6">
        <v>347486</v>
      </c>
      <c r="C3" s="6">
        <v>48090</v>
      </c>
      <c r="D3" s="6">
        <v>45070</v>
      </c>
      <c r="E3" s="6">
        <v>42218</v>
      </c>
      <c r="F3" s="6">
        <v>39641</v>
      </c>
      <c r="G3" s="6" t="s">
        <v>10</v>
      </c>
      <c r="H3" s="6">
        <v>35280</v>
      </c>
      <c r="I3" s="6" t="s">
        <v>11</v>
      </c>
      <c r="J3" s="7">
        <f t="shared" si="0"/>
        <v>6.7006878189483032E-2</v>
      </c>
      <c r="K3" s="7">
        <f t="shared" si="0"/>
        <v>6.7554123833436064E-2</v>
      </c>
      <c r="L3" s="7">
        <f t="shared" si="0"/>
        <v>6.5008450846345989E-2</v>
      </c>
      <c r="M3" s="7">
        <f t="shared" si="0"/>
        <v>6.0004813220311704E-2</v>
      </c>
      <c r="N3" s="7">
        <f t="shared" si="0"/>
        <v>6.0005668934240308E-2</v>
      </c>
      <c r="O3" s="7">
        <f t="shared" si="0"/>
        <v>5.9936908517350229E-2</v>
      </c>
      <c r="P3" s="9" cm="1">
        <f t="array" ref="P3">IFERROR(Table1[[#This Row],[2020]]/SUMPRODUCT((Table1[Equipment Code]=Table1[[#This Row],[Equipment Code]])*Table1[2020])*Table1[[#This Row],[2020%]],0)</f>
        <v>1.109834739287691E-2</v>
      </c>
      <c r="Q3" s="9" cm="1">
        <f t="array" ref="Q3">IFERROR(Table1[[#This Row],[2019]]/SUMPRODUCT((Table1[Equipment Code]=Table1[[#This Row],[Equipment Code]])*Table1[2019])*Table1[[#This Row],[2019%]],0)</f>
        <v>1.1188847260627686E-2</v>
      </c>
      <c r="R3" s="9" cm="1">
        <f t="array" ref="R3">Table1[[#This Row],[2018]]/SUMPRODUCT((Table1[Equipment Code]=Table1[[#This Row],[Equipment Code]])*Table1[2018])*Table1[[#This Row],[2018%]]</f>
        <v>1.0863002734350957E-2</v>
      </c>
      <c r="S3" s="9" cm="1">
        <f t="array" ref="S3">IFERROR(Table1[[#This Row],[2017]]/SUMPRODUCT((Table1[Equipment Code]=Table1[[#This Row],[Equipment Code]])*Table1[2017])*Table1[[#This Row],[2017%]],0)</f>
        <v>1.0445460896739325E-2</v>
      </c>
      <c r="T3" s="9" cm="1">
        <f t="array" ref="T3">IFERROR(Table1[[#This Row],[2016]]/SUMPRODUCT((Table1[Equipment Code]=Table1[[#This Row],[Equipment Code]])*Table1[2016])*Table1[[#This Row],[2016%]],0)</f>
        <v>1.0457933520991463E-2</v>
      </c>
      <c r="U3" s="9" cm="1">
        <f t="array" ref="U3">IFERROR(Table1[[#This Row],[2015]]/SUMPRODUCT((Table1[Equipment Code]=Table1[[#This Row],[Equipment Code]])*Table1[2015])*Table1[[#This Row],[2015%]],0)</f>
        <v>1.0445952341511218E-2</v>
      </c>
      <c r="V3" s="11" t="str" cm="1">
        <f t="array" ref="V3">IF(Table1[[#This Row],[Equipment Code]]=$A4,"",SUMPRODUCT((Table1[Equipment Code]=Table1[[#This Row],[Equipment Code]])*Table1[2020% pondéré]))</f>
        <v/>
      </c>
      <c r="W3" s="9" t="str" cm="1">
        <f t="array" ref="W3">IF(Table1[[#This Row],[Equipment Code]]=$A4,"",SUMPRODUCT((Table1[Equipment Code]=Table1[[#This Row],[Equipment Code]])*Table1[2019% pondéré]))</f>
        <v/>
      </c>
      <c r="X3" s="9" t="str" cm="1">
        <f t="array" ref="X3">IF(Table1[[#This Row],[Equipment Code]]=$A4,"",SUMPRODUCT((Table1[Equipment Code]=Table1[[#This Row],[Equipment Code]])*Table1[2018% pondéré]))</f>
        <v/>
      </c>
      <c r="Y3" s="9" t="str" cm="1">
        <f t="array" ref="Y3">IF(Table1[[#This Row],[Equipment Code]]=$A4,"",SUMPRODUCT((Table1[Equipment Code]=Table1[[#This Row],[Equipment Code]])*Table1[2017% pondéré]))</f>
        <v/>
      </c>
      <c r="Z3" s="9" t="str" cm="1">
        <f t="array" ref="Z3">IF(Table1[[#This Row],[Equipment Code]]=$A4,"",SUMPRODUCT((Table1[Equipment Code]=Table1[[#This Row],[Equipment Code]])*Table1[2016% pondéré]))</f>
        <v/>
      </c>
      <c r="AA3" s="9" t="str" cm="1">
        <f t="array" ref="AA3">IF(Table1[[#This Row],[Equipment Code]]=$A4,"",SUMPRODUCT((Table1[Equipment Code]=Table1[[#This Row],[Equipment Code]])*Table1[2015% pondéré]))</f>
        <v/>
      </c>
    </row>
    <row r="4" spans="1:27">
      <c r="A4" s="5" t="s">
        <v>0</v>
      </c>
      <c r="B4" s="6">
        <v>347487</v>
      </c>
      <c r="C4" s="6">
        <v>46025</v>
      </c>
      <c r="D4" s="6">
        <v>43135</v>
      </c>
      <c r="E4" s="6">
        <v>40404</v>
      </c>
      <c r="F4" s="6">
        <v>37938</v>
      </c>
      <c r="G4" s="6" t="s">
        <v>12</v>
      </c>
      <c r="H4" s="6">
        <v>33765</v>
      </c>
      <c r="I4" s="6" t="s">
        <v>13</v>
      </c>
      <c r="J4" s="7">
        <f t="shared" si="0"/>
        <v>6.6998956763649087E-2</v>
      </c>
      <c r="K4" s="7">
        <f t="shared" si="0"/>
        <v>6.7592317592317652E-2</v>
      </c>
      <c r="L4" s="7">
        <f t="shared" si="0"/>
        <v>6.500079076387788E-2</v>
      </c>
      <c r="M4" s="7">
        <f t="shared" si="0"/>
        <v>5.9987147606940239E-2</v>
      </c>
      <c r="N4" s="7">
        <f t="shared" si="0"/>
        <v>6.0002961646675512E-2</v>
      </c>
      <c r="O4" s="7">
        <f t="shared" si="0"/>
        <v>5.995919008005024E-2</v>
      </c>
      <c r="P4" s="9" cm="1">
        <f t="array" ref="P4">IFERROR(Table1[[#This Row],[2020]]/SUMPRODUCT((Table1[Equipment Code]=Table1[[#This Row],[Equipment Code]])*Table1[2020])*Table1[[#This Row],[2020%]],0)</f>
        <v>1.0620525115024657E-2</v>
      </c>
      <c r="Q4" s="9" cm="1">
        <f t="array" ref="Q4">IFERROR(Table1[[#This Row],[2019]]/SUMPRODUCT((Table1[Equipment Code]=Table1[[#This Row],[Equipment Code]])*Table1[2019])*Table1[[#This Row],[2019%]],0)</f>
        <v>1.0714528433993672E-2</v>
      </c>
      <c r="R4" s="9" cm="1">
        <f t="array" ref="R4">Table1[[#This Row],[2018]]/SUMPRODUCT((Table1[Equipment Code]=Table1[[#This Row],[Equipment Code]])*Table1[2018])*Table1[[#This Row],[2018%]]</f>
        <v>1.0395022145441787E-2</v>
      </c>
      <c r="S4" s="9" cm="1">
        <f t="array" ref="S4">IFERROR(Table1[[#This Row],[2017]]/SUMPRODUCT((Table1[Equipment Code]=Table1[[#This Row],[Equipment Code]])*Table1[2017])*Table1[[#This Row],[2017%]],0)</f>
        <v>9.9937748644705528E-3</v>
      </c>
      <c r="T4" s="9" cm="1">
        <f t="array" ref="T4">IFERROR(Table1[[#This Row],[2016]]/SUMPRODUCT((Table1[Equipment Code]=Table1[[#This Row],[Equipment Code]])*Table1[2016])*Table1[[#This Row],[2016%]],0)</f>
        <v>1.0008369957153672E-2</v>
      </c>
      <c r="U4" s="9" cm="1">
        <f t="array" ref="U4">IFERROR(Table1[[#This Row],[2015]]/SUMPRODUCT((Table1[Equipment Code]=Table1[[#This Row],[Equipment Code]])*Table1[2015])*Table1[[#This Row],[2015%]],0)</f>
        <v>1.000109693747417E-2</v>
      </c>
      <c r="V4" s="11" t="str" cm="1">
        <f t="array" ref="V4">IF(Table1[[#This Row],[Equipment Code]]=$A5,"",SUMPRODUCT((Table1[Equipment Code]=Table1[[#This Row],[Equipment Code]])*Table1[2020% pondéré]))</f>
        <v/>
      </c>
      <c r="W4" s="9" t="str" cm="1">
        <f t="array" ref="W4">IF(Table1[[#This Row],[Equipment Code]]=$A5,"",SUMPRODUCT((Table1[Equipment Code]=Table1[[#This Row],[Equipment Code]])*Table1[2019% pondéré]))</f>
        <v/>
      </c>
      <c r="X4" s="9" t="str" cm="1">
        <f t="array" ref="X4">IF(Table1[[#This Row],[Equipment Code]]=$A5,"",SUMPRODUCT((Table1[Equipment Code]=Table1[[#This Row],[Equipment Code]])*Table1[2018% pondéré]))</f>
        <v/>
      </c>
      <c r="Y4" s="9" t="str" cm="1">
        <f t="array" ref="Y4">IF(Table1[[#This Row],[Equipment Code]]=$A5,"",SUMPRODUCT((Table1[Equipment Code]=Table1[[#This Row],[Equipment Code]])*Table1[2017% pondéré]))</f>
        <v/>
      </c>
      <c r="Z4" s="9" t="str" cm="1">
        <f t="array" ref="Z4">IF(Table1[[#This Row],[Equipment Code]]=$A5,"",SUMPRODUCT((Table1[Equipment Code]=Table1[[#This Row],[Equipment Code]])*Table1[2016% pondéré]))</f>
        <v/>
      </c>
      <c r="AA4" s="9" t="str" cm="1">
        <f t="array" ref="AA4">IF(Table1[[#This Row],[Equipment Code]]=$A5,"",SUMPRODUCT((Table1[Equipment Code]=Table1[[#This Row],[Equipment Code]])*Table1[2015% pondéré]))</f>
        <v/>
      </c>
    </row>
    <row r="5" spans="1:27">
      <c r="A5" s="5" t="s">
        <v>0</v>
      </c>
      <c r="B5" s="6">
        <v>347489</v>
      </c>
      <c r="C5" s="6">
        <v>1232</v>
      </c>
      <c r="D5" s="6">
        <v>1155</v>
      </c>
      <c r="E5" s="6">
        <v>1083</v>
      </c>
      <c r="F5" s="6">
        <v>1017</v>
      </c>
      <c r="G5" s="6" t="s">
        <v>14</v>
      </c>
      <c r="H5" s="6">
        <v>905</v>
      </c>
      <c r="I5" s="6" t="s">
        <v>15</v>
      </c>
      <c r="J5" s="7">
        <f t="shared" si="0"/>
        <v>6.6666666666666652E-2</v>
      </c>
      <c r="K5" s="7">
        <f t="shared" si="0"/>
        <v>6.6481994459833826E-2</v>
      </c>
      <c r="L5" s="7">
        <f t="shared" si="0"/>
        <v>6.4896755162241915E-2</v>
      </c>
      <c r="M5" s="7">
        <f t="shared" si="0"/>
        <v>6.0479666319082304E-2</v>
      </c>
      <c r="N5" s="7">
        <f t="shared" si="0"/>
        <v>5.9668508287292754E-2</v>
      </c>
      <c r="O5" s="7">
        <f t="shared" si="0"/>
        <v>5.8479532163742798E-2</v>
      </c>
      <c r="P5" s="9" cm="1">
        <f t="array" ref="P5">IFERROR(Table1[[#This Row],[2020]]/SUMPRODUCT((Table1[Equipment Code]=Table1[[#This Row],[Equipment Code]])*Table1[2020])*Table1[[#This Row],[2020%]],0)</f>
        <v>2.8288088464567556E-4</v>
      </c>
      <c r="Q5" s="9" cm="1">
        <f t="array" ref="Q5">IFERROR(Table1[[#This Row],[2019]]/SUMPRODUCT((Table1[Equipment Code]=Table1[[#This Row],[Equipment Code]])*Table1[2019])*Table1[[#This Row],[2019%]],0)</f>
        <v>2.8218371430238599E-4</v>
      </c>
      <c r="R5" s="9" cm="1">
        <f t="array" ref="R5">Table1[[#This Row],[2018]]/SUMPRODUCT((Table1[Equipment Code]=Table1[[#This Row],[Equipment Code]])*Table1[2018])*Table1[[#This Row],[2018%]]</f>
        <v>2.7818509410568811E-4</v>
      </c>
      <c r="S5" s="9" cm="1">
        <f t="array" ref="S5">IFERROR(Table1[[#This Row],[2017]]/SUMPRODUCT((Table1[Equipment Code]=Table1[[#This Row],[Equipment Code]])*Table1[2017])*Table1[[#This Row],[2017%]],0)</f>
        <v>2.7010166232585797E-4</v>
      </c>
      <c r="T5" s="9" cm="1">
        <f t="array" ref="T5">IFERROR(Table1[[#This Row],[2016]]/SUMPRODUCT((Table1[Equipment Code]=Table1[[#This Row],[Equipment Code]])*Table1[2016])*Table1[[#This Row],[2016%]],0)</f>
        <v>2.6667396527826258E-4</v>
      </c>
      <c r="U5" s="9" cm="1">
        <f t="array" ref="U5">IFERROR(Table1[[#This Row],[2015]]/SUMPRODUCT((Table1[Equipment Code]=Table1[[#This Row],[Equipment Code]])*Table1[2015])*Table1[[#This Row],[2015%]],0)</f>
        <v>2.6144334638239015E-4</v>
      </c>
      <c r="V5" s="11" t="str" cm="1">
        <f t="array" ref="V5">IF(Table1[[#This Row],[Equipment Code]]=$A6,"",SUMPRODUCT((Table1[Equipment Code]=Table1[[#This Row],[Equipment Code]])*Table1[2020% pondéré]))</f>
        <v/>
      </c>
      <c r="W5" s="9" t="str" cm="1">
        <f t="array" ref="W5">IF(Table1[[#This Row],[Equipment Code]]=$A6,"",SUMPRODUCT((Table1[Equipment Code]=Table1[[#This Row],[Equipment Code]])*Table1[2019% pondéré]))</f>
        <v/>
      </c>
      <c r="X5" s="9" t="str" cm="1">
        <f t="array" ref="X5">IF(Table1[[#This Row],[Equipment Code]]=$A6,"",SUMPRODUCT((Table1[Equipment Code]=Table1[[#This Row],[Equipment Code]])*Table1[2018% pondéré]))</f>
        <v/>
      </c>
      <c r="Y5" s="9" t="str" cm="1">
        <f t="array" ref="Y5">IF(Table1[[#This Row],[Equipment Code]]=$A6,"",SUMPRODUCT((Table1[Equipment Code]=Table1[[#This Row],[Equipment Code]])*Table1[2017% pondéré]))</f>
        <v/>
      </c>
      <c r="Z5" s="9" t="str" cm="1">
        <f t="array" ref="Z5">IF(Table1[[#This Row],[Equipment Code]]=$A6,"",SUMPRODUCT((Table1[Equipment Code]=Table1[[#This Row],[Equipment Code]])*Table1[2016% pondéré]))</f>
        <v/>
      </c>
      <c r="AA5" s="9" t="str" cm="1">
        <f t="array" ref="AA5">IF(Table1[[#This Row],[Equipment Code]]=$A6,"",SUMPRODUCT((Table1[Equipment Code]=Table1[[#This Row],[Equipment Code]])*Table1[2015% pondéré]))</f>
        <v/>
      </c>
    </row>
    <row r="6" spans="1:27">
      <c r="A6" s="5" t="s">
        <v>0</v>
      </c>
      <c r="B6" s="6">
        <v>347490</v>
      </c>
      <c r="C6" s="6">
        <v>14687</v>
      </c>
      <c r="D6" s="6">
        <v>13765</v>
      </c>
      <c r="E6" s="6">
        <v>12894</v>
      </c>
      <c r="F6" s="6">
        <v>12107</v>
      </c>
      <c r="G6" s="6" t="s">
        <v>16</v>
      </c>
      <c r="H6" s="6">
        <v>10775</v>
      </c>
      <c r="I6" s="6" t="s">
        <v>17</v>
      </c>
      <c r="J6" s="7">
        <f t="shared" si="0"/>
        <v>6.6981474754812975E-2</v>
      </c>
      <c r="K6" s="7">
        <f t="shared" si="0"/>
        <v>6.7550798821157221E-2</v>
      </c>
      <c r="L6" s="7">
        <f t="shared" si="0"/>
        <v>6.5003716858015981E-2</v>
      </c>
      <c r="M6" s="7">
        <f t="shared" si="0"/>
        <v>5.9971983890737102E-2</v>
      </c>
      <c r="N6" s="7">
        <f t="shared" si="0"/>
        <v>6.004640371229697E-2</v>
      </c>
      <c r="O6" s="7">
        <f t="shared" si="0"/>
        <v>6.0009837678307809E-2</v>
      </c>
      <c r="P6" s="9" cm="1">
        <f t="array" ref="P6">IFERROR(Table1[[#This Row],[2020]]/SUMPRODUCT((Table1[Equipment Code]=Table1[[#This Row],[Equipment Code]])*Table1[2020])*Table1[[#This Row],[2020%]],0)</f>
        <v>3.3882227401925225E-3</v>
      </c>
      <c r="Q6" s="9" cm="1">
        <f t="array" ref="Q6">IFERROR(Table1[[#This Row],[2019]]/SUMPRODUCT((Table1[Equipment Code]=Table1[[#This Row],[Equipment Code]])*Table1[2019])*Table1[[#This Row],[2019%]],0)</f>
        <v>3.4170601720340927E-3</v>
      </c>
      <c r="R6" s="9" cm="1">
        <f t="array" ref="R6">Table1[[#This Row],[2018]]/SUMPRODUCT((Table1[Equipment Code]=Table1[[#This Row],[Equipment Code]])*Table1[2018])*Table1[[#This Row],[2018%]]</f>
        <v>3.3174796859170548E-3</v>
      </c>
      <c r="S6" s="9" cm="1">
        <f t="array" ref="S6">IFERROR(Table1[[#This Row],[2017]]/SUMPRODUCT((Table1[Equipment Code]=Table1[[#This Row],[Equipment Code]])*Table1[2017])*Table1[[#This Row],[2017%]],0)</f>
        <v>3.1884666278698673E-3</v>
      </c>
      <c r="T6" s="9" cm="1">
        <f t="array" ref="T6">IFERROR(Table1[[#This Row],[2016]]/SUMPRODUCT((Table1[Equipment Code]=Table1[[#This Row],[Equipment Code]])*Table1[2016])*Table1[[#This Row],[2016%]],0)</f>
        <v>3.1962886199446163E-3</v>
      </c>
      <c r="U6" s="9" cm="1">
        <f t="array" ref="U6">IFERROR(Table1[[#This Row],[2015]]/SUMPRODUCT((Table1[Equipment Code]=Table1[[#This Row],[Equipment Code]])*Table1[2015])*Table1[[#This Row],[2015%]],0)</f>
        <v>3.194220229134845E-3</v>
      </c>
      <c r="V6" s="11" t="str" cm="1">
        <f t="array" ref="V6">IF(Table1[[#This Row],[Equipment Code]]=$A7,"",SUMPRODUCT((Table1[Equipment Code]=Table1[[#This Row],[Equipment Code]])*Table1[2020% pondéré]))</f>
        <v/>
      </c>
      <c r="W6" s="9" t="str" cm="1">
        <f t="array" ref="W6">IF(Table1[[#This Row],[Equipment Code]]=$A7,"",SUMPRODUCT((Table1[Equipment Code]=Table1[[#This Row],[Equipment Code]])*Table1[2019% pondéré]))</f>
        <v/>
      </c>
      <c r="X6" s="9" t="str" cm="1">
        <f t="array" ref="X6">IF(Table1[[#This Row],[Equipment Code]]=$A7,"",SUMPRODUCT((Table1[Equipment Code]=Table1[[#This Row],[Equipment Code]])*Table1[2018% pondéré]))</f>
        <v/>
      </c>
      <c r="Y6" s="9" t="str" cm="1">
        <f t="array" ref="Y6">IF(Table1[[#This Row],[Equipment Code]]=$A7,"",SUMPRODUCT((Table1[Equipment Code]=Table1[[#This Row],[Equipment Code]])*Table1[2017% pondéré]))</f>
        <v/>
      </c>
      <c r="Z6" s="9" t="str" cm="1">
        <f t="array" ref="Z6">IF(Table1[[#This Row],[Equipment Code]]=$A7,"",SUMPRODUCT((Table1[Equipment Code]=Table1[[#This Row],[Equipment Code]])*Table1[2016% pondéré]))</f>
        <v/>
      </c>
      <c r="AA6" s="9" t="str" cm="1">
        <f t="array" ref="AA6">IF(Table1[[#This Row],[Equipment Code]]=$A7,"",SUMPRODUCT((Table1[Equipment Code]=Table1[[#This Row],[Equipment Code]])*Table1[2015% pondéré]))</f>
        <v/>
      </c>
    </row>
    <row r="7" spans="1:27">
      <c r="A7" s="5" t="s">
        <v>0</v>
      </c>
      <c r="B7" s="6">
        <v>347492</v>
      </c>
      <c r="C7" s="6">
        <v>2571</v>
      </c>
      <c r="D7" s="6">
        <v>2410</v>
      </c>
      <c r="E7" s="6">
        <v>2256</v>
      </c>
      <c r="F7" s="6">
        <v>2118</v>
      </c>
      <c r="G7" s="6" t="s">
        <v>18</v>
      </c>
      <c r="H7" s="6">
        <v>1885</v>
      </c>
      <c r="I7" s="6" t="s">
        <v>19</v>
      </c>
      <c r="J7" s="7">
        <f t="shared" si="0"/>
        <v>6.6804979253112018E-2</v>
      </c>
      <c r="K7" s="7">
        <f t="shared" si="0"/>
        <v>6.8262411347517649E-2</v>
      </c>
      <c r="L7" s="7">
        <f t="shared" si="0"/>
        <v>6.5155807365439022E-2</v>
      </c>
      <c r="M7" s="7">
        <f t="shared" si="0"/>
        <v>6.0060060060060039E-2</v>
      </c>
      <c r="N7" s="7">
        <f t="shared" si="0"/>
        <v>5.9946949602122102E-2</v>
      </c>
      <c r="O7" s="7">
        <f t="shared" si="0"/>
        <v>5.8988764044943798E-2</v>
      </c>
      <c r="P7" s="9" cm="1">
        <f t="array" ref="P7">IFERROR(Table1[[#This Row],[2020]]/SUMPRODUCT((Table1[Equipment Code]=Table1[[#This Row],[Equipment Code]])*Table1[2020])*Table1[[#This Row],[2020%]],0)</f>
        <v>5.9155490917646881E-4</v>
      </c>
      <c r="Q7" s="9" cm="1">
        <f t="array" ref="Q7">IFERROR(Table1[[#This Row],[2019]]/SUMPRODUCT((Table1[Equipment Code]=Table1[[#This Row],[Equipment Code]])*Table1[2019])*Table1[[#This Row],[2019%]],0)</f>
        <v>6.0456721158446227E-4</v>
      </c>
      <c r="R7" s="9" cm="1">
        <f t="array" ref="R7">Table1[[#This Row],[2018]]/SUMPRODUCT((Table1[Equipment Code]=Table1[[#This Row],[Equipment Code]])*Table1[2018])*Table1[[#This Row],[2018%]]</f>
        <v>5.8180123972954747E-4</v>
      </c>
      <c r="S7" s="9" cm="1">
        <f t="array" ref="S7">IFERROR(Table1[[#This Row],[2017]]/SUMPRODUCT((Table1[Equipment Code]=Table1[[#This Row],[Equipment Code]])*Table1[2017])*Table1[[#This Row],[2017%]],0)</f>
        <v>5.5860990952616213E-4</v>
      </c>
      <c r="T7" s="9" cm="1">
        <f t="array" ref="T7">IFERROR(Table1[[#This Row],[2016]]/SUMPRODUCT((Table1[Equipment Code]=Table1[[#This Row],[Equipment Code]])*Table1[2016])*Table1[[#This Row],[2016%]],0)</f>
        <v>5.5818659644342103E-4</v>
      </c>
      <c r="U7" s="9" cm="1">
        <f t="array" ref="U7">IFERROR(Table1[[#This Row],[2015]]/SUMPRODUCT((Table1[Equipment Code]=Table1[[#This Row],[Equipment Code]])*Table1[2015])*Table1[[#This Row],[2015%]],0)</f>
        <v>5.4929516487041972E-4</v>
      </c>
      <c r="V7" s="11" t="str" cm="1">
        <f t="array" ref="V7">IF(Table1[[#This Row],[Equipment Code]]=$A8,"",SUMPRODUCT((Table1[Equipment Code]=Table1[[#This Row],[Equipment Code]])*Table1[2020% pondéré]))</f>
        <v/>
      </c>
      <c r="W7" s="9" t="str" cm="1">
        <f t="array" ref="W7">IF(Table1[[#This Row],[Equipment Code]]=$A8,"",SUMPRODUCT((Table1[Equipment Code]=Table1[[#This Row],[Equipment Code]])*Table1[2019% pondéré]))</f>
        <v/>
      </c>
      <c r="X7" s="9" t="str" cm="1">
        <f t="array" ref="X7">IF(Table1[[#This Row],[Equipment Code]]=$A8,"",SUMPRODUCT((Table1[Equipment Code]=Table1[[#This Row],[Equipment Code]])*Table1[2018% pondéré]))</f>
        <v/>
      </c>
      <c r="Y7" s="9" t="str" cm="1">
        <f t="array" ref="Y7">IF(Table1[[#This Row],[Equipment Code]]=$A8,"",SUMPRODUCT((Table1[Equipment Code]=Table1[[#This Row],[Equipment Code]])*Table1[2017% pondéré]))</f>
        <v/>
      </c>
      <c r="Z7" s="9" t="str" cm="1">
        <f t="array" ref="Z7">IF(Table1[[#This Row],[Equipment Code]]=$A8,"",SUMPRODUCT((Table1[Equipment Code]=Table1[[#This Row],[Equipment Code]])*Table1[2016% pondéré]))</f>
        <v/>
      </c>
      <c r="AA7" s="9" t="str" cm="1">
        <f t="array" ref="AA7">IF(Table1[[#This Row],[Equipment Code]]=$A8,"",SUMPRODUCT((Table1[Equipment Code]=Table1[[#This Row],[Equipment Code]])*Table1[2015% pondéré]))</f>
        <v/>
      </c>
    </row>
    <row r="8" spans="1:27">
      <c r="A8" s="5" t="s">
        <v>0</v>
      </c>
      <c r="B8" s="6">
        <v>1502823</v>
      </c>
      <c r="C8" s="6">
        <v>13780</v>
      </c>
      <c r="D8" s="6">
        <v>12915</v>
      </c>
      <c r="E8" s="6">
        <v>12098</v>
      </c>
      <c r="F8" s="6">
        <v>11360</v>
      </c>
      <c r="G8" s="6" t="s">
        <v>20</v>
      </c>
      <c r="H8" s="6">
        <v>10110</v>
      </c>
      <c r="I8" s="6" t="s">
        <v>21</v>
      </c>
      <c r="J8" s="7">
        <f t="shared" si="0"/>
        <v>6.6976384049554749E-2</v>
      </c>
      <c r="K8" s="7">
        <f t="shared" si="0"/>
        <v>6.7531823441891126E-2</v>
      </c>
      <c r="L8" s="7">
        <f t="shared" si="0"/>
        <v>6.4964788732394307E-2</v>
      </c>
      <c r="M8" s="7">
        <f t="shared" si="0"/>
        <v>5.9998133806102416E-2</v>
      </c>
      <c r="N8" s="7">
        <f t="shared" si="0"/>
        <v>6.0039564787339295E-2</v>
      </c>
      <c r="O8" s="7">
        <f t="shared" si="0"/>
        <v>5.9748427672956073E-2</v>
      </c>
      <c r="P8" s="9" cm="1">
        <f t="array" ref="P8">IFERROR(Table1[[#This Row],[2020]]/SUMPRODUCT((Table1[Equipment Code]=Table1[[#This Row],[Equipment Code]])*Table1[2020])*Table1[[#This Row],[2020%]],0)</f>
        <v>3.1787404414142591E-3</v>
      </c>
      <c r="Q8" s="9" cm="1">
        <f t="array" ref="Q8">IFERROR(Table1[[#This Row],[2019]]/SUMPRODUCT((Table1[Equipment Code]=Table1[[#This Row],[Equipment Code]])*Table1[2019])*Table1[[#This Row],[2019%]],0)</f>
        <v>3.2051533160564758E-3</v>
      </c>
      <c r="R8" s="9" cm="1">
        <f t="array" ref="R8">Table1[[#This Row],[2018]]/SUMPRODUCT((Table1[Equipment Code]=Table1[[#This Row],[Equipment Code]])*Table1[2018])*Table1[[#This Row],[2018%]]</f>
        <v>3.1108138725445432E-3</v>
      </c>
      <c r="S8" s="9" cm="1">
        <f t="array" ref="S8">IFERROR(Table1[[#This Row],[2017]]/SUMPRODUCT((Table1[Equipment Code]=Table1[[#This Row],[Equipment Code]])*Table1[2017])*Table1[[#This Row],[2017%]],0)</f>
        <v>2.9930432416743445E-3</v>
      </c>
      <c r="T8" s="9" cm="1">
        <f t="array" ref="T8">IFERROR(Table1[[#This Row],[2016]]/SUMPRODUCT((Table1[Equipment Code]=Table1[[#This Row],[Equipment Code]])*Table1[2016])*Table1[[#This Row],[2016%]],0)</f>
        <v>2.9986625585496827E-3</v>
      </c>
      <c r="U8" s="9" cm="1">
        <f t="array" ref="U8">IFERROR(Table1[[#This Row],[2015]]/SUMPRODUCT((Table1[Equipment Code]=Table1[[#This Row],[Equipment Code]])*Table1[2015])*Table1[[#This Row],[2015%]],0)</f>
        <v>2.9840270897277376E-3</v>
      </c>
      <c r="V8" s="11" t="str" cm="1">
        <f t="array" ref="V8">IF(Table1[[#This Row],[Equipment Code]]=$A9,"",SUMPRODUCT((Table1[Equipment Code]=Table1[[#This Row],[Equipment Code]])*Table1[2020% pondéré]))</f>
        <v/>
      </c>
      <c r="W8" s="9" t="str" cm="1">
        <f t="array" ref="W8">IF(Table1[[#This Row],[Equipment Code]]=$A9,"",SUMPRODUCT((Table1[Equipment Code]=Table1[[#This Row],[Equipment Code]])*Table1[2019% pondéré]))</f>
        <v/>
      </c>
      <c r="X8" s="9" t="str" cm="1">
        <f t="array" ref="X8">IF(Table1[[#This Row],[Equipment Code]]=$A9,"",SUMPRODUCT((Table1[Equipment Code]=Table1[[#This Row],[Equipment Code]])*Table1[2018% pondéré]))</f>
        <v/>
      </c>
      <c r="Y8" s="9" t="str" cm="1">
        <f t="array" ref="Y8">IF(Table1[[#This Row],[Equipment Code]]=$A9,"",SUMPRODUCT((Table1[Equipment Code]=Table1[[#This Row],[Equipment Code]])*Table1[2017% pondéré]))</f>
        <v/>
      </c>
      <c r="Z8" s="9" t="str" cm="1">
        <f t="array" ref="Z8">IF(Table1[[#This Row],[Equipment Code]]=$A9,"",SUMPRODUCT((Table1[Equipment Code]=Table1[[#This Row],[Equipment Code]])*Table1[2016% pondéré]))</f>
        <v/>
      </c>
      <c r="AA8" s="9" t="str" cm="1">
        <f t="array" ref="AA8">IF(Table1[[#This Row],[Equipment Code]]=$A9,"",SUMPRODUCT((Table1[Equipment Code]=Table1[[#This Row],[Equipment Code]])*Table1[2015% pondéré]))</f>
        <v/>
      </c>
    </row>
    <row r="9" spans="1:27">
      <c r="A9" s="5" t="s">
        <v>0</v>
      </c>
      <c r="B9" s="6">
        <v>1742212</v>
      </c>
      <c r="C9" s="6">
        <v>48090</v>
      </c>
      <c r="D9" s="6">
        <v>45070</v>
      </c>
      <c r="E9" s="6">
        <v>42218</v>
      </c>
      <c r="F9" s="6">
        <v>39641</v>
      </c>
      <c r="G9" s="6" t="s">
        <v>10</v>
      </c>
      <c r="H9" s="6">
        <v>35280</v>
      </c>
      <c r="I9" s="6" t="s">
        <v>11</v>
      </c>
      <c r="J9" s="7">
        <f t="shared" si="0"/>
        <v>6.7006878189483032E-2</v>
      </c>
      <c r="K9" s="7">
        <f t="shared" si="0"/>
        <v>6.7554123833436064E-2</v>
      </c>
      <c r="L9" s="7">
        <f t="shared" si="0"/>
        <v>6.5008450846345989E-2</v>
      </c>
      <c r="M9" s="7">
        <f t="shared" si="0"/>
        <v>6.0004813220311704E-2</v>
      </c>
      <c r="N9" s="7">
        <f t="shared" si="0"/>
        <v>6.0005668934240308E-2</v>
      </c>
      <c r="O9" s="7">
        <f t="shared" si="0"/>
        <v>5.9936908517350229E-2</v>
      </c>
      <c r="P9" s="9" cm="1">
        <f t="array" ref="P9">IFERROR(Table1[[#This Row],[2020]]/SUMPRODUCT((Table1[Equipment Code]=Table1[[#This Row],[Equipment Code]])*Table1[2020])*Table1[[#This Row],[2020%]],0)</f>
        <v>1.109834739287691E-2</v>
      </c>
      <c r="Q9" s="9" cm="1">
        <f t="array" ref="Q9">IFERROR(Table1[[#This Row],[2019]]/SUMPRODUCT((Table1[Equipment Code]=Table1[[#This Row],[Equipment Code]])*Table1[2019])*Table1[[#This Row],[2019%]],0)</f>
        <v>1.1188847260627686E-2</v>
      </c>
      <c r="R9" s="9" cm="1">
        <f t="array" ref="R9">Table1[[#This Row],[2018]]/SUMPRODUCT((Table1[Equipment Code]=Table1[[#This Row],[Equipment Code]])*Table1[2018])*Table1[[#This Row],[2018%]]</f>
        <v>1.0863002734350957E-2</v>
      </c>
      <c r="S9" s="9" cm="1">
        <f t="array" ref="S9">IFERROR(Table1[[#This Row],[2017]]/SUMPRODUCT((Table1[Equipment Code]=Table1[[#This Row],[Equipment Code]])*Table1[2017])*Table1[[#This Row],[2017%]],0)</f>
        <v>1.0445460896739325E-2</v>
      </c>
      <c r="T9" s="9" cm="1">
        <f t="array" ref="T9">IFERROR(Table1[[#This Row],[2016]]/SUMPRODUCT((Table1[Equipment Code]=Table1[[#This Row],[Equipment Code]])*Table1[2016])*Table1[[#This Row],[2016%]],0)</f>
        <v>1.0457933520991463E-2</v>
      </c>
      <c r="U9" s="9" cm="1">
        <f t="array" ref="U9">IFERROR(Table1[[#This Row],[2015]]/SUMPRODUCT((Table1[Equipment Code]=Table1[[#This Row],[Equipment Code]])*Table1[2015])*Table1[[#This Row],[2015%]],0)</f>
        <v>1.0445952341511218E-2</v>
      </c>
      <c r="V9" s="11" t="str" cm="1">
        <f t="array" ref="V9">IF(Table1[[#This Row],[Equipment Code]]=$A10,"",SUMPRODUCT((Table1[Equipment Code]=Table1[[#This Row],[Equipment Code]])*Table1[2020% pondéré]))</f>
        <v/>
      </c>
      <c r="W9" s="9" t="str" cm="1">
        <f t="array" ref="W9">IF(Table1[[#This Row],[Equipment Code]]=$A10,"",SUMPRODUCT((Table1[Equipment Code]=Table1[[#This Row],[Equipment Code]])*Table1[2019% pondéré]))</f>
        <v/>
      </c>
      <c r="X9" s="9" t="str" cm="1">
        <f t="array" ref="X9">IF(Table1[[#This Row],[Equipment Code]]=$A10,"",SUMPRODUCT((Table1[Equipment Code]=Table1[[#This Row],[Equipment Code]])*Table1[2018% pondéré]))</f>
        <v/>
      </c>
      <c r="Y9" s="9" t="str" cm="1">
        <f t="array" ref="Y9">IF(Table1[[#This Row],[Equipment Code]]=$A10,"",SUMPRODUCT((Table1[Equipment Code]=Table1[[#This Row],[Equipment Code]])*Table1[2017% pondéré]))</f>
        <v/>
      </c>
      <c r="Z9" s="9" t="str" cm="1">
        <f t="array" ref="Z9">IF(Table1[[#This Row],[Equipment Code]]=$A10,"",SUMPRODUCT((Table1[Equipment Code]=Table1[[#This Row],[Equipment Code]])*Table1[2016% pondéré]))</f>
        <v/>
      </c>
      <c r="AA9" s="9" t="str" cm="1">
        <f t="array" ref="AA9">IF(Table1[[#This Row],[Equipment Code]]=$A10,"",SUMPRODUCT((Table1[Equipment Code]=Table1[[#This Row],[Equipment Code]])*Table1[2015% pondéré]))</f>
        <v/>
      </c>
    </row>
    <row r="10" spans="1:27">
      <c r="A10" s="5" t="s">
        <v>0</v>
      </c>
      <c r="B10" s="6">
        <v>1742524</v>
      </c>
      <c r="C10" s="6">
        <v>46025</v>
      </c>
      <c r="D10" s="6">
        <v>43135</v>
      </c>
      <c r="E10" s="6">
        <v>40404</v>
      </c>
      <c r="F10" s="6">
        <v>37938</v>
      </c>
      <c r="G10" s="6" t="s">
        <v>12</v>
      </c>
      <c r="H10" s="6">
        <v>33765</v>
      </c>
      <c r="I10" s="6" t="s">
        <v>13</v>
      </c>
      <c r="J10" s="7">
        <f t="shared" si="0"/>
        <v>6.6998956763649087E-2</v>
      </c>
      <c r="K10" s="7">
        <f t="shared" si="0"/>
        <v>6.7592317592317652E-2</v>
      </c>
      <c r="L10" s="7">
        <f t="shared" si="0"/>
        <v>6.500079076387788E-2</v>
      </c>
      <c r="M10" s="7">
        <f t="shared" si="0"/>
        <v>5.9987147606940239E-2</v>
      </c>
      <c r="N10" s="7">
        <f t="shared" si="0"/>
        <v>6.0002961646675512E-2</v>
      </c>
      <c r="O10" s="7">
        <f t="shared" si="0"/>
        <v>5.995919008005024E-2</v>
      </c>
      <c r="P10" s="9" cm="1">
        <f t="array" ref="P10">IFERROR(Table1[[#This Row],[2020]]/SUMPRODUCT((Table1[Equipment Code]=Table1[[#This Row],[Equipment Code]])*Table1[2020])*Table1[[#This Row],[2020%]],0)</f>
        <v>1.0620525115024657E-2</v>
      </c>
      <c r="Q10" s="9" cm="1">
        <f t="array" ref="Q10">IFERROR(Table1[[#This Row],[2019]]/SUMPRODUCT((Table1[Equipment Code]=Table1[[#This Row],[Equipment Code]])*Table1[2019])*Table1[[#This Row],[2019%]],0)</f>
        <v>1.0714528433993672E-2</v>
      </c>
      <c r="R10" s="9" cm="1">
        <f t="array" ref="R10">Table1[[#This Row],[2018]]/SUMPRODUCT((Table1[Equipment Code]=Table1[[#This Row],[Equipment Code]])*Table1[2018])*Table1[[#This Row],[2018%]]</f>
        <v>1.0395022145441787E-2</v>
      </c>
      <c r="S10" s="9" cm="1">
        <f t="array" ref="S10">IFERROR(Table1[[#This Row],[2017]]/SUMPRODUCT((Table1[Equipment Code]=Table1[[#This Row],[Equipment Code]])*Table1[2017])*Table1[[#This Row],[2017%]],0)</f>
        <v>9.9937748644705528E-3</v>
      </c>
      <c r="T10" s="9" cm="1">
        <f t="array" ref="T10">IFERROR(Table1[[#This Row],[2016]]/SUMPRODUCT((Table1[Equipment Code]=Table1[[#This Row],[Equipment Code]])*Table1[2016])*Table1[[#This Row],[2016%]],0)</f>
        <v>1.0008369957153672E-2</v>
      </c>
      <c r="U10" s="9" cm="1">
        <f t="array" ref="U10">IFERROR(Table1[[#This Row],[2015]]/SUMPRODUCT((Table1[Equipment Code]=Table1[[#This Row],[Equipment Code]])*Table1[2015])*Table1[[#This Row],[2015%]],0)</f>
        <v>1.000109693747417E-2</v>
      </c>
      <c r="V10" s="11" t="str" cm="1">
        <f t="array" ref="V10">IF(Table1[[#This Row],[Equipment Code]]=$A11,"",SUMPRODUCT((Table1[Equipment Code]=Table1[[#This Row],[Equipment Code]])*Table1[2020% pondéré]))</f>
        <v/>
      </c>
      <c r="W10" s="9" t="str" cm="1">
        <f t="array" ref="W10">IF(Table1[[#This Row],[Equipment Code]]=$A11,"",SUMPRODUCT((Table1[Equipment Code]=Table1[[#This Row],[Equipment Code]])*Table1[2019% pondéré]))</f>
        <v/>
      </c>
      <c r="X10" s="9" t="str" cm="1">
        <f t="array" ref="X10">IF(Table1[[#This Row],[Equipment Code]]=$A11,"",SUMPRODUCT((Table1[Equipment Code]=Table1[[#This Row],[Equipment Code]])*Table1[2018% pondéré]))</f>
        <v/>
      </c>
      <c r="Y10" s="9" t="str" cm="1">
        <f t="array" ref="Y10">IF(Table1[[#This Row],[Equipment Code]]=$A11,"",SUMPRODUCT((Table1[Equipment Code]=Table1[[#This Row],[Equipment Code]])*Table1[2017% pondéré]))</f>
        <v/>
      </c>
      <c r="Z10" s="9" t="str" cm="1">
        <f t="array" ref="Z10">IF(Table1[[#This Row],[Equipment Code]]=$A11,"",SUMPRODUCT((Table1[Equipment Code]=Table1[[#This Row],[Equipment Code]])*Table1[2016% pondéré]))</f>
        <v/>
      </c>
      <c r="AA10" s="9" t="str" cm="1">
        <f t="array" ref="AA10">IF(Table1[[#This Row],[Equipment Code]]=$A11,"",SUMPRODUCT((Table1[Equipment Code]=Table1[[#This Row],[Equipment Code]])*Table1[2015% pondéré]))</f>
        <v/>
      </c>
    </row>
    <row r="11" spans="1:27">
      <c r="A11" s="5" t="s">
        <v>0</v>
      </c>
      <c r="B11" s="6">
        <v>1742693</v>
      </c>
      <c r="C11" s="6">
        <v>4081</v>
      </c>
      <c r="D11" s="6">
        <v>3825</v>
      </c>
      <c r="E11" s="6">
        <v>3585</v>
      </c>
      <c r="F11" s="6">
        <v>3366</v>
      </c>
      <c r="G11" s="6" t="s">
        <v>22</v>
      </c>
      <c r="H11" s="6">
        <v>2995</v>
      </c>
      <c r="I11" s="6" t="s">
        <v>23</v>
      </c>
      <c r="J11" s="7">
        <f t="shared" si="0"/>
        <v>6.6928104575163294E-2</v>
      </c>
      <c r="K11" s="7">
        <f t="shared" si="0"/>
        <v>6.6945606694560622E-2</v>
      </c>
      <c r="L11" s="7">
        <f t="shared" si="0"/>
        <v>6.5062388591800246E-2</v>
      </c>
      <c r="M11" s="7">
        <f t="shared" si="0"/>
        <v>6.015748031496071E-2</v>
      </c>
      <c r="N11" s="7">
        <f t="shared" si="0"/>
        <v>6.0100166944908162E-2</v>
      </c>
      <c r="O11" s="7">
        <f t="shared" si="0"/>
        <v>5.980184005661715E-2</v>
      </c>
      <c r="P11" s="9" cm="1">
        <f t="array" ref="P11">IFERROR(Table1[[#This Row],[2020]]/SUMPRODUCT((Table1[Equipment Code]=Table1[[#This Row],[Equipment Code]])*Table1[2020])*Table1[[#This Row],[2020%]],0)</f>
        <v>9.4071760854718648E-4</v>
      </c>
      <c r="Q11" s="9" cm="1">
        <f t="array" ref="Q11">IFERROR(Table1[[#This Row],[2019]]/SUMPRODUCT((Table1[Equipment Code]=Table1[[#This Row],[Equipment Code]])*Table1[2019])*Table1[[#This Row],[2019%]],0)</f>
        <v>9.4102127624503661E-4</v>
      </c>
      <c r="R11" s="9" cm="1">
        <f t="array" ref="R11">Table1[[#This Row],[2018]]/SUMPRODUCT((Table1[Equipment Code]=Table1[[#This Row],[Equipment Code]])*Table1[2018])*Table1[[#This Row],[2018%]]</f>
        <v>9.2321229492934426E-4</v>
      </c>
      <c r="S11" s="9" cm="1">
        <f t="array" ref="S11">IFERROR(Table1[[#This Row],[2017]]/SUMPRODUCT((Table1[Equipment Code]=Table1[[#This Row],[Equipment Code]])*Table1[2017])*Table1[[#This Row],[2017%]],0)</f>
        <v>8.8920248347828146E-4</v>
      </c>
      <c r="T11" s="9" cm="1">
        <f t="array" ref="T11">IFERROR(Table1[[#This Row],[2016]]/SUMPRODUCT((Table1[Equipment Code]=Table1[[#This Row],[Equipment Code]])*Table1[2016])*Table1[[#This Row],[2016%]],0)</f>
        <v>8.8927531865057026E-4</v>
      </c>
      <c r="U11" s="9" cm="1">
        <f t="array" ref="U11">IFERROR(Table1[[#This Row],[2015]]/SUMPRODUCT((Table1[Equipment Code]=Table1[[#This Row],[Equipment Code]])*Table1[2015])*Table1[[#This Row],[2015%]],0)</f>
        <v>8.8478244810338575E-4</v>
      </c>
      <c r="V11" s="11" t="str" cm="1">
        <f t="array" ref="V11">IF(Table1[[#This Row],[Equipment Code]]=$A12,"",SUMPRODUCT((Table1[Equipment Code]=Table1[[#This Row],[Equipment Code]])*Table1[2020% pondéré]))</f>
        <v/>
      </c>
      <c r="W11" s="9" t="str" cm="1">
        <f t="array" ref="W11">IF(Table1[[#This Row],[Equipment Code]]=$A12,"",SUMPRODUCT((Table1[Equipment Code]=Table1[[#This Row],[Equipment Code]])*Table1[2019% pondéré]))</f>
        <v/>
      </c>
      <c r="X11" s="9" t="str" cm="1">
        <f t="array" ref="X11">IF(Table1[[#This Row],[Equipment Code]]=$A12,"",SUMPRODUCT((Table1[Equipment Code]=Table1[[#This Row],[Equipment Code]])*Table1[2018% pondéré]))</f>
        <v/>
      </c>
      <c r="Y11" s="9" t="str" cm="1">
        <f t="array" ref="Y11">IF(Table1[[#This Row],[Equipment Code]]=$A12,"",SUMPRODUCT((Table1[Equipment Code]=Table1[[#This Row],[Equipment Code]])*Table1[2017% pondéré]))</f>
        <v/>
      </c>
      <c r="Z11" s="9" t="str" cm="1">
        <f t="array" ref="Z11">IF(Table1[[#This Row],[Equipment Code]]=$A12,"",SUMPRODUCT((Table1[Equipment Code]=Table1[[#This Row],[Equipment Code]])*Table1[2016% pondéré]))</f>
        <v/>
      </c>
      <c r="AA11" s="9" t="str" cm="1">
        <f t="array" ref="AA11">IF(Table1[[#This Row],[Equipment Code]]=$A12,"",SUMPRODUCT((Table1[Equipment Code]=Table1[[#This Row],[Equipment Code]])*Table1[2015% pondéré]))</f>
        <v/>
      </c>
    </row>
    <row r="12" spans="1:27">
      <c r="A12" s="5" t="s">
        <v>0</v>
      </c>
      <c r="B12" s="6">
        <v>1765011</v>
      </c>
      <c r="C12" s="6">
        <v>46025</v>
      </c>
      <c r="D12" s="6">
        <v>43135</v>
      </c>
      <c r="E12" s="6">
        <v>40404</v>
      </c>
      <c r="F12" s="6">
        <v>37938</v>
      </c>
      <c r="G12" s="6" t="s">
        <v>12</v>
      </c>
      <c r="H12" s="6">
        <v>33765</v>
      </c>
      <c r="I12" s="6" t="s">
        <v>13</v>
      </c>
      <c r="J12" s="7">
        <f t="shared" si="0"/>
        <v>6.6998956763649087E-2</v>
      </c>
      <c r="K12" s="7">
        <f t="shared" si="0"/>
        <v>6.7592317592317652E-2</v>
      </c>
      <c r="L12" s="7">
        <f t="shared" si="0"/>
        <v>6.500079076387788E-2</v>
      </c>
      <c r="M12" s="7">
        <f t="shared" si="0"/>
        <v>5.9987147606940239E-2</v>
      </c>
      <c r="N12" s="7">
        <f t="shared" si="0"/>
        <v>6.0002961646675512E-2</v>
      </c>
      <c r="O12" s="7">
        <f t="shared" si="0"/>
        <v>5.995919008005024E-2</v>
      </c>
      <c r="P12" s="9" cm="1">
        <f t="array" ref="P12">IFERROR(Table1[[#This Row],[2020]]/SUMPRODUCT((Table1[Equipment Code]=Table1[[#This Row],[Equipment Code]])*Table1[2020])*Table1[[#This Row],[2020%]],0)</f>
        <v>1.0620525115024657E-2</v>
      </c>
      <c r="Q12" s="9" cm="1">
        <f t="array" ref="Q12">IFERROR(Table1[[#This Row],[2019]]/SUMPRODUCT((Table1[Equipment Code]=Table1[[#This Row],[Equipment Code]])*Table1[2019])*Table1[[#This Row],[2019%]],0)</f>
        <v>1.0714528433993672E-2</v>
      </c>
      <c r="R12" s="9" cm="1">
        <f t="array" ref="R12">Table1[[#This Row],[2018]]/SUMPRODUCT((Table1[Equipment Code]=Table1[[#This Row],[Equipment Code]])*Table1[2018])*Table1[[#This Row],[2018%]]</f>
        <v>1.0395022145441787E-2</v>
      </c>
      <c r="S12" s="9" cm="1">
        <f t="array" ref="S12">IFERROR(Table1[[#This Row],[2017]]/SUMPRODUCT((Table1[Equipment Code]=Table1[[#This Row],[Equipment Code]])*Table1[2017])*Table1[[#This Row],[2017%]],0)</f>
        <v>9.9937748644705528E-3</v>
      </c>
      <c r="T12" s="9" cm="1">
        <f t="array" ref="T12">IFERROR(Table1[[#This Row],[2016]]/SUMPRODUCT((Table1[Equipment Code]=Table1[[#This Row],[Equipment Code]])*Table1[2016])*Table1[[#This Row],[2016%]],0)</f>
        <v>1.0008369957153672E-2</v>
      </c>
      <c r="U12" s="9" cm="1">
        <f t="array" ref="U12">IFERROR(Table1[[#This Row],[2015]]/SUMPRODUCT((Table1[Equipment Code]=Table1[[#This Row],[Equipment Code]])*Table1[2015])*Table1[[#This Row],[2015%]],0)</f>
        <v>1.000109693747417E-2</v>
      </c>
      <c r="V12" s="11" t="str" cm="1">
        <f t="array" ref="V12">IF(Table1[[#This Row],[Equipment Code]]=$A13,"",SUMPRODUCT((Table1[Equipment Code]=Table1[[#This Row],[Equipment Code]])*Table1[2020% pondéré]))</f>
        <v/>
      </c>
      <c r="W12" s="9" t="str" cm="1">
        <f t="array" ref="W12">IF(Table1[[#This Row],[Equipment Code]]=$A13,"",SUMPRODUCT((Table1[Equipment Code]=Table1[[#This Row],[Equipment Code]])*Table1[2019% pondéré]))</f>
        <v/>
      </c>
      <c r="X12" s="9" t="str" cm="1">
        <f t="array" ref="X12">IF(Table1[[#This Row],[Equipment Code]]=$A13,"",SUMPRODUCT((Table1[Equipment Code]=Table1[[#This Row],[Equipment Code]])*Table1[2018% pondéré]))</f>
        <v/>
      </c>
      <c r="Y12" s="9" t="str" cm="1">
        <f t="array" ref="Y12">IF(Table1[[#This Row],[Equipment Code]]=$A13,"",SUMPRODUCT((Table1[Equipment Code]=Table1[[#This Row],[Equipment Code]])*Table1[2017% pondéré]))</f>
        <v/>
      </c>
      <c r="Z12" s="9" t="str" cm="1">
        <f t="array" ref="Z12">IF(Table1[[#This Row],[Equipment Code]]=$A13,"",SUMPRODUCT((Table1[Equipment Code]=Table1[[#This Row],[Equipment Code]])*Table1[2016% pondéré]))</f>
        <v/>
      </c>
      <c r="AA12" s="9" t="str" cm="1">
        <f t="array" ref="AA12">IF(Table1[[#This Row],[Equipment Code]]=$A13,"",SUMPRODUCT((Table1[Equipment Code]=Table1[[#This Row],[Equipment Code]])*Table1[2015% pondéré]))</f>
        <v/>
      </c>
    </row>
    <row r="13" spans="1:27">
      <c r="A13" s="5" t="s">
        <v>0</v>
      </c>
      <c r="B13" s="6">
        <v>1792952</v>
      </c>
      <c r="C13" s="6">
        <v>325</v>
      </c>
      <c r="D13" s="6">
        <v>305</v>
      </c>
      <c r="E13" s="6">
        <v>288</v>
      </c>
      <c r="F13" s="6">
        <v>270</v>
      </c>
      <c r="G13" s="6">
        <v>0</v>
      </c>
      <c r="H13" s="6">
        <v>0</v>
      </c>
      <c r="I13" s="6">
        <v>0</v>
      </c>
      <c r="J13" s="7">
        <f>C13/D13-1</f>
        <v>6.5573770491803351E-2</v>
      </c>
      <c r="K13" s="7">
        <f>D13/E13-1</f>
        <v>5.9027777777777679E-2</v>
      </c>
      <c r="L13" s="7">
        <f>E13/F13-1</f>
        <v>6.6666666666666652E-2</v>
      </c>
      <c r="M13" s="7"/>
      <c r="N13" s="7"/>
      <c r="O13" s="7"/>
      <c r="P13" s="9" cm="1">
        <f t="array" ref="P13">IFERROR(Table1[[#This Row],[2020]]/SUMPRODUCT((Table1[Equipment Code]=Table1[[#This Row],[Equipment Code]])*Table1[2020])*Table1[[#This Row],[2020%]],0)</f>
        <v>7.3400272123039727E-5</v>
      </c>
      <c r="Q13" s="9" cm="1">
        <f t="array" ref="Q13">IFERROR(Table1[[#This Row],[2019]]/SUMPRODUCT((Table1[Equipment Code]=Table1[[#This Row],[Equipment Code]])*Table1[2019])*Table1[[#This Row],[2019%]],0)</f>
        <v>6.6161020381830506E-5</v>
      </c>
      <c r="R13" s="9" cm="1">
        <f t="array" ref="R13">Table1[[#This Row],[2018]]/SUMPRODUCT((Table1[Equipment Code]=Table1[[#This Row],[Equipment Code]])*Table1[2018])*Table1[[#This Row],[2018%]]</f>
        <v>7.5994759528040862E-5</v>
      </c>
      <c r="S13" s="9" cm="1">
        <f t="array" ref="S13">IFERROR(Table1[[#This Row],[2017]]/SUMPRODUCT((Table1[Equipment Code]=Table1[[#This Row],[Equipment Code]])*Table1[2017])*Table1[[#This Row],[2017%]],0)</f>
        <v>0</v>
      </c>
      <c r="T13" s="9" cm="1">
        <f t="array" ref="T13">IFERROR(Table1[[#This Row],[2016]]/SUMPRODUCT((Table1[Equipment Code]=Table1[[#This Row],[Equipment Code]])*Table1[2016])*Table1[[#This Row],[2016%]],0)</f>
        <v>0</v>
      </c>
      <c r="U13" s="9" cm="1">
        <f t="array" ref="U13">IFERROR(Table1[[#This Row],[2015]]/SUMPRODUCT((Table1[Equipment Code]=Table1[[#This Row],[Equipment Code]])*Table1[2015])*Table1[[#This Row],[2015%]],0)</f>
        <v>0</v>
      </c>
      <c r="V13" s="11" t="str" cm="1">
        <f t="array" ref="V13">IF(Table1[[#This Row],[Equipment Code]]=$A14,"",SUMPRODUCT((Table1[Equipment Code]=Table1[[#This Row],[Equipment Code]])*Table1[2020% pondéré]))</f>
        <v/>
      </c>
      <c r="W13" s="9" t="str" cm="1">
        <f t="array" ref="W13">IF(Table1[[#This Row],[Equipment Code]]=$A14,"",SUMPRODUCT((Table1[Equipment Code]=Table1[[#This Row],[Equipment Code]])*Table1[2019% pondéré]))</f>
        <v/>
      </c>
      <c r="X13" s="9" t="str" cm="1">
        <f t="array" ref="X13">IF(Table1[[#This Row],[Equipment Code]]=$A14,"",SUMPRODUCT((Table1[Equipment Code]=Table1[[#This Row],[Equipment Code]])*Table1[2018% pondéré]))</f>
        <v/>
      </c>
      <c r="Y13" s="9" t="str" cm="1">
        <f t="array" ref="Y13">IF(Table1[[#This Row],[Equipment Code]]=$A14,"",SUMPRODUCT((Table1[Equipment Code]=Table1[[#This Row],[Equipment Code]])*Table1[2017% pondéré]))</f>
        <v/>
      </c>
      <c r="Z13" s="9" t="str" cm="1">
        <f t="array" ref="Z13">IF(Table1[[#This Row],[Equipment Code]]=$A14,"",SUMPRODUCT((Table1[Equipment Code]=Table1[[#This Row],[Equipment Code]])*Table1[2016% pondéré]))</f>
        <v/>
      </c>
      <c r="AA13" s="9" t="str" cm="1">
        <f t="array" ref="AA13">IF(Table1[[#This Row],[Equipment Code]]=$A14,"",SUMPRODUCT((Table1[Equipment Code]=Table1[[#This Row],[Equipment Code]])*Table1[2015% pondéré]))</f>
        <v/>
      </c>
    </row>
    <row r="14" spans="1:27">
      <c r="A14" s="5" t="s">
        <v>0</v>
      </c>
      <c r="B14" s="6">
        <v>1799650</v>
      </c>
      <c r="C14" s="6">
        <v>11534</v>
      </c>
      <c r="D14" s="6">
        <v>10810</v>
      </c>
      <c r="E14" s="6">
        <v>10125</v>
      </c>
      <c r="F14" s="6">
        <v>0</v>
      </c>
      <c r="G14" s="6">
        <v>0</v>
      </c>
      <c r="H14" s="6">
        <v>0</v>
      </c>
      <c r="I14" s="6">
        <v>0</v>
      </c>
      <c r="J14" s="7">
        <f>C14/D14-1</f>
        <v>6.6975023126734534E-2</v>
      </c>
      <c r="K14" s="7">
        <f>D14/E14-1</f>
        <v>6.7654320987654337E-2</v>
      </c>
      <c r="L14" s="7"/>
      <c r="M14" s="7"/>
      <c r="N14" s="7"/>
      <c r="O14" s="7"/>
      <c r="P14" s="9" cm="1">
        <f t="array" ref="P14">IFERROR(Table1[[#This Row],[2020]]/SUMPRODUCT((Table1[Equipment Code]=Table1[[#This Row],[Equipment Code]])*Table1[2020])*Table1[[#This Row],[2020%]],0)</f>
        <v>2.6605839816761937E-3</v>
      </c>
      <c r="Q14" s="9" cm="1">
        <f t="array" ref="Q14">IFERROR(Table1[[#This Row],[2019]]/SUMPRODUCT((Table1[Equipment Code]=Table1[[#This Row],[Equipment Code]])*Table1[2019])*Table1[[#This Row],[2019%]],0)</f>
        <v>2.6876156120057013E-3</v>
      </c>
      <c r="R14" s="9" cm="1">
        <f t="array" ref="R14">Table1[[#This Row],[2018]]/SUMPRODUCT((Table1[Equipment Code]=Table1[[#This Row],[Equipment Code]])*Table1[2018])*Table1[[#This Row],[2018%]]</f>
        <v>0</v>
      </c>
      <c r="S14" s="9" cm="1">
        <f t="array" ref="S14">IFERROR(Table1[[#This Row],[2017]]/SUMPRODUCT((Table1[Equipment Code]=Table1[[#This Row],[Equipment Code]])*Table1[2017])*Table1[[#This Row],[2017%]],0)</f>
        <v>0</v>
      </c>
      <c r="T14" s="9" cm="1">
        <f t="array" ref="T14">IFERROR(Table1[[#This Row],[2016]]/SUMPRODUCT((Table1[Equipment Code]=Table1[[#This Row],[Equipment Code]])*Table1[2016])*Table1[[#This Row],[2016%]],0)</f>
        <v>0</v>
      </c>
      <c r="U14" s="9" cm="1">
        <f t="array" ref="U14">IFERROR(Table1[[#This Row],[2015]]/SUMPRODUCT((Table1[Equipment Code]=Table1[[#This Row],[Equipment Code]])*Table1[2015])*Table1[[#This Row],[2015%]],0)</f>
        <v>0</v>
      </c>
      <c r="V14" s="11" t="str" cm="1">
        <f t="array" ref="V14">IF(Table1[[#This Row],[Equipment Code]]=$A15,"",SUMPRODUCT((Table1[Equipment Code]=Table1[[#This Row],[Equipment Code]])*Table1[2020% pondéré]))</f>
        <v/>
      </c>
      <c r="W14" s="9" t="str" cm="1">
        <f t="array" ref="W14">IF(Table1[[#This Row],[Equipment Code]]=$A15,"",SUMPRODUCT((Table1[Equipment Code]=Table1[[#This Row],[Equipment Code]])*Table1[2019% pondéré]))</f>
        <v/>
      </c>
      <c r="X14" s="9" t="str" cm="1">
        <f t="array" ref="X14">IF(Table1[[#This Row],[Equipment Code]]=$A15,"",SUMPRODUCT((Table1[Equipment Code]=Table1[[#This Row],[Equipment Code]])*Table1[2018% pondéré]))</f>
        <v/>
      </c>
      <c r="Y14" s="9" t="str" cm="1">
        <f t="array" ref="Y14">IF(Table1[[#This Row],[Equipment Code]]=$A15,"",SUMPRODUCT((Table1[Equipment Code]=Table1[[#This Row],[Equipment Code]])*Table1[2017% pondéré]))</f>
        <v/>
      </c>
      <c r="Z14" s="9" t="str" cm="1">
        <f t="array" ref="Z14">IF(Table1[[#This Row],[Equipment Code]]=$A15,"",SUMPRODUCT((Table1[Equipment Code]=Table1[[#This Row],[Equipment Code]])*Table1[2016% pondéré]))</f>
        <v/>
      </c>
      <c r="AA14" s="9" t="str" cm="1">
        <f t="array" ref="AA14">IF(Table1[[#This Row],[Equipment Code]]=$A15,"",SUMPRODUCT((Table1[Equipment Code]=Table1[[#This Row],[Equipment Code]])*Table1[2015% pondéré]))</f>
        <v/>
      </c>
    </row>
    <row r="15" spans="1:27">
      <c r="A15" s="5" t="s">
        <v>0</v>
      </c>
      <c r="B15" s="6">
        <v>1802540</v>
      </c>
      <c r="C15" s="6">
        <v>2557</v>
      </c>
      <c r="D15" s="6">
        <v>2396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7">
        <f t="shared" ref="J15:O38" si="1">C15/D15-1</f>
        <v>6.7195325542571016E-2</v>
      </c>
      <c r="K15" s="7"/>
      <c r="L15" s="7"/>
      <c r="M15" s="7"/>
      <c r="N15" s="7"/>
      <c r="O15" s="7"/>
      <c r="P15" s="9" cm="1">
        <f t="array" ref="P15">IFERROR(Table1[[#This Row],[2020]]/SUMPRODUCT((Table1[Equipment Code]=Table1[[#This Row],[Equipment Code]])*Table1[2020])*Table1[[#This Row],[2020%]],0)</f>
        <v>5.9177136041947914E-4</v>
      </c>
      <c r="Q15" s="9" cm="1">
        <f t="array" ref="Q15">IFERROR(Table1[[#This Row],[2019]]/SUMPRODUCT((Table1[Equipment Code]=Table1[[#This Row],[Equipment Code]])*Table1[2019])*Table1[[#This Row],[2019%]],0)</f>
        <v>0</v>
      </c>
      <c r="R15" s="9" cm="1">
        <f t="array" ref="R15">Table1[[#This Row],[2018]]/SUMPRODUCT((Table1[Equipment Code]=Table1[[#This Row],[Equipment Code]])*Table1[2018])*Table1[[#This Row],[2018%]]</f>
        <v>0</v>
      </c>
      <c r="S15" s="9" cm="1">
        <f t="array" ref="S15">IFERROR(Table1[[#This Row],[2017]]/SUMPRODUCT((Table1[Equipment Code]=Table1[[#This Row],[Equipment Code]])*Table1[2017])*Table1[[#This Row],[2017%]],0)</f>
        <v>0</v>
      </c>
      <c r="T15" s="9" cm="1">
        <f t="array" ref="T15">IFERROR(Table1[[#This Row],[2016]]/SUMPRODUCT((Table1[Equipment Code]=Table1[[#This Row],[Equipment Code]])*Table1[2016])*Table1[[#This Row],[2016%]],0)</f>
        <v>0</v>
      </c>
      <c r="U15" s="9" cm="1">
        <f t="array" ref="U15">IFERROR(Table1[[#This Row],[2015]]/SUMPRODUCT((Table1[Equipment Code]=Table1[[#This Row],[Equipment Code]])*Table1[2015])*Table1[[#This Row],[2015%]],0)</f>
        <v>0</v>
      </c>
      <c r="V15" s="11" cm="1">
        <f t="array" ref="V15">IF(Table1[[#This Row],[Equipment Code]]=$A16,"",SUMPRODUCT((Table1[Equipment Code]=Table1[[#This Row],[Equipment Code]])*Table1[2020% pondéré]))</f>
        <v>6.6993491463584978E-2</v>
      </c>
      <c r="W15" s="9" cm="1">
        <f t="array" ref="W15">IF(Table1[[#This Row],[Equipment Code]]=$A16,"",SUMPRODUCT((Table1[Equipment Code]=Table1[[#This Row],[Equipment Code]])*Table1[2019% pondéré]))</f>
        <v>6.6973203561495651E-2</v>
      </c>
      <c r="X15" s="9" cm="1">
        <f t="array" ref="X15">IF(Table1[[#This Row],[Equipment Code]]=$A16,"",SUMPRODUCT((Table1[Equipment Code]=Table1[[#This Row],[Equipment Code]])*Table1[2018% pondéré]))</f>
        <v>6.2399889276506734E-2</v>
      </c>
      <c r="Y15" s="9" cm="1">
        <f t="array" ref="Y15">IF(Table1[[#This Row],[Equipment Code]]=$A16,"",SUMPRODUCT((Table1[Equipment Code]=Table1[[#This Row],[Equipment Code]])*Table1[2017% pondéré]))</f>
        <v>5.9925975922268261E-2</v>
      </c>
      <c r="Z15" s="9" cm="1">
        <f t="array" ref="Z15">IF(Table1[[#This Row],[Equipment Code]]=$A16,"",SUMPRODUCT((Table1[Equipment Code]=Table1[[#This Row],[Equipment Code]])*Table1[2016% pondéré]))</f>
        <v>6.0005928874174976E-2</v>
      </c>
      <c r="AA15" s="9" cm="1">
        <f t="array" ref="AA15">IF(Table1[[#This Row],[Equipment Code]]=$A16,"",SUMPRODUCT((Table1[Equipment Code]=Table1[[#This Row],[Equipment Code]])*Table1[2015% pondéré]))</f>
        <v>5.9920642518702549E-2</v>
      </c>
    </row>
    <row r="16" spans="1:27">
      <c r="A16" s="5" t="s">
        <v>1</v>
      </c>
      <c r="B16" s="6">
        <v>1794838</v>
      </c>
      <c r="C16" s="6">
        <v>3265</v>
      </c>
      <c r="D16" s="6">
        <v>3060</v>
      </c>
      <c r="E16" s="6">
        <v>2918</v>
      </c>
      <c r="F16" s="6">
        <v>2740</v>
      </c>
      <c r="G16" s="6">
        <v>0</v>
      </c>
      <c r="H16" s="6">
        <v>0</v>
      </c>
      <c r="I16" s="6">
        <v>0</v>
      </c>
      <c r="J16" s="7">
        <f t="shared" si="1"/>
        <v>6.6993464052287566E-2</v>
      </c>
      <c r="K16" s="7">
        <f t="shared" si="1"/>
        <v>4.8663468128855358E-2</v>
      </c>
      <c r="L16" s="7">
        <f t="shared" si="1"/>
        <v>6.496350364963499E-2</v>
      </c>
      <c r="M16" s="7"/>
      <c r="N16" s="7"/>
      <c r="O16" s="7"/>
      <c r="P16" s="9" cm="1">
        <f t="array" ref="P16">IFERROR(Table1[[#This Row],[2020]]/SUMPRODUCT((Table1[Equipment Code]=Table1[[#This Row],[Equipment Code]])*Table1[2020])*Table1[[#This Row],[2020%]],0)</f>
        <v>1.674708369425916E-2</v>
      </c>
      <c r="Q16" s="9" cm="1">
        <f t="array" ref="Q16">IFERROR(Table1[[#This Row],[2019]]/SUMPRODUCT((Table1[Equipment Code]=Table1[[#This Row],[Equipment Code]])*Table1[2019])*Table1[[#This Row],[2019%]],0)</f>
        <v>1.2164873170026746E-2</v>
      </c>
      <c r="R16" s="9" cm="1">
        <f t="array" ref="R16">Table1[[#This Row],[2018]]/SUMPRODUCT((Table1[Equipment Code]=Table1[[#This Row],[Equipment Code]])*Table1[2018])*Table1[[#This Row],[2018%]]</f>
        <v>1.6240875912408748E-2</v>
      </c>
      <c r="S16" s="9" cm="1">
        <f t="array" ref="S16">IFERROR(Table1[[#This Row],[2017]]/SUMPRODUCT((Table1[Equipment Code]=Table1[[#This Row],[Equipment Code]])*Table1[2017])*Table1[[#This Row],[2017%]],0)</f>
        <v>0</v>
      </c>
      <c r="T16" s="9" cm="1">
        <f t="array" ref="T16">IFERROR(Table1[[#This Row],[2016]]/SUMPRODUCT((Table1[Equipment Code]=Table1[[#This Row],[Equipment Code]])*Table1[2016])*Table1[[#This Row],[2016%]],0)</f>
        <v>0</v>
      </c>
      <c r="U16" s="9" cm="1">
        <f t="array" ref="U16">IFERROR(Table1[[#This Row],[2015]]/SUMPRODUCT((Table1[Equipment Code]=Table1[[#This Row],[Equipment Code]])*Table1[2015])*Table1[[#This Row],[2015%]],0)</f>
        <v>0</v>
      </c>
      <c r="V16" s="11" t="str" cm="1">
        <f t="array" ref="V16">IF(Table1[[#This Row],[Equipment Code]]=$A17,"",SUMPRODUCT((Table1[Equipment Code]=Table1[[#This Row],[Equipment Code]])*Table1[2020% pondéré]))</f>
        <v/>
      </c>
      <c r="W16" s="9" t="str" cm="1">
        <f t="array" ref="W16">IF(Table1[[#This Row],[Equipment Code]]=$A17,"",SUMPRODUCT((Table1[Equipment Code]=Table1[[#This Row],[Equipment Code]])*Table1[2019% pondéré]))</f>
        <v/>
      </c>
      <c r="X16" s="9" t="str" cm="1">
        <f t="array" ref="X16">IF(Table1[[#This Row],[Equipment Code]]=$A17,"",SUMPRODUCT((Table1[Equipment Code]=Table1[[#This Row],[Equipment Code]])*Table1[2018% pondéré]))</f>
        <v/>
      </c>
      <c r="Y16" s="9" t="str" cm="1">
        <f t="array" ref="Y16">IF(Table1[[#This Row],[Equipment Code]]=$A17,"",SUMPRODUCT((Table1[Equipment Code]=Table1[[#This Row],[Equipment Code]])*Table1[2017% pondéré]))</f>
        <v/>
      </c>
      <c r="Z16" s="9" t="str" cm="1">
        <f t="array" ref="Z16">IF(Table1[[#This Row],[Equipment Code]]=$A17,"",SUMPRODUCT((Table1[Equipment Code]=Table1[[#This Row],[Equipment Code]])*Table1[2016% pondéré]))</f>
        <v/>
      </c>
      <c r="AA16" s="9" t="str" cm="1">
        <f t="array" ref="AA16">IF(Table1[[#This Row],[Equipment Code]]=$A17,"",SUMPRODUCT((Table1[Equipment Code]=Table1[[#This Row],[Equipment Code]])*Table1[2015% pondéré]))</f>
        <v/>
      </c>
    </row>
    <row r="17" spans="1:27">
      <c r="A17" s="5" t="s">
        <v>1</v>
      </c>
      <c r="B17" s="6">
        <v>1794839</v>
      </c>
      <c r="C17" s="6">
        <v>9796</v>
      </c>
      <c r="D17" s="6">
        <v>9181</v>
      </c>
      <c r="E17" s="6">
        <v>8754</v>
      </c>
      <c r="F17" s="6">
        <v>8220</v>
      </c>
      <c r="G17" s="6">
        <v>0</v>
      </c>
      <c r="H17" s="6">
        <v>0</v>
      </c>
      <c r="I17" s="6">
        <v>0</v>
      </c>
      <c r="J17" s="7">
        <f t="shared" si="1"/>
        <v>6.698616708419558E-2</v>
      </c>
      <c r="K17" s="7">
        <f t="shared" si="1"/>
        <v>4.8777701622115588E-2</v>
      </c>
      <c r="L17" s="7">
        <f t="shared" si="1"/>
        <v>6.496350364963499E-2</v>
      </c>
      <c r="M17" s="7"/>
      <c r="N17" s="7"/>
      <c r="O17" s="7"/>
      <c r="P17" s="9" cm="1">
        <f t="array" ref="P17">IFERROR(Table1[[#This Row],[2020]]/SUMPRODUCT((Table1[Equipment Code]=Table1[[#This Row],[Equipment Code]])*Table1[2020])*Table1[[#This Row],[2020%]],0)</f>
        <v>5.0240907492288482E-2</v>
      </c>
      <c r="Q17" s="9" cm="1">
        <f t="array" ref="Q17">IFERROR(Table1[[#This Row],[2019]]/SUMPRODUCT((Table1[Equipment Code]=Table1[[#This Row],[Equipment Code]])*Table1[2019])*Table1[[#This Row],[2019%]],0)</f>
        <v>3.6584272411783615E-2</v>
      </c>
      <c r="R17" s="9" cm="1">
        <f t="array" ref="R17">Table1[[#This Row],[2018]]/SUMPRODUCT((Table1[Equipment Code]=Table1[[#This Row],[Equipment Code]])*Table1[2018])*Table1[[#This Row],[2018%]]</f>
        <v>4.8722627737226243E-2</v>
      </c>
      <c r="S17" s="9" cm="1">
        <f t="array" ref="S17">IFERROR(Table1[[#This Row],[2017]]/SUMPRODUCT((Table1[Equipment Code]=Table1[[#This Row],[Equipment Code]])*Table1[2017])*Table1[[#This Row],[2017%]],0)</f>
        <v>0</v>
      </c>
      <c r="T17" s="9" cm="1">
        <f t="array" ref="T17">IFERROR(Table1[[#This Row],[2016]]/SUMPRODUCT((Table1[Equipment Code]=Table1[[#This Row],[Equipment Code]])*Table1[2016])*Table1[[#This Row],[2016%]],0)</f>
        <v>0</v>
      </c>
      <c r="U17" s="9" cm="1">
        <f t="array" ref="U17">IFERROR(Table1[[#This Row],[2015]]/SUMPRODUCT((Table1[Equipment Code]=Table1[[#This Row],[Equipment Code]])*Table1[2015])*Table1[[#This Row],[2015%]],0)</f>
        <v>0</v>
      </c>
      <c r="V17" s="11" cm="1">
        <f t="array" ref="V17">IF(Table1[[#This Row],[Equipment Code]]=$A18,"",SUMPRODUCT((Table1[Equipment Code]=Table1[[#This Row],[Equipment Code]])*Table1[2020% pondéré]))</f>
        <v>6.6987991186547635E-2</v>
      </c>
      <c r="W17" s="9" cm="1">
        <f t="array" ref="W17">IF(Table1[[#This Row],[Equipment Code]]=$A18,"",SUMPRODUCT((Table1[Equipment Code]=Table1[[#This Row],[Equipment Code]])*Table1[2019% pondéré]))</f>
        <v>4.8749145581810358E-2</v>
      </c>
      <c r="X17" s="9" cm="1">
        <f t="array" ref="X17">IF(Table1[[#This Row],[Equipment Code]]=$A18,"",SUMPRODUCT((Table1[Equipment Code]=Table1[[#This Row],[Equipment Code]])*Table1[2018% pondéré]))</f>
        <v>6.496350364963499E-2</v>
      </c>
      <c r="Y17" s="9" cm="1">
        <f t="array" ref="Y17">IF(Table1[[#This Row],[Equipment Code]]=$A18,"",SUMPRODUCT((Table1[Equipment Code]=Table1[[#This Row],[Equipment Code]])*Table1[2017% pondéré]))</f>
        <v>0</v>
      </c>
      <c r="Z17" s="9" cm="1">
        <f t="array" ref="Z17">IF(Table1[[#This Row],[Equipment Code]]=$A18,"",SUMPRODUCT((Table1[Equipment Code]=Table1[[#This Row],[Equipment Code]])*Table1[2016% pondéré]))</f>
        <v>0</v>
      </c>
      <c r="AA17" s="9" cm="1">
        <f t="array" ref="AA17">IF(Table1[[#This Row],[Equipment Code]]=$A18,"",SUMPRODUCT((Table1[Equipment Code]=Table1[[#This Row],[Equipment Code]])*Table1[2015% pondéré]))</f>
        <v>0</v>
      </c>
    </row>
    <row r="18" spans="1:27">
      <c r="A18" s="5" t="s">
        <v>2</v>
      </c>
      <c r="B18" s="6">
        <v>347470</v>
      </c>
      <c r="C18" s="6">
        <v>4205</v>
      </c>
      <c r="D18" s="6">
        <v>4053</v>
      </c>
      <c r="E18" s="6">
        <v>3864</v>
      </c>
      <c r="F18" s="6">
        <v>3628</v>
      </c>
      <c r="G18" s="6" t="s">
        <v>24</v>
      </c>
      <c r="H18" s="6">
        <v>3275</v>
      </c>
      <c r="I18" s="6" t="s">
        <v>25</v>
      </c>
      <c r="J18" s="7">
        <f t="shared" si="1"/>
        <v>3.750308413520842E-2</v>
      </c>
      <c r="K18" s="7">
        <f t="shared" si="1"/>
        <v>4.8913043478260976E-2</v>
      </c>
      <c r="L18" s="7">
        <f t="shared" si="1"/>
        <v>6.5049614112458576E-2</v>
      </c>
      <c r="M18" s="7">
        <f t="shared" si="1"/>
        <v>4.4930875576036922E-2</v>
      </c>
      <c r="N18" s="7">
        <f t="shared" si="1"/>
        <v>6.0152671755725251E-2</v>
      </c>
      <c r="O18" s="7">
        <f t="shared" si="1"/>
        <v>5.9870550161812197E-2</v>
      </c>
      <c r="P18" s="9" cm="1">
        <f t="array" ref="P18">IFERROR(Table1[[#This Row],[2020]]/SUMPRODUCT((Table1[Equipment Code]=Table1[[#This Row],[Equipment Code]])*Table1[2020])*Table1[[#This Row],[2020%]],0)</f>
        <v>2.1318076213389849E-3</v>
      </c>
      <c r="Q18" s="9" cm="1">
        <f t="array" ref="Q18">IFERROR(Table1[[#This Row],[2019]]/SUMPRODUCT((Table1[Equipment Code]=Table1[[#This Row],[Equipment Code]])*Table1[2019])*Table1[[#This Row],[2019%]],0)</f>
        <v>2.7817161549860631E-3</v>
      </c>
      <c r="R18" s="9" cm="1">
        <f t="array" ref="R18">Table1[[#This Row],[2018]]/SUMPRODUCT((Table1[Equipment Code]=Table1[[#This Row],[Equipment Code]])*Table1[2018])*Table1[[#This Row],[2018%]]</f>
        <v>3.699014126805197E-3</v>
      </c>
      <c r="S18" s="9" cm="1">
        <f t="array" ref="S18">IFERROR(Table1[[#This Row],[2017]]/SUMPRODUCT((Table1[Equipment Code]=Table1[[#This Row],[Equipment Code]])*Table1[2017])*Table1[[#This Row],[2017%]],0)</f>
        <v>2.5548031751408502E-3</v>
      </c>
      <c r="T18" s="9" cm="1">
        <f t="array" ref="T18">IFERROR(Table1[[#This Row],[2016]]/SUMPRODUCT((Table1[Equipment Code]=Table1[[#This Row],[Equipment Code]])*Table1[2016])*Table1[[#This Row],[2016%]],0)</f>
        <v>3.4385405567499434E-3</v>
      </c>
      <c r="U18" s="9" cm="1">
        <f t="array" ref="U18">IFERROR(Table1[[#This Row],[2015]]/SUMPRODUCT((Table1[Equipment Code]=Table1[[#This Row],[Equipment Code]])*Table1[2015])*Table1[[#This Row],[2015%]],0)</f>
        <v>3.4219206244316745E-3</v>
      </c>
      <c r="V18" s="11" t="str" cm="1">
        <f t="array" ref="V18">IF(Table1[[#This Row],[Equipment Code]]=$A19,"",SUMPRODUCT((Table1[Equipment Code]=Table1[[#This Row],[Equipment Code]])*Table1[2020% pondéré]))</f>
        <v/>
      </c>
      <c r="W18" s="9" t="str" cm="1">
        <f t="array" ref="W18">IF(Table1[[#This Row],[Equipment Code]]=$A19,"",SUMPRODUCT((Table1[Equipment Code]=Table1[[#This Row],[Equipment Code]])*Table1[2019% pondéré]))</f>
        <v/>
      </c>
      <c r="X18" s="9" t="str" cm="1">
        <f t="array" ref="X18">IF(Table1[[#This Row],[Equipment Code]]=$A19,"",SUMPRODUCT((Table1[Equipment Code]=Table1[[#This Row],[Equipment Code]])*Table1[2018% pondéré]))</f>
        <v/>
      </c>
      <c r="Y18" s="9" t="str" cm="1">
        <f t="array" ref="Y18">IF(Table1[[#This Row],[Equipment Code]]=$A19,"",SUMPRODUCT((Table1[Equipment Code]=Table1[[#This Row],[Equipment Code]])*Table1[2017% pondéré]))</f>
        <v/>
      </c>
      <c r="Z18" s="9" t="str" cm="1">
        <f t="array" ref="Z18">IF(Table1[[#This Row],[Equipment Code]]=$A19,"",SUMPRODUCT((Table1[Equipment Code]=Table1[[#This Row],[Equipment Code]])*Table1[2016% pondéré]))</f>
        <v/>
      </c>
      <c r="AA18" s="9" t="str" cm="1">
        <f t="array" ref="AA18">IF(Table1[[#This Row],[Equipment Code]]=$A19,"",SUMPRODUCT((Table1[Equipment Code]=Table1[[#This Row],[Equipment Code]])*Table1[2015% pondéré]))</f>
        <v/>
      </c>
    </row>
    <row r="19" spans="1:27">
      <c r="A19" s="5" t="s">
        <v>2</v>
      </c>
      <c r="B19" s="6">
        <v>1502004</v>
      </c>
      <c r="C19" s="6">
        <v>8120</v>
      </c>
      <c r="D19" s="6">
        <v>7823</v>
      </c>
      <c r="E19" s="6">
        <v>7459</v>
      </c>
      <c r="F19" s="6">
        <v>7004</v>
      </c>
      <c r="G19" s="6" t="s">
        <v>26</v>
      </c>
      <c r="H19" s="6">
        <v>6290</v>
      </c>
      <c r="I19" s="6" t="s">
        <v>27</v>
      </c>
      <c r="J19" s="7">
        <f t="shared" si="1"/>
        <v>3.7964975073501162E-2</v>
      </c>
      <c r="K19" s="7">
        <f t="shared" si="1"/>
        <v>4.8800107252982894E-2</v>
      </c>
      <c r="L19" s="7">
        <f t="shared" si="1"/>
        <v>6.4962878355225628E-2</v>
      </c>
      <c r="M19" s="7">
        <f t="shared" si="1"/>
        <v>5.0547472626368606E-2</v>
      </c>
      <c r="N19" s="7">
        <f t="shared" si="1"/>
        <v>5.9936406995230618E-2</v>
      </c>
      <c r="O19" s="7">
        <f t="shared" si="1"/>
        <v>5.9814658803706733E-2</v>
      </c>
      <c r="P19" s="9" cm="1">
        <f t="array" ref="P19">IFERROR(Table1[[#This Row],[2020]]/SUMPRODUCT((Table1[Equipment Code]=Table1[[#This Row],[Equipment Code]])*Table1[2020])*Table1[[#This Row],[2020%]],0)</f>
        <v>4.1672943237151669E-3</v>
      </c>
      <c r="Q19" s="9" cm="1">
        <f t="array" ref="Q19">IFERROR(Table1[[#This Row],[2019]]/SUMPRODUCT((Table1[Equipment Code]=Table1[[#This Row],[Equipment Code]])*Table1[2019])*Table1[[#This Row],[2019%]],0)</f>
        <v>5.3568024336661454E-3</v>
      </c>
      <c r="R19" s="9" cm="1">
        <f t="array" ref="R19">Table1[[#This Row],[2018]]/SUMPRODUCT((Table1[Equipment Code]=Table1[[#This Row],[Equipment Code]])*Table1[2018])*Table1[[#This Row],[2018%]]</f>
        <v>7.130993063407867E-3</v>
      </c>
      <c r="S19" s="9" cm="1">
        <f t="array" ref="S19">IFERROR(Table1[[#This Row],[2017]]/SUMPRODUCT((Table1[Equipment Code]=Table1[[#This Row],[Equipment Code]])*Table1[2017])*Table1[[#This Row],[2017%]],0)</f>
        <v>5.5486952162853336E-3</v>
      </c>
      <c r="T19" s="9" cm="1">
        <f t="array" ref="T19">IFERROR(Table1[[#This Row],[2016]]/SUMPRODUCT((Table1[Equipment Code]=Table1[[#This Row],[Equipment Code]])*Table1[2016])*Table1[[#This Row],[2016%]],0)</f>
        <v>6.5790119107840654E-3</v>
      </c>
      <c r="U19" s="9" cm="1">
        <f t="array" ref="U19">IFERROR(Table1[[#This Row],[2015]]/SUMPRODUCT((Table1[Equipment Code]=Table1[[#This Row],[Equipment Code]])*Table1[2015])*Table1[[#This Row],[2015%]],0)</f>
        <v>6.5660419524487847E-3</v>
      </c>
      <c r="V19" s="11" t="str" cm="1">
        <f t="array" ref="V19">IF(Table1[[#This Row],[Equipment Code]]=$A20,"",SUMPRODUCT((Table1[Equipment Code]=Table1[[#This Row],[Equipment Code]])*Table1[2020% pondéré]))</f>
        <v/>
      </c>
      <c r="W19" s="9" t="str" cm="1">
        <f t="array" ref="W19">IF(Table1[[#This Row],[Equipment Code]]=$A20,"",SUMPRODUCT((Table1[Equipment Code]=Table1[[#This Row],[Equipment Code]])*Table1[2019% pondéré]))</f>
        <v/>
      </c>
      <c r="X19" s="9" t="str" cm="1">
        <f t="array" ref="X19">IF(Table1[[#This Row],[Equipment Code]]=$A20,"",SUMPRODUCT((Table1[Equipment Code]=Table1[[#This Row],[Equipment Code]])*Table1[2018% pondéré]))</f>
        <v/>
      </c>
      <c r="Y19" s="9" t="str" cm="1">
        <f t="array" ref="Y19">IF(Table1[[#This Row],[Equipment Code]]=$A20,"",SUMPRODUCT((Table1[Equipment Code]=Table1[[#This Row],[Equipment Code]])*Table1[2017% pondéré]))</f>
        <v/>
      </c>
      <c r="Z19" s="9" t="str" cm="1">
        <f t="array" ref="Z19">IF(Table1[[#This Row],[Equipment Code]]=$A20,"",SUMPRODUCT((Table1[Equipment Code]=Table1[[#This Row],[Equipment Code]])*Table1[2016% pondéré]))</f>
        <v/>
      </c>
      <c r="AA19" s="9" t="str" cm="1">
        <f t="array" ref="AA19">IF(Table1[[#This Row],[Equipment Code]]=$A20,"",SUMPRODUCT((Table1[Equipment Code]=Table1[[#This Row],[Equipment Code]])*Table1[2015% pondéré]))</f>
        <v/>
      </c>
    </row>
    <row r="20" spans="1:27">
      <c r="A20" s="5" t="s">
        <v>2</v>
      </c>
      <c r="B20" s="6">
        <v>1502008</v>
      </c>
      <c r="C20" s="6">
        <v>9690</v>
      </c>
      <c r="D20" s="6">
        <v>9334</v>
      </c>
      <c r="E20" s="6">
        <v>8900</v>
      </c>
      <c r="F20" s="6">
        <v>8357</v>
      </c>
      <c r="G20" s="6" t="s">
        <v>28</v>
      </c>
      <c r="H20" s="6">
        <v>7505</v>
      </c>
      <c r="I20" s="6" t="s">
        <v>29</v>
      </c>
      <c r="J20" s="7">
        <f t="shared" si="1"/>
        <v>3.8140132847653829E-2</v>
      </c>
      <c r="K20" s="7">
        <f t="shared" si="1"/>
        <v>4.8764044943820251E-2</v>
      </c>
      <c r="L20" s="7">
        <f t="shared" si="1"/>
        <v>6.49754696661482E-2</v>
      </c>
      <c r="M20" s="7">
        <f t="shared" si="1"/>
        <v>5.0534255185417987E-2</v>
      </c>
      <c r="N20" s="7">
        <f t="shared" si="1"/>
        <v>5.9960026648900655E-2</v>
      </c>
      <c r="O20" s="7">
        <f t="shared" si="1"/>
        <v>6.0028248587570721E-2</v>
      </c>
      <c r="P20" s="9" cm="1">
        <f t="array" ref="P20">IFERROR(Table1[[#This Row],[2020]]/SUMPRODUCT((Table1[Equipment Code]=Table1[[#This Row],[Equipment Code]])*Table1[2020])*Table1[[#This Row],[2020%]],0)</f>
        <v>4.9959836065395823E-3</v>
      </c>
      <c r="Q20" s="9" cm="1">
        <f t="array" ref="Q20">IFERROR(Table1[[#This Row],[2019]]/SUMPRODUCT((Table1[Equipment Code]=Table1[[#This Row],[Equipment Code]])*Table1[2019])*Table1[[#This Row],[2019%]],0)</f>
        <v>6.3867371364813765E-3</v>
      </c>
      <c r="R20" s="9" cm="1">
        <f t="array" ref="R20">Table1[[#This Row],[2018]]/SUMPRODUCT((Table1[Equipment Code]=Table1[[#This Row],[Equipment Code]])*Table1[2018])*Table1[[#This Row],[2018%]]</f>
        <v>8.5102747572326966E-3</v>
      </c>
      <c r="S20" s="9" cm="1">
        <f t="array" ref="S20">IFERROR(Table1[[#This Row],[2017]]/SUMPRODUCT((Table1[Equipment Code]=Table1[[#This Row],[Equipment Code]])*Table1[2017])*Table1[[#This Row],[2017%]],0)</f>
        <v>6.6188350534368487E-3</v>
      </c>
      <c r="T20" s="9" cm="1">
        <f t="array" ref="T20">IFERROR(Table1[[#This Row],[2016]]/SUMPRODUCT((Table1[Equipment Code]=Table1[[#This Row],[Equipment Code]])*Table1[2016])*Table1[[#This Row],[2016%]],0)</f>
        <v>7.8531069839639887E-3</v>
      </c>
      <c r="U20" s="9" cm="1">
        <f t="array" ref="U20">IFERROR(Table1[[#This Row],[2015]]/SUMPRODUCT((Table1[Equipment Code]=Table1[[#This Row],[Equipment Code]])*Table1[2015])*Table1[[#This Row],[2015%]],0)</f>
        <v>7.8623386675343489E-3</v>
      </c>
      <c r="V20" s="11" t="str" cm="1">
        <f t="array" ref="V20">IF(Table1[[#This Row],[Equipment Code]]=$A21,"",SUMPRODUCT((Table1[Equipment Code]=Table1[[#This Row],[Equipment Code]])*Table1[2020% pondéré]))</f>
        <v/>
      </c>
      <c r="W20" s="9" t="str" cm="1">
        <f t="array" ref="W20">IF(Table1[[#This Row],[Equipment Code]]=$A21,"",SUMPRODUCT((Table1[Equipment Code]=Table1[[#This Row],[Equipment Code]])*Table1[2019% pondéré]))</f>
        <v/>
      </c>
      <c r="X20" s="9" t="str" cm="1">
        <f t="array" ref="X20">IF(Table1[[#This Row],[Equipment Code]]=$A21,"",SUMPRODUCT((Table1[Equipment Code]=Table1[[#This Row],[Equipment Code]])*Table1[2018% pondéré]))</f>
        <v/>
      </c>
      <c r="Y20" s="9" t="str" cm="1">
        <f t="array" ref="Y20">IF(Table1[[#This Row],[Equipment Code]]=$A21,"",SUMPRODUCT((Table1[Equipment Code]=Table1[[#This Row],[Equipment Code]])*Table1[2017% pondéré]))</f>
        <v/>
      </c>
      <c r="Z20" s="9" t="str" cm="1">
        <f t="array" ref="Z20">IF(Table1[[#This Row],[Equipment Code]]=$A21,"",SUMPRODUCT((Table1[Equipment Code]=Table1[[#This Row],[Equipment Code]])*Table1[2016% pondéré]))</f>
        <v/>
      </c>
      <c r="AA20" s="9" t="str" cm="1">
        <f t="array" ref="AA20">IF(Table1[[#This Row],[Equipment Code]]=$A21,"",SUMPRODUCT((Table1[Equipment Code]=Table1[[#This Row],[Equipment Code]])*Table1[2015% pondéré]))</f>
        <v/>
      </c>
    </row>
    <row r="21" spans="1:27">
      <c r="A21" s="5" t="s">
        <v>2</v>
      </c>
      <c r="B21" s="6">
        <v>1502009</v>
      </c>
      <c r="C21" s="6">
        <v>9690</v>
      </c>
      <c r="D21" s="6">
        <v>9334</v>
      </c>
      <c r="E21" s="6">
        <v>8900</v>
      </c>
      <c r="F21" s="6">
        <v>8357</v>
      </c>
      <c r="G21" s="6" t="s">
        <v>28</v>
      </c>
      <c r="H21" s="6">
        <v>7505</v>
      </c>
      <c r="I21" s="6" t="s">
        <v>29</v>
      </c>
      <c r="J21" s="7">
        <f t="shared" si="1"/>
        <v>3.8140132847653829E-2</v>
      </c>
      <c r="K21" s="7">
        <f t="shared" si="1"/>
        <v>4.8764044943820251E-2</v>
      </c>
      <c r="L21" s="7">
        <f t="shared" si="1"/>
        <v>6.49754696661482E-2</v>
      </c>
      <c r="M21" s="7">
        <f t="shared" si="1"/>
        <v>5.0534255185417987E-2</v>
      </c>
      <c r="N21" s="7">
        <f t="shared" si="1"/>
        <v>5.9960026648900655E-2</v>
      </c>
      <c r="O21" s="7">
        <f t="shared" si="1"/>
        <v>6.0028248587570721E-2</v>
      </c>
      <c r="P21" s="9" cm="1">
        <f t="array" ref="P21">IFERROR(Table1[[#This Row],[2020]]/SUMPRODUCT((Table1[Equipment Code]=Table1[[#This Row],[Equipment Code]])*Table1[2020])*Table1[[#This Row],[2020%]],0)</f>
        <v>4.9959836065395823E-3</v>
      </c>
      <c r="Q21" s="9" cm="1">
        <f t="array" ref="Q21">IFERROR(Table1[[#This Row],[2019]]/SUMPRODUCT((Table1[Equipment Code]=Table1[[#This Row],[Equipment Code]])*Table1[2019])*Table1[[#This Row],[2019%]],0)</f>
        <v>6.3867371364813765E-3</v>
      </c>
      <c r="R21" s="9" cm="1">
        <f t="array" ref="R21">Table1[[#This Row],[2018]]/SUMPRODUCT((Table1[Equipment Code]=Table1[[#This Row],[Equipment Code]])*Table1[2018])*Table1[[#This Row],[2018%]]</f>
        <v>8.5102747572326966E-3</v>
      </c>
      <c r="S21" s="9" cm="1">
        <f t="array" ref="S21">IFERROR(Table1[[#This Row],[2017]]/SUMPRODUCT((Table1[Equipment Code]=Table1[[#This Row],[Equipment Code]])*Table1[2017])*Table1[[#This Row],[2017%]],0)</f>
        <v>6.6188350534368487E-3</v>
      </c>
      <c r="T21" s="9" cm="1">
        <f t="array" ref="T21">IFERROR(Table1[[#This Row],[2016]]/SUMPRODUCT((Table1[Equipment Code]=Table1[[#This Row],[Equipment Code]])*Table1[2016])*Table1[[#This Row],[2016%]],0)</f>
        <v>7.8531069839639887E-3</v>
      </c>
      <c r="U21" s="9" cm="1">
        <f t="array" ref="U21">IFERROR(Table1[[#This Row],[2015]]/SUMPRODUCT((Table1[Equipment Code]=Table1[[#This Row],[Equipment Code]])*Table1[2015])*Table1[[#This Row],[2015%]],0)</f>
        <v>7.8623386675343489E-3</v>
      </c>
      <c r="V21" s="11" t="str" cm="1">
        <f t="array" ref="V21">IF(Table1[[#This Row],[Equipment Code]]=$A22,"",SUMPRODUCT((Table1[Equipment Code]=Table1[[#This Row],[Equipment Code]])*Table1[2020% pondéré]))</f>
        <v/>
      </c>
      <c r="W21" s="9" t="str" cm="1">
        <f t="array" ref="W21">IF(Table1[[#This Row],[Equipment Code]]=$A22,"",SUMPRODUCT((Table1[Equipment Code]=Table1[[#This Row],[Equipment Code]])*Table1[2019% pondéré]))</f>
        <v/>
      </c>
      <c r="X21" s="9" t="str" cm="1">
        <f t="array" ref="X21">IF(Table1[[#This Row],[Equipment Code]]=$A22,"",SUMPRODUCT((Table1[Equipment Code]=Table1[[#This Row],[Equipment Code]])*Table1[2018% pondéré]))</f>
        <v/>
      </c>
      <c r="Y21" s="9" t="str" cm="1">
        <f t="array" ref="Y21">IF(Table1[[#This Row],[Equipment Code]]=$A22,"",SUMPRODUCT((Table1[Equipment Code]=Table1[[#This Row],[Equipment Code]])*Table1[2017% pondéré]))</f>
        <v/>
      </c>
      <c r="Z21" s="9" t="str" cm="1">
        <f t="array" ref="Z21">IF(Table1[[#This Row],[Equipment Code]]=$A22,"",SUMPRODUCT((Table1[Equipment Code]=Table1[[#This Row],[Equipment Code]])*Table1[2016% pondéré]))</f>
        <v/>
      </c>
      <c r="AA21" s="9" t="str" cm="1">
        <f t="array" ref="AA21">IF(Table1[[#This Row],[Equipment Code]]=$A22,"",SUMPRODUCT((Table1[Equipment Code]=Table1[[#This Row],[Equipment Code]])*Table1[2015% pondéré]))</f>
        <v/>
      </c>
    </row>
    <row r="22" spans="1:27">
      <c r="A22" s="5" t="s">
        <v>2</v>
      </c>
      <c r="B22" s="6">
        <v>1502010</v>
      </c>
      <c r="C22" s="6">
        <v>29735</v>
      </c>
      <c r="D22" s="6">
        <v>28647</v>
      </c>
      <c r="E22" s="6">
        <v>27314</v>
      </c>
      <c r="F22" s="6">
        <v>25647</v>
      </c>
      <c r="G22" s="6" t="s">
        <v>30</v>
      </c>
      <c r="H22" s="6">
        <v>23005</v>
      </c>
      <c r="I22" s="6" t="s">
        <v>31</v>
      </c>
      <c r="J22" s="7">
        <f t="shared" si="1"/>
        <v>3.7979544105840146E-2</v>
      </c>
      <c r="K22" s="7">
        <f t="shared" si="1"/>
        <v>4.8802811744892649E-2</v>
      </c>
      <c r="L22" s="7">
        <f t="shared" si="1"/>
        <v>6.4997855499668633E-2</v>
      </c>
      <c r="M22" s="7">
        <f t="shared" si="1"/>
        <v>5.1753126922288395E-2</v>
      </c>
      <c r="N22" s="7">
        <f t="shared" si="1"/>
        <v>5.998695935666154E-2</v>
      </c>
      <c r="O22" s="7">
        <f t="shared" si="1"/>
        <v>5.9894033632803545E-2</v>
      </c>
      <c r="P22" s="9" cm="1">
        <f t="array" ref="P22">IFERROR(Table1[[#This Row],[2020]]/SUMPRODUCT((Table1[Equipment Code]=Table1[[#This Row],[Equipment Code]])*Table1[2020])*Table1[[#This Row],[2020%]],0)</f>
        <v>1.5266262169478293E-2</v>
      </c>
      <c r="Q22" s="9" cm="1">
        <f t="array" ref="Q22">IFERROR(Table1[[#This Row],[2019]]/SUMPRODUCT((Table1[Equipment Code]=Table1[[#This Row],[Equipment Code]])*Table1[2019])*Table1[[#This Row],[2019%]],0)</f>
        <v>1.9617132025424665E-2</v>
      </c>
      <c r="R22" s="9" cm="1">
        <f t="array" ref="R22">Table1[[#This Row],[2018]]/SUMPRODUCT((Table1[Equipment Code]=Table1[[#This Row],[Equipment Code]])*Table1[2018])*Table1[[#This Row],[2018%]]</f>
        <v>2.6126935955584893E-2</v>
      </c>
      <c r="S22" s="9" cm="1">
        <f t="array" ref="S22">IFERROR(Table1[[#This Row],[2017]]/SUMPRODUCT((Table1[Equipment Code]=Table1[[#This Row],[Equipment Code]])*Table1[2017])*Table1[[#This Row],[2017%]],0)</f>
        <v>2.0802640015295519E-2</v>
      </c>
      <c r="T22" s="9" cm="1">
        <f t="array" ref="T22">IFERROR(Table1[[#This Row],[2016]]/SUMPRODUCT((Table1[Equipment Code]=Table1[[#This Row],[Equipment Code]])*Table1[2016])*Table1[[#This Row],[2016%]],0)</f>
        <v>2.4083473343083271E-2</v>
      </c>
      <c r="U22" s="9" cm="1">
        <f t="array" ref="U22">IFERROR(Table1[[#This Row],[2015]]/SUMPRODUCT((Table1[Equipment Code]=Table1[[#This Row],[Equipment Code]])*Table1[2015])*Table1[[#This Row],[2015%]],0)</f>
        <v>2.4046461496032207E-2</v>
      </c>
      <c r="V22" s="11" t="str" cm="1">
        <f t="array" ref="V22">IF(Table1[[#This Row],[Equipment Code]]=$A23,"",SUMPRODUCT((Table1[Equipment Code]=Table1[[#This Row],[Equipment Code]])*Table1[2020% pondéré]))</f>
        <v/>
      </c>
      <c r="W22" s="9" t="str" cm="1">
        <f t="array" ref="W22">IF(Table1[[#This Row],[Equipment Code]]=$A23,"",SUMPRODUCT((Table1[Equipment Code]=Table1[[#This Row],[Equipment Code]])*Table1[2019% pondéré]))</f>
        <v/>
      </c>
      <c r="X22" s="9" t="str" cm="1">
        <f t="array" ref="X22">IF(Table1[[#This Row],[Equipment Code]]=$A23,"",SUMPRODUCT((Table1[Equipment Code]=Table1[[#This Row],[Equipment Code]])*Table1[2018% pondéré]))</f>
        <v/>
      </c>
      <c r="Y22" s="9" t="str" cm="1">
        <f t="array" ref="Y22">IF(Table1[[#This Row],[Equipment Code]]=$A23,"",SUMPRODUCT((Table1[Equipment Code]=Table1[[#This Row],[Equipment Code]])*Table1[2017% pondéré]))</f>
        <v/>
      </c>
      <c r="Z22" s="9" t="str" cm="1">
        <f t="array" ref="Z22">IF(Table1[[#This Row],[Equipment Code]]=$A23,"",SUMPRODUCT((Table1[Equipment Code]=Table1[[#This Row],[Equipment Code]])*Table1[2016% pondéré]))</f>
        <v/>
      </c>
      <c r="AA22" s="9" t="str" cm="1">
        <f t="array" ref="AA22">IF(Table1[[#This Row],[Equipment Code]]=$A23,"",SUMPRODUCT((Table1[Equipment Code]=Table1[[#This Row],[Equipment Code]])*Table1[2015% pondéré]))</f>
        <v/>
      </c>
    </row>
    <row r="23" spans="1:27">
      <c r="A23" s="5" t="s">
        <v>2</v>
      </c>
      <c r="B23" s="6">
        <v>1746264</v>
      </c>
      <c r="C23" s="6">
        <v>6480</v>
      </c>
      <c r="D23" s="6">
        <v>6244</v>
      </c>
      <c r="E23" s="6">
        <v>5953</v>
      </c>
      <c r="F23" s="6">
        <v>5590</v>
      </c>
      <c r="G23" s="6" t="s">
        <v>32</v>
      </c>
      <c r="H23" s="6">
        <v>5025</v>
      </c>
      <c r="I23" s="6" t="s">
        <v>33</v>
      </c>
      <c r="J23" s="7">
        <f t="shared" si="1"/>
        <v>3.7796284433055716E-2</v>
      </c>
      <c r="K23" s="7">
        <f t="shared" si="1"/>
        <v>4.8882916176717695E-2</v>
      </c>
      <c r="L23" s="7">
        <f t="shared" si="1"/>
        <v>6.493738819320205E-2</v>
      </c>
      <c r="M23" s="7">
        <f t="shared" si="1"/>
        <v>4.9371128214755089E-2</v>
      </c>
      <c r="N23" s="7">
        <f t="shared" si="1"/>
        <v>6.0099502487562129E-2</v>
      </c>
      <c r="O23" s="7">
        <f t="shared" si="1"/>
        <v>6.0126582278481111E-2</v>
      </c>
      <c r="P23" s="9" cm="1">
        <f t="array" ref="P23">IFERROR(Table1[[#This Row],[2020]]/SUMPRODUCT((Table1[Equipment Code]=Table1[[#This Row],[Equipment Code]])*Table1[2020])*Table1[[#This Row],[2020%]],0)</f>
        <v>3.3108472203609469E-3</v>
      </c>
      <c r="Q23" s="9" cm="1">
        <f t="array" ref="Q23">IFERROR(Table1[[#This Row],[2019]]/SUMPRODUCT((Table1[Equipment Code]=Table1[[#This Row],[Equipment Code]])*Table1[2019])*Table1[[#This Row],[2019%]],0)</f>
        <v>4.2828367772941934E-3</v>
      </c>
      <c r="R23" s="9" cm="1">
        <f t="array" ref="R23">Table1[[#This Row],[2018]]/SUMPRODUCT((Table1[Equipment Code]=Table1[[#This Row],[Equipment Code]])*Table1[2018])*Table1[[#This Row],[2018%]]</f>
        <v>5.6889857678935089E-3</v>
      </c>
      <c r="S23" s="9" cm="1">
        <f t="array" ref="S23">IFERROR(Table1[[#This Row],[2017]]/SUMPRODUCT((Table1[Equipment Code]=Table1[[#This Row],[Equipment Code]])*Table1[2017])*Table1[[#This Row],[2017%]],0)</f>
        <v>4.3254385505913477E-3</v>
      </c>
      <c r="T23" s="9" cm="1">
        <f t="array" ref="T23">IFERROR(Table1[[#This Row],[2016]]/SUMPRODUCT((Table1[Equipment Code]=Table1[[#This Row],[Equipment Code]])*Table1[2016])*Table1[[#This Row],[2016%]],0)</f>
        <v>5.2710008520406243E-3</v>
      </c>
      <c r="U23" s="9" cm="1">
        <f t="array" ref="U23">IFERROR(Table1[[#This Row],[2015]]/SUMPRODUCT((Table1[Equipment Code]=Table1[[#This Row],[Equipment Code]])*Table1[2015])*Table1[[#This Row],[2015%]],0)</f>
        <v>5.2728809066207253E-3</v>
      </c>
      <c r="V23" s="11" t="str" cm="1">
        <f t="array" ref="V23">IF(Table1[[#This Row],[Equipment Code]]=$A24,"",SUMPRODUCT((Table1[Equipment Code]=Table1[[#This Row],[Equipment Code]])*Table1[2020% pondéré]))</f>
        <v/>
      </c>
      <c r="W23" s="9" t="str" cm="1">
        <f t="array" ref="W23">IF(Table1[[#This Row],[Equipment Code]]=$A24,"",SUMPRODUCT((Table1[Equipment Code]=Table1[[#This Row],[Equipment Code]])*Table1[2019% pondéré]))</f>
        <v/>
      </c>
      <c r="X23" s="9" t="str" cm="1">
        <f t="array" ref="X23">IF(Table1[[#This Row],[Equipment Code]]=$A24,"",SUMPRODUCT((Table1[Equipment Code]=Table1[[#This Row],[Equipment Code]])*Table1[2018% pondéré]))</f>
        <v/>
      </c>
      <c r="Y23" s="9" t="str" cm="1">
        <f t="array" ref="Y23">IF(Table1[[#This Row],[Equipment Code]]=$A24,"",SUMPRODUCT((Table1[Equipment Code]=Table1[[#This Row],[Equipment Code]])*Table1[2017% pondéré]))</f>
        <v/>
      </c>
      <c r="Z23" s="9" t="str" cm="1">
        <f t="array" ref="Z23">IF(Table1[[#This Row],[Equipment Code]]=$A24,"",SUMPRODUCT((Table1[Equipment Code]=Table1[[#This Row],[Equipment Code]])*Table1[2016% pondéré]))</f>
        <v/>
      </c>
      <c r="AA23" s="9" t="str" cm="1">
        <f t="array" ref="AA23">IF(Table1[[#This Row],[Equipment Code]]=$A24,"",SUMPRODUCT((Table1[Equipment Code]=Table1[[#This Row],[Equipment Code]])*Table1[2015% pondéré]))</f>
        <v/>
      </c>
    </row>
    <row r="24" spans="1:27">
      <c r="A24" s="5" t="s">
        <v>2</v>
      </c>
      <c r="B24" s="6">
        <v>1748481</v>
      </c>
      <c r="C24" s="6">
        <v>6055</v>
      </c>
      <c r="D24" s="6">
        <v>5832</v>
      </c>
      <c r="E24" s="6">
        <v>5561</v>
      </c>
      <c r="F24" s="6">
        <v>5222</v>
      </c>
      <c r="G24" s="6" t="s">
        <v>34</v>
      </c>
      <c r="H24" s="6">
        <v>4695</v>
      </c>
      <c r="I24" s="6" t="s">
        <v>35</v>
      </c>
      <c r="J24" s="7">
        <f t="shared" si="1"/>
        <v>3.8237311385459494E-2</v>
      </c>
      <c r="K24" s="7">
        <f t="shared" si="1"/>
        <v>4.8732242402445669E-2</v>
      </c>
      <c r="L24" s="7">
        <f t="shared" si="1"/>
        <v>6.4917656070471175E-2</v>
      </c>
      <c r="M24" s="7">
        <f t="shared" si="1"/>
        <v>4.9226441631504914E-2</v>
      </c>
      <c r="N24" s="7">
        <f t="shared" si="1"/>
        <v>6.0063897763578344E-2</v>
      </c>
      <c r="O24" s="7">
        <f t="shared" si="1"/>
        <v>5.9819413092550899E-2</v>
      </c>
      <c r="P24" s="9" cm="1">
        <f t="array" ref="P24">IFERROR(Table1[[#This Row],[2020]]/SUMPRODUCT((Table1[Equipment Code]=Table1[[#This Row],[Equipment Code]])*Table1[2020])*Table1[[#This Row],[2020%]],0)</f>
        <v>3.1297995328010441E-3</v>
      </c>
      <c r="Q24" s="9" cm="1">
        <f t="array" ref="Q24">IFERROR(Table1[[#This Row],[2019]]/SUMPRODUCT((Table1[Equipment Code]=Table1[[#This Row],[Equipment Code]])*Table1[2019])*Table1[[#This Row],[2019%]],0)</f>
        <v>3.9879107818634593E-3</v>
      </c>
      <c r="R24" s="9" cm="1">
        <f t="array" ref="R24">Table1[[#This Row],[2018]]/SUMPRODUCT((Table1[Equipment Code]=Table1[[#This Row],[Equipment Code]])*Table1[2018])*Table1[[#This Row],[2018%]]</f>
        <v>5.3127560360832094E-3</v>
      </c>
      <c r="S24" s="9" cm="1">
        <f t="array" ref="S24">IFERROR(Table1[[#This Row],[2017]]/SUMPRODUCT((Table1[Equipment Code]=Table1[[#This Row],[Equipment Code]])*Table1[2017])*Table1[[#This Row],[2017%]],0)</f>
        <v>4.0288453600770885E-3</v>
      </c>
      <c r="T24" s="9" cm="1">
        <f t="array" ref="T24">IFERROR(Table1[[#This Row],[2016]]/SUMPRODUCT((Table1[Equipment Code]=Table1[[#This Row],[Equipment Code]])*Table1[2016])*Table1[[#This Row],[2016%]],0)</f>
        <v>4.9217626390287697E-3</v>
      </c>
      <c r="U24" s="9" cm="1">
        <f t="array" ref="U24">IFERROR(Table1[[#This Row],[2015]]/SUMPRODUCT((Table1[Equipment Code]=Table1[[#This Row],[Equipment Code]])*Table1[2015])*Table1[[#This Row],[2015%]],0)</f>
        <v>4.9014335858556107E-3</v>
      </c>
      <c r="V24" s="11" cm="1">
        <f t="array" ref="V24">IF(Table1[[#This Row],[Equipment Code]]=$A25,"",SUMPRODUCT((Table1[Equipment Code]=Table1[[#This Row],[Equipment Code]])*Table1[2020% pondéré]))</f>
        <v>3.7997978080773598E-2</v>
      </c>
      <c r="W24" s="9" cm="1">
        <f t="array" ref="W24">IF(Table1[[#This Row],[Equipment Code]]=$A25,"",SUMPRODUCT((Table1[Equipment Code]=Table1[[#This Row],[Equipment Code]])*Table1[2019% pondéré]))</f>
        <v>4.8799872446197275E-2</v>
      </c>
      <c r="X24" s="9" cm="1">
        <f t="array" ref="X24">IF(Table1[[#This Row],[Equipment Code]]=$A25,"",SUMPRODUCT((Table1[Equipment Code]=Table1[[#This Row],[Equipment Code]])*Table1[2018% pondéré]))</f>
        <v>6.4979234464240074E-2</v>
      </c>
      <c r="Y24" s="9" cm="1">
        <f t="array" ref="Y24">IF(Table1[[#This Row],[Equipment Code]]=$A25,"",SUMPRODUCT((Table1[Equipment Code]=Table1[[#This Row],[Equipment Code]])*Table1[2017% pondéré]))</f>
        <v>5.0498092424263834E-2</v>
      </c>
      <c r="Z24" s="9" cm="1">
        <f t="array" ref="Z24">IF(Table1[[#This Row],[Equipment Code]]=$A25,"",SUMPRODUCT((Table1[Equipment Code]=Table1[[#This Row],[Equipment Code]])*Table1[2016% pondéré]))</f>
        <v>6.0000003269614653E-2</v>
      </c>
      <c r="AA24" s="9" cm="1">
        <f t="array" ref="AA24">IF(Table1[[#This Row],[Equipment Code]]=$A25,"",SUMPRODUCT((Table1[Equipment Code]=Table1[[#This Row],[Equipment Code]])*Table1[2015% pondéré]))</f>
        <v>5.9933415900457698E-2</v>
      </c>
    </row>
    <row r="25" spans="1:27">
      <c r="A25" s="5" t="s">
        <v>3</v>
      </c>
      <c r="B25" s="6">
        <v>1753291</v>
      </c>
      <c r="C25" s="6">
        <v>3322</v>
      </c>
      <c r="D25" s="6">
        <v>3113</v>
      </c>
      <c r="E25" s="6">
        <v>2945</v>
      </c>
      <c r="F25" s="6">
        <v>2659</v>
      </c>
      <c r="G25" s="6" t="s">
        <v>36</v>
      </c>
      <c r="H25" s="6">
        <v>2345</v>
      </c>
      <c r="I25" s="6" t="s">
        <v>37</v>
      </c>
      <c r="J25" s="7">
        <f t="shared" si="1"/>
        <v>6.7137809187279185E-2</v>
      </c>
      <c r="K25" s="7">
        <f t="shared" si="1"/>
        <v>5.7045840407470294E-2</v>
      </c>
      <c r="L25" s="7">
        <f t="shared" si="1"/>
        <v>0.10755923279428359</v>
      </c>
      <c r="M25" s="7">
        <f t="shared" si="1"/>
        <v>5.1819620253164667E-2</v>
      </c>
      <c r="N25" s="7">
        <f t="shared" si="1"/>
        <v>7.8038379530916746E-2</v>
      </c>
      <c r="O25" s="7">
        <f t="shared" si="1"/>
        <v>7.8160919540229967E-2</v>
      </c>
      <c r="P25" s="9" cm="1">
        <f t="array" ref="P25">IFERROR(Table1[[#This Row],[2020]]/SUMPRODUCT((Table1[Equipment Code]=Table1[[#This Row],[Equipment Code]])*Table1[2020])*Table1[[#This Row],[2020%]],0)</f>
        <v>5.5858915519837473E-4</v>
      </c>
      <c r="Q25" s="9" cm="1">
        <f t="array" ref="Q25">IFERROR(Table1[[#This Row],[2019]]/SUMPRODUCT((Table1[Equipment Code]=Table1[[#This Row],[Equipment Code]])*Table1[2019])*Table1[[#This Row],[2019%]],0)</f>
        <v>4.745626092341231E-4</v>
      </c>
      <c r="R25" s="9" cm="1">
        <f t="array" ref="R25">Table1[[#This Row],[2018]]/SUMPRODUCT((Table1[Equipment Code]=Table1[[#This Row],[Equipment Code]])*Table1[2018])*Table1[[#This Row],[2018%]]</f>
        <v>8.9432521035024933E-4</v>
      </c>
      <c r="S25" s="9" cm="1">
        <f t="array" ref="S25">IFERROR(Table1[[#This Row],[2017]]/SUMPRODUCT((Table1[Equipment Code]=Table1[[#This Row],[Equipment Code]])*Table1[2017])*Table1[[#This Row],[2017%]],0)</f>
        <v>4.1444224615725728E-4</v>
      </c>
      <c r="T25" s="9" cm="1">
        <f t="array" ref="T25">IFERROR(Table1[[#This Row],[2016]]/SUMPRODUCT((Table1[Equipment Code]=Table1[[#This Row],[Equipment Code]])*Table1[2016])*Table1[[#This Row],[2016%]],0)</f>
        <v>6.2409373838737874E-4</v>
      </c>
      <c r="U25" s="9" cm="1">
        <f t="array" ref="U25">IFERROR(Table1[[#This Row],[2015]]/SUMPRODUCT((Table1[Equipment Code]=Table1[[#This Row],[Equipment Code]])*Table1[2015])*Table1[[#This Row],[2015%]],0)</f>
        <v>6.2505279493184406E-4</v>
      </c>
      <c r="V25" s="11" t="str" cm="1">
        <f t="array" ref="V25">IF(Table1[[#This Row],[Equipment Code]]=$A26,"",SUMPRODUCT((Table1[Equipment Code]=Table1[[#This Row],[Equipment Code]])*Table1[2020% pondéré]))</f>
        <v/>
      </c>
      <c r="W25" s="9" t="str" cm="1">
        <f t="array" ref="W25">IF(Table1[[#This Row],[Equipment Code]]=$A26,"",SUMPRODUCT((Table1[Equipment Code]=Table1[[#This Row],[Equipment Code]])*Table1[2019% pondéré]))</f>
        <v/>
      </c>
      <c r="X25" s="9" t="str" cm="1">
        <f t="array" ref="X25">IF(Table1[[#This Row],[Equipment Code]]=$A26,"",SUMPRODUCT((Table1[Equipment Code]=Table1[[#This Row],[Equipment Code]])*Table1[2018% pondéré]))</f>
        <v/>
      </c>
      <c r="Y25" s="9" t="str" cm="1">
        <f t="array" ref="Y25">IF(Table1[[#This Row],[Equipment Code]]=$A26,"",SUMPRODUCT((Table1[Equipment Code]=Table1[[#This Row],[Equipment Code]])*Table1[2017% pondéré]))</f>
        <v/>
      </c>
      <c r="Z25" s="9" t="str" cm="1">
        <f t="array" ref="Z25">IF(Table1[[#This Row],[Equipment Code]]=$A26,"",SUMPRODUCT((Table1[Equipment Code]=Table1[[#This Row],[Equipment Code]])*Table1[2016% pondéré]))</f>
        <v/>
      </c>
      <c r="AA25" s="9" t="str" cm="1">
        <f t="array" ref="AA25">IF(Table1[[#This Row],[Equipment Code]]=$A26,"",SUMPRODUCT((Table1[Equipment Code]=Table1[[#This Row],[Equipment Code]])*Table1[2015% pondéré]))</f>
        <v/>
      </c>
    </row>
    <row r="26" spans="1:27">
      <c r="A26" s="5" t="s">
        <v>3</v>
      </c>
      <c r="B26" s="6">
        <v>1754037</v>
      </c>
      <c r="C26" s="6">
        <v>198071</v>
      </c>
      <c r="D26" s="6">
        <v>185634</v>
      </c>
      <c r="E26" s="6">
        <v>175623</v>
      </c>
      <c r="F26" s="6">
        <v>164904</v>
      </c>
      <c r="G26" s="6" t="s">
        <v>38</v>
      </c>
      <c r="H26" s="6">
        <v>145445</v>
      </c>
      <c r="I26" s="6" t="s">
        <v>39</v>
      </c>
      <c r="J26" s="7">
        <f t="shared" si="1"/>
        <v>6.6997425040671521E-2</v>
      </c>
      <c r="K26" s="7">
        <f t="shared" si="1"/>
        <v>5.7002784373345161E-2</v>
      </c>
      <c r="L26" s="7">
        <f t="shared" si="1"/>
        <v>6.5001455392228236E-2</v>
      </c>
      <c r="M26" s="7">
        <f t="shared" si="1"/>
        <v>5.1750749410038877E-2</v>
      </c>
      <c r="N26" s="7">
        <f t="shared" si="1"/>
        <v>7.8001993880848497E-2</v>
      </c>
      <c r="O26" s="7">
        <f t="shared" si="1"/>
        <v>7.8009190631485259E-2</v>
      </c>
      <c r="P26" s="9" cm="1">
        <f t="array" ref="P26">IFERROR(Table1[[#This Row],[2020]]/SUMPRODUCT((Table1[Equipment Code]=Table1[[#This Row],[Equipment Code]])*Table1[2020])*Table1[[#This Row],[2020%]],0)</f>
        <v>3.3235690949468287E-2</v>
      </c>
      <c r="Q26" s="9" cm="1">
        <f t="array" ref="Q26">IFERROR(Table1[[#This Row],[2019]]/SUMPRODUCT((Table1[Equipment Code]=Table1[[#This Row],[Equipment Code]])*Table1[2019])*Table1[[#This Row],[2019%]],0)</f>
        <v>2.8277695045126484E-2</v>
      </c>
      <c r="R26" s="9" cm="1">
        <f t="array" ref="R26">Table1[[#This Row],[2018]]/SUMPRODUCT((Table1[Equipment Code]=Table1[[#This Row],[Equipment Code]])*Table1[2018])*Table1[[#This Row],[2018%]]</f>
        <v>3.2230493152986102E-2</v>
      </c>
      <c r="S26" s="9" cm="1">
        <f t="array" ref="S26">IFERROR(Table1[[#This Row],[2017]]/SUMPRODUCT((Table1[Equipment Code]=Table1[[#This Row],[Equipment Code]])*Table1[2017])*Table1[[#This Row],[2017%]],0)</f>
        <v>2.5668428989081775E-2</v>
      </c>
      <c r="T26" s="9" cm="1">
        <f t="array" ref="T26">IFERROR(Table1[[#This Row],[2016]]/SUMPRODUCT((Table1[Equipment Code]=Table1[[#This Row],[Equipment Code]])*Table1[2016])*Table1[[#This Row],[2016%]],0)</f>
        <v>3.8689095564105422E-2</v>
      </c>
      <c r="U26" s="9" cm="1">
        <f t="array" ref="U26">IFERROR(Table1[[#This Row],[2015]]/SUMPRODUCT((Table1[Equipment Code]=Table1[[#This Row],[Equipment Code]])*Table1[2015])*Table1[[#This Row],[2015%]],0)</f>
        <v>3.8692675606241997E-2</v>
      </c>
      <c r="V26" s="11" t="str" cm="1">
        <f t="array" ref="V26">IF(Table1[[#This Row],[Equipment Code]]=$A27,"",SUMPRODUCT((Table1[Equipment Code]=Table1[[#This Row],[Equipment Code]])*Table1[2020% pondéré]))</f>
        <v/>
      </c>
      <c r="W26" s="9" t="str" cm="1">
        <f t="array" ref="W26">IF(Table1[[#This Row],[Equipment Code]]=$A27,"",SUMPRODUCT((Table1[Equipment Code]=Table1[[#This Row],[Equipment Code]])*Table1[2019% pondéré]))</f>
        <v/>
      </c>
      <c r="X26" s="9" t="str" cm="1">
        <f t="array" ref="X26">IF(Table1[[#This Row],[Equipment Code]]=$A27,"",SUMPRODUCT((Table1[Equipment Code]=Table1[[#This Row],[Equipment Code]])*Table1[2018% pondéré]))</f>
        <v/>
      </c>
      <c r="Y26" s="9" t="str" cm="1">
        <f t="array" ref="Y26">IF(Table1[[#This Row],[Equipment Code]]=$A27,"",SUMPRODUCT((Table1[Equipment Code]=Table1[[#This Row],[Equipment Code]])*Table1[2017% pondéré]))</f>
        <v/>
      </c>
      <c r="Z26" s="9" t="str" cm="1">
        <f t="array" ref="Z26">IF(Table1[[#This Row],[Equipment Code]]=$A27,"",SUMPRODUCT((Table1[Equipment Code]=Table1[[#This Row],[Equipment Code]])*Table1[2016% pondéré]))</f>
        <v/>
      </c>
      <c r="AA26" s="9" t="str" cm="1">
        <f t="array" ref="AA26">IF(Table1[[#This Row],[Equipment Code]]=$A27,"",SUMPRODUCT((Table1[Equipment Code]=Table1[[#This Row],[Equipment Code]])*Table1[2015% pondéré]))</f>
        <v/>
      </c>
    </row>
    <row r="27" spans="1:27">
      <c r="A27" s="5" t="s">
        <v>3</v>
      </c>
      <c r="B27" s="6">
        <v>1754038</v>
      </c>
      <c r="C27" s="6">
        <v>197884</v>
      </c>
      <c r="D27" s="6">
        <v>185458</v>
      </c>
      <c r="E27" s="6">
        <v>175623</v>
      </c>
      <c r="F27" s="6">
        <v>164904</v>
      </c>
      <c r="G27" s="6" t="s">
        <v>38</v>
      </c>
      <c r="H27" s="6">
        <v>145445</v>
      </c>
      <c r="I27" s="6" t="s">
        <v>39</v>
      </c>
      <c r="J27" s="7">
        <f t="shared" si="1"/>
        <v>6.7001693105716686E-2</v>
      </c>
      <c r="K27" s="7">
        <f t="shared" si="1"/>
        <v>5.6000637729682223E-2</v>
      </c>
      <c r="L27" s="7">
        <f t="shared" si="1"/>
        <v>6.5001455392228236E-2</v>
      </c>
      <c r="M27" s="7">
        <f t="shared" si="1"/>
        <v>5.1750749410038877E-2</v>
      </c>
      <c r="N27" s="7">
        <f t="shared" si="1"/>
        <v>7.8001993880848497E-2</v>
      </c>
      <c r="O27" s="7">
        <f t="shared" si="1"/>
        <v>7.8009190631485259E-2</v>
      </c>
      <c r="P27" s="9" cm="1">
        <f t="array" ref="P27">IFERROR(Table1[[#This Row],[2020]]/SUMPRODUCT((Table1[Equipment Code]=Table1[[#This Row],[Equipment Code]])*Table1[2020])*Table1[[#This Row],[2020%]],0)</f>
        <v>3.3206428215328307E-2</v>
      </c>
      <c r="Q27" s="9" cm="1">
        <f t="array" ref="Q27">IFERROR(Table1[[#This Row],[2019]]/SUMPRODUCT((Table1[Equipment Code]=Table1[[#This Row],[Equipment Code]])*Table1[2019])*Table1[[#This Row],[2019%]],0)</f>
        <v>2.7754215662728732E-2</v>
      </c>
      <c r="R27" s="9" cm="1">
        <f t="array" ref="R27">Table1[[#This Row],[2018]]/SUMPRODUCT((Table1[Equipment Code]=Table1[[#This Row],[Equipment Code]])*Table1[2018])*Table1[[#This Row],[2018%]]</f>
        <v>3.2230493152986102E-2</v>
      </c>
      <c r="S27" s="9" cm="1">
        <f t="array" ref="S27">IFERROR(Table1[[#This Row],[2017]]/SUMPRODUCT((Table1[Equipment Code]=Table1[[#This Row],[Equipment Code]])*Table1[2017])*Table1[[#This Row],[2017%]],0)</f>
        <v>2.5668428989081775E-2</v>
      </c>
      <c r="T27" s="9" cm="1">
        <f t="array" ref="T27">IFERROR(Table1[[#This Row],[2016]]/SUMPRODUCT((Table1[Equipment Code]=Table1[[#This Row],[Equipment Code]])*Table1[2016])*Table1[[#This Row],[2016%]],0)</f>
        <v>3.8689095564105422E-2</v>
      </c>
      <c r="U27" s="9" cm="1">
        <f t="array" ref="U27">IFERROR(Table1[[#This Row],[2015]]/SUMPRODUCT((Table1[Equipment Code]=Table1[[#This Row],[Equipment Code]])*Table1[2015])*Table1[[#This Row],[2015%]],0)</f>
        <v>3.8692675606241997E-2</v>
      </c>
      <c r="V27" s="11" cm="1">
        <f t="array" ref="V27">IF(Table1[[#This Row],[Equipment Code]]=$A28,"",SUMPRODUCT((Table1[Equipment Code]=Table1[[#This Row],[Equipment Code]])*Table1[2020% pondéré]))</f>
        <v>6.7000708319994967E-2</v>
      </c>
      <c r="W27" s="9" cm="1">
        <f t="array" ref="W27">IF(Table1[[#This Row],[Equipment Code]]=$A28,"",SUMPRODUCT((Table1[Equipment Code]=Table1[[#This Row],[Equipment Code]])*Table1[2019% pondéré]))</f>
        <v>5.6506473317089342E-2</v>
      </c>
      <c r="X27" s="9" cm="1">
        <f t="array" ref="X27">IF(Table1[[#This Row],[Equipment Code]]=$A28,"",SUMPRODUCT((Table1[Equipment Code]=Table1[[#This Row],[Equipment Code]])*Table1[2018% pondéré]))</f>
        <v>6.5355311516322456E-2</v>
      </c>
      <c r="Y27" s="9" cm="1">
        <f t="array" ref="Y27">IF(Table1[[#This Row],[Equipment Code]]=$A28,"",SUMPRODUCT((Table1[Equipment Code]=Table1[[#This Row],[Equipment Code]])*Table1[2017% pondéré]))</f>
        <v>5.1751300224320812E-2</v>
      </c>
      <c r="Z27" s="9" cm="1">
        <f t="array" ref="Z27">IF(Table1[[#This Row],[Equipment Code]]=$A28,"",SUMPRODUCT((Table1[Equipment Code]=Table1[[#This Row],[Equipment Code]])*Table1[2016% pondéré]))</f>
        <v>7.8002284866598215E-2</v>
      </c>
      <c r="AA27" s="9" cm="1">
        <f t="array" ref="AA27">IF(Table1[[#This Row],[Equipment Code]]=$A28,"",SUMPRODUCT((Table1[Equipment Code]=Table1[[#This Row],[Equipment Code]])*Table1[2015% pondéré]))</f>
        <v>7.8010404007415837E-2</v>
      </c>
    </row>
    <row r="28" spans="1:27">
      <c r="A28" s="5" t="s">
        <v>4</v>
      </c>
      <c r="B28" s="6">
        <v>1754041</v>
      </c>
      <c r="C28" s="6">
        <v>3005</v>
      </c>
      <c r="D28" s="6">
        <v>2895</v>
      </c>
      <c r="E28" s="6">
        <v>2741</v>
      </c>
      <c r="F28" s="6">
        <v>2574</v>
      </c>
      <c r="G28" s="6" t="s">
        <v>40</v>
      </c>
      <c r="H28" s="6">
        <v>2285</v>
      </c>
      <c r="I28" s="6" t="s">
        <v>41</v>
      </c>
      <c r="J28" s="7">
        <f t="shared" si="1"/>
        <v>3.7996545768566481E-2</v>
      </c>
      <c r="K28" s="7">
        <f t="shared" si="1"/>
        <v>5.6183874498358266E-2</v>
      </c>
      <c r="L28" s="7">
        <f t="shared" si="1"/>
        <v>6.4879564879564811E-2</v>
      </c>
      <c r="M28" s="7">
        <f t="shared" si="1"/>
        <v>4.5066991473812434E-2</v>
      </c>
      <c r="N28" s="7">
        <f t="shared" si="1"/>
        <v>7.7899343544857835E-2</v>
      </c>
      <c r="O28" s="7">
        <f t="shared" si="1"/>
        <v>7.7830188679245182E-2</v>
      </c>
      <c r="P28" s="9" cm="1">
        <f t="array" ref="P28">IFERROR(Table1[[#This Row],[2020]]/SUMPRODUCT((Table1[Equipment Code]=Table1[[#This Row],[Equipment Code]])*Table1[2020])*Table1[[#This Row],[2020%]],0)</f>
        <v>3.2651201771412882E-4</v>
      </c>
      <c r="Q28" s="9" cm="1">
        <f t="array" ref="Q28">IFERROR(Table1[[#This Row],[2019]]/SUMPRODUCT((Table1[Equipment Code]=Table1[[#This Row],[Equipment Code]])*Table1[2019])*Table1[[#This Row],[2019%]],0)</f>
        <v>4.8280254999450025E-4</v>
      </c>
      <c r="R28" s="9" cm="1">
        <f t="array" ref="R28">Table1[[#This Row],[2018]]/SUMPRODUCT((Table1[Equipment Code]=Table1[[#This Row],[Equipment Code]])*Table1[2018])*Table1[[#This Row],[2018%]]</f>
        <v>5.5366125360334481E-4</v>
      </c>
      <c r="S28" s="9" cm="1">
        <f t="array" ref="S28">IFERROR(Table1[[#This Row],[2017]]/SUMPRODUCT((Table1[Equipment Code]=Table1[[#This Row],[Equipment Code]])*Table1[2017])*Table1[[#This Row],[2017%]],0)</f>
        <v>4.5066991473812434E-2</v>
      </c>
      <c r="T28" s="9" cm="1">
        <f t="array" ref="T28">IFERROR(Table1[[#This Row],[2016]]/SUMPRODUCT((Table1[Equipment Code]=Table1[[#This Row],[Equipment Code]])*Table1[2016])*Table1[[#This Row],[2016%]],0)</f>
        <v>7.7899343544857835E-2</v>
      </c>
      <c r="U28" s="9" cm="1">
        <f t="array" ref="U28">IFERROR(Table1[[#This Row],[2015]]/SUMPRODUCT((Table1[Equipment Code]=Table1[[#This Row],[Equipment Code]])*Table1[2015])*Table1[[#This Row],[2015%]],0)</f>
        <v>7.7830188679245182E-2</v>
      </c>
      <c r="V28" s="11" t="str" cm="1">
        <f t="array" ref="V28">IF(Table1[[#This Row],[Equipment Code]]=$A29,"",SUMPRODUCT((Table1[Equipment Code]=Table1[[#This Row],[Equipment Code]])*Table1[2020% pondéré]))</f>
        <v/>
      </c>
      <c r="W28" s="9" t="str" cm="1">
        <f t="array" ref="W28">IF(Table1[[#This Row],[Equipment Code]]=$A29,"",SUMPRODUCT((Table1[Equipment Code]=Table1[[#This Row],[Equipment Code]])*Table1[2019% pondéré]))</f>
        <v/>
      </c>
      <c r="X28" s="9" t="str" cm="1">
        <f t="array" ref="X28">IF(Table1[[#This Row],[Equipment Code]]=$A29,"",SUMPRODUCT((Table1[Equipment Code]=Table1[[#This Row],[Equipment Code]])*Table1[2018% pondéré]))</f>
        <v/>
      </c>
      <c r="Y28" s="9" t="str" cm="1">
        <f t="array" ref="Y28">IF(Table1[[#This Row],[Equipment Code]]=$A29,"",SUMPRODUCT((Table1[Equipment Code]=Table1[[#This Row],[Equipment Code]])*Table1[2017% pondéré]))</f>
        <v/>
      </c>
      <c r="Z28" s="9" t="str" cm="1">
        <f t="array" ref="Z28">IF(Table1[[#This Row],[Equipment Code]]=$A29,"",SUMPRODUCT((Table1[Equipment Code]=Table1[[#This Row],[Equipment Code]])*Table1[2016% pondéré]))</f>
        <v/>
      </c>
      <c r="AA28" s="9" t="str" cm="1">
        <f t="array" ref="AA28">IF(Table1[[#This Row],[Equipment Code]]=$A29,"",SUMPRODUCT((Table1[Equipment Code]=Table1[[#This Row],[Equipment Code]])*Table1[2015% pondéré]))</f>
        <v/>
      </c>
    </row>
    <row r="29" spans="1:27">
      <c r="A29" s="5" t="s">
        <v>4</v>
      </c>
      <c r="B29" s="6">
        <v>1797930</v>
      </c>
      <c r="C29" s="6">
        <v>170560</v>
      </c>
      <c r="D29" s="6">
        <v>164315</v>
      </c>
      <c r="E29" s="6">
        <v>156670</v>
      </c>
      <c r="F29" s="6">
        <v>0</v>
      </c>
      <c r="G29" s="6">
        <v>0</v>
      </c>
      <c r="H29" s="6">
        <v>0</v>
      </c>
      <c r="I29" s="6">
        <v>0</v>
      </c>
      <c r="J29" s="7">
        <f t="shared" si="1"/>
        <v>3.8006268447798419E-2</v>
      </c>
      <c r="K29" s="7">
        <f t="shared" si="1"/>
        <v>4.8796834109912535E-2</v>
      </c>
      <c r="L29" s="7"/>
      <c r="M29" s="7"/>
      <c r="N29" s="7"/>
      <c r="O29" s="7"/>
      <c r="P29" s="9" cm="1">
        <f t="array" ref="P29">IFERROR(Table1[[#This Row],[2020]]/SUMPRODUCT((Table1[Equipment Code]=Table1[[#This Row],[Equipment Code]])*Table1[2020])*Table1[[#This Row],[2020%]],0)</f>
        <v>1.8537151364636319E-2</v>
      </c>
      <c r="Q29" s="9" cm="1">
        <f t="array" ref="Q29">IFERROR(Table1[[#This Row],[2019]]/SUMPRODUCT((Table1[Equipment Code]=Table1[[#This Row],[Equipment Code]])*Table1[2019])*Table1[[#This Row],[2019%]],0)</f>
        <v>2.3800065886902266E-2</v>
      </c>
      <c r="R29" s="9" cm="1">
        <f t="array" ref="R29">Table1[[#This Row],[2018]]/SUMPRODUCT((Table1[Equipment Code]=Table1[[#This Row],[Equipment Code]])*Table1[2018])*Table1[[#This Row],[2018%]]</f>
        <v>0</v>
      </c>
      <c r="S29" s="9" cm="1">
        <f t="array" ref="S29">IFERROR(Table1[[#This Row],[2017]]/SUMPRODUCT((Table1[Equipment Code]=Table1[[#This Row],[Equipment Code]])*Table1[2017])*Table1[[#This Row],[2017%]],0)</f>
        <v>0</v>
      </c>
      <c r="T29" s="9" cm="1">
        <f t="array" ref="T29">IFERROR(Table1[[#This Row],[2016]]/SUMPRODUCT((Table1[Equipment Code]=Table1[[#This Row],[Equipment Code]])*Table1[2016])*Table1[[#This Row],[2016%]],0)</f>
        <v>0</v>
      </c>
      <c r="U29" s="9" cm="1">
        <f t="array" ref="U29">IFERROR(Table1[[#This Row],[2015]]/SUMPRODUCT((Table1[Equipment Code]=Table1[[#This Row],[Equipment Code]])*Table1[2015])*Table1[[#This Row],[2015%]],0)</f>
        <v>0</v>
      </c>
      <c r="V29" s="11" t="str" cm="1">
        <f t="array" ref="V29">IF(Table1[[#This Row],[Equipment Code]]=$A30,"",SUMPRODUCT((Table1[Equipment Code]=Table1[[#This Row],[Equipment Code]])*Table1[2020% pondéré]))</f>
        <v/>
      </c>
      <c r="W29" s="9" t="str" cm="1">
        <f t="array" ref="W29">IF(Table1[[#This Row],[Equipment Code]]=$A30,"",SUMPRODUCT((Table1[Equipment Code]=Table1[[#This Row],[Equipment Code]])*Table1[2019% pondéré]))</f>
        <v/>
      </c>
      <c r="X29" s="9" t="str" cm="1">
        <f t="array" ref="X29">IF(Table1[[#This Row],[Equipment Code]]=$A30,"",SUMPRODUCT((Table1[Equipment Code]=Table1[[#This Row],[Equipment Code]])*Table1[2018% pondéré]))</f>
        <v/>
      </c>
      <c r="Y29" s="9" t="str" cm="1">
        <f t="array" ref="Y29">IF(Table1[[#This Row],[Equipment Code]]=$A30,"",SUMPRODUCT((Table1[Equipment Code]=Table1[[#This Row],[Equipment Code]])*Table1[2017% pondéré]))</f>
        <v/>
      </c>
      <c r="Z29" s="9" t="str" cm="1">
        <f t="array" ref="Z29">IF(Table1[[#This Row],[Equipment Code]]=$A30,"",SUMPRODUCT((Table1[Equipment Code]=Table1[[#This Row],[Equipment Code]])*Table1[2016% pondéré]))</f>
        <v/>
      </c>
      <c r="AA29" s="9" t="str" cm="1">
        <f t="array" ref="AA29">IF(Table1[[#This Row],[Equipment Code]]=$A30,"",SUMPRODUCT((Table1[Equipment Code]=Table1[[#This Row],[Equipment Code]])*Table1[2015% pondéré]))</f>
        <v/>
      </c>
    </row>
    <row r="30" spans="1:27">
      <c r="A30" s="5" t="s">
        <v>4</v>
      </c>
      <c r="B30" s="6">
        <v>1797931</v>
      </c>
      <c r="C30" s="6">
        <v>5570</v>
      </c>
      <c r="D30" s="6">
        <v>5367</v>
      </c>
      <c r="E30" s="6">
        <v>5117</v>
      </c>
      <c r="F30" s="6">
        <v>0</v>
      </c>
      <c r="G30" s="6">
        <v>0</v>
      </c>
      <c r="H30" s="6">
        <v>0</v>
      </c>
      <c r="I30" s="6">
        <v>0</v>
      </c>
      <c r="J30" s="7">
        <f t="shared" si="1"/>
        <v>3.7823737656046186E-2</v>
      </c>
      <c r="K30" s="7">
        <f t="shared" si="1"/>
        <v>4.8856752003126891E-2</v>
      </c>
      <c r="L30" s="7"/>
      <c r="M30" s="7"/>
      <c r="N30" s="7"/>
      <c r="O30" s="7"/>
      <c r="P30" s="9" cm="1">
        <f t="array" ref="P30">IFERROR(Table1[[#This Row],[2020]]/SUMPRODUCT((Table1[Equipment Code]=Table1[[#This Row],[Equipment Code]])*Table1[2020])*Table1[[#This Row],[2020%]],0)</f>
        <v>6.0246277111247596E-4</v>
      </c>
      <c r="Q30" s="9" cm="1">
        <f t="array" ref="Q30">IFERROR(Table1[[#This Row],[2019]]/SUMPRODUCT((Table1[Equipment Code]=Table1[[#This Row],[Equipment Code]])*Table1[2019])*Table1[[#This Row],[2019%]],0)</f>
        <v>7.7833308003984073E-4</v>
      </c>
      <c r="R30" s="9" cm="1">
        <f t="array" ref="R30">Table1[[#This Row],[2018]]/SUMPRODUCT((Table1[Equipment Code]=Table1[[#This Row],[Equipment Code]])*Table1[2018])*Table1[[#This Row],[2018%]]</f>
        <v>0</v>
      </c>
      <c r="S30" s="9" cm="1">
        <f t="array" ref="S30">IFERROR(Table1[[#This Row],[2017]]/SUMPRODUCT((Table1[Equipment Code]=Table1[[#This Row],[Equipment Code]])*Table1[2017])*Table1[[#This Row],[2017%]],0)</f>
        <v>0</v>
      </c>
      <c r="T30" s="9" cm="1">
        <f t="array" ref="T30">IFERROR(Table1[[#This Row],[2016]]/SUMPRODUCT((Table1[Equipment Code]=Table1[[#This Row],[Equipment Code]])*Table1[2016])*Table1[[#This Row],[2016%]],0)</f>
        <v>0</v>
      </c>
      <c r="U30" s="9" cm="1">
        <f t="array" ref="U30">IFERROR(Table1[[#This Row],[2015]]/SUMPRODUCT((Table1[Equipment Code]=Table1[[#This Row],[Equipment Code]])*Table1[2015])*Table1[[#This Row],[2015%]],0)</f>
        <v>0</v>
      </c>
      <c r="V30" s="11" t="str" cm="1">
        <f t="array" ref="V30">IF(Table1[[#This Row],[Equipment Code]]=$A31,"",SUMPRODUCT((Table1[Equipment Code]=Table1[[#This Row],[Equipment Code]])*Table1[2020% pondéré]))</f>
        <v/>
      </c>
      <c r="W30" s="9" t="str" cm="1">
        <f t="array" ref="W30">IF(Table1[[#This Row],[Equipment Code]]=$A31,"",SUMPRODUCT((Table1[Equipment Code]=Table1[[#This Row],[Equipment Code]])*Table1[2019% pondéré]))</f>
        <v/>
      </c>
      <c r="X30" s="9" t="str" cm="1">
        <f t="array" ref="X30">IF(Table1[[#This Row],[Equipment Code]]=$A31,"",SUMPRODUCT((Table1[Equipment Code]=Table1[[#This Row],[Equipment Code]])*Table1[2018% pondéré]))</f>
        <v/>
      </c>
      <c r="Y30" s="9" t="str" cm="1">
        <f t="array" ref="Y30">IF(Table1[[#This Row],[Equipment Code]]=$A31,"",SUMPRODUCT((Table1[Equipment Code]=Table1[[#This Row],[Equipment Code]])*Table1[2017% pondéré]))</f>
        <v/>
      </c>
      <c r="Z30" s="9" t="str" cm="1">
        <f t="array" ref="Z30">IF(Table1[[#This Row],[Equipment Code]]=$A31,"",SUMPRODUCT((Table1[Equipment Code]=Table1[[#This Row],[Equipment Code]])*Table1[2016% pondéré]))</f>
        <v/>
      </c>
      <c r="AA30" s="9" t="str" cm="1">
        <f t="array" ref="AA30">IF(Table1[[#This Row],[Equipment Code]]=$A31,"",SUMPRODUCT((Table1[Equipment Code]=Table1[[#This Row],[Equipment Code]])*Table1[2015% pondéré]))</f>
        <v/>
      </c>
    </row>
    <row r="31" spans="1:27">
      <c r="A31" s="5" t="s">
        <v>4</v>
      </c>
      <c r="B31" s="6">
        <v>1797932</v>
      </c>
      <c r="C31" s="6">
        <v>170560</v>
      </c>
      <c r="D31" s="6">
        <v>164315</v>
      </c>
      <c r="E31" s="6">
        <v>156670</v>
      </c>
      <c r="F31" s="6">
        <v>0</v>
      </c>
      <c r="G31" s="6">
        <v>0</v>
      </c>
      <c r="H31" s="6">
        <v>0</v>
      </c>
      <c r="I31" s="6">
        <v>0</v>
      </c>
      <c r="J31" s="7">
        <f t="shared" si="1"/>
        <v>3.8006268447798419E-2</v>
      </c>
      <c r="K31" s="7">
        <f t="shared" si="1"/>
        <v>4.8796834109912535E-2</v>
      </c>
      <c r="L31" s="7"/>
      <c r="M31" s="7"/>
      <c r="N31" s="7"/>
      <c r="O31" s="7"/>
      <c r="P31" s="9" cm="1">
        <f t="array" ref="P31">IFERROR(Table1[[#This Row],[2020]]/SUMPRODUCT((Table1[Equipment Code]=Table1[[#This Row],[Equipment Code]])*Table1[2020])*Table1[[#This Row],[2020%]],0)</f>
        <v>1.8537151364636319E-2</v>
      </c>
      <c r="Q31" s="9" cm="1">
        <f t="array" ref="Q31">IFERROR(Table1[[#This Row],[2019]]/SUMPRODUCT((Table1[Equipment Code]=Table1[[#This Row],[Equipment Code]])*Table1[2019])*Table1[[#This Row],[2019%]],0)</f>
        <v>2.3800065886902266E-2</v>
      </c>
      <c r="R31" s="9" cm="1">
        <f t="array" ref="R31">Table1[[#This Row],[2018]]/SUMPRODUCT((Table1[Equipment Code]=Table1[[#This Row],[Equipment Code]])*Table1[2018])*Table1[[#This Row],[2018%]]</f>
        <v>0</v>
      </c>
      <c r="S31" s="9" cm="1">
        <f t="array" ref="S31">IFERROR(Table1[[#This Row],[2017]]/SUMPRODUCT((Table1[Equipment Code]=Table1[[#This Row],[Equipment Code]])*Table1[2017])*Table1[[#This Row],[2017%]],0)</f>
        <v>0</v>
      </c>
      <c r="T31" s="9" cm="1">
        <f t="array" ref="T31">IFERROR(Table1[[#This Row],[2016]]/SUMPRODUCT((Table1[Equipment Code]=Table1[[#This Row],[Equipment Code]])*Table1[2016])*Table1[[#This Row],[2016%]],0)</f>
        <v>0</v>
      </c>
      <c r="U31" s="9" cm="1">
        <f t="array" ref="U31">IFERROR(Table1[[#This Row],[2015]]/SUMPRODUCT((Table1[Equipment Code]=Table1[[#This Row],[Equipment Code]])*Table1[2015])*Table1[[#This Row],[2015%]],0)</f>
        <v>0</v>
      </c>
      <c r="V31" s="11" cm="1">
        <f t="array" ref="V31">IF(Table1[[#This Row],[Equipment Code]]=$A32,"",SUMPRODUCT((Table1[Equipment Code]=Table1[[#This Row],[Equipment Code]])*Table1[2020% pondéré]))</f>
        <v>3.8003277518099246E-2</v>
      </c>
      <c r="W31" s="9" cm="1">
        <f t="array" ref="W31">IF(Table1[[#This Row],[Equipment Code]]=$A32,"",SUMPRODUCT((Table1[Equipment Code]=Table1[[#This Row],[Equipment Code]])*Table1[2019% pondéré]))</f>
        <v>4.8861267403838872E-2</v>
      </c>
      <c r="X31" s="9" cm="1">
        <f t="array" ref="X31">IF(Table1[[#This Row],[Equipment Code]]=$A32,"",SUMPRODUCT((Table1[Equipment Code]=Table1[[#This Row],[Equipment Code]])*Table1[2018% pondéré]))</f>
        <v>5.5366125360334481E-4</v>
      </c>
      <c r="Y31" s="9" cm="1">
        <f t="array" ref="Y31">IF(Table1[[#This Row],[Equipment Code]]=$A32,"",SUMPRODUCT((Table1[Equipment Code]=Table1[[#This Row],[Equipment Code]])*Table1[2017% pondéré]))</f>
        <v>4.5066991473812434E-2</v>
      </c>
      <c r="Z31" s="9" cm="1">
        <f t="array" ref="Z31">IF(Table1[[#This Row],[Equipment Code]]=$A32,"",SUMPRODUCT((Table1[Equipment Code]=Table1[[#This Row],[Equipment Code]])*Table1[2016% pondéré]))</f>
        <v>7.7899343544857835E-2</v>
      </c>
      <c r="AA31" s="9" cm="1">
        <f t="array" ref="AA31">IF(Table1[[#This Row],[Equipment Code]]=$A32,"",SUMPRODUCT((Table1[Equipment Code]=Table1[[#This Row],[Equipment Code]])*Table1[2015% pondéré]))</f>
        <v>7.7830188679245182E-2</v>
      </c>
    </row>
    <row r="32" spans="1:27">
      <c r="A32" s="5" t="s">
        <v>5</v>
      </c>
      <c r="B32" s="6">
        <v>347454</v>
      </c>
      <c r="C32" s="6">
        <v>2958</v>
      </c>
      <c r="D32" s="6">
        <v>2817</v>
      </c>
      <c r="E32" s="6">
        <v>2648</v>
      </c>
      <c r="F32" s="6">
        <v>2486</v>
      </c>
      <c r="G32" s="6" t="s">
        <v>42</v>
      </c>
      <c r="H32" s="6">
        <v>2175</v>
      </c>
      <c r="I32" s="6" t="s">
        <v>43</v>
      </c>
      <c r="J32" s="7">
        <f t="shared" si="1"/>
        <v>5.0053248136315176E-2</v>
      </c>
      <c r="K32" s="7">
        <f t="shared" si="1"/>
        <v>6.3821752265861065E-2</v>
      </c>
      <c r="L32" s="7">
        <f t="shared" si="1"/>
        <v>6.5164923572003319E-2</v>
      </c>
      <c r="M32" s="7">
        <f t="shared" si="1"/>
        <v>6.0127931769722753E-2</v>
      </c>
      <c r="N32" s="7">
        <f t="shared" si="1"/>
        <v>7.8160919540229967E-2</v>
      </c>
      <c r="O32" s="7">
        <f t="shared" si="1"/>
        <v>6.0975609756097615E-2</v>
      </c>
      <c r="P32" s="9" cm="1">
        <f t="array" ref="P32">IFERROR(Table1[[#This Row],[2020]]/SUMPRODUCT((Table1[Equipment Code]=Table1[[#This Row],[Equipment Code]])*Table1[2020])*Table1[[#This Row],[2020%]],0)</f>
        <v>1.7395200318069918E-3</v>
      </c>
      <c r="Q32" s="9" cm="1">
        <f t="array" ref="Q32">IFERROR(Table1[[#This Row],[2019]]/SUMPRODUCT((Table1[Equipment Code]=Table1[[#This Row],[Equipment Code]])*Table1[2019])*Table1[[#This Row],[2019%]],0)</f>
        <v>2.2179358022814039E-3</v>
      </c>
      <c r="R32" s="9" cm="1">
        <f t="array" ref="R32">Table1[[#This Row],[2018]]/SUMPRODUCT((Table1[Equipment Code]=Table1[[#This Row],[Equipment Code]])*Table1[2018])*Table1[[#This Row],[2018%]]</f>
        <v>2.2849444195323664E-3</v>
      </c>
      <c r="S32" s="9" cm="1">
        <f t="array" ref="S32">IFERROR(Table1[[#This Row],[2017]]/SUMPRODUCT((Table1[Equipment Code]=Table1[[#This Row],[Equipment Code]])*Table1[2017])*Table1[[#This Row],[2017%]],0)</f>
        <v>2.107996592575529E-3</v>
      </c>
      <c r="T32" s="9" cm="1">
        <f t="array" ref="T32">IFERROR(Table1[[#This Row],[2016]]/SUMPRODUCT((Table1[Equipment Code]=Table1[[#This Row],[Equipment Code]])*Table1[2016])*Table1[[#This Row],[2016%]],0)</f>
        <v>2.7399260979421372E-3</v>
      </c>
      <c r="U32" s="9" cm="1">
        <f t="array" ref="U32">IFERROR(Table1[[#This Row],[2015]]/SUMPRODUCT((Table1[Equipment Code]=Table1[[#This Row],[Equipment Code]])*Table1[2015])*Table1[[#This Row],[2015%]],0)</f>
        <v>2.2194285201156778E-3</v>
      </c>
      <c r="V32" s="11" t="str" cm="1">
        <f t="array" ref="V32">IF(Table1[[#This Row],[Equipment Code]]=$A33,"",SUMPRODUCT((Table1[Equipment Code]=Table1[[#This Row],[Equipment Code]])*Table1[2020% pondéré]))</f>
        <v/>
      </c>
      <c r="W32" s="9" t="str" cm="1">
        <f t="array" ref="W32">IF(Table1[[#This Row],[Equipment Code]]=$A33,"",SUMPRODUCT((Table1[Equipment Code]=Table1[[#This Row],[Equipment Code]])*Table1[2019% pondéré]))</f>
        <v/>
      </c>
      <c r="X32" s="9" t="str" cm="1">
        <f t="array" ref="X32">IF(Table1[[#This Row],[Equipment Code]]=$A33,"",SUMPRODUCT((Table1[Equipment Code]=Table1[[#This Row],[Equipment Code]])*Table1[2018% pondéré]))</f>
        <v/>
      </c>
      <c r="Y32" s="9" t="str" cm="1">
        <f t="array" ref="Y32">IF(Table1[[#This Row],[Equipment Code]]=$A33,"",SUMPRODUCT((Table1[Equipment Code]=Table1[[#This Row],[Equipment Code]])*Table1[2017% pondéré]))</f>
        <v/>
      </c>
      <c r="Z32" s="9" t="str" cm="1">
        <f t="array" ref="Z32">IF(Table1[[#This Row],[Equipment Code]]=$A33,"",SUMPRODUCT((Table1[Equipment Code]=Table1[[#This Row],[Equipment Code]])*Table1[2016% pondéré]))</f>
        <v/>
      </c>
      <c r="AA32" s="9" t="str" cm="1">
        <f t="array" ref="AA32">IF(Table1[[#This Row],[Equipment Code]]=$A33,"",SUMPRODUCT((Table1[Equipment Code]=Table1[[#This Row],[Equipment Code]])*Table1[2015% pondéré]))</f>
        <v/>
      </c>
    </row>
    <row r="33" spans="1:27">
      <c r="A33" s="5" t="s">
        <v>5</v>
      </c>
      <c r="B33" s="6">
        <v>347455</v>
      </c>
      <c r="C33" s="6">
        <v>8734</v>
      </c>
      <c r="D33" s="6">
        <v>8318</v>
      </c>
      <c r="E33" s="6">
        <v>7819</v>
      </c>
      <c r="F33" s="6">
        <v>7342</v>
      </c>
      <c r="G33" s="6" t="s">
        <v>44</v>
      </c>
      <c r="H33" s="6">
        <v>6425</v>
      </c>
      <c r="I33" s="6" t="s">
        <v>45</v>
      </c>
      <c r="J33" s="7">
        <f t="shared" si="1"/>
        <v>5.0012022120702104E-2</v>
      </c>
      <c r="K33" s="7">
        <f t="shared" si="1"/>
        <v>6.3818902672976074E-2</v>
      </c>
      <c r="L33" s="7">
        <f t="shared" si="1"/>
        <v>6.4968673385998432E-2</v>
      </c>
      <c r="M33" s="7">
        <f t="shared" si="1"/>
        <v>6.0063528732313021E-2</v>
      </c>
      <c r="N33" s="7">
        <f t="shared" si="1"/>
        <v>7.7976653696498088E-2</v>
      </c>
      <c r="O33" s="7">
        <f t="shared" si="1"/>
        <v>5.9706415965693482E-2</v>
      </c>
      <c r="P33" s="9" cm="1">
        <f t="array" ref="P33">IFERROR(Table1[[#This Row],[2020]]/SUMPRODUCT((Table1[Equipment Code]=Table1[[#This Row],[Equipment Code]])*Table1[2020])*Table1[[#This Row],[2020%]],0)</f>
        <v>5.1319994501752026E-3</v>
      </c>
      <c r="Q33" s="9" cm="1">
        <f t="array" ref="Q33">IFERROR(Table1[[#This Row],[2019]]/SUMPRODUCT((Table1[Equipment Code]=Table1[[#This Row],[Equipment Code]])*Table1[2019])*Table1[[#This Row],[2019%]],0)</f>
        <v>6.5487988210438559E-3</v>
      </c>
      <c r="R33" s="9" cm="1">
        <f t="array" ref="R33">Table1[[#This Row],[2018]]/SUMPRODUCT((Table1[Equipment Code]=Table1[[#This Row],[Equipment Code]])*Table1[2018])*Table1[[#This Row],[2018%]]</f>
        <v>6.7266523286209001E-3</v>
      </c>
      <c r="S33" s="9" cm="1">
        <f t="array" ref="S33">IFERROR(Table1[[#This Row],[2017]]/SUMPRODUCT((Table1[Equipment Code]=Table1[[#This Row],[Equipment Code]])*Table1[2017])*Table1[[#This Row],[2017%]],0)</f>
        <v>6.2189596383111292E-3</v>
      </c>
      <c r="T33" s="9" cm="1">
        <f t="array" ref="T33">IFERROR(Table1[[#This Row],[2016]]/SUMPRODUCT((Table1[Equipment Code]=Table1[[#This Row],[Equipment Code]])*Table1[2016])*Table1[[#This Row],[2016%]],0)</f>
        <v>8.073343351550126E-3</v>
      </c>
      <c r="U33" s="9" cm="1">
        <f t="array" ref="U33">IFERROR(Table1[[#This Row],[2015]]/SUMPRODUCT((Table1[Equipment Code]=Table1[[#This Row],[Equipment Code]])*Table1[2015])*Table1[[#This Row],[2015%]],0)</f>
        <v>6.4197761288524915E-3</v>
      </c>
      <c r="V33" s="11" t="str" cm="1">
        <f t="array" ref="V33">IF(Table1[[#This Row],[Equipment Code]]=$A34,"",SUMPRODUCT((Table1[Equipment Code]=Table1[[#This Row],[Equipment Code]])*Table1[2020% pondéré]))</f>
        <v/>
      </c>
      <c r="W33" s="9" t="str" cm="1">
        <f t="array" ref="W33">IF(Table1[[#This Row],[Equipment Code]]=$A34,"",SUMPRODUCT((Table1[Equipment Code]=Table1[[#This Row],[Equipment Code]])*Table1[2019% pondéré]))</f>
        <v/>
      </c>
      <c r="X33" s="9" t="str" cm="1">
        <f t="array" ref="X33">IF(Table1[[#This Row],[Equipment Code]]=$A34,"",SUMPRODUCT((Table1[Equipment Code]=Table1[[#This Row],[Equipment Code]])*Table1[2018% pondéré]))</f>
        <v/>
      </c>
      <c r="Y33" s="9" t="str" cm="1">
        <f t="array" ref="Y33">IF(Table1[[#This Row],[Equipment Code]]=$A34,"",SUMPRODUCT((Table1[Equipment Code]=Table1[[#This Row],[Equipment Code]])*Table1[2017% pondéré]))</f>
        <v/>
      </c>
      <c r="Z33" s="9" t="str" cm="1">
        <f t="array" ref="Z33">IF(Table1[[#This Row],[Equipment Code]]=$A34,"",SUMPRODUCT((Table1[Equipment Code]=Table1[[#This Row],[Equipment Code]])*Table1[2016% pondéré]))</f>
        <v/>
      </c>
      <c r="AA33" s="9" t="str" cm="1">
        <f t="array" ref="AA33">IF(Table1[[#This Row],[Equipment Code]]=$A34,"",SUMPRODUCT((Table1[Equipment Code]=Table1[[#This Row],[Equipment Code]])*Table1[2015% pondéré]))</f>
        <v/>
      </c>
    </row>
    <row r="34" spans="1:27">
      <c r="A34" s="5" t="s">
        <v>5</v>
      </c>
      <c r="B34" s="6">
        <v>347456</v>
      </c>
      <c r="C34" s="6">
        <v>22925</v>
      </c>
      <c r="D34" s="6">
        <v>21833</v>
      </c>
      <c r="E34" s="6">
        <v>20524</v>
      </c>
      <c r="F34" s="6">
        <v>19271</v>
      </c>
      <c r="G34" s="6" t="s">
        <v>46</v>
      </c>
      <c r="H34" s="6">
        <v>16865</v>
      </c>
      <c r="I34" s="6" t="s">
        <v>47</v>
      </c>
      <c r="J34" s="7">
        <f t="shared" si="1"/>
        <v>5.0016030779095777E-2</v>
      </c>
      <c r="K34" s="7">
        <f t="shared" si="1"/>
        <v>6.3778990450204631E-2</v>
      </c>
      <c r="L34" s="7">
        <f t="shared" si="1"/>
        <v>6.5019978205593798E-2</v>
      </c>
      <c r="M34" s="7">
        <f t="shared" si="1"/>
        <v>6.001100110011004E-2</v>
      </c>
      <c r="N34" s="7">
        <f t="shared" si="1"/>
        <v>7.7972131633560648E-2</v>
      </c>
      <c r="O34" s="7">
        <f t="shared" si="1"/>
        <v>6.0025141420490202E-2</v>
      </c>
      <c r="P34" s="9" cm="1">
        <f t="array" ref="P34">IFERROR(Table1[[#This Row],[2020]]/SUMPRODUCT((Table1[Equipment Code]=Table1[[#This Row],[Equipment Code]])*Table1[2020])*Table1[[#This Row],[2020%]],0)</f>
        <v>1.3471549987202701E-2</v>
      </c>
      <c r="Q34" s="9" cm="1">
        <f t="array" ref="Q34">IFERROR(Table1[[#This Row],[2019]]/SUMPRODUCT((Table1[Equipment Code]=Table1[[#This Row],[Equipment Code]])*Table1[2019])*Table1[[#This Row],[2019%]],0)</f>
        <v>1.7178469016769279E-2</v>
      </c>
      <c r="R34" s="9" cm="1">
        <f t="array" ref="R34">Table1[[#This Row],[2018]]/SUMPRODUCT((Table1[Equipment Code]=Table1[[#This Row],[Equipment Code]])*Table1[2018])*Table1[[#This Row],[2018%]]</f>
        <v>1.7670652851489124E-2</v>
      </c>
      <c r="S34" s="9" cm="1">
        <f t="array" ref="S34">IFERROR(Table1[[#This Row],[2017]]/SUMPRODUCT((Table1[Equipment Code]=Table1[[#This Row],[Equipment Code]])*Table1[2017])*Table1[[#This Row],[2017%]],0)</f>
        <v>1.6309011453958827E-2</v>
      </c>
      <c r="T34" s="9" cm="1">
        <f t="array" ref="T34">IFERROR(Table1[[#This Row],[2016]]/SUMPRODUCT((Table1[Equipment Code]=Table1[[#This Row],[Equipment Code]])*Table1[2016])*Table1[[#This Row],[2016%]],0)</f>
        <v>2.119042309736352E-2</v>
      </c>
      <c r="U34" s="9" cm="1">
        <f t="array" ref="U34">IFERROR(Table1[[#This Row],[2015]]/SUMPRODUCT((Table1[Equipment Code]=Table1[[#This Row],[Equipment Code]])*Table1[2015])*Table1[[#This Row],[2015%]],0)</f>
        <v>1.6941243578889924E-2</v>
      </c>
      <c r="V34" s="11" t="str" cm="1">
        <f t="array" ref="V34">IF(Table1[[#This Row],[Equipment Code]]=$A35,"",SUMPRODUCT((Table1[Equipment Code]=Table1[[#This Row],[Equipment Code]])*Table1[2020% pondéré]))</f>
        <v/>
      </c>
      <c r="W34" s="9" t="str" cm="1">
        <f t="array" ref="W34">IF(Table1[[#This Row],[Equipment Code]]=$A35,"",SUMPRODUCT((Table1[Equipment Code]=Table1[[#This Row],[Equipment Code]])*Table1[2019% pondéré]))</f>
        <v/>
      </c>
      <c r="X34" s="9" t="str" cm="1">
        <f t="array" ref="X34">IF(Table1[[#This Row],[Equipment Code]]=$A35,"",SUMPRODUCT((Table1[Equipment Code]=Table1[[#This Row],[Equipment Code]])*Table1[2018% pondéré]))</f>
        <v/>
      </c>
      <c r="Y34" s="9" t="str" cm="1">
        <f t="array" ref="Y34">IF(Table1[[#This Row],[Equipment Code]]=$A35,"",SUMPRODUCT((Table1[Equipment Code]=Table1[[#This Row],[Equipment Code]])*Table1[2017% pondéré]))</f>
        <v/>
      </c>
      <c r="Z34" s="9" t="str" cm="1">
        <f t="array" ref="Z34">IF(Table1[[#This Row],[Equipment Code]]=$A35,"",SUMPRODUCT((Table1[Equipment Code]=Table1[[#This Row],[Equipment Code]])*Table1[2016% pondéré]))</f>
        <v/>
      </c>
      <c r="AA34" s="9" t="str" cm="1">
        <f t="array" ref="AA34">IF(Table1[[#This Row],[Equipment Code]]=$A35,"",SUMPRODUCT((Table1[Equipment Code]=Table1[[#This Row],[Equipment Code]])*Table1[2015% pondéré]))</f>
        <v/>
      </c>
    </row>
    <row r="35" spans="1:27">
      <c r="A35" s="5" t="s">
        <v>5</v>
      </c>
      <c r="B35" s="6">
        <v>347457</v>
      </c>
      <c r="C35" s="6">
        <v>7564</v>
      </c>
      <c r="D35" s="6">
        <v>7204</v>
      </c>
      <c r="E35" s="6">
        <v>6772</v>
      </c>
      <c r="F35" s="6">
        <v>6359</v>
      </c>
      <c r="G35" s="6" t="s">
        <v>48</v>
      </c>
      <c r="H35" s="6">
        <v>5565</v>
      </c>
      <c r="I35" s="6" t="s">
        <v>49</v>
      </c>
      <c r="J35" s="7">
        <f t="shared" si="1"/>
        <v>4.9972237645752315E-2</v>
      </c>
      <c r="K35" s="7">
        <f t="shared" si="1"/>
        <v>6.3792085056113335E-2</v>
      </c>
      <c r="L35" s="7">
        <f t="shared" si="1"/>
        <v>6.494731876081139E-2</v>
      </c>
      <c r="M35" s="7">
        <f t="shared" si="1"/>
        <v>6.0010001666944479E-2</v>
      </c>
      <c r="N35" s="7">
        <f t="shared" si="1"/>
        <v>7.7987421383647781E-2</v>
      </c>
      <c r="O35" s="7">
        <f t="shared" si="1"/>
        <v>6.0000000000000053E-2</v>
      </c>
      <c r="P35" s="9" cm="1">
        <f t="array" ref="P35">IFERROR(Table1[[#This Row],[2020]]/SUMPRODUCT((Table1[Equipment Code]=Table1[[#This Row],[Equipment Code]])*Table1[2020])*Table1[[#This Row],[2020%]],0)</f>
        <v>4.4409850970753405E-3</v>
      </c>
      <c r="Q35" s="9" cm="1">
        <f t="array" ref="Q35">IFERROR(Table1[[#This Row],[2019]]/SUMPRODUCT((Table1[Equipment Code]=Table1[[#This Row],[Equipment Code]])*Table1[2019])*Table1[[#This Row],[2019%]],0)</f>
        <v>5.6693582623271706E-3</v>
      </c>
      <c r="R35" s="9" cm="1">
        <f t="array" ref="R35">Table1[[#This Row],[2018]]/SUMPRODUCT((Table1[Equipment Code]=Table1[[#This Row],[Equipment Code]])*Table1[2018])*Table1[[#This Row],[2018%]]</f>
        <v>5.8240077682201134E-3</v>
      </c>
      <c r="S35" s="9" cm="1">
        <f t="array" ref="S35">IFERROR(Table1[[#This Row],[2017]]/SUMPRODUCT((Table1[Equipment Code]=Table1[[#This Row],[Equipment Code]])*Table1[2017])*Table1[[#This Row],[2017%]],0)</f>
        <v>5.3815202453828788E-3</v>
      </c>
      <c r="T35" s="9" cm="1">
        <f t="array" ref="T35">IFERROR(Table1[[#This Row],[2016]]/SUMPRODUCT((Table1[Equipment Code]=Table1[[#This Row],[Equipment Code]])*Table1[2016])*Table1[[#This Row],[2016%]],0)</f>
        <v>6.9937445381643331E-3</v>
      </c>
      <c r="U35" s="9" cm="1">
        <f t="array" ref="U35">IFERROR(Table1[[#This Row],[2015]]/SUMPRODUCT((Table1[Equipment Code]=Table1[[#This Row],[Equipment Code]])*Table1[2015])*Table1[[#This Row],[2015%]],0)</f>
        <v>5.5878169190862739E-3</v>
      </c>
      <c r="V35" s="11" t="str" cm="1">
        <f t="array" ref="V35">IF(Table1[[#This Row],[Equipment Code]]=$A36,"",SUMPRODUCT((Table1[Equipment Code]=Table1[[#This Row],[Equipment Code]])*Table1[2020% pondéré]))</f>
        <v/>
      </c>
      <c r="W35" s="9" t="str" cm="1">
        <f t="array" ref="W35">IF(Table1[[#This Row],[Equipment Code]]=$A36,"",SUMPRODUCT((Table1[Equipment Code]=Table1[[#This Row],[Equipment Code]])*Table1[2019% pondéré]))</f>
        <v/>
      </c>
      <c r="X35" s="9" t="str" cm="1">
        <f t="array" ref="X35">IF(Table1[[#This Row],[Equipment Code]]=$A36,"",SUMPRODUCT((Table1[Equipment Code]=Table1[[#This Row],[Equipment Code]])*Table1[2018% pondéré]))</f>
        <v/>
      </c>
      <c r="Y35" s="9" t="str" cm="1">
        <f t="array" ref="Y35">IF(Table1[[#This Row],[Equipment Code]]=$A36,"",SUMPRODUCT((Table1[Equipment Code]=Table1[[#This Row],[Equipment Code]])*Table1[2017% pondéré]))</f>
        <v/>
      </c>
      <c r="Z35" s="9" t="str" cm="1">
        <f t="array" ref="Z35">IF(Table1[[#This Row],[Equipment Code]]=$A36,"",SUMPRODUCT((Table1[Equipment Code]=Table1[[#This Row],[Equipment Code]])*Table1[2016% pondéré]))</f>
        <v/>
      </c>
      <c r="AA35" s="9" t="str" cm="1">
        <f t="array" ref="AA35">IF(Table1[[#This Row],[Equipment Code]]=$A36,"",SUMPRODUCT((Table1[Equipment Code]=Table1[[#This Row],[Equipment Code]])*Table1[2015% pondéré]))</f>
        <v/>
      </c>
    </row>
    <row r="36" spans="1:27">
      <c r="A36" s="5" t="s">
        <v>5</v>
      </c>
      <c r="B36" s="6">
        <v>347458</v>
      </c>
      <c r="C36" s="6">
        <v>26541</v>
      </c>
      <c r="D36" s="6">
        <v>25277</v>
      </c>
      <c r="E36" s="6">
        <v>23761</v>
      </c>
      <c r="F36" s="6">
        <v>22311</v>
      </c>
      <c r="G36" s="6" t="s">
        <v>50</v>
      </c>
      <c r="H36" s="6">
        <v>19525</v>
      </c>
      <c r="I36" s="6" t="s">
        <v>51</v>
      </c>
      <c r="J36" s="7">
        <f t="shared" si="1"/>
        <v>5.0005934248526396E-2</v>
      </c>
      <c r="K36" s="7">
        <f t="shared" si="1"/>
        <v>6.3802028534152511E-2</v>
      </c>
      <c r="L36" s="7">
        <f t="shared" si="1"/>
        <v>6.4990363497826165E-2</v>
      </c>
      <c r="M36" s="7">
        <f t="shared" si="1"/>
        <v>6.0005701254275845E-2</v>
      </c>
      <c r="N36" s="7">
        <f t="shared" si="1"/>
        <v>7.800256081946233E-2</v>
      </c>
      <c r="O36" s="7">
        <f t="shared" si="1"/>
        <v>5.9989142236699156E-2</v>
      </c>
      <c r="P36" s="9" cm="1">
        <f t="array" ref="P36">IFERROR(Table1[[#This Row],[2020]]/SUMPRODUCT((Table1[Equipment Code]=Table1[[#This Row],[Equipment Code]])*Table1[2020])*Table1[[#This Row],[2020%]],0)</f>
        <v>1.5593292535777181E-2</v>
      </c>
      <c r="Q36" s="9" cm="1">
        <f t="array" ref="Q36">IFERROR(Table1[[#This Row],[2019]]/SUMPRODUCT((Table1[Equipment Code]=Table1[[#This Row],[Equipment Code]])*Table1[2019])*Table1[[#This Row],[2019%]],0)</f>
        <v>1.9895433941003859E-2</v>
      </c>
      <c r="R36" s="9" cm="1">
        <f t="array" ref="R36">Table1[[#This Row],[2018]]/SUMPRODUCT((Table1[Equipment Code]=Table1[[#This Row],[Equipment Code]])*Table1[2018])*Table1[[#This Row],[2018%]]</f>
        <v>2.0448311379544847E-2</v>
      </c>
      <c r="S36" s="9" cm="1">
        <f t="array" ref="S36">IFERROR(Table1[[#This Row],[2017]]/SUMPRODUCT((Table1[Equipment Code]=Table1[[#This Row],[Equipment Code]])*Table1[2017])*Table1[[#This Row],[2017%]],0)</f>
        <v>1.8880090264901259E-2</v>
      </c>
      <c r="T36" s="9" cm="1">
        <f t="array" ref="T36">IFERROR(Table1[[#This Row],[2016]]/SUMPRODUCT((Table1[Equipment Code]=Table1[[#This Row],[Equipment Code]])*Table1[2016])*Table1[[#This Row],[2016%]],0)</f>
        <v>2.4542909038463907E-2</v>
      </c>
      <c r="U36" s="9" cm="1">
        <f t="array" ref="U36">IFERROR(Table1[[#This Row],[2015]]/SUMPRODUCT((Table1[Equipment Code]=Table1[[#This Row],[Equipment Code]])*Table1[2015])*Table1[[#This Row],[2015%]],0)</f>
        <v>1.9601506186453871E-2</v>
      </c>
      <c r="V36" s="11" t="str" cm="1">
        <f t="array" ref="V36">IF(Table1[[#This Row],[Equipment Code]]=$A37,"",SUMPRODUCT((Table1[Equipment Code]=Table1[[#This Row],[Equipment Code]])*Table1[2020% pondéré]))</f>
        <v/>
      </c>
      <c r="W36" s="9" t="str" cm="1">
        <f t="array" ref="W36">IF(Table1[[#This Row],[Equipment Code]]=$A37,"",SUMPRODUCT((Table1[Equipment Code]=Table1[[#This Row],[Equipment Code]])*Table1[2019% pondéré]))</f>
        <v/>
      </c>
      <c r="X36" s="9" t="str" cm="1">
        <f t="array" ref="X36">IF(Table1[[#This Row],[Equipment Code]]=$A37,"",SUMPRODUCT((Table1[Equipment Code]=Table1[[#This Row],[Equipment Code]])*Table1[2018% pondéré]))</f>
        <v/>
      </c>
      <c r="Y36" s="9" t="str" cm="1">
        <f t="array" ref="Y36">IF(Table1[[#This Row],[Equipment Code]]=$A37,"",SUMPRODUCT((Table1[Equipment Code]=Table1[[#This Row],[Equipment Code]])*Table1[2017% pondéré]))</f>
        <v/>
      </c>
      <c r="Z36" s="9" t="str" cm="1">
        <f t="array" ref="Z36">IF(Table1[[#This Row],[Equipment Code]]=$A37,"",SUMPRODUCT((Table1[Equipment Code]=Table1[[#This Row],[Equipment Code]])*Table1[2016% pondéré]))</f>
        <v/>
      </c>
      <c r="AA36" s="9" t="str" cm="1">
        <f t="array" ref="AA36">IF(Table1[[#This Row],[Equipment Code]]=$A37,"",SUMPRODUCT((Table1[Equipment Code]=Table1[[#This Row],[Equipment Code]])*Table1[2015% pondéré]))</f>
        <v/>
      </c>
    </row>
    <row r="37" spans="1:27">
      <c r="A37" s="5" t="s">
        <v>5</v>
      </c>
      <c r="B37" s="6">
        <v>1502824</v>
      </c>
      <c r="C37" s="6">
        <v>12506</v>
      </c>
      <c r="D37" s="6">
        <v>11910</v>
      </c>
      <c r="E37" s="6">
        <v>11196</v>
      </c>
      <c r="F37" s="6">
        <v>10513</v>
      </c>
      <c r="G37" s="6" t="s">
        <v>52</v>
      </c>
      <c r="H37" s="6">
        <v>9200</v>
      </c>
      <c r="I37" s="6" t="s">
        <v>53</v>
      </c>
      <c r="J37" s="7">
        <f t="shared" si="1"/>
        <v>5.0041981528127666E-2</v>
      </c>
      <c r="K37" s="7">
        <f t="shared" si="1"/>
        <v>6.3772775991425501E-2</v>
      </c>
      <c r="L37" s="7">
        <f t="shared" si="1"/>
        <v>6.496718348711128E-2</v>
      </c>
      <c r="M37" s="7">
        <f t="shared" si="1"/>
        <v>5.9991933857632684E-2</v>
      </c>
      <c r="N37" s="7">
        <f t="shared" si="1"/>
        <v>7.8043478260869659E-2</v>
      </c>
      <c r="O37" s="7">
        <f t="shared" si="1"/>
        <v>6.0029957368360476E-2</v>
      </c>
      <c r="P37" s="9" cm="1">
        <f t="array" ref="P37">IFERROR(Table1[[#This Row],[2020]]/SUMPRODUCT((Table1[Equipment Code]=Table1[[#This Row],[Equipment Code]])*Table1[2020])*Table1[[#This Row],[2020%]],0)</f>
        <v>7.352785922301438E-3</v>
      </c>
      <c r="Q37" s="9" cm="1">
        <f t="array" ref="Q37">IFERROR(Table1[[#This Row],[2019]]/SUMPRODUCT((Table1[Equipment Code]=Table1[[#This Row],[Equipment Code]])*Table1[2019])*Table1[[#This Row],[2019%]],0)</f>
        <v>9.3700192703907934E-3</v>
      </c>
      <c r="R37" s="9" cm="1">
        <f t="array" ref="R37">Table1[[#This Row],[2018]]/SUMPRODUCT((Table1[Equipment Code]=Table1[[#This Row],[Equipment Code]])*Table1[2018])*Table1[[#This Row],[2018%]]</f>
        <v>9.6316501320422403E-3</v>
      </c>
      <c r="S37" s="9" cm="1">
        <f t="array" ref="S37">IFERROR(Table1[[#This Row],[2017]]/SUMPRODUCT((Table1[Equipment Code]=Table1[[#This Row],[Equipment Code]])*Table1[2017])*Table1[[#This Row],[2017%]],0)</f>
        <v>8.8943054667224991E-3</v>
      </c>
      <c r="T37" s="9" cm="1">
        <f t="array" ref="T37">IFERROR(Table1[[#This Row],[2016]]/SUMPRODUCT((Table1[Equipment Code]=Table1[[#This Row],[Equipment Code]])*Table1[2016])*Table1[[#This Row],[2016%]],0)</f>
        <v>1.1570897935440694E-2</v>
      </c>
      <c r="U37" s="9" cm="1">
        <f t="array" ref="U37">IFERROR(Table1[[#This Row],[2015]]/SUMPRODUCT((Table1[Equipment Code]=Table1[[#This Row],[Equipment Code]])*Table1[2015])*Table1[[#This Row],[2015%]],0)</f>
        <v>9.2423329895224889E-3</v>
      </c>
      <c r="V37" s="11" t="str" cm="1">
        <f t="array" ref="V37">IF(Table1[[#This Row],[Equipment Code]]=$A38,"",SUMPRODUCT((Table1[Equipment Code]=Table1[[#This Row],[Equipment Code]])*Table1[2020% pondéré]))</f>
        <v/>
      </c>
      <c r="W37" s="9" t="str" cm="1">
        <f t="array" ref="W37">IF(Table1[[#This Row],[Equipment Code]]=$A38,"",SUMPRODUCT((Table1[Equipment Code]=Table1[[#This Row],[Equipment Code]])*Table1[2019% pondéré]))</f>
        <v/>
      </c>
      <c r="X37" s="9" t="str" cm="1">
        <f t="array" ref="X37">IF(Table1[[#This Row],[Equipment Code]]=$A38,"",SUMPRODUCT((Table1[Equipment Code]=Table1[[#This Row],[Equipment Code]])*Table1[2018% pondéré]))</f>
        <v/>
      </c>
      <c r="Y37" s="9" t="str" cm="1">
        <f t="array" ref="Y37">IF(Table1[[#This Row],[Equipment Code]]=$A38,"",SUMPRODUCT((Table1[Equipment Code]=Table1[[#This Row],[Equipment Code]])*Table1[2017% pondéré]))</f>
        <v/>
      </c>
      <c r="Z37" s="9" t="str" cm="1">
        <f t="array" ref="Z37">IF(Table1[[#This Row],[Equipment Code]]=$A38,"",SUMPRODUCT((Table1[Equipment Code]=Table1[[#This Row],[Equipment Code]])*Table1[2016% pondéré]))</f>
        <v/>
      </c>
      <c r="AA37" s="9" t="str" cm="1">
        <f t="array" ref="AA37">IF(Table1[[#This Row],[Equipment Code]]=$A38,"",SUMPRODUCT((Table1[Equipment Code]=Table1[[#This Row],[Equipment Code]])*Table1[2015% pondéré]))</f>
        <v/>
      </c>
    </row>
    <row r="38" spans="1:27">
      <c r="A38" s="5" t="s">
        <v>5</v>
      </c>
      <c r="B38" s="6">
        <v>1789112</v>
      </c>
      <c r="C38" s="6">
        <v>3886</v>
      </c>
      <c r="D38" s="6">
        <v>3701</v>
      </c>
      <c r="E38" s="6">
        <v>2799</v>
      </c>
      <c r="F38" s="6">
        <v>2628</v>
      </c>
      <c r="G38" s="6" t="s">
        <v>54</v>
      </c>
      <c r="H38" s="6">
        <v>0</v>
      </c>
      <c r="I38" s="6">
        <v>0</v>
      </c>
      <c r="J38" s="7">
        <f t="shared" si="1"/>
        <v>4.9986490137800654E-2</v>
      </c>
      <c r="K38" s="7">
        <f t="shared" si="1"/>
        <v>0.32225794926759566</v>
      </c>
      <c r="L38" s="7">
        <f t="shared" si="1"/>
        <v>6.5068493150684859E-2</v>
      </c>
      <c r="M38" s="7">
        <f t="shared" si="1"/>
        <v>6.0104881000403454E-2</v>
      </c>
      <c r="N38" s="7"/>
      <c r="O38" s="7"/>
      <c r="P38" s="9" cm="1">
        <f t="array" ref="P38">IFERROR(Table1[[#This Row],[2020]]/SUMPRODUCT((Table1[Equipment Code]=Table1[[#This Row],[Equipment Code]])*Table1[2020])*Table1[[#This Row],[2020%]],0)</f>
        <v>2.2822038756901723E-3</v>
      </c>
      <c r="Q38" s="9" cm="1">
        <f t="array" ref="Q38">IFERROR(Table1[[#This Row],[2019]]/SUMPRODUCT((Table1[Equipment Code]=Table1[[#This Row],[Equipment Code]])*Table1[2019])*Table1[[#This Row],[2019%]],0)</f>
        <v>1.4713504444107716E-2</v>
      </c>
      <c r="R38" s="9" cm="1">
        <f t="array" ref="R38">Table1[[#This Row],[2018]]/SUMPRODUCT((Table1[Equipment Code]=Table1[[#This Row],[Equipment Code]])*Table1[2018])*Table1[[#This Row],[2018%]]</f>
        <v>2.4116674257970436E-3</v>
      </c>
      <c r="S38" s="9" cm="1">
        <f t="array" ref="S38">IFERROR(Table1[[#This Row],[2017]]/SUMPRODUCT((Table1[Equipment Code]=Table1[[#This Row],[Equipment Code]])*Table1[2017])*Table1[[#This Row],[2017%]],0)</f>
        <v>2.2275508005790475E-3</v>
      </c>
      <c r="T38" s="9" cm="1">
        <f t="array" ref="T38">IFERROR(Table1[[#This Row],[2016]]/SUMPRODUCT((Table1[Equipment Code]=Table1[[#This Row],[Equipment Code]])*Table1[2016])*Table1[[#This Row],[2016%]],0)</f>
        <v>0</v>
      </c>
      <c r="U38" s="9" cm="1">
        <f t="array" ref="U38">IFERROR(Table1[[#This Row],[2015]]/SUMPRODUCT((Table1[Equipment Code]=Table1[[#This Row],[Equipment Code]])*Table1[2015])*Table1[[#This Row],[2015%]],0)</f>
        <v>0</v>
      </c>
      <c r="V38" s="11" cm="1">
        <f t="array" ref="V38">IF(Table1[[#This Row],[Equipment Code]]=$A39,"",SUMPRODUCT((Table1[Equipment Code]=Table1[[#This Row],[Equipment Code]])*Table1[2020% pondéré]))</f>
        <v>5.0012336900029021E-2</v>
      </c>
      <c r="W38" s="9" cm="1">
        <f t="array" ref="W38">IF(Table1[[#This Row],[Equipment Code]]=$A39,"",SUMPRODUCT((Table1[Equipment Code]=Table1[[#This Row],[Equipment Code]])*Table1[2019% pondéré]))</f>
        <v>7.559351955792408E-2</v>
      </c>
      <c r="X38" s="9" cm="1">
        <f t="array" ref="X38">IF(Table1[[#This Row],[Equipment Code]]=$A39,"",SUMPRODUCT((Table1[Equipment Code]=Table1[[#This Row],[Equipment Code]])*Table1[2018% pondéré]))</f>
        <v>6.4997886305246638E-2</v>
      </c>
      <c r="Y38" s="9" cm="1">
        <f t="array" ref="Y38">IF(Table1[[#This Row],[Equipment Code]]=$A39,"",SUMPRODUCT((Table1[Equipment Code]=Table1[[#This Row],[Equipment Code]])*Table1[2017% pondéré]))</f>
        <v>6.0019434462431173E-2</v>
      </c>
      <c r="Z38" s="9" cm="1">
        <f t="array" ref="Z38">IF(Table1[[#This Row],[Equipment Code]]=$A39,"",SUMPRODUCT((Table1[Equipment Code]=Table1[[#This Row],[Equipment Code]])*Table1[2016% pondéré]))</f>
        <v>7.511124405892472E-2</v>
      </c>
      <c r="AA38" s="9" cm="1">
        <f t="array" ref="AA38">IF(Table1[[#This Row],[Equipment Code]]=$A39,"",SUMPRODUCT((Table1[Equipment Code]=Table1[[#This Row],[Equipment Code]])*Table1[2015% pondéré]))</f>
        <v>6.0012104322920728E-2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2020-02-14T13:00:44Z</dcterms:modified>
</cp:coreProperties>
</file>