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3020" activeTab="1"/>
  </bookViews>
  <sheets>
    <sheet name="HOME" sheetId="2" r:id="rId1"/>
    <sheet name="PRODUCTS" sheetId="1" r:id="rId2"/>
    <sheet name="RAW MATERIALS" sheetId="3" r:id="rId3"/>
    <sheet name="BOM" sheetId="4" r:id="rId4"/>
    <sheet name="ORDERS" sheetId="5" r:id="rId5"/>
  </sheets>
  <definedNames>
    <definedName name="I_CHK_DT">ORDERS!#REF!</definedName>
    <definedName name="L_PRODUCTS">T_PRODUCTS[PRODUCT NAME]</definedName>
    <definedName name="L_RAWMATS">T_RAWMATS[RAW MATERIAL NAME]</definedName>
    <definedName name="TD">TODAY()</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0" i="4" l="1"/>
  <c r="E11" i="4"/>
  <c r="E12" i="4"/>
  <c r="E13" i="4"/>
  <c r="E14" i="4"/>
  <c r="E15" i="4"/>
  <c r="E16" i="4"/>
  <c r="E17" i="4"/>
  <c r="E18" i="4"/>
  <c r="E19" i="4"/>
  <c r="E20" i="4"/>
  <c r="B5" i="1"/>
  <c r="B6" i="1"/>
  <c r="B7" i="1"/>
  <c r="D10" i="4" l="1"/>
  <c r="D11" i="4"/>
  <c r="D12" i="4"/>
  <c r="D13" i="4"/>
  <c r="D14" i="4"/>
  <c r="D15" i="4"/>
  <c r="D16" i="4"/>
  <c r="D17" i="4"/>
  <c r="D18" i="4"/>
  <c r="D19" i="4"/>
  <c r="D20" i="4"/>
  <c r="C7" i="1" l="1"/>
  <c r="F10" i="4" l="1"/>
  <c r="I57" i="3" l="1"/>
  <c r="J57" i="3" s="1"/>
  <c r="F15" i="4"/>
  <c r="F16" i="4"/>
  <c r="F17" i="4"/>
  <c r="F18" i="4"/>
  <c r="F19" i="4"/>
  <c r="F20" i="4"/>
  <c r="G15" i="4"/>
  <c r="H15" i="4" s="1"/>
  <c r="G16" i="4"/>
  <c r="H16" i="4" s="1"/>
  <c r="G17" i="4"/>
  <c r="H17" i="4" s="1"/>
  <c r="G18" i="4"/>
  <c r="H18" i="4" s="1"/>
  <c r="G19" i="4"/>
  <c r="H19" i="4" s="1"/>
  <c r="G20" i="4"/>
  <c r="H20" i="4" s="1"/>
  <c r="F11" i="4"/>
  <c r="I16" i="3" s="1"/>
  <c r="J16" i="3" s="1"/>
  <c r="F12" i="4"/>
  <c r="F13" i="4"/>
  <c r="F14" i="4"/>
  <c r="G14" i="4"/>
  <c r="H14" i="4" s="1"/>
  <c r="I56" i="3"/>
  <c r="J56" i="3" s="1"/>
  <c r="I21" i="3"/>
  <c r="J21" i="3" s="1"/>
  <c r="I22" i="3"/>
  <c r="J22" i="3" s="1"/>
  <c r="I23" i="3"/>
  <c r="J23"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7" i="3"/>
  <c r="J37" i="3" s="1"/>
  <c r="I38" i="3"/>
  <c r="J38" i="3" s="1"/>
  <c r="I39" i="3"/>
  <c r="J39" i="3" s="1"/>
  <c r="I40" i="3"/>
  <c r="J40" i="3" s="1"/>
  <c r="I41" i="3"/>
  <c r="J41" i="3" s="1"/>
  <c r="I42" i="3"/>
  <c r="J42" i="3" s="1"/>
  <c r="I43" i="3"/>
  <c r="J43" i="3" s="1"/>
  <c r="I44" i="3"/>
  <c r="J44" i="3" s="1"/>
  <c r="I45" i="3"/>
  <c r="J45" i="3" s="1"/>
  <c r="I46" i="3"/>
  <c r="J46" i="3" s="1"/>
  <c r="I47" i="3"/>
  <c r="J47" i="3" s="1"/>
  <c r="I48" i="3"/>
  <c r="J48" i="3" s="1"/>
  <c r="I49" i="3"/>
  <c r="J49" i="3" s="1"/>
  <c r="I50" i="3"/>
  <c r="J50" i="3" s="1"/>
  <c r="I51" i="3"/>
  <c r="J51" i="3" s="1"/>
  <c r="I52" i="3"/>
  <c r="J52" i="3" s="1"/>
  <c r="I53" i="3"/>
  <c r="J53" i="3" s="1"/>
  <c r="I54" i="3"/>
  <c r="J54" i="3" s="1"/>
  <c r="I55" i="3"/>
  <c r="J55" i="3" s="1"/>
  <c r="I17" i="3"/>
  <c r="J17" i="3" s="1"/>
  <c r="I18" i="3"/>
  <c r="J18" i="3" s="1"/>
  <c r="I19" i="3"/>
  <c r="J19" i="3" s="1"/>
  <c r="I20" i="3"/>
  <c r="J20" i="3" s="1"/>
  <c r="I13" i="3"/>
  <c r="J13" i="3" s="1"/>
  <c r="I14" i="3"/>
  <c r="J14" i="3" s="1"/>
  <c r="I15" i="3"/>
  <c r="J15" i="3" s="1"/>
  <c r="G11" i="4" l="1"/>
  <c r="H11" i="4" s="1"/>
  <c r="I12" i="3" l="1"/>
  <c r="J12" i="3" s="1"/>
  <c r="I11" i="3"/>
  <c r="J11" i="3" s="1"/>
  <c r="I10" i="3"/>
  <c r="J10" i="3" s="1"/>
  <c r="I9" i="3"/>
  <c r="I8" i="3"/>
  <c r="I7" i="3"/>
  <c r="C6" i="1"/>
  <c r="C5" i="1"/>
  <c r="G10" i="4" l="1"/>
  <c r="H10" i="4" s="1"/>
  <c r="J8" i="3"/>
  <c r="G13" i="4"/>
  <c r="H13" i="4" s="1"/>
  <c r="J9" i="3"/>
  <c r="G12" i="4"/>
  <c r="H12" i="4" s="1"/>
  <c r="J7" i="3"/>
  <c r="F4" i="5" l="1" a="1"/>
  <c r="F4" i="5" s="1"/>
</calcChain>
</file>

<file path=xl/sharedStrings.xml><?xml version="1.0" encoding="utf-8"?>
<sst xmlns="http://schemas.openxmlformats.org/spreadsheetml/2006/main" count="267" uniqueCount="191">
  <si>
    <t>V1</t>
  </si>
  <si>
    <t>PRODUCT NAME</t>
  </si>
  <si>
    <t>RE-ORDER POINT</t>
  </si>
  <si>
    <t>STARTING INVENTORY</t>
  </si>
  <si>
    <t>Calculated</t>
  </si>
  <si>
    <t>RAW MATERIAL NAME</t>
  </si>
  <si>
    <t>PRODUCT</t>
  </si>
  <si>
    <t>RAW MATERIAL</t>
  </si>
  <si>
    <t>UNITS</t>
  </si>
  <si>
    <t>AVAILABLE RAW MATERIALS NOW</t>
  </si>
  <si>
    <t>HOW MANY PRODUCTS CAN BE MADE?</t>
  </si>
  <si>
    <t>ORDER NUMBER</t>
  </si>
  <si>
    <t>ORDER DATE</t>
  </si>
  <si>
    <t>ORDER TYPE</t>
  </si>
  <si>
    <t>EXPECTED DATE</t>
  </si>
  <si>
    <t>QUANTITY</t>
  </si>
  <si>
    <t>NOTES</t>
  </si>
  <si>
    <t>AVAILABLE NOW</t>
  </si>
  <si>
    <t>TO ORDER</t>
  </si>
  <si>
    <t>PRODUCT OR RAW MATERIAL NAME</t>
  </si>
  <si>
    <t>PURCHASES</t>
  </si>
  <si>
    <t>Inventory you have when you first start using this template</t>
  </si>
  <si>
    <t>Inventory level below which you should replenish stock</t>
  </si>
  <si>
    <t>Unique Product Name</t>
  </si>
  <si>
    <t>Should we order now?</t>
  </si>
  <si>
    <t>If an order has multiple product items, enter them in separate rows.</t>
  </si>
  <si>
    <t>Optional to store any information.</t>
  </si>
  <si>
    <t>Enter Product name for Sale orders and Raw Material name for Purchase orders</t>
  </si>
  <si>
    <t>Date when inventory reaches or leaves warehouse</t>
  </si>
  <si>
    <t>Date when order is placed</t>
  </si>
  <si>
    <t>Purchase or Sale Order type</t>
  </si>
  <si>
    <t>Order Number</t>
  </si>
  <si>
    <t>ORDERS</t>
  </si>
  <si>
    <t>Enter purchase and sale orders in the below table.</t>
  </si>
  <si>
    <t>PRODUCTS</t>
  </si>
  <si>
    <t>RAW MATERIALS</t>
  </si>
  <si>
    <t>Unique Raw Material Name</t>
  </si>
  <si>
    <t>Units purchased till now</t>
  </si>
  <si>
    <t>Units available in stock now</t>
  </si>
  <si>
    <t>BILL OF MATERIALS</t>
  </si>
  <si>
    <t>Total raw material units used till now</t>
  </si>
  <si>
    <t>RAW MATERIAL UNITS  USED TILL NOW</t>
  </si>
  <si>
    <t>Available raw materials  now</t>
  </si>
  <si>
    <t>Units of Products that can be made</t>
  </si>
  <si>
    <t>These three calculations are needed to calculate inventory. Please do not edit.</t>
  </si>
  <si>
    <t>UNIT OF MEASURE</t>
  </si>
  <si>
    <t>AVAILABILITY</t>
  </si>
  <si>
    <t>SALES QUANTITY AS OF TODAY</t>
  </si>
  <si>
    <t>CHECK TODAY'S AVAILABILITY</t>
  </si>
  <si>
    <t>MANUFACTURING INVENTORY TRACKER</t>
  </si>
  <si>
    <t>You can ignore this data.</t>
  </si>
  <si>
    <r>
      <rPr>
        <b/>
        <sz val="11"/>
        <color theme="1"/>
        <rFont val="Calibri"/>
        <family val="2"/>
        <scheme val="minor"/>
      </rPr>
      <t>INSTRUCTIONS</t>
    </r>
    <r>
      <rPr>
        <sz val="11"/>
        <color theme="1"/>
        <rFont val="Calibri"/>
        <family val="2"/>
        <scheme val="minor"/>
      </rPr>
      <t xml:space="preserve">
1. Enter Products in Products sheet
2. Enter Raw Materials in Raw Materials sheet
3. Enter Bill of Materials in BOM shet
4. Enter orders in Orders sheet after checking availability
5. View Current raw material stock in Raw Materials sheet
</t>
    </r>
  </si>
  <si>
    <t>General Tips about using Excel templates from www.indzara.com</t>
  </si>
  <si>
    <t>Enter each product in a separate row (Start from row 5)</t>
  </si>
  <si>
    <t>Enter each Raw Material in a separate row (Start from row 7)</t>
  </si>
  <si>
    <t>Enter recipe for each product (Start from row 10)</t>
  </si>
  <si>
    <t>How to enter data in Excel Tables?</t>
  </si>
  <si>
    <t>P1</t>
  </si>
  <si>
    <t>PURCHASE</t>
  </si>
  <si>
    <t>SALE</t>
  </si>
  <si>
    <t>Acidified CMC</t>
  </si>
  <si>
    <t>TPA-CMC</t>
  </si>
  <si>
    <t>Adipearl scaffold</t>
  </si>
  <si>
    <t>TPA-OH</t>
  </si>
  <si>
    <t>NaCMC</t>
  </si>
  <si>
    <t>BDDE</t>
  </si>
  <si>
    <t>KCL Solution</t>
  </si>
  <si>
    <t>NaOH</t>
  </si>
  <si>
    <t xml:space="preserve">Sterile Water </t>
  </si>
  <si>
    <t>IPA</t>
  </si>
  <si>
    <t>Sterile Saline</t>
  </si>
  <si>
    <t>EDTA</t>
  </si>
  <si>
    <t>10 % HCL Solution</t>
  </si>
  <si>
    <t>Soda Lime</t>
  </si>
  <si>
    <t>Nitrogen</t>
  </si>
  <si>
    <t>Dry Acidified CMC</t>
  </si>
  <si>
    <t>70% Ethanol / 30 DIW</t>
  </si>
  <si>
    <t>RM0001</t>
  </si>
  <si>
    <t>RM0002</t>
  </si>
  <si>
    <t>RM0003</t>
  </si>
  <si>
    <t>RM0004</t>
  </si>
  <si>
    <t>RM0005</t>
  </si>
  <si>
    <t>RM0006</t>
  </si>
  <si>
    <t>RM0007</t>
  </si>
  <si>
    <t>RM0008</t>
  </si>
  <si>
    <t>RM0009</t>
  </si>
  <si>
    <t>RM0013</t>
  </si>
  <si>
    <t>RM0014</t>
  </si>
  <si>
    <t>RM0015</t>
  </si>
  <si>
    <t>RM0016</t>
  </si>
  <si>
    <t>RM0017</t>
  </si>
  <si>
    <t>DE0001</t>
  </si>
  <si>
    <t>Syringe Barrels (5 mL)</t>
  </si>
  <si>
    <t>DE0002</t>
  </si>
  <si>
    <t>Plunger Stoppers (5 mL)</t>
  </si>
  <si>
    <t>DE0003</t>
  </si>
  <si>
    <t>Plunger Rod (5 mL)</t>
  </si>
  <si>
    <t>DE0004</t>
  </si>
  <si>
    <t>Syringe Backstop (5 mL)</t>
  </si>
  <si>
    <t>DE0005</t>
  </si>
  <si>
    <t>Plastic Spoon</t>
  </si>
  <si>
    <t>DE0006</t>
  </si>
  <si>
    <t>Plastic Knife</t>
  </si>
  <si>
    <t>DE0007</t>
  </si>
  <si>
    <t>Urine Cup</t>
  </si>
  <si>
    <t>DE0008</t>
  </si>
  <si>
    <t>Plastic Tweezer</t>
  </si>
  <si>
    <t>DE0009</t>
  </si>
  <si>
    <t>Plastic Syringe (30 mL)</t>
  </si>
  <si>
    <t>DE0010</t>
  </si>
  <si>
    <t>Plastic Syringe (50 mL)</t>
  </si>
  <si>
    <t>DE0011</t>
  </si>
  <si>
    <t>Syringe Cap</t>
  </si>
  <si>
    <t>DE0012</t>
  </si>
  <si>
    <t>Sterile Filter Unit</t>
  </si>
  <si>
    <t>DE0013</t>
  </si>
  <si>
    <t>Falcon Tubes</t>
  </si>
  <si>
    <t>DE0014</t>
  </si>
  <si>
    <t>Pipette (5 mL)</t>
  </si>
  <si>
    <t>DE0015</t>
  </si>
  <si>
    <t>Pipette (10 mL)</t>
  </si>
  <si>
    <t>DE0016</t>
  </si>
  <si>
    <t>Pipette (25 mL)</t>
  </si>
  <si>
    <t>DE0017</t>
  </si>
  <si>
    <t>Pipette (50 mL)</t>
  </si>
  <si>
    <t>DE0018</t>
  </si>
  <si>
    <t>Sterile Syringe Filters</t>
  </si>
  <si>
    <t>DE0019</t>
  </si>
  <si>
    <t>Pipette Tips (200 uL)</t>
  </si>
  <si>
    <t>DE0020</t>
  </si>
  <si>
    <t>Pipette Tips (1 mL)</t>
  </si>
  <si>
    <t>DE0021</t>
  </si>
  <si>
    <t>Catheter</t>
  </si>
  <si>
    <t>DE0022</t>
  </si>
  <si>
    <t>Tissue Culture Flask</t>
  </si>
  <si>
    <t>DE0023</t>
  </si>
  <si>
    <t>Cleanroom Disposable Cap</t>
  </si>
  <si>
    <t>DE0024</t>
  </si>
  <si>
    <t>Disposable Facemask</t>
  </si>
  <si>
    <t>DE0025</t>
  </si>
  <si>
    <t>Weighting Boats</t>
  </si>
  <si>
    <t>DE0026</t>
  </si>
  <si>
    <t>Cell Strainers</t>
  </si>
  <si>
    <t>DE0028</t>
  </si>
  <si>
    <t>Administration Set for Gravity Infusion</t>
  </si>
  <si>
    <t>DE0029</t>
  </si>
  <si>
    <t>Emulating Indicator</t>
  </si>
  <si>
    <t>DE0030</t>
  </si>
  <si>
    <t>Nitrile Gloves</t>
  </si>
  <si>
    <t>DE0031</t>
  </si>
  <si>
    <t>Surgical Blade</t>
  </si>
  <si>
    <t>DE0032</t>
  </si>
  <si>
    <t>Marker Pen</t>
  </si>
  <si>
    <t>DE0033</t>
  </si>
  <si>
    <t>Cleanroom Wipes</t>
  </si>
  <si>
    <t>DE0034</t>
  </si>
  <si>
    <t>Syringe Labels</t>
  </si>
  <si>
    <t>DE0035</t>
  </si>
  <si>
    <t>Cannula</t>
  </si>
  <si>
    <t>DE0036</t>
  </si>
  <si>
    <t xml:space="preserve">Steriflip </t>
  </si>
  <si>
    <t>Internal Ref</t>
  </si>
  <si>
    <t>Unit</t>
  </si>
  <si>
    <t>pcs</t>
  </si>
  <si>
    <t>box</t>
  </si>
  <si>
    <t>packs</t>
  </si>
  <si>
    <t>kg</t>
  </si>
  <si>
    <t>mL</t>
  </si>
  <si>
    <t>g</t>
  </si>
  <si>
    <t xml:space="preserve">2L Bottles </t>
  </si>
  <si>
    <t>L</t>
  </si>
  <si>
    <t>bottle</t>
  </si>
  <si>
    <t>Supplier</t>
  </si>
  <si>
    <t>Semadeni (10375)</t>
  </si>
  <si>
    <t>Semadeni (8917)</t>
  </si>
  <si>
    <t xml:space="preserve">Semadeni (5665) </t>
  </si>
  <si>
    <t>Semadeni (10587)</t>
  </si>
  <si>
    <t>Semadeni (10521)</t>
  </si>
  <si>
    <t>Semadeni (886)</t>
  </si>
  <si>
    <t>VWR(OX2225C1)</t>
  </si>
  <si>
    <t>Dynovo</t>
  </si>
  <si>
    <t>Lange AG</t>
  </si>
  <si>
    <t>Sigma(220892-10G)</t>
  </si>
  <si>
    <t>Sigma(254533-100G)</t>
  </si>
  <si>
    <t>Bichsel(100024900)</t>
  </si>
  <si>
    <t>Acute study</t>
  </si>
  <si>
    <t>P2</t>
  </si>
  <si>
    <t>Long term Implantation</t>
  </si>
  <si>
    <t>Syringe</t>
  </si>
  <si>
    <t>Price per Unit</t>
  </si>
  <si>
    <t>Price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</si>
</sst>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m\-yyyy"/>
  </numFmts>
  <fonts count="13" x14ac:knownFonts="1">
    <font>
      <sz val="11"/>
      <color theme="1"/>
      <name val="Calibri"/>
      <family val="2"/>
      <scheme val="minor"/>
    </font>
    <font>
      <b/>
      <sz val="11"/>
      <color theme="1"/>
      <name val="Calibri"/>
      <family val="2"/>
      <scheme val="minor"/>
    </font>
    <font>
      <sz val="11"/>
      <color theme="0"/>
      <name val="Calibri"/>
      <family val="2"/>
      <scheme val="minor"/>
    </font>
    <font>
      <sz val="24"/>
      <color theme="0"/>
      <name val="Calibri"/>
      <family val="2"/>
      <scheme val="minor"/>
    </font>
    <font>
      <i/>
      <sz val="11"/>
      <color theme="1"/>
      <name val="Calibri"/>
      <family val="2"/>
      <scheme val="minor"/>
    </font>
    <font>
      <b/>
      <sz val="18"/>
      <color theme="0"/>
      <name val="Calibri"/>
      <family val="2"/>
      <scheme val="minor"/>
    </font>
    <font>
      <i/>
      <sz val="14"/>
      <color theme="1"/>
      <name val="Calibri"/>
      <family val="2"/>
      <scheme val="minor"/>
    </font>
    <font>
      <b/>
      <i/>
      <sz val="11"/>
      <color theme="1"/>
      <name val="Calibri"/>
      <family val="2"/>
      <scheme val="minor"/>
    </font>
    <font>
      <b/>
      <sz val="11"/>
      <color theme="0"/>
      <name val="Calibri"/>
      <family val="2"/>
      <scheme val="minor"/>
    </font>
    <font>
      <b/>
      <sz val="12"/>
      <color theme="5"/>
      <name val="Calibri"/>
      <family val="2"/>
      <scheme val="minor"/>
    </font>
    <font>
      <i/>
      <sz val="10"/>
      <color theme="1"/>
      <name val="Calibri"/>
      <family val="2"/>
      <scheme val="minor"/>
    </font>
    <font>
      <u/>
      <sz val="11"/>
      <color theme="10"/>
      <name val="Calibri"/>
      <family val="2"/>
      <scheme val="minor"/>
    </font>
    <font>
      <i/>
      <sz val="12"/>
      <color theme="1"/>
      <name val="Calibri"/>
      <family val="2"/>
      <scheme val="minor"/>
    </font>
  </fonts>
  <fills count="8">
    <fill>
      <patternFill patternType="none"/>
    </fill>
    <fill>
      <patternFill patternType="gray125"/>
    </fill>
    <fill>
      <patternFill patternType="solid">
        <fgColor theme="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theme="5" tint="0.59999389629810485"/>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theme="0"/>
      </left>
      <right style="medium">
        <color theme="0"/>
      </right>
      <top style="medium">
        <color theme="0"/>
      </top>
      <bottom style="medium">
        <color theme="0"/>
      </bottom>
      <diagonal/>
    </border>
  </borders>
  <cellStyleXfs count="2">
    <xf numFmtId="0" fontId="0" fillId="0" borderId="0"/>
    <xf numFmtId="0" fontId="11" fillId="0" borderId="0" applyNumberFormat="0" applyFill="0" applyBorder="0" applyAlignment="0" applyProtection="0"/>
  </cellStyleXfs>
  <cellXfs count="35">
    <xf numFmtId="0" fontId="0" fillId="0" borderId="0" xfId="0"/>
    <xf numFmtId="0" fontId="0" fillId="2" borderId="0" xfId="0" applyFill="1"/>
    <xf numFmtId="0" fontId="0" fillId="0" borderId="0" xfId="0" applyFont="1"/>
    <xf numFmtId="0" fontId="3" fillId="2" borderId="0" xfId="0" applyFont="1" applyFill="1"/>
    <xf numFmtId="0" fontId="2" fillId="2" borderId="0" xfId="0" applyFont="1" applyFill="1"/>
    <xf numFmtId="164" fontId="0" fillId="0" borderId="0" xfId="0" applyNumberFormat="1"/>
    <xf numFmtId="14" fontId="0" fillId="0" borderId="0" xfId="0" applyNumberFormat="1"/>
    <xf numFmtId="2" fontId="0" fillId="0" borderId="0" xfId="0" applyNumberFormat="1" applyAlignment="1">
      <alignment horizontal="center"/>
    </xf>
    <xf numFmtId="0" fontId="0" fillId="0" borderId="0" xfId="0" applyAlignment="1">
      <alignment horizontal="center" vertical="center" wrapText="1"/>
    </xf>
    <xf numFmtId="0" fontId="0" fillId="3" borderId="0" xfId="0" applyFill="1" applyAlignment="1">
      <alignment horizontal="center" vertical="center" wrapText="1"/>
    </xf>
    <xf numFmtId="2" fontId="0" fillId="5" borderId="0" xfId="0" applyNumberFormat="1" applyFill="1" applyAlignment="1">
      <alignment horizontal="center"/>
    </xf>
    <xf numFmtId="0" fontId="4" fillId="0" borderId="0" xfId="0" applyFont="1" applyAlignment="1">
      <alignment wrapText="1"/>
    </xf>
    <xf numFmtId="0" fontId="4" fillId="0" borderId="0" xfId="0" applyFont="1"/>
    <xf numFmtId="0" fontId="1" fillId="0" borderId="0" xfId="0" applyFont="1"/>
    <xf numFmtId="0" fontId="5" fillId="2" borderId="0" xfId="0" applyFont="1" applyFill="1"/>
    <xf numFmtId="0" fontId="4" fillId="4" borderId="0" xfId="0" applyFont="1" applyFill="1" applyAlignment="1">
      <alignment wrapText="1"/>
    </xf>
    <xf numFmtId="0" fontId="6" fillId="0" borderId="0" xfId="0" applyFont="1"/>
    <xf numFmtId="0" fontId="2" fillId="3" borderId="0" xfId="0" applyFont="1" applyFill="1" applyAlignment="1">
      <alignment horizontal="center" vertical="center" wrapText="1"/>
    </xf>
    <xf numFmtId="0" fontId="4" fillId="0" borderId="0" xfId="0" applyFont="1" applyAlignment="1">
      <alignment horizontal="left" wrapText="1"/>
    </xf>
    <xf numFmtId="0" fontId="7" fillId="0" borderId="0" xfId="0" applyFont="1"/>
    <xf numFmtId="0" fontId="1" fillId="0" borderId="0" xfId="0" applyFont="1" applyAlignment="1">
      <alignment horizontal="center"/>
    </xf>
    <xf numFmtId="0" fontId="10" fillId="0" borderId="0" xfId="0" applyFont="1"/>
    <xf numFmtId="0" fontId="9" fillId="6" borderId="3" xfId="0" applyFont="1" applyFill="1" applyBorder="1" applyAlignment="1">
      <alignment horizontal="center"/>
    </xf>
    <xf numFmtId="0" fontId="8" fillId="2" borderId="1" xfId="0" applyFont="1" applyFill="1" applyBorder="1"/>
    <xf numFmtId="0" fontId="2" fillId="2" borderId="2" xfId="0" applyFont="1" applyFill="1" applyBorder="1"/>
    <xf numFmtId="0" fontId="0" fillId="7" borderId="3" xfId="0" applyFill="1" applyBorder="1" applyAlignment="1">
      <alignment horizontal="center"/>
    </xf>
    <xf numFmtId="0" fontId="0" fillId="0" borderId="0" xfId="0" applyAlignment="1">
      <alignment wrapText="1"/>
    </xf>
    <xf numFmtId="0" fontId="11" fillId="0" borderId="0" xfId="1"/>
    <xf numFmtId="0" fontId="12" fillId="0" borderId="0" xfId="0" applyFont="1"/>
    <xf numFmtId="0" fontId="0" fillId="4" borderId="0" xfId="0" applyNumberFormat="1" applyFill="1"/>
    <xf numFmtId="0" fontId="0" fillId="4" borderId="0" xfId="0" applyNumberFormat="1" applyFill="1" applyAlignment="1">
      <alignment horizontal="center"/>
    </xf>
    <xf numFmtId="0" fontId="0" fillId="5" borderId="0" xfId="0" applyNumberFormat="1" applyFill="1"/>
    <xf numFmtId="0" fontId="0" fillId="0" borderId="0" xfId="0" applyNumberFormat="1"/>
    <xf numFmtId="0" fontId="2" fillId="2" borderId="0" xfId="0" applyFont="1" applyFill="1" applyBorder="1"/>
    <xf numFmtId="0" fontId="9" fillId="6" borderId="0" xfId="0" applyFont="1" applyFill="1" applyBorder="1" applyAlignment="1">
      <alignment horizontal="center"/>
    </xf>
  </cellXfs>
  <cellStyles count="2">
    <cellStyle name="Hyperlink" xfId="1" builtinId="8"/>
    <cellStyle name="Normal" xfId="0" builtinId="0"/>
  </cellStyles>
  <dxfs count="19">
    <dxf>
      <numFmt numFmtId="2" formatCode="0.00"/>
      <alignment horizontal="center" vertical="bottom" textRotation="0" wrapText="0" indent="0" justifyLastLine="0" shrinkToFit="0" readingOrder="0"/>
    </dxf>
    <dxf>
      <numFmt numFmtId="0" formatCode="General"/>
    </dxf>
    <dxf>
      <numFmt numFmtId="164" formatCode="dd\-mmm\-yyyy"/>
    </dxf>
    <dxf>
      <numFmt numFmtId="164" formatCode="dd\-mmm\-yyyy"/>
    </dxf>
    <dxf>
      <font>
        <b/>
        <i val="0"/>
        <color rgb="FFC00000"/>
      </font>
    </dxf>
    <dxf>
      <numFmt numFmtId="0" formatCode="General"/>
      <fill>
        <patternFill patternType="solid">
          <fgColor indexed="64"/>
          <bgColor theme="9" tint="0.59999389629810485"/>
        </patternFill>
      </fill>
    </dxf>
    <dxf>
      <numFmt numFmtId="0" formatCode="General"/>
      <fill>
        <patternFill patternType="solid">
          <fgColor indexed="64"/>
          <bgColor theme="9" tint="0.59999389629810485"/>
        </patternFill>
      </fill>
    </dxf>
    <dxf>
      <numFmt numFmtId="2" formatCode="0.00"/>
      <fill>
        <patternFill patternType="solid">
          <fgColor indexed="64"/>
          <bgColor theme="9" tint="0.59999389629810485"/>
        </patternFill>
      </fill>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center" textRotation="0" wrapText="1" indent="0" justifyLastLine="0" shrinkToFit="0" readingOrder="0"/>
    </dxf>
    <dxf>
      <numFmt numFmtId="0" formatCode="General"/>
      <fill>
        <patternFill patternType="solid">
          <fgColor indexed="64"/>
          <bgColor theme="9" tint="0.79998168889431442"/>
        </patternFill>
      </fill>
      <alignment horizontal="center" vertical="bottom" textRotation="0" wrapText="0" indent="0" justifyLastLine="0" shrinkToFit="0" readingOrder="0"/>
    </dxf>
    <dxf>
      <numFmt numFmtId="0" formatCode="General"/>
      <fill>
        <patternFill patternType="solid">
          <fgColor indexed="64"/>
          <bgColor theme="9" tint="0.79998168889431442"/>
        </patternFill>
      </fill>
    </dxf>
    <dxf>
      <numFmt numFmtId="0" formatCode="General"/>
      <fill>
        <patternFill patternType="solid">
          <fgColor indexed="64"/>
          <bgColor theme="9" tint="0.79998168889431442"/>
        </patternFill>
      </fill>
    </dxf>
    <dxf>
      <numFmt numFmtId="0" formatCode="General"/>
    </dxf>
    <dxf>
      <alignment horizontal="center" vertical="center" textRotation="0" wrapText="1" indent="0" justifyLastLine="0" shrinkToFit="0" readingOrder="0"/>
    </dxf>
    <dxf>
      <font>
        <b/>
        <i val="0"/>
        <color rgb="FFC00000"/>
      </font>
    </dxf>
    <dxf>
      <numFmt numFmtId="0" formatCode="General"/>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https://indzara.com/" TargetMode="External"/><Relationship Id="rId1" Type="http://schemas.openxmlformats.org/officeDocument/2006/relationships/hyperlink" Target="https://indzara.com/2016/08/free-manufacturing-inventory-tracker/" TargetMode="External"/></Relationships>
</file>

<file path=xl/drawings/drawing1.xml><?xml version="1.0" encoding="utf-8"?>
<xdr:wsDr xmlns:xdr="http://schemas.openxmlformats.org/drawingml/2006/spreadsheetDrawing" xmlns:a="http://schemas.openxmlformats.org/drawingml/2006/main">
  <xdr:twoCellAnchor>
    <xdr:from>
      <xdr:col>4</xdr:col>
      <xdr:colOff>1</xdr:colOff>
      <xdr:row>4</xdr:row>
      <xdr:rowOff>285750</xdr:rowOff>
    </xdr:from>
    <xdr:to>
      <xdr:col>8</xdr:col>
      <xdr:colOff>281609</xdr:colOff>
      <xdr:row>4</xdr:row>
      <xdr:rowOff>977348</xdr:rowOff>
    </xdr:to>
    <xdr:sp macro="" textlink="">
      <xdr:nvSpPr>
        <xdr:cNvPr id="4" name="Rectangle: Rounded Corners 3">
          <a:hlinkClick xmlns:r="http://schemas.openxmlformats.org/officeDocument/2006/relationships" r:id="rId1"/>
          <a:extLst>
            <a:ext uri="{FF2B5EF4-FFF2-40B4-BE49-F238E27FC236}">
              <a16:creationId xmlns:a16="http://schemas.microsoft.com/office/drawing/2014/main" xmlns="" id="{00000000-0008-0000-0000-000004000000}"/>
            </a:ext>
          </a:extLst>
        </xdr:cNvPr>
        <xdr:cNvSpPr/>
      </xdr:nvSpPr>
      <xdr:spPr>
        <a:xfrm>
          <a:off x="5532784" y="1064315"/>
          <a:ext cx="2352260" cy="691598"/>
        </a:xfrm>
        <a:prstGeom prst="roundRect">
          <a:avLst/>
        </a:prstGeom>
        <a:solidFill>
          <a:schemeClr val="tx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chemeClr val="accent2"/>
              </a:solidFill>
            </a:rPr>
            <a:t>Support for this Template</a:t>
          </a:r>
        </a:p>
      </xdr:txBody>
    </xdr:sp>
    <xdr:clientData/>
  </xdr:twoCellAnchor>
  <xdr:twoCellAnchor>
    <xdr:from>
      <xdr:col>4</xdr:col>
      <xdr:colOff>0</xdr:colOff>
      <xdr:row>4</xdr:row>
      <xdr:rowOff>1143000</xdr:rowOff>
    </xdr:from>
    <xdr:to>
      <xdr:col>8</xdr:col>
      <xdr:colOff>289891</xdr:colOff>
      <xdr:row>7</xdr:row>
      <xdr:rowOff>49695</xdr:rowOff>
    </xdr:to>
    <xdr:sp macro="" textlink="">
      <xdr:nvSpPr>
        <xdr:cNvPr id="5" name="Rectangle: Rounded Corners 4">
          <a:hlinkClick xmlns:r="http://schemas.openxmlformats.org/officeDocument/2006/relationships" r:id="rId2"/>
          <a:extLst>
            <a:ext uri="{FF2B5EF4-FFF2-40B4-BE49-F238E27FC236}">
              <a16:creationId xmlns:a16="http://schemas.microsoft.com/office/drawing/2014/main" xmlns="" id="{00000000-0008-0000-0000-000005000000}"/>
            </a:ext>
          </a:extLst>
        </xdr:cNvPr>
        <xdr:cNvSpPr/>
      </xdr:nvSpPr>
      <xdr:spPr>
        <a:xfrm>
          <a:off x="5532783" y="1921565"/>
          <a:ext cx="2360543" cy="993913"/>
        </a:xfrm>
        <a:prstGeom prst="roundRect">
          <a:avLst/>
        </a:prstGeom>
        <a:solidFill>
          <a:schemeClr val="tx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solidFill>
                <a:schemeClr val="accent2"/>
              </a:solidFill>
            </a:rPr>
            <a:t>For more Excel Templates, please visit indzara.com</a:t>
          </a:r>
        </a:p>
      </xdr:txBody>
    </xdr:sp>
    <xdr:clientData/>
  </xdr:twoCellAnchor>
</xdr:wsDr>
</file>

<file path=xl/tables/table1.xml><?xml version="1.0" encoding="utf-8"?>
<table xmlns="http://schemas.openxmlformats.org/spreadsheetml/2006/main" id="1" name="T_PRODUCTS" displayName="T_PRODUCTS" ref="A4:C7" totalsRowShown="0" headerRowDxfId="18">
  <autoFilter ref="A4:C7"/>
  <tableColumns count="3">
    <tableColumn id="1" name="PRODUCT NAME"/>
    <tableColumn id="3" name="Price" dataDxfId="1">
      <calculatedColumnFormula>SUMPRODUCT((T_BOM[PRODUCT]=T_PRODUCTS[[#This Row],[PRODUCT NAME]])*--(T_BOM[Price]))</calculatedColumnFormula>
    </tableColumn>
    <tableColumn id="2" name="SALES QUANTITY AS OF TODAY" dataDxfId="17">
      <calculatedColumnFormula>IFERROR(SUMIFS(T_ORDERS[QUANTITY],T_ORDERS[ORDER TYPE],"SALE",T_ORDERS[EXPECTED DATE],"&lt;="&amp;TD,T_ORDERS[PRODUCT OR RAW MATERIAL NAME],T_PRODUCTS[[#This Row],[PRODUCT NAME]]),"")</calculatedColumnFormula>
    </tableColumn>
  </tableColumns>
  <tableStyleInfo name="TableStyleMedium17" showFirstColumn="0" showLastColumn="0" showRowStripes="1" showColumnStripes="0"/>
</table>
</file>

<file path=xl/tables/table2.xml><?xml version="1.0" encoding="utf-8"?>
<table xmlns="http://schemas.openxmlformats.org/spreadsheetml/2006/main" id="2" name="T_RAWMATS" displayName="T_RAWMATS" ref="A6:J57" totalsRowShown="0" headerRowDxfId="15">
  <autoFilter ref="A6:J57"/>
  <tableColumns count="10">
    <tableColumn id="1" name="RAW MATERIAL NAME"/>
    <tableColumn id="4" name="Internal Ref"/>
    <tableColumn id="6" name="Supplier"/>
    <tableColumn id="3" name="STARTING INVENTORY"/>
    <tableColumn id="5" name="Unit"/>
    <tableColumn id="8" name="Price per Unit" dataDxfId="14"/>
    <tableColumn id="2" name="RE-ORDER POINT"/>
    <tableColumn id="10" name="PURCHASES" dataDxfId="13"/>
    <tableColumn id="7" name="AVAILABLE NOW" dataDxfId="12">
      <calculatedColumnFormula>IFERROR(T_RAWMATS[[#This Row],[STARTING INVENTORY]]+T_RAWMATS[[#This Row],[PURCHASES]]-(SUMIF(T_BOM[RAW MATERIAL],T_RAWMATS[[#This Row],[RAW MATERIAL NAME]],T_BOM[RAW MATERIAL UNITS  USED TILL NOW])),"")</calculatedColumnFormula>
    </tableColumn>
    <tableColumn id="9" name="TO ORDER" dataDxfId="11">
      <calculatedColumnFormula>IFERROR(IF(T_RAWMATS[[#This Row],[AVAILABLE NOW]]&lt;=T_RAWMATS[[#This Row],[RE-ORDER POINT]],"YES","NO"),"")</calculatedColumnFormula>
    </tableColumn>
  </tableColumns>
  <tableStyleInfo name="TableStyleMedium17" showFirstColumn="0" showLastColumn="0" showRowStripes="1" showColumnStripes="0"/>
</table>
</file>

<file path=xl/tables/table3.xml><?xml version="1.0" encoding="utf-8"?>
<table xmlns="http://schemas.openxmlformats.org/spreadsheetml/2006/main" id="3" name="T_BOM" displayName="T_BOM" ref="A9:H20" totalsRowShown="0" headerRowDxfId="10">
  <autoFilter ref="A9:H20"/>
  <tableColumns count="8">
    <tableColumn id="1" name="PRODUCT"/>
    <tableColumn id="2" name="RAW MATERIAL"/>
    <tableColumn id="3" name="UNITS" dataDxfId="9"/>
    <tableColumn id="7" name="UNIT OF MEASURE" dataDxfId="8">
      <calculatedColumnFormula>IFERROR(VLOOKUP(T_BOM[[#This Row],[RAW MATERIAL]],T_RAWMATS[],5,FALSE),"")</calculatedColumnFormula>
    </tableColumn>
    <tableColumn id="8" name="Price" dataDxfId="0">
      <calculatedColumnFormula>IFERROR(T_BOM[[#This Row],[UNITS]]*VLOOKUP(T_BOM[[#This Row],[RAW MATERIAL]],T_RAWMATS[],6,FALSE),0)</calculatedColumnFormula>
    </tableColumn>
    <tableColumn id="4" name="RAW MATERIAL UNITS  USED TILL NOW" dataDxfId="7">
      <calculatedColumnFormula>IFERROR(SUMIFS(T_ORDERS[QUANTITY],T_ORDERS[ORDER TYPE],"SALE",T_ORDERS[EXPECTED DATE],"&lt;="&amp;TD,T_ORDERS[PRODUCT OR RAW MATERIAL NAME],T_BOM[[#This Row],[PRODUCT]])*T_BOM[[#This Row],[UNITS]],"")</calculatedColumnFormula>
    </tableColumn>
    <tableColumn id="5" name="AVAILABLE RAW MATERIALS NOW" dataDxfId="6">
      <calculatedColumnFormula>IFERROR(INDEX(T_RAWMATS[AVAILABLE NOW],MATCH(T_BOM[[#This Row],[RAW MATERIAL]],T_RAWMATS[RAW MATERIAL NAME],0)),"")</calculatedColumnFormula>
    </tableColumn>
    <tableColumn id="6" name="HOW MANY PRODUCTS CAN BE MADE?" dataDxfId="5">
      <calculatedColumnFormula>IFERROR(IF(ROUNDDOWN(T_BOM[[#This Row],[AVAILABLE RAW MATERIALS NOW]]/T_BOM[[#This Row],[UNITS]],0)&lt;=0,0,ROUNDDOWN(T_BOM[[#This Row],[AVAILABLE RAW MATERIALS NOW]]/T_BOM[[#This Row],[UNITS]],0)),"")</calculatedColumnFormula>
    </tableColumn>
  </tableColumns>
  <tableStyleInfo name="TableStyleMedium17" showFirstColumn="0" showLastColumn="0" showRowStripes="1" showColumnStripes="0"/>
</table>
</file>

<file path=xl/tables/table4.xml><?xml version="1.0" encoding="utf-8"?>
<table xmlns="http://schemas.openxmlformats.org/spreadsheetml/2006/main" id="4" name="T_ORDERS" displayName="T_ORDERS" ref="A7:H11" totalsRowShown="0">
  <autoFilter ref="A7:H11"/>
  <tableColumns count="8">
    <tableColumn id="1" name="ORDER NUMBER"/>
    <tableColumn id="4" name="ORDER TYPE"/>
    <tableColumn id="2" name="ORDER DATE" dataDxfId="3"/>
    <tableColumn id="8" name="EXPECTED DATE" dataDxfId="2"/>
    <tableColumn id="9" name="PRODUCT OR RAW MATERIAL NAME"/>
    <tableColumn id="10" name="QUANTITY"/>
    <tableColumn id="3" name="Unit"/>
    <tableColumn id="5" name="NOTES"/>
  </tableColumns>
  <tableStyleInfo name="TableStyleMedium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ndzara.com/faq-items/introduction-excel-tables-data-entry/" TargetMode="External"/><Relationship Id="rId1" Type="http://schemas.openxmlformats.org/officeDocument/2006/relationships/hyperlink" Target="https://indzara.com/faq-items/3-tips-starting-use-template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5"/>
  <sheetViews>
    <sheetView showGridLines="0" zoomScale="115" zoomScaleNormal="115" workbookViewId="0">
      <selection activeCell="B15" sqref="B15"/>
    </sheetView>
  </sheetViews>
  <sheetFormatPr defaultColWidth="9.140625" defaultRowHeight="15" x14ac:dyDescent="0.25"/>
  <cols>
    <col min="1" max="1" width="7.42578125" customWidth="1"/>
    <col min="2" max="2" width="57.140625" customWidth="1"/>
    <col min="5" max="5" width="3.42578125" customWidth="1"/>
    <col min="11" max="11" width="9.7109375" bestFit="1" customWidth="1"/>
  </cols>
  <sheetData>
    <row r="1" spans="1:11" ht="31.5" x14ac:dyDescent="0.5">
      <c r="A1" s="3" t="s">
        <v>49</v>
      </c>
      <c r="B1" s="4"/>
      <c r="C1" s="4"/>
      <c r="D1" s="4"/>
      <c r="J1" t="s">
        <v>0</v>
      </c>
    </row>
    <row r="3" spans="1:11" x14ac:dyDescent="0.25">
      <c r="B3" s="27" t="s">
        <v>52</v>
      </c>
    </row>
    <row r="4" spans="1:11" x14ac:dyDescent="0.25">
      <c r="B4" s="27" t="s">
        <v>56</v>
      </c>
      <c r="K4" s="6"/>
    </row>
    <row r="5" spans="1:11" ht="134.25" customHeight="1" x14ac:dyDescent="0.25">
      <c r="B5" s="26" t="s">
        <v>51</v>
      </c>
    </row>
  </sheetData>
  <hyperlinks>
    <hyperlink ref="B3" r:id="rId1"/>
    <hyperlink ref="B4" r:id="rId2"/>
  </hyperlinks>
  <pageMargins left="0.7" right="0.7" top="0.75" bottom="0.75" header="0.3" footer="0.3"/>
  <pageSetup orientation="portrait" horizontalDpi="4294967293"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7"/>
  <sheetViews>
    <sheetView showGridLines="0" tabSelected="1" zoomScale="115" zoomScaleNormal="115" workbookViewId="0">
      <selection activeCell="B5" sqref="B5"/>
    </sheetView>
  </sheetViews>
  <sheetFormatPr defaultColWidth="9.140625" defaultRowHeight="15" x14ac:dyDescent="0.25"/>
  <cols>
    <col min="1" max="2" width="33.7109375" customWidth="1"/>
    <col min="3" max="3" width="22.28515625" customWidth="1"/>
  </cols>
  <sheetData>
    <row r="1" spans="1:3" ht="23.25" x14ac:dyDescent="0.35">
      <c r="A1" s="14" t="s">
        <v>34</v>
      </c>
      <c r="B1" s="14"/>
    </row>
    <row r="2" spans="1:3" ht="15.75" x14ac:dyDescent="0.25">
      <c r="A2" s="28" t="s">
        <v>53</v>
      </c>
      <c r="B2" s="28"/>
    </row>
    <row r="3" spans="1:3" x14ac:dyDescent="0.25">
      <c r="A3" s="11" t="s">
        <v>23</v>
      </c>
      <c r="B3" s="11"/>
      <c r="C3" s="12" t="s">
        <v>4</v>
      </c>
    </row>
    <row r="4" spans="1:3" ht="32.25" customHeight="1" x14ac:dyDescent="0.25">
      <c r="A4" s="8" t="s">
        <v>1</v>
      </c>
      <c r="B4" s="8" t="s">
        <v>190</v>
      </c>
      <c r="C4" s="9" t="s">
        <v>47</v>
      </c>
    </row>
    <row r="5" spans="1:3" x14ac:dyDescent="0.25">
      <c r="A5" t="s">
        <v>60</v>
      </c>
      <c r="B5">
        <f>SUMPRODUCT((T_BOM[PRODUCT]=T_PRODUCTS[[#This Row],[PRODUCT NAME]])*--(T_BOM[Price]))</f>
        <v>97.2</v>
      </c>
      <c r="C5" s="32">
        <f ca="1">IFERROR(SUMIFS(T_ORDERS[QUANTITY],T_ORDERS[ORDER TYPE],"SALE",T_ORDERS[EXPECTED DATE],"&lt;="&amp;TD,T_ORDERS[PRODUCT OR RAW MATERIAL NAME],T_PRODUCTS[[#This Row],[PRODUCT NAME]]),"")</f>
        <v>0</v>
      </c>
    </row>
    <row r="6" spans="1:3" x14ac:dyDescent="0.25">
      <c r="A6" t="s">
        <v>61</v>
      </c>
      <c r="B6">
        <f>SUMPRODUCT((T_BOM[PRODUCT]=T_PRODUCTS[[#This Row],[PRODUCT NAME]])*--(T_BOM[Price]))</f>
        <v>0</v>
      </c>
      <c r="C6" s="32">
        <f ca="1">IFERROR(SUMIFS(T_ORDERS[QUANTITY],T_ORDERS[ORDER TYPE],"SALE",T_ORDERS[EXPECTED DATE],"&lt;="&amp;TD,T_ORDERS[PRODUCT OR RAW MATERIAL NAME],T_PRODUCTS[[#This Row],[PRODUCT NAME]]),"")</f>
        <v>0</v>
      </c>
    </row>
    <row r="7" spans="1:3" x14ac:dyDescent="0.25">
      <c r="A7" t="s">
        <v>62</v>
      </c>
      <c r="B7">
        <f>SUMPRODUCT((T_BOM[PRODUCT]=T_PRODUCTS[[#This Row],[PRODUCT NAME]])*--(T_BOM[Price]))</f>
        <v>0</v>
      </c>
      <c r="C7" s="32">
        <f ca="1">IFERROR(SUMIFS(T_ORDERS[QUANTITY],T_ORDERS[ORDER TYPE],"SALE",T_ORDERS[EXPECTED DATE],"&lt;="&amp;TD,T_ORDERS[PRODUCT OR RAW MATERIAL NAME],T_PRODUCTS[[#This Row],[PRODUCT NAME]]),"")</f>
        <v>2</v>
      </c>
    </row>
  </sheetData>
  <conditionalFormatting sqref="C5:C7">
    <cfRule type="colorScale" priority="3">
      <colorScale>
        <cfvo type="min"/>
        <cfvo type="percentile" val="50"/>
        <cfvo type="max"/>
        <color rgb="FFF8696B"/>
        <color rgb="FFFFEB84"/>
        <color rgb="FF63BE7B"/>
      </colorScale>
    </cfRule>
  </conditionalFormatting>
  <pageMargins left="0.7" right="0.7" top="0.75" bottom="0.75" header="0.3" footer="0.3"/>
  <pageSetup orientation="portrait" horizontalDpi="4294967293"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57"/>
  <sheetViews>
    <sheetView showGridLines="0" zoomScale="115" zoomScaleNormal="115" workbookViewId="0">
      <selection activeCell="C62" sqref="C62"/>
    </sheetView>
  </sheetViews>
  <sheetFormatPr defaultColWidth="9.140625" defaultRowHeight="15" x14ac:dyDescent="0.25"/>
  <cols>
    <col min="1" max="1" width="24.140625" customWidth="1"/>
    <col min="2" max="2" width="16" bestFit="1" customWidth="1"/>
    <col min="3" max="3" width="19.7109375" bestFit="1" customWidth="1"/>
    <col min="4" max="4" width="19.140625" customWidth="1"/>
    <col min="5" max="5" width="9.42578125" bestFit="1" customWidth="1"/>
    <col min="6" max="6" width="15.7109375" customWidth="1"/>
    <col min="7" max="7" width="20.5703125" customWidth="1"/>
    <col min="8" max="8" width="16" customWidth="1"/>
    <col min="9" max="9" width="14.42578125" customWidth="1"/>
    <col min="10" max="10" width="13.5703125" customWidth="1"/>
  </cols>
  <sheetData>
    <row r="1" spans="1:10" ht="23.25" x14ac:dyDescent="0.35">
      <c r="A1" s="14" t="s">
        <v>35</v>
      </c>
      <c r="B1" s="14"/>
      <c r="C1" s="14"/>
      <c r="D1" s="1"/>
      <c r="E1" s="1"/>
      <c r="F1" s="1"/>
    </row>
    <row r="2" spans="1:10" ht="15.75" x14ac:dyDescent="0.25">
      <c r="A2" s="28" t="s">
        <v>54</v>
      </c>
      <c r="B2" s="28"/>
      <c r="C2" s="28"/>
    </row>
    <row r="3" spans="1:10" ht="15" customHeight="1" x14ac:dyDescent="0.3">
      <c r="A3" s="16"/>
      <c r="B3" s="16"/>
      <c r="C3" s="16"/>
    </row>
    <row r="4" spans="1:10" x14ac:dyDescent="0.25">
      <c r="H4" s="13" t="s">
        <v>4</v>
      </c>
      <c r="I4" s="13" t="s">
        <v>4</v>
      </c>
      <c r="J4" s="13" t="s">
        <v>4</v>
      </c>
    </row>
    <row r="5" spans="1:10" ht="45" x14ac:dyDescent="0.25">
      <c r="A5" s="18" t="s">
        <v>36</v>
      </c>
      <c r="B5" s="18"/>
      <c r="C5" s="18"/>
      <c r="D5" s="11" t="s">
        <v>21</v>
      </c>
      <c r="E5" s="11"/>
      <c r="F5" s="11"/>
      <c r="G5" s="11" t="s">
        <v>22</v>
      </c>
      <c r="H5" s="15" t="s">
        <v>37</v>
      </c>
      <c r="I5" s="15" t="s">
        <v>38</v>
      </c>
      <c r="J5" s="15" t="s">
        <v>24</v>
      </c>
    </row>
    <row r="6" spans="1:10" ht="35.25" customHeight="1" x14ac:dyDescent="0.25">
      <c r="A6" s="8" t="s">
        <v>5</v>
      </c>
      <c r="B6" s="8" t="s">
        <v>161</v>
      </c>
      <c r="C6" s="8" t="s">
        <v>172</v>
      </c>
      <c r="D6" s="8" t="s">
        <v>3</v>
      </c>
      <c r="E6" s="8" t="s">
        <v>162</v>
      </c>
      <c r="F6" s="8" t="s">
        <v>189</v>
      </c>
      <c r="G6" s="8" t="s">
        <v>2</v>
      </c>
      <c r="H6" s="17" t="s">
        <v>20</v>
      </c>
      <c r="I6" s="17" t="s">
        <v>17</v>
      </c>
      <c r="J6" s="17" t="s">
        <v>18</v>
      </c>
    </row>
    <row r="7" spans="1:10" x14ac:dyDescent="0.25">
      <c r="A7" t="s">
        <v>64</v>
      </c>
      <c r="B7" t="s">
        <v>77</v>
      </c>
      <c r="D7">
        <v>10</v>
      </c>
      <c r="E7" t="s">
        <v>166</v>
      </c>
      <c r="F7">
        <v>26</v>
      </c>
      <c r="G7">
        <v>10</v>
      </c>
      <c r="H7" s="29"/>
      <c r="I7" s="29">
        <f>IFERROR(T_RAWMATS[[#This Row],[STARTING INVENTORY]]+T_RAWMATS[[#This Row],[PURCHASES]]-(SUMIF(T_BOM[RAW MATERIAL],T_RAWMATS[[#This Row],[RAW MATERIAL NAME]],T_BOM[RAW MATERIAL UNITS  USED TILL NOW])),"")</f>
        <v>10</v>
      </c>
      <c r="J7" s="30" t="str">
        <f>IFERROR(IF(T_RAWMATS[[#This Row],[AVAILABLE NOW]]&lt;=T_RAWMATS[[#This Row],[RE-ORDER POINT]],"YES","NO"),"")</f>
        <v>YES</v>
      </c>
    </row>
    <row r="8" spans="1:10" x14ac:dyDescent="0.25">
      <c r="A8" t="s">
        <v>65</v>
      </c>
      <c r="B8" t="s">
        <v>78</v>
      </c>
      <c r="C8" t="s">
        <v>182</v>
      </c>
      <c r="D8">
        <v>30</v>
      </c>
      <c r="E8" t="s">
        <v>167</v>
      </c>
      <c r="F8">
        <v>32</v>
      </c>
      <c r="G8">
        <v>20</v>
      </c>
      <c r="H8" s="29"/>
      <c r="I8" s="29">
        <f ca="1">IFERROR(T_RAWMATS[[#This Row],[STARTING INVENTORY]]+T_RAWMATS[[#This Row],[PURCHASES]]-(SUMIF(T_BOM[RAW MATERIAL],T_RAWMATS[[#This Row],[RAW MATERIAL NAME]],T_BOM[RAW MATERIAL UNITS  USED TILL NOW])),"")</f>
        <v>30</v>
      </c>
      <c r="J8" s="30" t="str">
        <f ca="1">IFERROR(IF(T_RAWMATS[[#This Row],[AVAILABLE NOW]]&lt;=T_RAWMATS[[#This Row],[RE-ORDER POINT]],"YES","NO"),"")</f>
        <v>NO</v>
      </c>
    </row>
    <row r="9" spans="1:10" x14ac:dyDescent="0.25">
      <c r="A9" t="s">
        <v>63</v>
      </c>
      <c r="B9" t="s">
        <v>79</v>
      </c>
      <c r="C9" t="s">
        <v>183</v>
      </c>
      <c r="D9">
        <v>400</v>
      </c>
      <c r="E9" t="s">
        <v>167</v>
      </c>
      <c r="F9">
        <v>23</v>
      </c>
      <c r="G9">
        <v>100</v>
      </c>
      <c r="H9" s="29"/>
      <c r="I9" s="29">
        <f ca="1">IFERROR(T_RAWMATS[[#This Row],[STARTING INVENTORY]]+T_RAWMATS[[#This Row],[PURCHASES]]-(SUMIF(T_BOM[RAW MATERIAL],T_RAWMATS[[#This Row],[RAW MATERIAL NAME]],T_BOM[RAW MATERIAL UNITS  USED TILL NOW])),"")</f>
        <v>400</v>
      </c>
      <c r="J9" s="30" t="str">
        <f ca="1">IFERROR(IF(T_RAWMATS[[#This Row],[AVAILABLE NOW]]&lt;=T_RAWMATS[[#This Row],[RE-ORDER POINT]],"YES","NO"),"")</f>
        <v>NO</v>
      </c>
    </row>
    <row r="10" spans="1:10" x14ac:dyDescent="0.25">
      <c r="A10" t="s">
        <v>66</v>
      </c>
      <c r="B10" t="s">
        <v>80</v>
      </c>
      <c r="D10">
        <v>0</v>
      </c>
      <c r="E10" t="s">
        <v>167</v>
      </c>
      <c r="G10">
        <v>0</v>
      </c>
      <c r="H10" s="29"/>
      <c r="I10" s="29">
        <f>IFERROR(T_RAWMATS[[#This Row],[STARTING INVENTORY]]+T_RAWMATS[[#This Row],[PURCHASES]]-(SUMIF(T_BOM[RAW MATERIAL],T_RAWMATS[[#This Row],[RAW MATERIAL NAME]],T_BOM[RAW MATERIAL UNITS  USED TILL NOW])),"")</f>
        <v>0</v>
      </c>
      <c r="J10" s="30" t="str">
        <f>IFERROR(IF(T_RAWMATS[[#This Row],[AVAILABLE NOW]]&lt;=T_RAWMATS[[#This Row],[RE-ORDER POINT]],"YES","NO"),"")</f>
        <v>YES</v>
      </c>
    </row>
    <row r="11" spans="1:10" x14ac:dyDescent="0.25">
      <c r="A11" t="s">
        <v>67</v>
      </c>
      <c r="B11" t="s">
        <v>81</v>
      </c>
      <c r="D11">
        <v>1000</v>
      </c>
      <c r="E11" t="s">
        <v>168</v>
      </c>
      <c r="G11">
        <v>2000</v>
      </c>
      <c r="H11" s="29"/>
      <c r="I11" s="29">
        <f>IFERROR(T_RAWMATS[[#This Row],[STARTING INVENTORY]]+T_RAWMATS[[#This Row],[PURCHASES]]-(SUMIF(T_BOM[RAW MATERIAL],T_RAWMATS[[#This Row],[RAW MATERIAL NAME]],T_BOM[RAW MATERIAL UNITS  USED TILL NOW])),"")</f>
        <v>1000</v>
      </c>
      <c r="J11" s="30" t="str">
        <f>IFERROR(IF(T_RAWMATS[[#This Row],[AVAILABLE NOW]]&lt;=T_RAWMATS[[#This Row],[RE-ORDER POINT]],"YES","NO"),"")</f>
        <v>YES</v>
      </c>
    </row>
    <row r="12" spans="1:10" x14ac:dyDescent="0.25">
      <c r="A12" t="s">
        <v>68</v>
      </c>
      <c r="B12" t="s">
        <v>82</v>
      </c>
      <c r="C12" t="s">
        <v>184</v>
      </c>
      <c r="D12">
        <v>5</v>
      </c>
      <c r="E12" t="s">
        <v>169</v>
      </c>
      <c r="G12">
        <v>15</v>
      </c>
      <c r="H12" s="29"/>
      <c r="I12" s="29">
        <f>IFERROR(T_RAWMATS[[#This Row],[STARTING INVENTORY]]+T_RAWMATS[[#This Row],[PURCHASES]]-(SUMIF(T_BOM[RAW MATERIAL],T_RAWMATS[[#This Row],[RAW MATERIAL NAME]],T_BOM[RAW MATERIAL UNITS  USED TILL NOW])),"")</f>
        <v>5</v>
      </c>
      <c r="J12" s="30" t="str">
        <f>IFERROR(IF(T_RAWMATS[[#This Row],[AVAILABLE NOW]]&lt;=T_RAWMATS[[#This Row],[RE-ORDER POINT]],"YES","NO"),"")</f>
        <v>YES</v>
      </c>
    </row>
    <row r="13" spans="1:10" x14ac:dyDescent="0.25">
      <c r="A13" t="s">
        <v>69</v>
      </c>
      <c r="B13" t="s">
        <v>83</v>
      </c>
      <c r="D13">
        <v>3</v>
      </c>
      <c r="E13" t="s">
        <v>170</v>
      </c>
      <c r="G13">
        <v>5</v>
      </c>
      <c r="H13" s="29"/>
      <c r="I13" s="29">
        <f>IFERROR(T_RAWMATS[[#This Row],[STARTING INVENTORY]]+T_RAWMATS[[#This Row],[PURCHASES]]-(SUMIF(T_BOM[RAW MATERIAL],T_RAWMATS[[#This Row],[RAW MATERIAL NAME]],T_BOM[RAW MATERIAL UNITS  USED TILL NOW])),"")</f>
        <v>3</v>
      </c>
      <c r="J13" s="30" t="str">
        <f>IFERROR(IF(T_RAWMATS[[#This Row],[AVAILABLE NOW]]&lt;=T_RAWMATS[[#This Row],[RE-ORDER POINT]],"YES","NO"),"")</f>
        <v>YES</v>
      </c>
    </row>
    <row r="14" spans="1:10" x14ac:dyDescent="0.25">
      <c r="A14" t="s">
        <v>70</v>
      </c>
      <c r="B14" t="s">
        <v>84</v>
      </c>
      <c r="D14">
        <v>12</v>
      </c>
      <c r="E14" t="s">
        <v>169</v>
      </c>
      <c r="G14">
        <v>15</v>
      </c>
      <c r="H14" s="29"/>
      <c r="I14" s="29">
        <f>IFERROR(T_RAWMATS[[#This Row],[STARTING INVENTORY]]+T_RAWMATS[[#This Row],[PURCHASES]]-(SUMIF(T_BOM[RAW MATERIAL],T_RAWMATS[[#This Row],[RAW MATERIAL NAME]],T_BOM[RAW MATERIAL UNITS  USED TILL NOW])),"")</f>
        <v>12</v>
      </c>
      <c r="J14" s="30" t="str">
        <f>IFERROR(IF(T_RAWMATS[[#This Row],[AVAILABLE NOW]]&lt;=T_RAWMATS[[#This Row],[RE-ORDER POINT]],"YES","NO"),"")</f>
        <v>YES</v>
      </c>
    </row>
    <row r="15" spans="1:10" x14ac:dyDescent="0.25">
      <c r="A15" t="s">
        <v>71</v>
      </c>
      <c r="B15" t="s">
        <v>85</v>
      </c>
      <c r="D15">
        <v>100</v>
      </c>
      <c r="E15" t="s">
        <v>167</v>
      </c>
      <c r="G15">
        <v>100</v>
      </c>
      <c r="H15" s="29"/>
      <c r="I15" s="29">
        <f>IFERROR(T_RAWMATS[[#This Row],[STARTING INVENTORY]]+T_RAWMATS[[#This Row],[PURCHASES]]-(SUMIF(T_BOM[RAW MATERIAL],T_RAWMATS[[#This Row],[RAW MATERIAL NAME]],T_BOM[RAW MATERIAL UNITS  USED TILL NOW])),"")</f>
        <v>100</v>
      </c>
      <c r="J15" s="30" t="str">
        <f>IFERROR(IF(T_RAWMATS[[#This Row],[AVAILABLE NOW]]&lt;=T_RAWMATS[[#This Row],[RE-ORDER POINT]],"YES","NO"),"")</f>
        <v>YES</v>
      </c>
    </row>
    <row r="16" spans="1:10" x14ac:dyDescent="0.25">
      <c r="A16" t="s">
        <v>72</v>
      </c>
      <c r="B16" t="s">
        <v>86</v>
      </c>
      <c r="D16">
        <v>1000</v>
      </c>
      <c r="E16" t="s">
        <v>167</v>
      </c>
      <c r="F16">
        <v>23</v>
      </c>
      <c r="G16">
        <v>1000</v>
      </c>
      <c r="H16" s="29"/>
      <c r="I16" s="29">
        <f ca="1">IFERROR(T_RAWMATS[[#This Row],[STARTING INVENTORY]]+T_RAWMATS[[#This Row],[PURCHASES]]-(SUMIF(T_BOM[RAW MATERIAL],T_RAWMATS[[#This Row],[RAW MATERIAL NAME]],T_BOM[RAW MATERIAL UNITS  USED TILL NOW])),"")</f>
        <v>1000</v>
      </c>
      <c r="J16" s="30" t="str">
        <f ca="1">IFERROR(IF(T_RAWMATS[[#This Row],[AVAILABLE NOW]]&lt;=T_RAWMATS[[#This Row],[RE-ORDER POINT]],"YES","NO"),"")</f>
        <v>YES</v>
      </c>
    </row>
    <row r="17" spans="1:10" x14ac:dyDescent="0.25">
      <c r="A17" t="s">
        <v>73</v>
      </c>
      <c r="B17" t="s">
        <v>87</v>
      </c>
      <c r="D17">
        <v>500</v>
      </c>
      <c r="E17" t="s">
        <v>168</v>
      </c>
      <c r="G17">
        <v>100</v>
      </c>
      <c r="H17" s="29"/>
      <c r="I17" s="29">
        <f>IFERROR(T_RAWMATS[[#This Row],[STARTING INVENTORY]]+T_RAWMATS[[#This Row],[PURCHASES]]-(SUMIF(T_BOM[RAW MATERIAL],T_RAWMATS[[#This Row],[RAW MATERIAL NAME]],T_BOM[RAW MATERIAL UNITS  USED TILL NOW])),"")</f>
        <v>500</v>
      </c>
      <c r="J17" s="30" t="str">
        <f>IFERROR(IF(T_RAWMATS[[#This Row],[AVAILABLE NOW]]&lt;=T_RAWMATS[[#This Row],[RE-ORDER POINT]],"YES","NO"),"")</f>
        <v>NO</v>
      </c>
    </row>
    <row r="18" spans="1:10" x14ac:dyDescent="0.25">
      <c r="A18" t="s">
        <v>74</v>
      </c>
      <c r="B18" t="s">
        <v>88</v>
      </c>
      <c r="D18">
        <v>3</v>
      </c>
      <c r="E18" t="s">
        <v>171</v>
      </c>
      <c r="G18">
        <v>3</v>
      </c>
      <c r="H18" s="29"/>
      <c r="I18" s="29">
        <f>IFERROR(T_RAWMATS[[#This Row],[STARTING INVENTORY]]+T_RAWMATS[[#This Row],[PURCHASES]]-(SUMIF(T_BOM[RAW MATERIAL],T_RAWMATS[[#This Row],[RAW MATERIAL NAME]],T_BOM[RAW MATERIAL UNITS  USED TILL NOW])),"")</f>
        <v>3</v>
      </c>
      <c r="J18" s="30" t="str">
        <f>IFERROR(IF(T_RAWMATS[[#This Row],[AVAILABLE NOW]]&lt;=T_RAWMATS[[#This Row],[RE-ORDER POINT]],"YES","NO"),"")</f>
        <v>YES</v>
      </c>
    </row>
    <row r="19" spans="1:10" x14ac:dyDescent="0.25">
      <c r="A19" t="s">
        <v>75</v>
      </c>
      <c r="B19" t="s">
        <v>89</v>
      </c>
      <c r="D19">
        <v>0</v>
      </c>
      <c r="E19" t="s">
        <v>168</v>
      </c>
      <c r="G19">
        <v>30</v>
      </c>
      <c r="H19" s="29"/>
      <c r="I19" s="29">
        <f>IFERROR(T_RAWMATS[[#This Row],[STARTING INVENTORY]]+T_RAWMATS[[#This Row],[PURCHASES]]-(SUMIF(T_BOM[RAW MATERIAL],T_RAWMATS[[#This Row],[RAW MATERIAL NAME]],T_BOM[RAW MATERIAL UNITS  USED TILL NOW])),"")</f>
        <v>0</v>
      </c>
      <c r="J19" s="30" t="str">
        <f>IFERROR(IF(T_RAWMATS[[#This Row],[AVAILABLE NOW]]&lt;=T_RAWMATS[[#This Row],[RE-ORDER POINT]],"YES","NO"),"")</f>
        <v>YES</v>
      </c>
    </row>
    <row r="20" spans="1:10" x14ac:dyDescent="0.25">
      <c r="A20" t="s">
        <v>76</v>
      </c>
      <c r="B20" t="s">
        <v>90</v>
      </c>
      <c r="D20">
        <v>1</v>
      </c>
      <c r="E20" t="s">
        <v>170</v>
      </c>
      <c r="G20">
        <v>5</v>
      </c>
      <c r="H20" s="29"/>
      <c r="I20" s="29">
        <f>IFERROR(T_RAWMATS[[#This Row],[STARTING INVENTORY]]+T_RAWMATS[[#This Row],[PURCHASES]]-(SUMIF(T_BOM[RAW MATERIAL],T_RAWMATS[[#This Row],[RAW MATERIAL NAME]],T_BOM[RAW MATERIAL UNITS  USED TILL NOW])),"")</f>
        <v>1</v>
      </c>
      <c r="J20" s="30" t="str">
        <f>IFERROR(IF(T_RAWMATS[[#This Row],[AVAILABLE NOW]]&lt;=T_RAWMATS[[#This Row],[RE-ORDER POINT]],"YES","NO"),"")</f>
        <v>YES</v>
      </c>
    </row>
    <row r="21" spans="1:10" x14ac:dyDescent="0.25">
      <c r="A21" t="s">
        <v>92</v>
      </c>
      <c r="B21" t="s">
        <v>91</v>
      </c>
      <c r="D21">
        <v>1152</v>
      </c>
      <c r="E21" t="s">
        <v>163</v>
      </c>
      <c r="H21" s="29"/>
      <c r="I21" s="29">
        <f>IFERROR(T_RAWMATS[[#This Row],[STARTING INVENTORY]]+T_RAWMATS[[#This Row],[PURCHASES]]-(SUMIF(T_BOM[RAW MATERIAL],T_RAWMATS[[#This Row],[RAW MATERIAL NAME]],T_BOM[RAW MATERIAL UNITS  USED TILL NOW])),"")</f>
        <v>1152</v>
      </c>
      <c r="J21" s="30" t="str">
        <f>IFERROR(IF(T_RAWMATS[[#This Row],[AVAILABLE NOW]]&lt;=T_RAWMATS[[#This Row],[RE-ORDER POINT]],"YES","NO"),"")</f>
        <v>NO</v>
      </c>
    </row>
    <row r="22" spans="1:10" x14ac:dyDescent="0.25">
      <c r="A22" t="s">
        <v>94</v>
      </c>
      <c r="B22" t="s">
        <v>93</v>
      </c>
      <c r="D22">
        <v>1000</v>
      </c>
      <c r="E22" t="s">
        <v>163</v>
      </c>
      <c r="H22" s="29"/>
      <c r="I22" s="29">
        <f>IFERROR(T_RAWMATS[[#This Row],[STARTING INVENTORY]]+T_RAWMATS[[#This Row],[PURCHASES]]-(SUMIF(T_BOM[RAW MATERIAL],T_RAWMATS[[#This Row],[RAW MATERIAL NAME]],T_BOM[RAW MATERIAL UNITS  USED TILL NOW])),"")</f>
        <v>1000</v>
      </c>
      <c r="J22" s="30" t="str">
        <f>IFERROR(IF(T_RAWMATS[[#This Row],[AVAILABLE NOW]]&lt;=T_RAWMATS[[#This Row],[RE-ORDER POINT]],"YES","NO"),"")</f>
        <v>NO</v>
      </c>
    </row>
    <row r="23" spans="1:10" x14ac:dyDescent="0.25">
      <c r="A23" t="s">
        <v>96</v>
      </c>
      <c r="B23" t="s">
        <v>95</v>
      </c>
      <c r="D23">
        <v>1000</v>
      </c>
      <c r="E23" t="s">
        <v>163</v>
      </c>
      <c r="H23" s="29"/>
      <c r="I23" s="29">
        <f>IFERROR(T_RAWMATS[[#This Row],[STARTING INVENTORY]]+T_RAWMATS[[#This Row],[PURCHASES]]-(SUMIF(T_BOM[RAW MATERIAL],T_RAWMATS[[#This Row],[RAW MATERIAL NAME]],T_BOM[RAW MATERIAL UNITS  USED TILL NOW])),"")</f>
        <v>1000</v>
      </c>
      <c r="J23" s="30" t="str">
        <f>IFERROR(IF(T_RAWMATS[[#This Row],[AVAILABLE NOW]]&lt;=T_RAWMATS[[#This Row],[RE-ORDER POINT]],"YES","NO"),"")</f>
        <v>NO</v>
      </c>
    </row>
    <row r="24" spans="1:10" x14ac:dyDescent="0.25">
      <c r="A24" t="s">
        <v>98</v>
      </c>
      <c r="B24" t="s">
        <v>97</v>
      </c>
      <c r="D24">
        <v>1000</v>
      </c>
      <c r="E24" t="s">
        <v>163</v>
      </c>
      <c r="H24" s="29"/>
      <c r="I24" s="29">
        <f>IFERROR(T_RAWMATS[[#This Row],[STARTING INVENTORY]]+T_RAWMATS[[#This Row],[PURCHASES]]-(SUMIF(T_BOM[RAW MATERIAL],T_RAWMATS[[#This Row],[RAW MATERIAL NAME]],T_BOM[RAW MATERIAL UNITS  USED TILL NOW])),"")</f>
        <v>1000</v>
      </c>
      <c r="J24" s="30" t="str">
        <f>IFERROR(IF(T_RAWMATS[[#This Row],[AVAILABLE NOW]]&lt;=T_RAWMATS[[#This Row],[RE-ORDER POINT]],"YES","NO"),"")</f>
        <v>NO</v>
      </c>
    </row>
    <row r="25" spans="1:10" x14ac:dyDescent="0.25">
      <c r="A25" t="s">
        <v>100</v>
      </c>
      <c r="B25" t="s">
        <v>99</v>
      </c>
      <c r="C25" t="s">
        <v>173</v>
      </c>
      <c r="D25">
        <v>100</v>
      </c>
      <c r="E25" t="s">
        <v>163</v>
      </c>
      <c r="G25">
        <v>100</v>
      </c>
      <c r="H25" s="29"/>
      <c r="I25" s="29">
        <f>IFERROR(T_RAWMATS[[#This Row],[STARTING INVENTORY]]+T_RAWMATS[[#This Row],[PURCHASES]]-(SUMIF(T_BOM[RAW MATERIAL],T_RAWMATS[[#This Row],[RAW MATERIAL NAME]],T_BOM[RAW MATERIAL UNITS  USED TILL NOW])),"")</f>
        <v>100</v>
      </c>
      <c r="J25" s="30" t="str">
        <f>IFERROR(IF(T_RAWMATS[[#This Row],[AVAILABLE NOW]]&lt;=T_RAWMATS[[#This Row],[RE-ORDER POINT]],"YES","NO"),"")</f>
        <v>YES</v>
      </c>
    </row>
    <row r="26" spans="1:10" x14ac:dyDescent="0.25">
      <c r="A26" t="s">
        <v>102</v>
      </c>
      <c r="B26" t="s">
        <v>101</v>
      </c>
      <c r="C26" t="s">
        <v>174</v>
      </c>
      <c r="D26">
        <v>2</v>
      </c>
      <c r="E26" t="s">
        <v>164</v>
      </c>
      <c r="G26">
        <v>1</v>
      </c>
      <c r="H26" s="29"/>
      <c r="I26" s="29">
        <f>IFERROR(T_RAWMATS[[#This Row],[STARTING INVENTORY]]+T_RAWMATS[[#This Row],[PURCHASES]]-(SUMIF(T_BOM[RAW MATERIAL],T_RAWMATS[[#This Row],[RAW MATERIAL NAME]],T_BOM[RAW MATERIAL UNITS  USED TILL NOW])),"")</f>
        <v>2</v>
      </c>
      <c r="J26" s="30" t="str">
        <f>IFERROR(IF(T_RAWMATS[[#This Row],[AVAILABLE NOW]]&lt;=T_RAWMATS[[#This Row],[RE-ORDER POINT]],"YES","NO"),"")</f>
        <v>NO</v>
      </c>
    </row>
    <row r="27" spans="1:10" x14ac:dyDescent="0.25">
      <c r="A27" t="s">
        <v>104</v>
      </c>
      <c r="B27" t="s">
        <v>103</v>
      </c>
      <c r="C27" t="s">
        <v>175</v>
      </c>
      <c r="D27">
        <v>1</v>
      </c>
      <c r="E27" t="s">
        <v>164</v>
      </c>
      <c r="G27">
        <v>0.3</v>
      </c>
      <c r="H27" s="29"/>
      <c r="I27" s="29">
        <f>IFERROR(T_RAWMATS[[#This Row],[STARTING INVENTORY]]+T_RAWMATS[[#This Row],[PURCHASES]]-(SUMIF(T_BOM[RAW MATERIAL],T_RAWMATS[[#This Row],[RAW MATERIAL NAME]],T_BOM[RAW MATERIAL UNITS  USED TILL NOW])),"")</f>
        <v>1</v>
      </c>
      <c r="J27" s="30" t="str">
        <f>IFERROR(IF(T_RAWMATS[[#This Row],[AVAILABLE NOW]]&lt;=T_RAWMATS[[#This Row],[RE-ORDER POINT]],"YES","NO"),"")</f>
        <v>NO</v>
      </c>
    </row>
    <row r="28" spans="1:10" x14ac:dyDescent="0.25">
      <c r="A28" t="s">
        <v>106</v>
      </c>
      <c r="B28" t="s">
        <v>105</v>
      </c>
      <c r="C28" t="s">
        <v>176</v>
      </c>
      <c r="D28">
        <v>2</v>
      </c>
      <c r="E28" t="s">
        <v>164</v>
      </c>
      <c r="G28">
        <v>2</v>
      </c>
      <c r="H28" s="29"/>
      <c r="I28" s="29">
        <f>IFERROR(T_RAWMATS[[#This Row],[STARTING INVENTORY]]+T_RAWMATS[[#This Row],[PURCHASES]]-(SUMIF(T_BOM[RAW MATERIAL],T_RAWMATS[[#This Row],[RAW MATERIAL NAME]],T_BOM[RAW MATERIAL UNITS  USED TILL NOW])),"")</f>
        <v>2</v>
      </c>
      <c r="J28" s="30" t="str">
        <f>IFERROR(IF(T_RAWMATS[[#This Row],[AVAILABLE NOW]]&lt;=T_RAWMATS[[#This Row],[RE-ORDER POINT]],"YES","NO"),"")</f>
        <v>YES</v>
      </c>
    </row>
    <row r="29" spans="1:10" x14ac:dyDescent="0.25">
      <c r="A29" t="s">
        <v>108</v>
      </c>
      <c r="B29" t="s">
        <v>107</v>
      </c>
      <c r="C29" t="s">
        <v>177</v>
      </c>
      <c r="D29">
        <v>4</v>
      </c>
      <c r="E29" t="s">
        <v>164</v>
      </c>
      <c r="G29">
        <v>4</v>
      </c>
      <c r="H29" s="29"/>
      <c r="I29" s="29">
        <f>IFERROR(T_RAWMATS[[#This Row],[STARTING INVENTORY]]+T_RAWMATS[[#This Row],[PURCHASES]]-(SUMIF(T_BOM[RAW MATERIAL],T_RAWMATS[[#This Row],[RAW MATERIAL NAME]],T_BOM[RAW MATERIAL UNITS  USED TILL NOW])),"")</f>
        <v>4</v>
      </c>
      <c r="J29" s="30" t="str">
        <f>IFERROR(IF(T_RAWMATS[[#This Row],[AVAILABLE NOW]]&lt;=T_RAWMATS[[#This Row],[RE-ORDER POINT]],"YES","NO"),"")</f>
        <v>YES</v>
      </c>
    </row>
    <row r="30" spans="1:10" x14ac:dyDescent="0.25">
      <c r="A30" t="s">
        <v>110</v>
      </c>
      <c r="B30" t="s">
        <v>109</v>
      </c>
      <c r="D30">
        <v>3</v>
      </c>
      <c r="E30" t="s">
        <v>163</v>
      </c>
      <c r="G30">
        <v>2</v>
      </c>
      <c r="H30" s="29"/>
      <c r="I30" s="29">
        <f>IFERROR(T_RAWMATS[[#This Row],[STARTING INVENTORY]]+T_RAWMATS[[#This Row],[PURCHASES]]-(SUMIF(T_BOM[RAW MATERIAL],T_RAWMATS[[#This Row],[RAW MATERIAL NAME]],T_BOM[RAW MATERIAL UNITS  USED TILL NOW])),"")</f>
        <v>3</v>
      </c>
      <c r="J30" s="30" t="str">
        <f>IFERROR(IF(T_RAWMATS[[#This Row],[AVAILABLE NOW]]&lt;=T_RAWMATS[[#This Row],[RE-ORDER POINT]],"YES","NO"),"")</f>
        <v>NO</v>
      </c>
    </row>
    <row r="31" spans="1:10" x14ac:dyDescent="0.25">
      <c r="A31" t="s">
        <v>112</v>
      </c>
      <c r="B31" t="s">
        <v>111</v>
      </c>
      <c r="C31" t="s">
        <v>178</v>
      </c>
      <c r="D31">
        <v>4</v>
      </c>
      <c r="E31" t="s">
        <v>164</v>
      </c>
      <c r="G31">
        <v>3</v>
      </c>
      <c r="H31" s="29"/>
      <c r="I31" s="29">
        <f>IFERROR(T_RAWMATS[[#This Row],[STARTING INVENTORY]]+T_RAWMATS[[#This Row],[PURCHASES]]-(SUMIF(T_BOM[RAW MATERIAL],T_RAWMATS[[#This Row],[RAW MATERIAL NAME]],T_BOM[RAW MATERIAL UNITS  USED TILL NOW])),"")</f>
        <v>4</v>
      </c>
      <c r="J31" s="30" t="str">
        <f>IFERROR(IF(T_RAWMATS[[#This Row],[AVAILABLE NOW]]&lt;=T_RAWMATS[[#This Row],[RE-ORDER POINT]],"YES","NO"),"")</f>
        <v>NO</v>
      </c>
    </row>
    <row r="32" spans="1:10" x14ac:dyDescent="0.25">
      <c r="A32" t="s">
        <v>114</v>
      </c>
      <c r="B32" t="s">
        <v>113</v>
      </c>
      <c r="D32">
        <v>3</v>
      </c>
      <c r="E32" t="s">
        <v>164</v>
      </c>
      <c r="G32">
        <v>2</v>
      </c>
      <c r="H32" s="29"/>
      <c r="I32" s="29">
        <f>IFERROR(T_RAWMATS[[#This Row],[STARTING INVENTORY]]+T_RAWMATS[[#This Row],[PURCHASES]]-(SUMIF(T_BOM[RAW MATERIAL],T_RAWMATS[[#This Row],[RAW MATERIAL NAME]],T_BOM[RAW MATERIAL UNITS  USED TILL NOW])),"")</f>
        <v>3</v>
      </c>
      <c r="J32" s="30" t="str">
        <f>IFERROR(IF(T_RAWMATS[[#This Row],[AVAILABLE NOW]]&lt;=T_RAWMATS[[#This Row],[RE-ORDER POINT]],"YES","NO"),"")</f>
        <v>NO</v>
      </c>
    </row>
    <row r="33" spans="1:10" x14ac:dyDescent="0.25">
      <c r="A33" t="s">
        <v>116</v>
      </c>
      <c r="B33" t="s">
        <v>115</v>
      </c>
      <c r="D33">
        <v>1</v>
      </c>
      <c r="E33" t="s">
        <v>164</v>
      </c>
      <c r="G33">
        <v>0.5</v>
      </c>
      <c r="H33" s="29"/>
      <c r="I33" s="29">
        <f>IFERROR(T_RAWMATS[[#This Row],[STARTING INVENTORY]]+T_RAWMATS[[#This Row],[PURCHASES]]-(SUMIF(T_BOM[RAW MATERIAL],T_RAWMATS[[#This Row],[RAW MATERIAL NAME]],T_BOM[RAW MATERIAL UNITS  USED TILL NOW])),"")</f>
        <v>1</v>
      </c>
      <c r="J33" s="30" t="str">
        <f>IFERROR(IF(T_RAWMATS[[#This Row],[AVAILABLE NOW]]&lt;=T_RAWMATS[[#This Row],[RE-ORDER POINT]],"YES","NO"),"")</f>
        <v>NO</v>
      </c>
    </row>
    <row r="34" spans="1:10" x14ac:dyDescent="0.25">
      <c r="A34" t="s">
        <v>118</v>
      </c>
      <c r="B34" t="s">
        <v>117</v>
      </c>
      <c r="D34">
        <v>0</v>
      </c>
      <c r="E34" t="s">
        <v>164</v>
      </c>
      <c r="G34">
        <v>0</v>
      </c>
      <c r="H34" s="29"/>
      <c r="I34" s="29">
        <f>IFERROR(T_RAWMATS[[#This Row],[STARTING INVENTORY]]+T_RAWMATS[[#This Row],[PURCHASES]]-(SUMIF(T_BOM[RAW MATERIAL],T_RAWMATS[[#This Row],[RAW MATERIAL NAME]],T_BOM[RAW MATERIAL UNITS  USED TILL NOW])),"")</f>
        <v>0</v>
      </c>
      <c r="J34" s="30" t="str">
        <f>IFERROR(IF(T_RAWMATS[[#This Row],[AVAILABLE NOW]]&lt;=T_RAWMATS[[#This Row],[RE-ORDER POINT]],"YES","NO"),"")</f>
        <v>YES</v>
      </c>
    </row>
    <row r="35" spans="1:10" x14ac:dyDescent="0.25">
      <c r="A35" t="s">
        <v>120</v>
      </c>
      <c r="B35" t="s">
        <v>119</v>
      </c>
      <c r="D35">
        <v>1</v>
      </c>
      <c r="E35" t="s">
        <v>164</v>
      </c>
      <c r="G35">
        <v>0.5</v>
      </c>
      <c r="H35" s="29"/>
      <c r="I35" s="29">
        <f>IFERROR(T_RAWMATS[[#This Row],[STARTING INVENTORY]]+T_RAWMATS[[#This Row],[PURCHASES]]-(SUMIF(T_BOM[RAW MATERIAL],T_RAWMATS[[#This Row],[RAW MATERIAL NAME]],T_BOM[RAW MATERIAL UNITS  USED TILL NOW])),"")</f>
        <v>1</v>
      </c>
      <c r="J35" s="30" t="str">
        <f>IFERROR(IF(T_RAWMATS[[#This Row],[AVAILABLE NOW]]&lt;=T_RAWMATS[[#This Row],[RE-ORDER POINT]],"YES","NO"),"")</f>
        <v>NO</v>
      </c>
    </row>
    <row r="36" spans="1:10" x14ac:dyDescent="0.25">
      <c r="A36" t="s">
        <v>122</v>
      </c>
      <c r="B36" t="s">
        <v>121</v>
      </c>
      <c r="D36">
        <v>1</v>
      </c>
      <c r="E36" t="s">
        <v>164</v>
      </c>
      <c r="G36">
        <v>0.5</v>
      </c>
      <c r="H36" s="29"/>
      <c r="I36" s="29">
        <f>IFERROR(T_RAWMATS[[#This Row],[STARTING INVENTORY]]+T_RAWMATS[[#This Row],[PURCHASES]]-(SUMIF(T_BOM[RAW MATERIAL],T_RAWMATS[[#This Row],[RAW MATERIAL NAME]],T_BOM[RAW MATERIAL UNITS  USED TILL NOW])),"")</f>
        <v>1</v>
      </c>
      <c r="J36" s="30" t="str">
        <f>IFERROR(IF(T_RAWMATS[[#This Row],[AVAILABLE NOW]]&lt;=T_RAWMATS[[#This Row],[RE-ORDER POINT]],"YES","NO"),"")</f>
        <v>NO</v>
      </c>
    </row>
    <row r="37" spans="1:10" x14ac:dyDescent="0.25">
      <c r="A37" t="s">
        <v>124</v>
      </c>
      <c r="B37" t="s">
        <v>123</v>
      </c>
      <c r="D37">
        <v>0</v>
      </c>
      <c r="E37" t="s">
        <v>164</v>
      </c>
      <c r="G37">
        <v>0</v>
      </c>
      <c r="H37" s="29"/>
      <c r="I37" s="29">
        <f>IFERROR(T_RAWMATS[[#This Row],[STARTING INVENTORY]]+T_RAWMATS[[#This Row],[PURCHASES]]-(SUMIF(T_BOM[RAW MATERIAL],T_RAWMATS[[#This Row],[RAW MATERIAL NAME]],T_BOM[RAW MATERIAL UNITS  USED TILL NOW])),"")</f>
        <v>0</v>
      </c>
      <c r="J37" s="30" t="str">
        <f>IFERROR(IF(T_RAWMATS[[#This Row],[AVAILABLE NOW]]&lt;=T_RAWMATS[[#This Row],[RE-ORDER POINT]],"YES","NO"),"")</f>
        <v>YES</v>
      </c>
    </row>
    <row r="38" spans="1:10" x14ac:dyDescent="0.25">
      <c r="A38" t="s">
        <v>126</v>
      </c>
      <c r="B38" t="s">
        <v>125</v>
      </c>
      <c r="D38">
        <v>0</v>
      </c>
      <c r="E38" t="s">
        <v>164</v>
      </c>
      <c r="G38">
        <v>1</v>
      </c>
      <c r="H38" s="29"/>
      <c r="I38" s="29">
        <f>IFERROR(T_RAWMATS[[#This Row],[STARTING INVENTORY]]+T_RAWMATS[[#This Row],[PURCHASES]]-(SUMIF(T_BOM[RAW MATERIAL],T_RAWMATS[[#This Row],[RAW MATERIAL NAME]],T_BOM[RAW MATERIAL UNITS  USED TILL NOW])),"")</f>
        <v>0</v>
      </c>
      <c r="J38" s="30" t="str">
        <f>IFERROR(IF(T_RAWMATS[[#This Row],[AVAILABLE NOW]]&lt;=T_RAWMATS[[#This Row],[RE-ORDER POINT]],"YES","NO"),"")</f>
        <v>YES</v>
      </c>
    </row>
    <row r="39" spans="1:10" x14ac:dyDescent="0.25">
      <c r="A39" t="s">
        <v>128</v>
      </c>
      <c r="B39" t="s">
        <v>127</v>
      </c>
      <c r="D39">
        <v>6</v>
      </c>
      <c r="E39" t="s">
        <v>164</v>
      </c>
      <c r="G39">
        <v>4</v>
      </c>
      <c r="H39" s="29"/>
      <c r="I39" s="29">
        <f>IFERROR(T_RAWMATS[[#This Row],[STARTING INVENTORY]]+T_RAWMATS[[#This Row],[PURCHASES]]-(SUMIF(T_BOM[RAW MATERIAL],T_RAWMATS[[#This Row],[RAW MATERIAL NAME]],T_BOM[RAW MATERIAL UNITS  USED TILL NOW])),"")</f>
        <v>6</v>
      </c>
      <c r="J39" s="30" t="str">
        <f>IFERROR(IF(T_RAWMATS[[#This Row],[AVAILABLE NOW]]&lt;=T_RAWMATS[[#This Row],[RE-ORDER POINT]],"YES","NO"),"")</f>
        <v>NO</v>
      </c>
    </row>
    <row r="40" spans="1:10" x14ac:dyDescent="0.25">
      <c r="A40" t="s">
        <v>130</v>
      </c>
      <c r="B40" t="s">
        <v>129</v>
      </c>
      <c r="D40">
        <v>8</v>
      </c>
      <c r="E40" t="s">
        <v>164</v>
      </c>
      <c r="G40">
        <v>4</v>
      </c>
      <c r="H40" s="29"/>
      <c r="I40" s="29">
        <f>IFERROR(T_RAWMATS[[#This Row],[STARTING INVENTORY]]+T_RAWMATS[[#This Row],[PURCHASES]]-(SUMIF(T_BOM[RAW MATERIAL],T_RAWMATS[[#This Row],[RAW MATERIAL NAME]],T_BOM[RAW MATERIAL UNITS  USED TILL NOW])),"")</f>
        <v>8</v>
      </c>
      <c r="J40" s="30" t="str">
        <f>IFERROR(IF(T_RAWMATS[[#This Row],[AVAILABLE NOW]]&lt;=T_RAWMATS[[#This Row],[RE-ORDER POINT]],"YES","NO"),"")</f>
        <v>NO</v>
      </c>
    </row>
    <row r="41" spans="1:10" x14ac:dyDescent="0.25">
      <c r="A41" t="s">
        <v>132</v>
      </c>
      <c r="B41" t="s">
        <v>131</v>
      </c>
      <c r="C41" t="s">
        <v>179</v>
      </c>
      <c r="D41">
        <v>2</v>
      </c>
      <c r="E41" t="s">
        <v>164</v>
      </c>
      <c r="G41">
        <v>2</v>
      </c>
      <c r="H41" s="29"/>
      <c r="I41" s="29">
        <f>IFERROR(T_RAWMATS[[#This Row],[STARTING INVENTORY]]+T_RAWMATS[[#This Row],[PURCHASES]]-(SUMIF(T_BOM[RAW MATERIAL],T_RAWMATS[[#This Row],[RAW MATERIAL NAME]],T_BOM[RAW MATERIAL UNITS  USED TILL NOW])),"")</f>
        <v>2</v>
      </c>
      <c r="J41" s="30" t="str">
        <f>IFERROR(IF(T_RAWMATS[[#This Row],[AVAILABLE NOW]]&lt;=T_RAWMATS[[#This Row],[RE-ORDER POINT]],"YES","NO"),"")</f>
        <v>YES</v>
      </c>
    </row>
    <row r="42" spans="1:10" x14ac:dyDescent="0.25">
      <c r="A42" t="s">
        <v>134</v>
      </c>
      <c r="B42" t="s">
        <v>133</v>
      </c>
      <c r="D42">
        <v>1</v>
      </c>
      <c r="E42" t="s">
        <v>164</v>
      </c>
      <c r="G42">
        <v>0.5</v>
      </c>
      <c r="H42" s="29"/>
      <c r="I42" s="29">
        <f>IFERROR(T_RAWMATS[[#This Row],[STARTING INVENTORY]]+T_RAWMATS[[#This Row],[PURCHASES]]-(SUMIF(T_BOM[RAW MATERIAL],T_RAWMATS[[#This Row],[RAW MATERIAL NAME]],T_BOM[RAW MATERIAL UNITS  USED TILL NOW])),"")</f>
        <v>1</v>
      </c>
      <c r="J42" s="30" t="str">
        <f>IFERROR(IF(T_RAWMATS[[#This Row],[AVAILABLE NOW]]&lt;=T_RAWMATS[[#This Row],[RE-ORDER POINT]],"YES","NO"),"")</f>
        <v>NO</v>
      </c>
    </row>
    <row r="43" spans="1:10" x14ac:dyDescent="0.25">
      <c r="A43" t="s">
        <v>136</v>
      </c>
      <c r="B43" t="s">
        <v>135</v>
      </c>
      <c r="D43">
        <v>2</v>
      </c>
      <c r="E43" t="s">
        <v>164</v>
      </c>
      <c r="G43">
        <v>0.5</v>
      </c>
      <c r="H43" s="29"/>
      <c r="I43" s="29">
        <f>IFERROR(T_RAWMATS[[#This Row],[STARTING INVENTORY]]+T_RAWMATS[[#This Row],[PURCHASES]]-(SUMIF(T_BOM[RAW MATERIAL],T_RAWMATS[[#This Row],[RAW MATERIAL NAME]],T_BOM[RAW MATERIAL UNITS  USED TILL NOW])),"")</f>
        <v>2</v>
      </c>
      <c r="J43" s="30" t="str">
        <f>IFERROR(IF(T_RAWMATS[[#This Row],[AVAILABLE NOW]]&lt;=T_RAWMATS[[#This Row],[RE-ORDER POINT]],"YES","NO"),"")</f>
        <v>NO</v>
      </c>
    </row>
    <row r="44" spans="1:10" x14ac:dyDescent="0.25">
      <c r="A44" t="s">
        <v>138</v>
      </c>
      <c r="B44" t="s">
        <v>137</v>
      </c>
      <c r="D44">
        <v>1</v>
      </c>
      <c r="E44" t="s">
        <v>164</v>
      </c>
      <c r="H44" s="29"/>
      <c r="I44" s="29">
        <f>IFERROR(T_RAWMATS[[#This Row],[STARTING INVENTORY]]+T_RAWMATS[[#This Row],[PURCHASES]]-(SUMIF(T_BOM[RAW MATERIAL],T_RAWMATS[[#This Row],[RAW MATERIAL NAME]],T_BOM[RAW MATERIAL UNITS  USED TILL NOW])),"")</f>
        <v>1</v>
      </c>
      <c r="J44" s="30" t="str">
        <f>IFERROR(IF(T_RAWMATS[[#This Row],[AVAILABLE NOW]]&lt;=T_RAWMATS[[#This Row],[RE-ORDER POINT]],"YES","NO"),"")</f>
        <v>NO</v>
      </c>
    </row>
    <row r="45" spans="1:10" x14ac:dyDescent="0.25">
      <c r="A45" t="s">
        <v>140</v>
      </c>
      <c r="B45" t="s">
        <v>139</v>
      </c>
      <c r="D45">
        <v>0</v>
      </c>
      <c r="E45" t="s">
        <v>164</v>
      </c>
      <c r="G45">
        <v>0</v>
      </c>
      <c r="H45" s="29"/>
      <c r="I45" s="29">
        <f>IFERROR(T_RAWMATS[[#This Row],[STARTING INVENTORY]]+T_RAWMATS[[#This Row],[PURCHASES]]-(SUMIF(T_BOM[RAW MATERIAL],T_RAWMATS[[#This Row],[RAW MATERIAL NAME]],T_BOM[RAW MATERIAL UNITS  USED TILL NOW])),"")</f>
        <v>0</v>
      </c>
      <c r="J45" s="30" t="str">
        <f>IFERROR(IF(T_RAWMATS[[#This Row],[AVAILABLE NOW]]&lt;=T_RAWMATS[[#This Row],[RE-ORDER POINT]],"YES","NO"),"")</f>
        <v>YES</v>
      </c>
    </row>
    <row r="46" spans="1:10" x14ac:dyDescent="0.25">
      <c r="A46" t="s">
        <v>142</v>
      </c>
      <c r="B46" t="s">
        <v>141</v>
      </c>
      <c r="D46">
        <v>2</v>
      </c>
      <c r="E46" t="s">
        <v>164</v>
      </c>
      <c r="G46">
        <v>0.5</v>
      </c>
      <c r="H46" s="29"/>
      <c r="I46" s="29">
        <f>IFERROR(T_RAWMATS[[#This Row],[STARTING INVENTORY]]+T_RAWMATS[[#This Row],[PURCHASES]]-(SUMIF(T_BOM[RAW MATERIAL],T_RAWMATS[[#This Row],[RAW MATERIAL NAME]],T_BOM[RAW MATERIAL UNITS  USED TILL NOW])),"")</f>
        <v>2</v>
      </c>
      <c r="J46" s="30" t="str">
        <f>IFERROR(IF(T_RAWMATS[[#This Row],[AVAILABLE NOW]]&lt;=T_RAWMATS[[#This Row],[RE-ORDER POINT]],"YES","NO"),"")</f>
        <v>NO</v>
      </c>
    </row>
    <row r="47" spans="1:10" x14ac:dyDescent="0.25">
      <c r="A47" t="s">
        <v>144</v>
      </c>
      <c r="B47" t="s">
        <v>143</v>
      </c>
      <c r="D47">
        <v>18</v>
      </c>
      <c r="E47" t="s">
        <v>163</v>
      </c>
      <c r="G47">
        <v>8</v>
      </c>
      <c r="H47" s="29"/>
      <c r="I47" s="29">
        <f>IFERROR(T_RAWMATS[[#This Row],[STARTING INVENTORY]]+T_RAWMATS[[#This Row],[PURCHASES]]-(SUMIF(T_BOM[RAW MATERIAL],T_RAWMATS[[#This Row],[RAW MATERIAL NAME]],T_BOM[RAW MATERIAL UNITS  USED TILL NOW])),"")</f>
        <v>18</v>
      </c>
      <c r="J47" s="30" t="str">
        <f>IFERROR(IF(T_RAWMATS[[#This Row],[AVAILABLE NOW]]&lt;=T_RAWMATS[[#This Row],[RE-ORDER POINT]],"YES","NO"),"")</f>
        <v>NO</v>
      </c>
    </row>
    <row r="48" spans="1:10" x14ac:dyDescent="0.25">
      <c r="A48" t="s">
        <v>146</v>
      </c>
      <c r="B48" t="s">
        <v>145</v>
      </c>
      <c r="D48">
        <v>50</v>
      </c>
      <c r="E48" t="s">
        <v>163</v>
      </c>
      <c r="H48" s="29"/>
      <c r="I48" s="29">
        <f>IFERROR(T_RAWMATS[[#This Row],[STARTING INVENTORY]]+T_RAWMATS[[#This Row],[PURCHASES]]-(SUMIF(T_BOM[RAW MATERIAL],T_RAWMATS[[#This Row],[RAW MATERIAL NAME]],T_BOM[RAW MATERIAL UNITS  USED TILL NOW])),"")</f>
        <v>50</v>
      </c>
      <c r="J48" s="30" t="str">
        <f>IFERROR(IF(T_RAWMATS[[#This Row],[AVAILABLE NOW]]&lt;=T_RAWMATS[[#This Row],[RE-ORDER POINT]],"YES","NO"),"")</f>
        <v>NO</v>
      </c>
    </row>
    <row r="49" spans="1:10" x14ac:dyDescent="0.25">
      <c r="A49" t="s">
        <v>148</v>
      </c>
      <c r="B49" t="s">
        <v>147</v>
      </c>
      <c r="C49" t="s">
        <v>180</v>
      </c>
      <c r="D49">
        <v>10</v>
      </c>
      <c r="E49" t="s">
        <v>165</v>
      </c>
      <c r="G49">
        <v>6</v>
      </c>
      <c r="H49" s="29"/>
      <c r="I49" s="29">
        <f>IFERROR(T_RAWMATS[[#This Row],[STARTING INVENTORY]]+T_RAWMATS[[#This Row],[PURCHASES]]-(SUMIF(T_BOM[RAW MATERIAL],T_RAWMATS[[#This Row],[RAW MATERIAL NAME]],T_BOM[RAW MATERIAL UNITS  USED TILL NOW])),"")</f>
        <v>10</v>
      </c>
      <c r="J49" s="30" t="str">
        <f>IFERROR(IF(T_RAWMATS[[#This Row],[AVAILABLE NOW]]&lt;=T_RAWMATS[[#This Row],[RE-ORDER POINT]],"YES","NO"),"")</f>
        <v>NO</v>
      </c>
    </row>
    <row r="50" spans="1:10" x14ac:dyDescent="0.25">
      <c r="A50" t="s">
        <v>150</v>
      </c>
      <c r="B50" t="s">
        <v>149</v>
      </c>
      <c r="D50">
        <v>20</v>
      </c>
      <c r="E50" t="s">
        <v>163</v>
      </c>
      <c r="G50">
        <v>10</v>
      </c>
      <c r="H50" s="29"/>
      <c r="I50" s="29">
        <f>IFERROR(T_RAWMATS[[#This Row],[STARTING INVENTORY]]+T_RAWMATS[[#This Row],[PURCHASES]]-(SUMIF(T_BOM[RAW MATERIAL],T_RAWMATS[[#This Row],[RAW MATERIAL NAME]],T_BOM[RAW MATERIAL UNITS  USED TILL NOW])),"")</f>
        <v>20</v>
      </c>
      <c r="J50" s="30" t="str">
        <f>IFERROR(IF(T_RAWMATS[[#This Row],[AVAILABLE NOW]]&lt;=T_RAWMATS[[#This Row],[RE-ORDER POINT]],"YES","NO"),"")</f>
        <v>NO</v>
      </c>
    </row>
    <row r="51" spans="1:10" x14ac:dyDescent="0.25">
      <c r="A51" t="s">
        <v>152</v>
      </c>
      <c r="B51" t="s">
        <v>151</v>
      </c>
      <c r="D51">
        <v>1</v>
      </c>
      <c r="E51" t="s">
        <v>163</v>
      </c>
      <c r="G51">
        <v>1</v>
      </c>
      <c r="H51" s="29"/>
      <c r="I51" s="29">
        <f>IFERROR(T_RAWMATS[[#This Row],[STARTING INVENTORY]]+T_RAWMATS[[#This Row],[PURCHASES]]-(SUMIF(T_BOM[RAW MATERIAL],T_RAWMATS[[#This Row],[RAW MATERIAL NAME]],T_BOM[RAW MATERIAL UNITS  USED TILL NOW])),"")</f>
        <v>1</v>
      </c>
      <c r="J51" s="30" t="str">
        <f>IFERROR(IF(T_RAWMATS[[#This Row],[AVAILABLE NOW]]&lt;=T_RAWMATS[[#This Row],[RE-ORDER POINT]],"YES","NO"),"")</f>
        <v>YES</v>
      </c>
    </row>
    <row r="52" spans="1:10" x14ac:dyDescent="0.25">
      <c r="A52" t="s">
        <v>154</v>
      </c>
      <c r="B52" t="s">
        <v>153</v>
      </c>
      <c r="C52" t="s">
        <v>180</v>
      </c>
      <c r="D52">
        <v>8</v>
      </c>
      <c r="E52" t="s">
        <v>165</v>
      </c>
      <c r="G52">
        <v>15</v>
      </c>
      <c r="H52" s="29"/>
      <c r="I52" s="29">
        <f>IFERROR(T_RAWMATS[[#This Row],[STARTING INVENTORY]]+T_RAWMATS[[#This Row],[PURCHASES]]-(SUMIF(T_BOM[RAW MATERIAL],T_RAWMATS[[#This Row],[RAW MATERIAL NAME]],T_BOM[RAW MATERIAL UNITS  USED TILL NOW])),"")</f>
        <v>8</v>
      </c>
      <c r="J52" s="30" t="str">
        <f>IFERROR(IF(T_RAWMATS[[#This Row],[AVAILABLE NOW]]&lt;=T_RAWMATS[[#This Row],[RE-ORDER POINT]],"YES","NO"),"")</f>
        <v>YES</v>
      </c>
    </row>
    <row r="53" spans="1:10" x14ac:dyDescent="0.25">
      <c r="A53" t="s">
        <v>156</v>
      </c>
      <c r="B53" t="s">
        <v>155</v>
      </c>
      <c r="C53" t="s">
        <v>181</v>
      </c>
      <c r="D53">
        <v>0</v>
      </c>
      <c r="E53" t="s">
        <v>163</v>
      </c>
      <c r="G53">
        <v>333</v>
      </c>
      <c r="H53" s="29"/>
      <c r="I53" s="29">
        <f>IFERROR(T_RAWMATS[[#This Row],[STARTING INVENTORY]]+T_RAWMATS[[#This Row],[PURCHASES]]-(SUMIF(T_BOM[RAW MATERIAL],T_RAWMATS[[#This Row],[RAW MATERIAL NAME]],T_BOM[RAW MATERIAL UNITS  USED TILL NOW])),"")</f>
        <v>0</v>
      </c>
      <c r="J53" s="30" t="str">
        <f>IFERROR(IF(T_RAWMATS[[#This Row],[AVAILABLE NOW]]&lt;=T_RAWMATS[[#This Row],[RE-ORDER POINT]],"YES","NO"),"")</f>
        <v>YES</v>
      </c>
    </row>
    <row r="54" spans="1:10" x14ac:dyDescent="0.25">
      <c r="A54" t="s">
        <v>158</v>
      </c>
      <c r="B54" t="s">
        <v>157</v>
      </c>
      <c r="D54">
        <v>1</v>
      </c>
      <c r="E54" t="s">
        <v>164</v>
      </c>
      <c r="H54" s="29"/>
      <c r="I54" s="29">
        <f>IFERROR(T_RAWMATS[[#This Row],[STARTING INVENTORY]]+T_RAWMATS[[#This Row],[PURCHASES]]-(SUMIF(T_BOM[RAW MATERIAL],T_RAWMATS[[#This Row],[RAW MATERIAL NAME]],T_BOM[RAW MATERIAL UNITS  USED TILL NOW])),"")</f>
        <v>1</v>
      </c>
      <c r="J54" s="30" t="str">
        <f>IFERROR(IF(T_RAWMATS[[#This Row],[AVAILABLE NOW]]&lt;=T_RAWMATS[[#This Row],[RE-ORDER POINT]],"YES","NO"),"")</f>
        <v>NO</v>
      </c>
    </row>
    <row r="55" spans="1:10" x14ac:dyDescent="0.25">
      <c r="A55" t="s">
        <v>160</v>
      </c>
      <c r="B55" t="s">
        <v>159</v>
      </c>
      <c r="D55">
        <v>1</v>
      </c>
      <c r="E55" t="s">
        <v>164</v>
      </c>
      <c r="G55">
        <v>1</v>
      </c>
      <c r="H55" s="29"/>
      <c r="I55" s="29">
        <f>IFERROR(T_RAWMATS[[#This Row],[STARTING INVENTORY]]+T_RAWMATS[[#This Row],[PURCHASES]]-(SUMIF(T_BOM[RAW MATERIAL],T_RAWMATS[[#This Row],[RAW MATERIAL NAME]],T_BOM[RAW MATERIAL UNITS  USED TILL NOW])),"")</f>
        <v>1</v>
      </c>
      <c r="J55" s="30" t="str">
        <f>IFERROR(IF(T_RAWMATS[[#This Row],[AVAILABLE NOW]]&lt;=T_RAWMATS[[#This Row],[RE-ORDER POINT]],"YES","NO"),"")</f>
        <v>YES</v>
      </c>
    </row>
    <row r="56" spans="1:10" x14ac:dyDescent="0.25">
      <c r="A56" t="s">
        <v>60</v>
      </c>
      <c r="F56">
        <v>2</v>
      </c>
      <c r="H56" s="29"/>
      <c r="I56" s="29">
        <f>IFERROR(T_RAWMATS[[#This Row],[STARTING INVENTORY]]+T_RAWMATS[[#This Row],[PURCHASES]]-(SUMIF(T_BOM[RAW MATERIAL],T_RAWMATS[[#This Row],[RAW MATERIAL NAME]],T_BOM[RAW MATERIAL UNITS  USED TILL NOW])),"")</f>
        <v>0</v>
      </c>
      <c r="J56" s="30" t="str">
        <f>IFERROR(IF(T_RAWMATS[[#This Row],[AVAILABLE NOW]]&lt;=T_RAWMATS[[#This Row],[RE-ORDER POINT]],"YES","NO"),"")</f>
        <v>YES</v>
      </c>
    </row>
    <row r="57" spans="1:10" x14ac:dyDescent="0.25">
      <c r="A57" t="s">
        <v>61</v>
      </c>
      <c r="F57">
        <v>2</v>
      </c>
      <c r="H57" s="29"/>
      <c r="I57" s="29">
        <f>IFERROR(T_RAWMATS[[#This Row],[STARTING INVENTORY]]+T_RAWMATS[[#This Row],[PURCHASES]]-(SUMIF(T_BOM[RAW MATERIAL],T_RAWMATS[[#This Row],[RAW MATERIAL NAME]],T_BOM[RAW MATERIAL UNITS  USED TILL NOW])),"")</f>
        <v>0</v>
      </c>
      <c r="J57" s="30" t="str">
        <f>IFERROR(IF(T_RAWMATS[[#This Row],[AVAILABLE NOW]]&lt;=T_RAWMATS[[#This Row],[RE-ORDER POINT]],"YES","NO"),"")</f>
        <v>YES</v>
      </c>
    </row>
  </sheetData>
  <conditionalFormatting sqref="A7:C57">
    <cfRule type="expression" dxfId="16" priority="1">
      <formula>$J7="YES"</formula>
    </cfRule>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0"/>
  <sheetViews>
    <sheetView showGridLines="0" zoomScale="85" zoomScaleNormal="85" workbookViewId="0">
      <selection activeCell="E11" sqref="E11"/>
    </sheetView>
  </sheetViews>
  <sheetFormatPr defaultColWidth="9.140625" defaultRowHeight="15" x14ac:dyDescent="0.25"/>
  <cols>
    <col min="1" max="1" width="29.28515625" customWidth="1"/>
    <col min="2" max="2" width="25.5703125" customWidth="1"/>
    <col min="3" max="5" width="13.42578125" customWidth="1"/>
    <col min="6" max="6" width="23.85546875" customWidth="1"/>
    <col min="7" max="7" width="22.7109375" customWidth="1"/>
    <col min="8" max="8" width="24.28515625" customWidth="1"/>
  </cols>
  <sheetData>
    <row r="1" spans="1:12" ht="23.25" x14ac:dyDescent="0.35">
      <c r="A1" s="14" t="s">
        <v>39</v>
      </c>
    </row>
    <row r="2" spans="1:12" ht="15.75" x14ac:dyDescent="0.25">
      <c r="A2" s="28" t="s">
        <v>55</v>
      </c>
    </row>
    <row r="3" spans="1:12" x14ac:dyDescent="0.25">
      <c r="A3" s="2"/>
      <c r="L3" s="13"/>
    </row>
    <row r="4" spans="1:12" x14ac:dyDescent="0.25">
      <c r="A4" s="2"/>
      <c r="L4" s="13"/>
    </row>
    <row r="5" spans="1:12" ht="18.75" x14ac:dyDescent="0.3">
      <c r="A5" s="16"/>
      <c r="L5" s="13"/>
    </row>
    <row r="6" spans="1:12" x14ac:dyDescent="0.25">
      <c r="F6" s="19" t="s">
        <v>44</v>
      </c>
    </row>
    <row r="7" spans="1:12" x14ac:dyDescent="0.25">
      <c r="F7" s="12" t="s">
        <v>50</v>
      </c>
    </row>
    <row r="8" spans="1:12" ht="30" x14ac:dyDescent="0.25">
      <c r="F8" s="11" t="s">
        <v>40</v>
      </c>
      <c r="G8" s="11" t="s">
        <v>42</v>
      </c>
      <c r="H8" s="11" t="s">
        <v>43</v>
      </c>
    </row>
    <row r="9" spans="1:12" ht="35.25" customHeight="1" x14ac:dyDescent="0.25">
      <c r="A9" s="8" t="s">
        <v>6</v>
      </c>
      <c r="B9" s="8" t="s">
        <v>7</v>
      </c>
      <c r="C9" s="8" t="s">
        <v>8</v>
      </c>
      <c r="D9" s="8" t="s">
        <v>45</v>
      </c>
      <c r="E9" s="8" t="s">
        <v>190</v>
      </c>
      <c r="F9" s="9" t="s">
        <v>41</v>
      </c>
      <c r="G9" s="9" t="s">
        <v>9</v>
      </c>
      <c r="H9" s="9" t="s">
        <v>10</v>
      </c>
    </row>
    <row r="10" spans="1:12" x14ac:dyDescent="0.25">
      <c r="A10" t="s">
        <v>60</v>
      </c>
      <c r="B10" t="s">
        <v>65</v>
      </c>
      <c r="C10" s="7">
        <v>0.6</v>
      </c>
      <c r="D10" s="7" t="str">
        <f>IFERROR(VLOOKUP(T_BOM[[#This Row],[RAW MATERIAL]],T_RAWMATS[],5,FALSE),"")</f>
        <v>mL</v>
      </c>
      <c r="E10" s="7">
        <f>IFERROR(T_BOM[[#This Row],[UNITS]]*VLOOKUP(T_BOM[[#This Row],[RAW MATERIAL]],T_RAWMATS[],6,FALSE),0)</f>
        <v>19.2</v>
      </c>
      <c r="F10" s="10">
        <f ca="1">IFERROR(SUMIFS(T_ORDERS[QUANTITY],T_ORDERS[ORDER TYPE],"SALE",T_ORDERS[EXPECTED DATE],"&lt;="&amp;TD,T_ORDERS[PRODUCT OR RAW MATERIAL NAME],T_BOM[[#This Row],[PRODUCT]])*T_BOM[[#This Row],[UNITS]],"")</f>
        <v>0</v>
      </c>
      <c r="G10" s="31">
        <f ca="1">IFERROR(INDEX(T_RAWMATS[AVAILABLE NOW],MATCH(T_BOM[[#This Row],[RAW MATERIAL]],T_RAWMATS[RAW MATERIAL NAME],0)),"")</f>
        <v>30</v>
      </c>
      <c r="H10" s="31">
        <f ca="1">IFERROR(IF(ROUNDDOWN(T_BOM[[#This Row],[AVAILABLE RAW MATERIALS NOW]]/T_BOM[[#This Row],[UNITS]],0)&lt;=0,0,ROUNDDOWN(T_BOM[[#This Row],[AVAILABLE RAW MATERIALS NOW]]/T_BOM[[#This Row],[UNITS]],0)),"")</f>
        <v>50</v>
      </c>
    </row>
    <row r="11" spans="1:12" x14ac:dyDescent="0.25">
      <c r="A11" t="s">
        <v>60</v>
      </c>
      <c r="B11" t="s">
        <v>72</v>
      </c>
      <c r="C11" s="7">
        <v>1</v>
      </c>
      <c r="D11" s="7" t="str">
        <f>IFERROR(VLOOKUP(T_BOM[[#This Row],[RAW MATERIAL]],T_RAWMATS[],5,FALSE),"")</f>
        <v>mL</v>
      </c>
      <c r="E11" s="7">
        <f>IFERROR(T_BOM[[#This Row],[UNITS]]*VLOOKUP(T_BOM[[#This Row],[RAW MATERIAL]],T_RAWMATS[],6,FALSE),0)</f>
        <v>23</v>
      </c>
      <c r="F11" s="10">
        <f ca="1">IFERROR(SUMIFS(T_ORDERS[QUANTITY],T_ORDERS[ORDER TYPE],"SALE",T_ORDERS[EXPECTED DATE],"&lt;="&amp;TD,T_ORDERS[PRODUCT OR RAW MATERIAL NAME],T_BOM[[#This Row],[PRODUCT]])*T_BOM[[#This Row],[UNITS]],"")</f>
        <v>0</v>
      </c>
      <c r="G11" s="31">
        <f ca="1">IFERROR(INDEX(T_RAWMATS[AVAILABLE NOW],MATCH(T_BOM[[#This Row],[RAW MATERIAL]],T_RAWMATS[RAW MATERIAL NAME],0)),"")</f>
        <v>1000</v>
      </c>
      <c r="H11" s="31">
        <f ca="1">IFERROR(IF(ROUNDDOWN(T_BOM[[#This Row],[AVAILABLE RAW MATERIALS NOW]]/T_BOM[[#This Row],[UNITS]],0)&lt;=0,0,ROUNDDOWN(T_BOM[[#This Row],[AVAILABLE RAW MATERIALS NOW]]/T_BOM[[#This Row],[UNITS]],0)),"")</f>
        <v>1000</v>
      </c>
    </row>
    <row r="12" spans="1:12" x14ac:dyDescent="0.25">
      <c r="A12" t="s">
        <v>60</v>
      </c>
      <c r="B12" t="s">
        <v>63</v>
      </c>
      <c r="C12" s="7">
        <v>1</v>
      </c>
      <c r="D12" s="7" t="str">
        <f>IFERROR(VLOOKUP(T_BOM[[#This Row],[RAW MATERIAL]],T_RAWMATS[],5,FALSE),"")</f>
        <v>mL</v>
      </c>
      <c r="E12" s="7">
        <f>IFERROR(T_BOM[[#This Row],[UNITS]]*VLOOKUP(T_BOM[[#This Row],[RAW MATERIAL]],T_RAWMATS[],6,FALSE),0)</f>
        <v>23</v>
      </c>
      <c r="F12" s="10">
        <f ca="1">IFERROR(SUMIFS(T_ORDERS[QUANTITY],T_ORDERS[ORDER TYPE],"SALE",T_ORDERS[EXPECTED DATE],"&lt;="&amp;TD,T_ORDERS[PRODUCT OR RAW MATERIAL NAME],T_BOM[[#This Row],[PRODUCT]])*T_BOM[[#This Row],[UNITS]],"")</f>
        <v>0</v>
      </c>
      <c r="G12" s="31">
        <f ca="1">IFERROR(INDEX(T_RAWMATS[AVAILABLE NOW],MATCH(T_BOM[[#This Row],[RAW MATERIAL]],T_RAWMATS[RAW MATERIAL NAME],0)),"")</f>
        <v>400</v>
      </c>
      <c r="H12" s="31">
        <f ca="1">IFERROR(IF(ROUNDDOWN(T_BOM[[#This Row],[AVAILABLE RAW MATERIALS NOW]]/T_BOM[[#This Row],[UNITS]],0)&lt;=0,0,ROUNDDOWN(T_BOM[[#This Row],[AVAILABLE RAW MATERIALS NOW]]/T_BOM[[#This Row],[UNITS]],0)),"")</f>
        <v>400</v>
      </c>
    </row>
    <row r="13" spans="1:12" x14ac:dyDescent="0.25">
      <c r="A13" t="s">
        <v>60</v>
      </c>
      <c r="B13" t="s">
        <v>65</v>
      </c>
      <c r="C13" s="7">
        <v>1</v>
      </c>
      <c r="D13" s="7" t="str">
        <f>IFERROR(VLOOKUP(T_BOM[[#This Row],[RAW MATERIAL]],T_RAWMATS[],5,FALSE),"")</f>
        <v>mL</v>
      </c>
      <c r="E13" s="7">
        <f>IFERROR(T_BOM[[#This Row],[UNITS]]*VLOOKUP(T_BOM[[#This Row],[RAW MATERIAL]],T_RAWMATS[],6,FALSE),0)</f>
        <v>32</v>
      </c>
      <c r="F13" s="10">
        <f ca="1">IFERROR(SUMIFS(T_ORDERS[QUANTITY],T_ORDERS[ORDER TYPE],"SALE",T_ORDERS[EXPECTED DATE],"&lt;="&amp;TD,T_ORDERS[PRODUCT OR RAW MATERIAL NAME],T_BOM[[#This Row],[PRODUCT]])*T_BOM[[#This Row],[UNITS]],"")</f>
        <v>0</v>
      </c>
      <c r="G13" s="31">
        <f ca="1">IFERROR(INDEX(T_RAWMATS[AVAILABLE NOW],MATCH(T_BOM[[#This Row],[RAW MATERIAL]],T_RAWMATS[RAW MATERIAL NAME],0)),"")</f>
        <v>30</v>
      </c>
      <c r="H13" s="31">
        <f ca="1">IFERROR(IF(ROUNDDOWN(T_BOM[[#This Row],[AVAILABLE RAW MATERIALS NOW]]/T_BOM[[#This Row],[UNITS]],0)&lt;=0,0,ROUNDDOWN(T_BOM[[#This Row],[AVAILABLE RAW MATERIALS NOW]]/T_BOM[[#This Row],[UNITS]],0)),"")</f>
        <v>30</v>
      </c>
    </row>
    <row r="14" spans="1:12" x14ac:dyDescent="0.25">
      <c r="A14" t="s">
        <v>61</v>
      </c>
      <c r="C14" s="7"/>
      <c r="D14" s="7" t="str">
        <f>IFERROR(VLOOKUP(T_BOM[[#This Row],[RAW MATERIAL]],T_RAWMATS[],5,FALSE),"")</f>
        <v/>
      </c>
      <c r="E14" s="7">
        <f>IFERROR(T_BOM[[#This Row],[UNITS]]*VLOOKUP(T_BOM[[#This Row],[RAW MATERIAL]],T_RAWMATS[],6,FALSE),0)</f>
        <v>0</v>
      </c>
      <c r="F14" s="10">
        <f ca="1">IFERROR(SUMIFS(T_ORDERS[QUANTITY],T_ORDERS[ORDER TYPE],"SALE",T_ORDERS[EXPECTED DATE],"&lt;="&amp;TD,T_ORDERS[PRODUCT OR RAW MATERIAL NAME],T_BOM[[#This Row],[PRODUCT]])*T_BOM[[#This Row],[UNITS]],"")</f>
        <v>0</v>
      </c>
      <c r="G14" s="31" t="str">
        <f>IFERROR(INDEX(T_RAWMATS[AVAILABLE NOW],MATCH(T_BOM[[#This Row],[RAW MATERIAL]],T_RAWMATS[RAW MATERIAL NAME],0)),"")</f>
        <v/>
      </c>
      <c r="H14" s="31" t="str">
        <f>IFERROR(IF(ROUNDDOWN(T_BOM[[#This Row],[AVAILABLE RAW MATERIALS NOW]]/T_BOM[[#This Row],[UNITS]],0)&lt;=0,0,ROUNDDOWN(T_BOM[[#This Row],[AVAILABLE RAW MATERIALS NOW]]/T_BOM[[#This Row],[UNITS]],0)),"")</f>
        <v/>
      </c>
    </row>
    <row r="15" spans="1:12" x14ac:dyDescent="0.25">
      <c r="A15" t="s">
        <v>61</v>
      </c>
      <c r="C15" s="7"/>
      <c r="D15" s="7" t="str">
        <f>IFERROR(VLOOKUP(T_BOM[[#This Row],[RAW MATERIAL]],T_RAWMATS[],5,FALSE),"")</f>
        <v/>
      </c>
      <c r="E15" s="7">
        <f>IFERROR(T_BOM[[#This Row],[UNITS]]*VLOOKUP(T_BOM[[#This Row],[RAW MATERIAL]],T_RAWMATS[],6,FALSE),0)</f>
        <v>0</v>
      </c>
      <c r="F15" s="10">
        <f ca="1">IFERROR(SUMIFS(T_ORDERS[QUANTITY],T_ORDERS[ORDER TYPE],"SALE",T_ORDERS[EXPECTED DATE],"&lt;="&amp;TD,T_ORDERS[PRODUCT OR RAW MATERIAL NAME],T_BOM[[#This Row],[PRODUCT]])*T_BOM[[#This Row],[UNITS]],"")</f>
        <v>0</v>
      </c>
      <c r="G15" s="31" t="str">
        <f>IFERROR(INDEX(T_RAWMATS[AVAILABLE NOW],MATCH(T_BOM[[#This Row],[RAW MATERIAL]],T_RAWMATS[RAW MATERIAL NAME],0)),"")</f>
        <v/>
      </c>
      <c r="H15" s="31" t="str">
        <f>IFERROR(IF(ROUNDDOWN(T_BOM[[#This Row],[AVAILABLE RAW MATERIALS NOW]]/T_BOM[[#This Row],[UNITS]],0)&lt;=0,0,ROUNDDOWN(T_BOM[[#This Row],[AVAILABLE RAW MATERIALS NOW]]/T_BOM[[#This Row],[UNITS]],0)),"")</f>
        <v/>
      </c>
    </row>
    <row r="16" spans="1:12" x14ac:dyDescent="0.25">
      <c r="A16" t="s">
        <v>61</v>
      </c>
      <c r="C16" s="7"/>
      <c r="D16" s="7" t="str">
        <f>IFERROR(VLOOKUP(T_BOM[[#This Row],[RAW MATERIAL]],T_RAWMATS[],5,FALSE),"")</f>
        <v/>
      </c>
      <c r="E16" s="7">
        <f>IFERROR(T_BOM[[#This Row],[UNITS]]*VLOOKUP(T_BOM[[#This Row],[RAW MATERIAL]],T_RAWMATS[],6,FALSE),0)</f>
        <v>0</v>
      </c>
      <c r="F16" s="10">
        <f ca="1">IFERROR(SUMIFS(T_ORDERS[QUANTITY],T_ORDERS[ORDER TYPE],"SALE",T_ORDERS[EXPECTED DATE],"&lt;="&amp;TD,T_ORDERS[PRODUCT OR RAW MATERIAL NAME],T_BOM[[#This Row],[PRODUCT]])*T_BOM[[#This Row],[UNITS]],"")</f>
        <v>0</v>
      </c>
      <c r="G16" s="31" t="str">
        <f>IFERROR(INDEX(T_RAWMATS[AVAILABLE NOW],MATCH(T_BOM[[#This Row],[RAW MATERIAL]],T_RAWMATS[RAW MATERIAL NAME],0)),"")</f>
        <v/>
      </c>
      <c r="H16" s="31" t="str">
        <f>IFERROR(IF(ROUNDDOWN(T_BOM[[#This Row],[AVAILABLE RAW MATERIALS NOW]]/T_BOM[[#This Row],[UNITS]],0)&lt;=0,0,ROUNDDOWN(T_BOM[[#This Row],[AVAILABLE RAW MATERIALS NOW]]/T_BOM[[#This Row],[UNITS]],0)),"")</f>
        <v/>
      </c>
    </row>
    <row r="17" spans="1:8" x14ac:dyDescent="0.25">
      <c r="A17" t="s">
        <v>61</v>
      </c>
      <c r="C17" s="7"/>
      <c r="D17" s="7" t="str">
        <f>IFERROR(VLOOKUP(T_BOM[[#This Row],[RAW MATERIAL]],T_RAWMATS[],5,FALSE),"")</f>
        <v/>
      </c>
      <c r="E17" s="7">
        <f>IFERROR(T_BOM[[#This Row],[UNITS]]*VLOOKUP(T_BOM[[#This Row],[RAW MATERIAL]],T_RAWMATS[],6,FALSE),0)</f>
        <v>0</v>
      </c>
      <c r="F17" s="10">
        <f ca="1">IFERROR(SUMIFS(T_ORDERS[QUANTITY],T_ORDERS[ORDER TYPE],"SALE",T_ORDERS[EXPECTED DATE],"&lt;="&amp;TD,T_ORDERS[PRODUCT OR RAW MATERIAL NAME],T_BOM[[#This Row],[PRODUCT]])*T_BOM[[#This Row],[UNITS]],"")</f>
        <v>0</v>
      </c>
      <c r="G17" s="31" t="str">
        <f>IFERROR(INDEX(T_RAWMATS[AVAILABLE NOW],MATCH(T_BOM[[#This Row],[RAW MATERIAL]],T_RAWMATS[RAW MATERIAL NAME],0)),"")</f>
        <v/>
      </c>
      <c r="H17" s="31" t="str">
        <f>IFERROR(IF(ROUNDDOWN(T_BOM[[#This Row],[AVAILABLE RAW MATERIALS NOW]]/T_BOM[[#This Row],[UNITS]],0)&lt;=0,0,ROUNDDOWN(T_BOM[[#This Row],[AVAILABLE RAW MATERIALS NOW]]/T_BOM[[#This Row],[UNITS]],0)),"")</f>
        <v/>
      </c>
    </row>
    <row r="18" spans="1:8" x14ac:dyDescent="0.25">
      <c r="A18" t="s">
        <v>61</v>
      </c>
      <c r="C18" s="7"/>
      <c r="D18" s="7" t="str">
        <f>IFERROR(VLOOKUP(T_BOM[[#This Row],[RAW MATERIAL]],T_RAWMATS[],5,FALSE),"")</f>
        <v/>
      </c>
      <c r="E18" s="7">
        <f>IFERROR(T_BOM[[#This Row],[UNITS]]*VLOOKUP(T_BOM[[#This Row],[RAW MATERIAL]],T_RAWMATS[],6,FALSE),0)</f>
        <v>0</v>
      </c>
      <c r="F18" s="10">
        <f ca="1">IFERROR(SUMIFS(T_ORDERS[QUANTITY],T_ORDERS[ORDER TYPE],"SALE",T_ORDERS[EXPECTED DATE],"&lt;="&amp;TD,T_ORDERS[PRODUCT OR RAW MATERIAL NAME],T_BOM[[#This Row],[PRODUCT]])*T_BOM[[#This Row],[UNITS]],"")</f>
        <v>0</v>
      </c>
      <c r="G18" s="31" t="str">
        <f>IFERROR(INDEX(T_RAWMATS[AVAILABLE NOW],MATCH(T_BOM[[#This Row],[RAW MATERIAL]],T_RAWMATS[RAW MATERIAL NAME],0)),"")</f>
        <v/>
      </c>
      <c r="H18" s="31" t="str">
        <f>IFERROR(IF(ROUNDDOWN(T_BOM[[#This Row],[AVAILABLE RAW MATERIALS NOW]]/T_BOM[[#This Row],[UNITS]],0)&lt;=0,0,ROUNDDOWN(T_BOM[[#This Row],[AVAILABLE RAW MATERIALS NOW]]/T_BOM[[#This Row],[UNITS]],0)),"")</f>
        <v/>
      </c>
    </row>
    <row r="19" spans="1:8" x14ac:dyDescent="0.25">
      <c r="A19" t="s">
        <v>61</v>
      </c>
      <c r="C19" s="7"/>
      <c r="D19" s="7" t="str">
        <f>IFERROR(VLOOKUP(T_BOM[[#This Row],[RAW MATERIAL]],T_RAWMATS[],5,FALSE),"")</f>
        <v/>
      </c>
      <c r="E19" s="7">
        <f>IFERROR(T_BOM[[#This Row],[UNITS]]*VLOOKUP(T_BOM[[#This Row],[RAW MATERIAL]],T_RAWMATS[],6,FALSE),0)</f>
        <v>0</v>
      </c>
      <c r="F19" s="10">
        <f ca="1">IFERROR(SUMIFS(T_ORDERS[QUANTITY],T_ORDERS[ORDER TYPE],"SALE",T_ORDERS[EXPECTED DATE],"&lt;="&amp;TD,T_ORDERS[PRODUCT OR RAW MATERIAL NAME],T_BOM[[#This Row],[PRODUCT]])*T_BOM[[#This Row],[UNITS]],"")</f>
        <v>0</v>
      </c>
      <c r="G19" s="31" t="str">
        <f>IFERROR(INDEX(T_RAWMATS[AVAILABLE NOW],MATCH(T_BOM[[#This Row],[RAW MATERIAL]],T_RAWMATS[RAW MATERIAL NAME],0)),"")</f>
        <v/>
      </c>
      <c r="H19" s="31" t="str">
        <f>IFERROR(IF(ROUNDDOWN(T_BOM[[#This Row],[AVAILABLE RAW MATERIALS NOW]]/T_BOM[[#This Row],[UNITS]],0)&lt;=0,0,ROUNDDOWN(T_BOM[[#This Row],[AVAILABLE RAW MATERIALS NOW]]/T_BOM[[#This Row],[UNITS]],0)),"")</f>
        <v/>
      </c>
    </row>
    <row r="20" spans="1:8" x14ac:dyDescent="0.25">
      <c r="A20" t="s">
        <v>62</v>
      </c>
      <c r="C20" s="7"/>
      <c r="D20" s="7" t="str">
        <f>IFERROR(VLOOKUP(T_BOM[[#This Row],[RAW MATERIAL]],T_RAWMATS[],5,FALSE),"")</f>
        <v/>
      </c>
      <c r="E20" s="7">
        <f>IFERROR(T_BOM[[#This Row],[UNITS]]*VLOOKUP(T_BOM[[#This Row],[RAW MATERIAL]],T_RAWMATS[],6,FALSE),0)</f>
        <v>0</v>
      </c>
      <c r="F20" s="10">
        <f ca="1">IFERROR(SUMIFS(T_ORDERS[QUANTITY],T_ORDERS[ORDER TYPE],"SALE",T_ORDERS[EXPECTED DATE],"&lt;="&amp;TD,T_ORDERS[PRODUCT OR RAW MATERIAL NAME],T_BOM[[#This Row],[PRODUCT]])*T_BOM[[#This Row],[UNITS]],"")</f>
        <v>0</v>
      </c>
      <c r="G20" s="31" t="str">
        <f>IFERROR(INDEX(T_RAWMATS[AVAILABLE NOW],MATCH(T_BOM[[#This Row],[RAW MATERIAL]],T_RAWMATS[RAW MATERIAL NAME],0)),"")</f>
        <v/>
      </c>
      <c r="H20" s="31" t="str">
        <f>IFERROR(IF(ROUNDDOWN(T_BOM[[#This Row],[AVAILABLE RAW MATERIALS NOW]]/T_BOM[[#This Row],[UNITS]],0)&lt;=0,0,ROUNDDOWN(T_BOM[[#This Row],[AVAILABLE RAW MATERIALS NOW]]/T_BOM[[#This Row],[UNITS]],0)),"")</f>
        <v/>
      </c>
    </row>
  </sheetData>
  <dataValidations count="2">
    <dataValidation type="list" allowBlank="1" showInputMessage="1" showErrorMessage="1" sqref="A10:A20">
      <formula1>L_PRODUCTS</formula1>
    </dataValidation>
    <dataValidation type="list" allowBlank="1" showInputMessage="1" showErrorMessage="1" sqref="B10:B20">
      <formula1>L_RAWMATS</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11"/>
  <sheetViews>
    <sheetView showGridLines="0" zoomScale="115" zoomScaleNormal="115" workbookViewId="0">
      <selection activeCell="E25" sqref="E25"/>
    </sheetView>
  </sheetViews>
  <sheetFormatPr defaultColWidth="9.140625" defaultRowHeight="15" x14ac:dyDescent="0.25"/>
  <cols>
    <col min="1" max="1" width="18.85546875" customWidth="1"/>
    <col min="2" max="2" width="17.85546875" customWidth="1"/>
    <col min="3" max="3" width="18.140625" customWidth="1"/>
    <col min="4" max="4" width="19.140625" customWidth="1"/>
    <col min="5" max="5" width="37.85546875" customWidth="1"/>
    <col min="6" max="6" width="17.140625" bestFit="1" customWidth="1"/>
    <col min="7" max="7" width="17.140625" customWidth="1"/>
    <col min="8" max="8" width="31.7109375" customWidth="1"/>
    <col min="9" max="9" width="19.7109375" bestFit="1" customWidth="1"/>
    <col min="10" max="10" width="22.85546875" customWidth="1"/>
  </cols>
  <sheetData>
    <row r="1" spans="1:8" ht="23.25" x14ac:dyDescent="0.35">
      <c r="A1" s="14" t="s">
        <v>32</v>
      </c>
    </row>
    <row r="2" spans="1:8" x14ac:dyDescent="0.25">
      <c r="A2" s="12" t="s">
        <v>33</v>
      </c>
      <c r="D2" s="23" t="s">
        <v>48</v>
      </c>
      <c r="E2" s="24"/>
      <c r="F2" s="24"/>
      <c r="G2" s="33"/>
    </row>
    <row r="3" spans="1:8" ht="15.75" thickBot="1" x14ac:dyDescent="0.3">
      <c r="A3" s="21" t="s">
        <v>25</v>
      </c>
      <c r="E3" s="20" t="s">
        <v>6</v>
      </c>
      <c r="F3" s="20" t="s">
        <v>46</v>
      </c>
      <c r="G3" s="20"/>
    </row>
    <row r="4" spans="1:8" ht="16.5" thickBot="1" x14ac:dyDescent="0.3">
      <c r="A4" s="12"/>
      <c r="E4" s="25" t="s">
        <v>62</v>
      </c>
      <c r="F4" s="22">
        <f t="array" aca="1" ref="F4" ca="1">IFERROR(MIN(IF(T_BOM[PRODUCT]=$E$4,T_BOM[HOW MANY PRODUCTS CAN BE MADE?],"")),"")</f>
        <v>0</v>
      </c>
      <c r="G4" s="34"/>
    </row>
    <row r="5" spans="1:8" x14ac:dyDescent="0.25">
      <c r="A5" s="12"/>
    </row>
    <row r="6" spans="1:8" ht="45" x14ac:dyDescent="0.25">
      <c r="A6" s="11" t="s">
        <v>31</v>
      </c>
      <c r="B6" s="11" t="s">
        <v>30</v>
      </c>
      <c r="C6" s="11" t="s">
        <v>29</v>
      </c>
      <c r="D6" s="11" t="s">
        <v>28</v>
      </c>
      <c r="E6" s="11" t="s">
        <v>27</v>
      </c>
      <c r="F6" s="11"/>
      <c r="G6" s="11"/>
      <c r="H6" s="11" t="s">
        <v>26</v>
      </c>
    </row>
    <row r="7" spans="1:8" x14ac:dyDescent="0.25">
      <c r="A7" t="s">
        <v>11</v>
      </c>
      <c r="B7" t="s">
        <v>13</v>
      </c>
      <c r="C7" t="s">
        <v>12</v>
      </c>
      <c r="D7" t="s">
        <v>14</v>
      </c>
      <c r="E7" t="s">
        <v>19</v>
      </c>
      <c r="F7" t="s">
        <v>15</v>
      </c>
      <c r="G7" t="s">
        <v>162</v>
      </c>
      <c r="H7" t="s">
        <v>16</v>
      </c>
    </row>
    <row r="8" spans="1:8" x14ac:dyDescent="0.25">
      <c r="A8" t="s">
        <v>57</v>
      </c>
      <c r="B8" t="s">
        <v>59</v>
      </c>
      <c r="C8" s="5">
        <v>43067</v>
      </c>
      <c r="D8" s="5">
        <v>43068</v>
      </c>
      <c r="E8" t="s">
        <v>62</v>
      </c>
      <c r="F8">
        <v>1</v>
      </c>
      <c r="G8" t="s">
        <v>188</v>
      </c>
      <c r="H8" t="s">
        <v>185</v>
      </c>
    </row>
    <row r="9" spans="1:8" x14ac:dyDescent="0.25">
      <c r="A9" t="s">
        <v>186</v>
      </c>
      <c r="B9" t="s">
        <v>59</v>
      </c>
      <c r="C9" s="5">
        <v>43067</v>
      </c>
      <c r="D9" s="5">
        <v>43068</v>
      </c>
      <c r="E9" t="s">
        <v>62</v>
      </c>
      <c r="F9">
        <v>1</v>
      </c>
      <c r="G9" t="s">
        <v>188</v>
      </c>
      <c r="H9" t="s">
        <v>187</v>
      </c>
    </row>
    <row r="10" spans="1:8" x14ac:dyDescent="0.25">
      <c r="A10" t="s">
        <v>57</v>
      </c>
      <c r="B10" t="s">
        <v>58</v>
      </c>
      <c r="C10" s="5">
        <v>43064</v>
      </c>
      <c r="D10" s="5">
        <v>43067</v>
      </c>
      <c r="E10" s="2" t="s">
        <v>67</v>
      </c>
      <c r="F10">
        <v>40</v>
      </c>
      <c r="G10" t="s">
        <v>168</v>
      </c>
    </row>
    <row r="11" spans="1:8" x14ac:dyDescent="0.25">
      <c r="A11" t="s">
        <v>57</v>
      </c>
      <c r="B11" t="s">
        <v>58</v>
      </c>
      <c r="C11" s="5">
        <v>43064</v>
      </c>
      <c r="D11" s="5">
        <v>43067</v>
      </c>
      <c r="E11" t="s">
        <v>68</v>
      </c>
      <c r="F11">
        <v>55</v>
      </c>
      <c r="G11" t="s">
        <v>170</v>
      </c>
    </row>
  </sheetData>
  <conditionalFormatting sqref="E10:E11">
    <cfRule type="expression" dxfId="4" priority="1">
      <formula>$F10="YES"</formula>
    </cfRule>
  </conditionalFormatting>
  <dataValidations count="3">
    <dataValidation type="list" allowBlank="1" showInputMessage="1" showErrorMessage="1" sqref="B8:B11">
      <formula1>"PURCHASE, SALE"</formula1>
    </dataValidation>
    <dataValidation type="list" allowBlank="1" showInputMessage="1" showErrorMessage="1" sqref="E4">
      <formula1>L_PRODUCTS</formula1>
    </dataValidation>
    <dataValidation type="list" allowBlank="1" showInputMessage="1" showErrorMessage="1" sqref="E8:E11">
      <formula1>IF($B8="PURCHASE",L_RAWMATS,L_PRODUCTS)</formula1>
    </dataValidation>
  </dataValidations>
  <pageMargins left="0.7" right="0.7" top="0.75" bottom="0.75" header="0.3" footer="0.3"/>
  <pageSetup orientation="portrait"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013814F784BB149AD3715F34DEA5433" ma:contentTypeVersion="8" ma:contentTypeDescription="Crée un document." ma:contentTypeScope="" ma:versionID="b407430742512b8fb5773fcebde592ec">
  <xsd:schema xmlns:xsd="http://www.w3.org/2001/XMLSchema" xmlns:xs="http://www.w3.org/2001/XMLSchema" xmlns:p="http://schemas.microsoft.com/office/2006/metadata/properties" xmlns:ns2="3e539f85-198c-4b67-a751-155a9d67aa0b" xmlns:ns3="2a581000-c3fb-4a06-be6e-b6c734159dc7" targetNamespace="http://schemas.microsoft.com/office/2006/metadata/properties" ma:root="true" ma:fieldsID="c37b7134ad32d054adba33cdd3847e7d" ns2:_="" ns3:_="">
    <xsd:import namespace="3e539f85-198c-4b67-a751-155a9d67aa0b"/>
    <xsd:import namespace="2a581000-c3fb-4a06-be6e-b6c734159dc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3:SharedWithUsers" minOccurs="0"/>
                <xsd:element ref="ns3:SharedWithDetail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39f85-198c-4b67-a751-155a9d67aa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581000-c3fb-4a06-be6e-b6c734159dc7" elementFormDefault="qualified">
    <xsd:import namespace="http://schemas.microsoft.com/office/2006/documentManagement/types"/>
    <xsd:import namespace="http://schemas.microsoft.com/office/infopath/2007/PartnerControls"/>
    <xsd:element name="SharedWithUsers" ma:index="13"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949B80E-4979-42CE-842C-B0E5B8E2BA9B}">
  <ds:schemaRefs>
    <ds:schemaRef ds:uri="http://schemas.microsoft.com/sharepoint/v3/contenttype/forms"/>
  </ds:schemaRefs>
</ds:datastoreItem>
</file>

<file path=customXml/itemProps2.xml><?xml version="1.0" encoding="utf-8"?>
<ds:datastoreItem xmlns:ds="http://schemas.openxmlformats.org/officeDocument/2006/customXml" ds:itemID="{38B77501-2969-4DDF-80C1-B751F4B8B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39f85-198c-4b67-a751-155a9d67aa0b"/>
    <ds:schemaRef ds:uri="2a581000-c3fb-4a06-be6e-b6c734159d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2C2505-BB4F-4769-8844-9D2B56497F69}">
  <ds:schemaRefs>
    <ds:schemaRef ds:uri="http://purl.org/dc/elements/1.1/"/>
    <ds:schemaRef ds:uri="3e539f85-198c-4b67-a751-155a9d67aa0b"/>
    <ds:schemaRef ds:uri="http://schemas.microsoft.com/office/2006/metadata/properties"/>
    <ds:schemaRef ds:uri="http://purl.org/dc/terms/"/>
    <ds:schemaRef ds:uri="2a581000-c3fb-4a06-be6e-b6c734159dc7"/>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HOME</vt:lpstr>
      <vt:lpstr>PRODUCTS</vt:lpstr>
      <vt:lpstr>RAW MATERIALS</vt:lpstr>
      <vt:lpstr>BOM</vt:lpstr>
      <vt:lpstr>ORDERS</vt:lpstr>
      <vt:lpstr>L_PRODUCTS</vt:lpstr>
      <vt:lpstr>L_RAWMATS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 zara</dc:creator>
  <cp:lastModifiedBy>h2so4</cp:lastModifiedBy>
  <dcterms:created xsi:type="dcterms:W3CDTF">2016-08-12T19:21:11Z</dcterms:created>
  <dcterms:modified xsi:type="dcterms:W3CDTF">2019-02-20T16:50:16Z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0x010100E013814F784BB149AD3715F34DEA5433</vt:lpwstr>
  </property>
</Properties>
</file>